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comments7.xml" ContentType="application/vnd.openxmlformats-officedocument.spreadsheetml.comments+xml"/>
  <Override PartName="/xl/threadedComments/threadedComment7.xml" ContentType="application/vnd.ms-excel.threadedcomments+xml"/>
  <Override PartName="/xl/comments8.xml" ContentType="application/vnd.openxmlformats-officedocument.spreadsheetml.comments+xml"/>
  <Override PartName="/xl/threadedComments/threadedComment8.xml" ContentType="application/vnd.ms-excel.threadedcomments+xml"/>
  <Override PartName="/xl/comments9.xml" ContentType="application/vnd.openxmlformats-officedocument.spreadsheetml.comments+xml"/>
  <Override PartName="/xl/threadedComments/threadedComment9.xml" ContentType="application/vnd.ms-excel.threadedcomments+xml"/>
  <Override PartName="/xl/comments10.xml" ContentType="application/vnd.openxmlformats-officedocument.spreadsheetml.comments+xml"/>
  <Override PartName="/xl/threadedComments/threadedComment10.xml" ContentType="application/vnd.ms-excel.threadedcomments+xml"/>
  <Override PartName="/xl/drawings/drawing1.xml" ContentType="application/vnd.openxmlformats-officedocument.drawing+xml"/>
  <Override PartName="/xl/drawings/drawing2.xml" ContentType="application/vnd.openxmlformats-officedocument.drawing+xml"/>
  <Override PartName="/xl/comments11.xml" ContentType="application/vnd.openxmlformats-officedocument.spreadsheetml.comments+xml"/>
  <Override PartName="/xl/threadedComments/threadedComment11.xml" ContentType="application/vnd.ms-excel.threadedcomments+xml"/>
  <Override PartName="/xl/drawings/drawing3.xml" ContentType="application/vnd.openxmlformats-officedocument.drawing+xml"/>
  <Override PartName="/xl/comments12.xml" ContentType="application/vnd.openxmlformats-officedocument.spreadsheetml.comments+xml"/>
  <Override PartName="/xl/threadedComments/threadedComment12.xml" ContentType="application/vnd.ms-excel.threadedcomments+xml"/>
  <Override PartName="/xl/comments13.xml" ContentType="application/vnd.openxmlformats-officedocument.spreadsheetml.comments+xml"/>
  <Override PartName="/xl/threadedComments/threadedComment13.xml" ContentType="application/vnd.ms-excel.threadedcomments+xml"/>
  <Override PartName="/xl/comments14.xml" ContentType="application/vnd.openxmlformats-officedocument.spreadsheetml.comments+xml"/>
  <Override PartName="/xl/threadedComments/threadedComment14.xml" ContentType="application/vnd.ms-excel.threadedcomments+xml"/>
  <Override PartName="/xl/comments15.xml" ContentType="application/vnd.openxmlformats-officedocument.spreadsheetml.comments+xml"/>
  <Override PartName="/xl/threadedComments/threadedComment15.xml" ContentType="application/vnd.ms-excel.threadedcomments+xml"/>
  <Override PartName="/xl/comments16.xml" ContentType="application/vnd.openxmlformats-officedocument.spreadsheetml.comments+xml"/>
  <Override PartName="/xl/threadedComments/threadedComment16.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https://envisionblockchain-my.sharepoint.com/personal/jailine_molina_envisionblockchain_com/Documents/CDM Methodologies with Data/"/>
    </mc:Choice>
  </mc:AlternateContent>
  <xr:revisionPtr revIDLastSave="36" documentId="8_{C8F9BE2F-8BBF-4402-A10D-E095C9360DB5}" xr6:coauthVersionLast="47" xr6:coauthVersionMax="47" xr10:uidLastSave="{2D90516C-385C-462F-846A-3F524246B312}"/>
  <bookViews>
    <workbookView xWindow="28680" yWindow="-120" windowWidth="29040" windowHeight="15840" activeTab="9" xr2:uid="{4B6E9656-B8E6-4E1D-9C6D-2352B6E62738}"/>
  </bookViews>
  <sheets>
    <sheet name="ACM0002 Main Methodology" sheetId="1" r:id="rId1"/>
    <sheet name="Tool 03 (PEff,y) " sheetId="3" r:id="rId2"/>
    <sheet name="Tool 05.1 (PEbess,y) " sheetId="11" r:id="rId3"/>
    <sheet name="Tool 05.2 Power Plants" sheetId="17" r:id="rId4"/>
    <sheet name="Tool 05.3 Default Values" sheetId="18" r:id="rId5"/>
    <sheet name="Power Density" sheetId="9" r:id="rId6"/>
    <sheet name="Power Density Integrated" sheetId="10" r:id="rId7"/>
    <sheet name="Greenfield" sheetId="12" r:id="rId8"/>
    <sheet name="Capacity Addition" sheetId="13" r:id="rId9"/>
    <sheet name="Retrofit" sheetId="14" r:id="rId10"/>
    <sheet name="Tool 01" sheetId="5" r:id="rId11"/>
    <sheet name="Tool 02" sheetId="16" r:id="rId12"/>
    <sheet name="Tool 10" sheetId="8" r:id="rId13"/>
    <sheet name="Tool 32" sheetId="7" r:id="rId14"/>
    <sheet name="Tool 07" sheetId="45" r:id="rId15"/>
    <sheet name="Tool 07 Simple OM" sheetId="46" r:id="rId16"/>
    <sheet name="Tool 07 Simple Adj OM" sheetId="47" r:id="rId17"/>
    <sheet name="Tool 07 Default Lambda" sheetId="48" r:id="rId18"/>
    <sheet name="Tool 07 Dispatch Data OM" sheetId="49" r:id="rId19"/>
    <sheet name="Tool 07 Average OM" sheetId="50" r:id="rId20"/>
    <sheet name="Tool 07 Build Margin" sheetId="51" r:id="rId21"/>
    <sheet name="Tool 07 Combined Margin" sheetId="52" r:id="rId22"/>
    <sheet name="IWA Properties" sheetId="35" r:id="rId23"/>
  </sheets>
  <definedNames>
    <definedName name="e">#REF!</definedName>
    <definedName name="ELECT_UNITS">#REF!</definedName>
    <definedName name="EM_UNITS">#REF!</definedName>
    <definedName name="EN_UNITS">#REF!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71" i="1" l="1"/>
  <c r="H67" i="1"/>
  <c r="G28" i="52" l="1"/>
  <c r="G27" i="52"/>
  <c r="G26" i="52"/>
  <c r="G25" i="52"/>
  <c r="G24" i="52" s="1"/>
  <c r="G22" i="52"/>
  <c r="G18" i="52"/>
  <c r="G17" i="52"/>
  <c r="G16" i="52"/>
  <c r="G13" i="52"/>
  <c r="G12" i="52"/>
  <c r="G11" i="52"/>
  <c r="G10" i="52" s="1"/>
  <c r="G3" i="51"/>
  <c r="G30" i="50"/>
  <c r="G27" i="50"/>
  <c r="G22" i="50"/>
  <c r="G11" i="50"/>
  <c r="G6" i="50"/>
  <c r="G4" i="50"/>
  <c r="G67" i="47"/>
  <c r="G62" i="47"/>
  <c r="G51" i="47"/>
  <c r="G44" i="47"/>
  <c r="G39" i="47"/>
  <c r="G28" i="47"/>
  <c r="G7" i="47"/>
  <c r="G6" i="47"/>
  <c r="G4" i="47"/>
  <c r="G30" i="46"/>
  <c r="G27" i="46"/>
  <c r="G22" i="46"/>
  <c r="G11" i="46"/>
  <c r="G6" i="46"/>
  <c r="G4" i="46"/>
  <c r="G15" i="52" l="1"/>
  <c r="G8" i="52" s="1"/>
  <c r="H68" i="1" s="1"/>
  <c r="H43" i="1"/>
  <c r="G23" i="11"/>
  <c r="G4" i="14"/>
  <c r="G5" i="14"/>
  <c r="G3" i="14" s="1"/>
  <c r="G22" i="11"/>
  <c r="G35" i="17"/>
  <c r="G34" i="17"/>
  <c r="G10" i="17"/>
  <c r="G22" i="17"/>
  <c r="G23" i="17"/>
  <c r="G11" i="17"/>
  <c r="G32" i="17" l="1"/>
  <c r="G31" i="17"/>
  <c r="G20" i="17"/>
  <c r="G19" i="17"/>
  <c r="G7" i="17"/>
  <c r="G8" i="17"/>
  <c r="G7" i="11"/>
  <c r="G6" i="11" s="1"/>
  <c r="H64" i="1" s="1"/>
  <c r="H38" i="1" s="1"/>
  <c r="G12" i="11"/>
  <c r="G11" i="11" s="1"/>
  <c r="G17" i="11"/>
  <c r="G16" i="11" s="1"/>
  <c r="G3" i="17" l="1"/>
  <c r="G37" i="11" s="1"/>
  <c r="G4" i="17"/>
  <c r="G38" i="11" s="1"/>
  <c r="G37" i="3"/>
  <c r="G33" i="3"/>
  <c r="G30" i="3" s="1"/>
  <c r="G28" i="3" s="1"/>
  <c r="G32" i="3"/>
  <c r="G19" i="3"/>
  <c r="G14" i="3"/>
  <c r="G12" i="3" s="1"/>
  <c r="G15" i="3"/>
  <c r="G19" i="8"/>
  <c r="G14" i="8" s="1"/>
  <c r="G3" i="8" s="1"/>
  <c r="G4" i="13"/>
  <c r="G3" i="12"/>
  <c r="G3" i="10"/>
  <c r="G6" i="10" s="1"/>
  <c r="G3" i="9"/>
  <c r="G8" i="9" s="1"/>
  <c r="H61" i="1" s="1"/>
  <c r="H37" i="1" s="1"/>
  <c r="H46" i="1"/>
  <c r="H54" i="1"/>
  <c r="H53" i="1"/>
  <c r="G3" i="3" l="1"/>
  <c r="H40" i="1" s="1"/>
  <c r="H35" i="1" s="1"/>
  <c r="H52" i="1"/>
  <c r="G10" i="3"/>
  <c r="H66" i="1"/>
  <c r="H74" i="1" s="1"/>
  <c r="H44" i="1"/>
  <c r="H42" i="1" s="1"/>
  <c r="H36" i="1" l="1"/>
  <c r="H34" i="1" s="1"/>
  <c r="H75" i="1" s="1"/>
  <c r="H73"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tc={A73F5818-DFFC-474E-9410-0262F93E286C}</author>
    <author>tc={A0434F7C-8F06-4F16-8461-D80285F474FB}</author>
    <author>tc={BB98EC35-E3D0-4164-B7AE-6DF95235BE58}</author>
    <author>tc={74D8AFA0-0B24-4571-803D-9C2EF4871333}</author>
    <author>tc={3207BF3F-B92E-4B4E-8DE2-798E01FB350C}</author>
    <author>tc={A60DD507-3364-4EA1-971A-86AD18F6D838}</author>
    <author>tc={0440CBD4-1168-44E2-B173-1DD0540783ED}</author>
    <author>tc={253100A1-E77D-48FC-8283-1C71AE009E9C}</author>
    <author>tc={782EA53D-800F-4910-8E12-7C01056B42CC}</author>
    <author>tc={4389E4F5-CDD0-4C63-8759-E43B3E85E699}</author>
    <author>tc={597215C1-6DAB-4B6C-AF6B-A2DD51DA55A5}</author>
    <author>tc={09179FCC-15F0-45BC-B193-403710C16738}</author>
    <author>tc={84F50AE1-1C81-4727-9647-2C676E3920B8}</author>
  </authors>
  <commentList>
    <comment ref="G34" authorId="0" shapeId="0" xr:uid="{A73F5818-DFFC-474E-9410-0262F93E286C}">
      <text>
        <t>[Threaded comment]
Your version of Excel allows you to read this threaded comment; however, any edits to it will get removed if the file is opened in a newer version of Excel. Learn more: https://go.microsoft.com/fwlink/?linkid=870924
Comment:
    Equation #1</t>
      </text>
    </comment>
    <comment ref="G36" authorId="1" shapeId="0" xr:uid="{A0434F7C-8F06-4F16-8461-D80285F474FB}">
      <text>
        <t>[Threaded comment]
Your version of Excel allows you to read this threaded comment; however, any edits to it will get removed if the file is opened in a newer version of Excel. Learn more: https://go.microsoft.com/fwlink/?linkid=870924
Comment:
    Equation #2</t>
      </text>
    </comment>
    <comment ref="G37" authorId="2" shapeId="0" xr:uid="{BB98EC35-E3D0-4164-B7AE-6DF95235BE58}">
      <text>
        <t>[Threaded comment]
Your version of Excel allows you to read this threaded comment; however, any edits to it will get removed if the file is opened in a newer version of Excel. Learn more: https://go.microsoft.com/fwlink/?linkid=870924
Comment:
    Equation #9 &amp; #10</t>
      </text>
    </comment>
    <comment ref="G42" authorId="3" shapeId="0" xr:uid="{74D8AFA0-0B24-4571-803D-9C2EF4871333}">
      <text>
        <t>[Threaded comment]
Your version of Excel allows you to read this threaded comment; however, any edits to it will get removed if the file is opened in a newer version of Excel. Learn more: https://go.microsoft.com/fwlink/?linkid=870924
Comment:
    Equation #2</t>
      </text>
    </comment>
    <comment ref="G43" authorId="4" shapeId="0" xr:uid="{3207BF3F-B92E-4B4E-8DE2-798E01FB350C}">
      <text>
        <t>[Threaded comment]
Your version of Excel allows you to read this threaded comment; however, any edits to it will get removed if the file is opened in a newer version of Excel. Learn more: https://go.microsoft.com/fwlink/?linkid=870924
Comment:
    Equation #3</t>
      </text>
    </comment>
    <comment ref="G44" authorId="5" shapeId="0" xr:uid="{A60DD507-3364-4EA1-971A-86AD18F6D838}">
      <text>
        <t>[Threaded comment]
Your version of Excel allows you to read this threaded comment; however, any edits to it will get removed if the file is opened in a newer version of Excel. Learn more: https://go.microsoft.com/fwlink/?linkid=870924
Comment:
    Equation #4</t>
      </text>
    </comment>
    <comment ref="G46" authorId="6" shapeId="0" xr:uid="{0440CBD4-1168-44E2-B173-1DD0540783ED}">
      <text>
        <t>[Threaded comment]
Your version of Excel allows you to read this threaded comment; however, any edits to it will get removed if the file is opened in a newer version of Excel. Learn more: https://go.microsoft.com/fwlink/?linkid=870924
Comment:
    Equation #3</t>
      </text>
    </comment>
    <comment ref="G52" authorId="7" shapeId="0" xr:uid="{253100A1-E77D-48FC-8283-1C71AE009E9C}">
      <text>
        <t>[Threaded comment]
Your version of Excel allows you to read this threaded comment; however, any edits to it will get removed if the file is opened in a newer version of Excel. Learn more: https://go.microsoft.com/fwlink/?linkid=870924
Comment:
    Equation #4</t>
      </text>
    </comment>
    <comment ref="G53" authorId="8" shapeId="0" xr:uid="{782EA53D-800F-4910-8E12-7C01056B42CC}">
      <text>
        <t>[Threaded comment]
Your version of Excel allows you to read this threaded comment; however, any edits to it will get removed if the file is opened in a newer version of Excel. Learn more: https://go.microsoft.com/fwlink/?linkid=870924
Comment:
    Equation #5</t>
      </text>
    </comment>
    <comment ref="G54" authorId="9" shapeId="0" xr:uid="{4389E4F5-CDD0-4C63-8759-E43B3E85E699}">
      <text>
        <t>[Threaded comment]
Your version of Excel allows you to read this threaded comment; however, any edits to it will get removed if the file is opened in a newer version of Excel. Learn more: https://go.microsoft.com/fwlink/?linkid=870924
Comment:
    Equation #6</t>
      </text>
    </comment>
    <comment ref="G61" authorId="10" shapeId="0" xr:uid="{597215C1-6DAB-4B6C-AF6B-A2DD51DA55A5}">
      <text>
        <t>[Threaded comment]
Your version of Excel allows you to read this threaded comment; however, any edits to it will get removed if the file is opened in a newer version of Excel. Learn more: https://go.microsoft.com/fwlink/?linkid=870924
Comment:
    Equation #9 &amp; #10</t>
      </text>
    </comment>
    <comment ref="G66" authorId="11" shapeId="0" xr:uid="{09179FCC-15F0-45BC-B193-403710C16738}">
      <text>
        <t>[Threaded comment]
Your version of Excel allows you to read this threaded comment; however, any edits to it will get removed if the file is opened in a newer version of Excel. Learn more: https://go.microsoft.com/fwlink/?linkid=870924
Comment:
    Equation #11</t>
      </text>
    </comment>
    <comment ref="G73" authorId="12" shapeId="0" xr:uid="{84F50AE1-1C81-4727-9647-2C676E3920B8}">
      <text>
        <t>[Threaded comment]
Your version of Excel allows you to read this threaded comment; however, any edits to it will get removed if the file is opened in a newer version of Excel. Learn more: https://go.microsoft.com/fwlink/?linkid=870924
Comment:
    Equation #17</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tc={6AEA68F4-CFC1-47B9-BB7C-959AF1F3F29B}</author>
    <author>tc={BC83D654-1904-4776-BB08-B4AC4F5D387F}</author>
  </authors>
  <commentList>
    <comment ref="F3" authorId="0" shapeId="0" xr:uid="{6AEA68F4-CFC1-47B9-BB7C-959AF1F3F29B}">
      <text>
        <t>[Threaded comment]
Your version of Excel allows you to read this threaded comment; however, any edits to it will get removed if the file is opened in a newer version of Excel. Learn more: https://go.microsoft.com/fwlink/?linkid=870924
Comment:
    Equation #14</t>
      </text>
    </comment>
    <comment ref="F4" authorId="1" shapeId="0" xr:uid="{BC83D654-1904-4776-BB08-B4AC4F5D387F}">
      <text>
        <t>[Threaded comment]
Your version of Excel allows you to read this threaded comment; however, any edits to it will get removed if the file is opened in a newer version of Excel. Learn more: https://go.microsoft.com/fwlink/?linkid=870924
Comment:
    Equation #15</t>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tc={A81EA600-ED3C-4094-9809-004BD192FC9D}</author>
    <author>tc={9E536D13-40F9-4A38-9CDA-A5B8481F7FEE}</author>
    <author>tc={31A4EC2C-8989-4672-947A-0912F3946756}</author>
  </authors>
  <commentList>
    <comment ref="H23" authorId="0" shapeId="0" xr:uid="{A81EA600-ED3C-4094-9809-004BD192FC9D}">
      <text>
        <t>[Threaded comment]
Your version of Excel allows you to read this threaded comment; however, any edits to it will get removed if the file is opened in a newer version of Excel. Learn more: https://go.microsoft.com/fwlink/?linkid=870924
Comment:
    Possibly need to include Tool 24: Methodological tool: Common practice</t>
      </text>
    </comment>
    <comment ref="H25" authorId="1" shapeId="0" xr:uid="{9E536D13-40F9-4A38-9CDA-A5B8481F7FEE}">
      <text>
        <t>[Threaded comment]
Your version of Excel allows you to read this threaded comment; however, any edits to it will get removed if the file is opened in a newer version of Excel. Learn more: https://go.microsoft.com/fwlink/?linkid=870924
Comment:
    Possibly need to include Tool 24: Methodological tool: Common practice</t>
      </text>
    </comment>
    <comment ref="H81" authorId="2" shapeId="0" xr:uid="{31A4EC2C-8989-4672-947A-0912F3946756}">
      <text>
        <t>[Threaded comment]
Your version of Excel allows you to read this threaded comment; however, any edits to it will get removed if the file is opened in a newer version of Excel. Learn more: https://go.microsoft.com/fwlink/?linkid=870924
Comment:
    Possibly need to include Tool 24: Methodological tool: Common practice</t>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tc={70D89565-95AB-4C90-B6A3-3A9D4AD3584E}</author>
    <author>tc={2DB20D88-4A62-47A2-B340-7506EAC6BA14}</author>
    <author>tc={FB8080FB-C26C-4CAF-9B8A-A33ED935E9A8}</author>
    <author>tc={120B3012-97FD-44EA-B38A-B2FA59F32D1B}</author>
    <author>tc={C0D05CF7-50AD-4101-89B4-6CBBD8FC9165}</author>
  </authors>
  <commentList>
    <comment ref="F4" authorId="0" shapeId="0" xr:uid="{70D89565-95AB-4C90-B6A3-3A9D4AD3584E}">
      <text>
        <t>[Threaded comment]
Your version of Excel allows you to read this threaded comment; however, any edits to it will get removed if the file is opened in a newer version of Excel. Learn more: https://go.microsoft.com/fwlink/?linkid=870924
Comment:
    Eq 3</t>
      </text>
    </comment>
    <comment ref="F6" authorId="1" shapeId="0" xr:uid="{2DB20D88-4A62-47A2-B340-7506EAC6BA14}">
      <text>
        <t>[Threaded comment]
Your version of Excel allows you to read this threaded comment; however, any edits to it will get removed if the file is opened in a newer version of Excel. Learn more: https://go.microsoft.com/fwlink/?linkid=870924
Comment:
    Eq 3</t>
      </text>
    </comment>
    <comment ref="F11" authorId="2" shapeId="0" xr:uid="{FB8080FB-C26C-4CAF-9B8A-A33ED935E9A8}">
      <text>
        <t>[Threaded comment]
Your version of Excel allows you to read this threaded comment; however, any edits to it will get removed if the file is opened in a newer version of Excel. Learn more: https://go.microsoft.com/fwlink/?linkid=870924
Comment:
    Eq 4</t>
      </text>
    </comment>
    <comment ref="F22" authorId="3" shapeId="0" xr:uid="{120B3012-97FD-44EA-B38A-B2FA59F32D1B}">
      <text>
        <t>[Threaded comment]
Your version of Excel allows you to read this threaded comment; however, any edits to it will get removed if the file is opened in a newer version of Excel. Learn more: https://go.microsoft.com/fwlink/?linkid=870924
Comment:
    Eq 5</t>
      </text>
    </comment>
    <comment ref="F30" authorId="4" shapeId="0" xr:uid="{C0D05CF7-50AD-4101-89B4-6CBBD8FC9165}">
      <text>
        <t>[Threaded comment]
Your version of Excel allows you to read this threaded comment; however, any edits to it will get removed if the file is opened in a newer version of Excel. Learn more: https://go.microsoft.com/fwlink/?linkid=870924
Comment:
    Eq 9</t>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tc={CBDA2C96-33A3-4390-9FEC-A672693D0118}</author>
    <author>tc={EB861F23-79ED-458D-98C7-BF50838DC79D}</author>
    <author>tc={7E0F6CAC-8273-43FE-93C6-1460A68EB544}</author>
    <author>tc={AF0F95C5-081D-4DBC-A980-6E81C770EADE}</author>
    <author>tc={E6591D7E-C062-4347-9F21-B7F535CA5959}</author>
  </authors>
  <commentList>
    <comment ref="F4" authorId="0" shapeId="0" xr:uid="{CBDA2C96-33A3-4390-9FEC-A672693D0118}">
      <text>
        <t>[Threaded comment]
Your version of Excel allows you to read this threaded comment; however, any edits to it will get removed if the file is opened in a newer version of Excel. Learn more: https://go.microsoft.com/fwlink/?linkid=870924
Comment:
    Eq 10</t>
      </text>
    </comment>
    <comment ref="F28" authorId="1" shapeId="0" xr:uid="{EB861F23-79ED-458D-98C7-BF50838DC79D}">
      <text>
        <t>[Threaded comment]
Your version of Excel allows you to read this threaded comment; however, any edits to it will get removed if the file is opened in a newer version of Excel. Learn more: https://go.microsoft.com/fwlink/?linkid=870924
Comment:
    Eq 4</t>
      </text>
    </comment>
    <comment ref="F39" authorId="2" shapeId="0" xr:uid="{7E0F6CAC-8273-43FE-93C6-1460A68EB544}">
      <text>
        <t>[Threaded comment]
Your version of Excel allows you to read this threaded comment; however, any edits to it will get removed if the file is opened in a newer version of Excel. Learn more: https://go.microsoft.com/fwlink/?linkid=870924
Comment:
    Eq 5</t>
      </text>
    </comment>
    <comment ref="F51" authorId="3" shapeId="0" xr:uid="{AF0F95C5-081D-4DBC-A980-6E81C770EADE}">
      <text>
        <t>[Threaded comment]
Your version of Excel allows you to read this threaded comment; however, any edits to it will get removed if the file is opened in a newer version of Excel. Learn more: https://go.microsoft.com/fwlink/?linkid=870924
Comment:
    Eq 4</t>
      </text>
    </comment>
    <comment ref="F62" authorId="4" shapeId="0" xr:uid="{E6591D7E-C062-4347-9F21-B7F535CA5959}">
      <text>
        <t>[Threaded comment]
Your version of Excel allows you to read this threaded comment; however, any edits to it will get removed if the file is opened in a newer version of Excel. Learn more: https://go.microsoft.com/fwlink/?linkid=870924
Comment:
    Eq 5</t>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tc={B06C0047-58C3-44CA-B0E9-15F9235C7D1D}</author>
    <author>tc={0AC54EE2-6AEF-4527-AEBD-251448DDB11E}</author>
  </authors>
  <commentList>
    <comment ref="A2" authorId="0" shapeId="0" xr:uid="{B06C0047-58C3-44CA-B0E9-15F9235C7D1D}">
      <text>
        <t>[Threaded comment]
Your version of Excel allows you to read this threaded comment; however, any edits to it will get removed if the file is opened in a newer version of Excel. Learn more: https://go.microsoft.com/fwlink/?linkid=870924
Comment:
    Equations for this calculation approach are not included because of the hourly requirement (functionality for 1000+ fields of data needs to be available)</t>
      </text>
    </comment>
    <comment ref="F3" authorId="1" shapeId="0" xr:uid="{0AC54EE2-6AEF-4527-AEBD-251448DDB11E}">
      <text>
        <t>[Threaded comment]
Your version of Excel allows you to read this threaded comment; however, any edits to it will get removed if the file is opened in a newer version of Excel. Learn more: https://go.microsoft.com/fwlink/?linkid=870924
Comment:
    Eq 12</t>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tc={74DB1CE0-B7B3-4E76-A2F3-6BA8CFC2AA39}</author>
    <author>tc={26CD8F00-0231-41B6-BEFD-BBA65DDF9D12}</author>
    <author>tc={466E59A5-DB5C-4ECB-A09B-304D263D25F4}</author>
    <author>tc={F8D25633-6053-4491-B14E-66123B42C48C}</author>
    <author>tc={630F26B8-0F55-4160-AB87-30378F4A1D70}</author>
  </authors>
  <commentList>
    <comment ref="F4" authorId="0" shapeId="0" xr:uid="{74DB1CE0-B7B3-4E76-A2F3-6BA8CFC2AA39}">
      <text>
        <t>[Threaded comment]
Your version of Excel allows you to read this threaded comment; however, any edits to it will get removed if the file is opened in a newer version of Excel. Learn more: https://go.microsoft.com/fwlink/?linkid=870924
Comment:
    Eq 3</t>
      </text>
    </comment>
    <comment ref="F6" authorId="1" shapeId="0" xr:uid="{26CD8F00-0231-41B6-BEFD-BBA65DDF9D12}">
      <text>
        <t>[Threaded comment]
Your version of Excel allows you to read this threaded comment; however, any edits to it will get removed if the file is opened in a newer version of Excel. Learn more: https://go.microsoft.com/fwlink/?linkid=870924
Comment:
    Eq 3</t>
      </text>
    </comment>
    <comment ref="F11" authorId="2" shapeId="0" xr:uid="{466E59A5-DB5C-4ECB-A09B-304D263D25F4}">
      <text>
        <t>[Threaded comment]
Your version of Excel allows you to read this threaded comment; however, any edits to it will get removed if the file is opened in a newer version of Excel. Learn more: https://go.microsoft.com/fwlink/?linkid=870924
Comment:
    Eq 4</t>
      </text>
    </comment>
    <comment ref="F22" authorId="3" shapeId="0" xr:uid="{F8D25633-6053-4491-B14E-66123B42C48C}">
      <text>
        <t>[Threaded comment]
Your version of Excel allows you to read this threaded comment; however, any edits to it will get removed if the file is opened in a newer version of Excel. Learn more: https://go.microsoft.com/fwlink/?linkid=870924
Comment:
    Eq 5</t>
      </text>
    </comment>
    <comment ref="F30" authorId="4" shapeId="0" xr:uid="{630F26B8-0F55-4160-AB87-30378F4A1D70}">
      <text>
        <t>[Threaded comment]
Your version of Excel allows you to read this threaded comment; however, any edits to it will get removed if the file is opened in a newer version of Excel. Learn more: https://go.microsoft.com/fwlink/?linkid=870924
Comment:
    Eq 9</t>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tc={2CE6B02E-44D7-4D81-BD63-913CABEC069D}</author>
    <author>tc={3AF5ADD5-1C81-4724-ACCF-B3A3CEC3EC59}</author>
    <author>tc={5446D984-97BF-41F6-A59D-FCCC4C6812B2}</author>
    <author>tc={13838E08-628B-418A-A548-73F884371E22}</author>
  </authors>
  <commentList>
    <comment ref="F8" authorId="0" shapeId="0" xr:uid="{2CE6B02E-44D7-4D81-BD63-913CABEC069D}">
      <text>
        <t>[Threaded comment]
Your version of Excel allows you to read this threaded comment; however, any edits to it will get removed if the file is opened in a newer version of Excel. Learn more: https://go.microsoft.com/fwlink/?linkid=870924
Comment:
    Eq 16</t>
      </text>
    </comment>
    <comment ref="F10" authorId="1" shapeId="0" xr:uid="{3AF5ADD5-1C81-4724-ACCF-B3A3CEC3EC59}">
      <text>
        <t>[Threaded comment]
Your version of Excel allows you to read this threaded comment; however, any edits to it will get removed if the file is opened in a newer version of Excel. Learn more: https://go.microsoft.com/fwlink/?linkid=870924
Comment:
    Eq 16</t>
      </text>
    </comment>
    <comment ref="F15" authorId="2" shapeId="0" xr:uid="{5446D984-97BF-41F6-A59D-FCCC4C6812B2}">
      <text>
        <t>[Threaded comment]
Your version of Excel allows you to read this threaded comment; however, any edits to it will get removed if the file is opened in a newer version of Excel. Learn more: https://go.microsoft.com/fwlink/?linkid=870924
Comment:
    Eq 16</t>
      </text>
    </comment>
    <comment ref="F24" authorId="3" shapeId="0" xr:uid="{13838E08-628B-418A-A548-73F884371E22}">
      <text>
        <t>[Threaded comment]
Your version of Excel allows you to read this threaded comment; however, any edits to it will get removed if the file is opened in a newer version of Excel. Learn more: https://go.microsoft.com/fwlink/?linkid=870924
Comment:
    Eq 16</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tc={E85F3147-6A0E-481C-BAFC-6F849ED53951}</author>
  </authors>
  <commentList>
    <comment ref="F10" authorId="0" shapeId="0" xr:uid="{E85F3147-6A0E-481C-BAFC-6F849ED53951}">
      <text>
        <t>[Threaded comment]
Your version of Excel allows you to read this threaded comment; however, any edits to it will get removed if the file is opened in a newer version of Excel. Learn more: https://go.microsoft.com/fwlink/?linkid=870924
Comment:
    Eq 1</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tc={B484FDF9-76DE-4DE1-BDD9-3BB42280BAE5}</author>
    <author>tc={009B0426-CA3F-41D2-ABB6-2B5881B40838}</author>
    <author>tc={B21DAD20-01A7-420E-A0B1-FF050BA85A92}</author>
    <author>tc={80B818D8-09FF-43DF-8845-4CF78D3B4DD2}</author>
    <author>tc={6D2CF11C-E238-4C12-8E77-915B8905C910}</author>
    <author>tc={543BEA8B-C99D-4A82-B1C9-EE49B14BE481}</author>
    <author>tc={D27C7D4E-B0D4-491C-A5DA-217B84B1AE64}</author>
    <author>tc={6F07947C-F4ED-4848-AC10-E1489AB3FCE6}</author>
  </authors>
  <commentList>
    <comment ref="F6" authorId="0" shapeId="0" xr:uid="{B484FDF9-76DE-4DE1-BDD9-3BB42280BAE5}">
      <text>
        <t>[Threaded comment]
Your version of Excel allows you to read this threaded comment; however, any edits to it will get removed if the file is opened in a newer version of Excel. Learn more: https://go.microsoft.com/fwlink/?linkid=870924
Comment:
    Eq 1</t>
      </text>
    </comment>
    <comment ref="F11" authorId="1" shapeId="0" xr:uid="{009B0426-CA3F-41D2-ABB6-2B5881B40838}">
      <text>
        <t>[Threaded comment]
Your version of Excel allows you to read this threaded comment; however, any edits to it will get removed if the file is opened in a newer version of Excel. Learn more: https://go.microsoft.com/fwlink/?linkid=870924
Comment:
    Eq 2</t>
      </text>
    </comment>
    <comment ref="F13" authorId="2" shapeId="0" xr:uid="{B21DAD20-01A7-420E-A0B1-FF050BA85A92}">
      <text>
        <t>[Threaded comment]
Your version of Excel allows you to read this threaded comment; however, any edits to it will get removed if the file is opened in a newer version of Excel. Learn more: https://go.microsoft.com/fwlink/?linkid=870924
Comment:
    At least monthly recording of data</t>
      </text>
    </comment>
    <comment ref="F16" authorId="3" shapeId="0" xr:uid="{80B818D8-09FF-43DF-8845-4CF78D3B4DD2}">
      <text>
        <t>[Threaded comment]
Your version of Excel allows you to read this threaded comment; however, any edits to it will get removed if the file is opened in a newer version of Excel. Learn more: https://go.microsoft.com/fwlink/?linkid=870924
Comment:
    Eq 3</t>
      </text>
    </comment>
    <comment ref="F22" authorId="4" shapeId="0" xr:uid="{6D2CF11C-E238-4C12-8E77-915B8905C910}">
      <text>
        <t>[Threaded comment]
Your version of Excel allows you to read this threaded comment; however, any edits to it will get removed if the file is opened in a newer version of Excel. Learn more: https://go.microsoft.com/fwlink/?linkid=870924
Comment:
    Eq 7</t>
      </text>
    </comment>
    <comment ref="F23" authorId="5" shapeId="0" xr:uid="{543BEA8B-C99D-4A82-B1C9-EE49B14BE481}">
      <text>
        <t>[Threaded comment]
Your version of Excel allows you to read this threaded comment; however, any edits to it will get removed if the file is opened in a newer version of Excel. Learn more: https://go.microsoft.com/fwlink/?linkid=870924
Comment:
    Eq 8</t>
      </text>
    </comment>
    <comment ref="F37" authorId="6" shapeId="0" xr:uid="{D27C7D4E-B0D4-491C-A5DA-217B84B1AE64}">
      <text>
        <t>[Threaded comment]
Your version of Excel allows you to read this threaded comment; however, any edits to it will get removed if the file is opened in a newer version of Excel. Learn more: https://go.microsoft.com/fwlink/?linkid=870924
Comment:
    Eq 4</t>
      </text>
    </comment>
    <comment ref="F38" authorId="7" shapeId="0" xr:uid="{6F07947C-F4ED-4848-AC10-E1489AB3FCE6}">
      <text>
        <t>[Threaded comment]
Your version of Excel allows you to read this threaded comment; however, any edits to it will get removed if the file is opened in a newer version of Excel. Learn more: https://go.microsoft.com/fwlink/?linkid=870924
Comment:
    Eq 5</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tc={9BD76A93-BC39-4504-86E4-B7A36CD05613}</author>
    <author>tc={2C2DC10C-3BFF-416E-86F5-A8A4111D09EA}</author>
    <author>tc={9105055C-5028-4E40-94A8-D51093D027C4}</author>
    <author>tc={27793204-8E4F-4679-B495-77763CFC7725}</author>
    <author>tc={27704783-6756-4E1D-BC80-AE9071A3FDC4}</author>
    <author>tc={567933F1-FF2F-4AF5-B7C8-6B8604BCE018}</author>
    <author>tc={C6BBD42D-A1E0-43F4-8491-EB5C0CA52C65}</author>
    <author>tc={374BA596-18E8-4C6D-8D20-9C8020AC8146}</author>
    <author>tc={87E969CA-4713-4920-B591-F78A224F8E32}</author>
    <author>tc={C4BEF18C-B10F-468F-A1C1-D207D6ED2EAC}</author>
    <author>tc={39EFD990-17AE-4DE1-8CAE-853BB366AB54}</author>
    <author>tc={B7FA5A4E-B333-47B6-99C6-0121788D2789}</author>
    <author>tc={EE5E68F2-BC77-4F69-B5F4-CB647F0AF316}</author>
    <author>tc={7CA94144-6C0E-4098-B755-CD1D1F39CD3D}</author>
    <author>tc={21C5B3CB-0B98-4156-A07A-41565D00E81C}</author>
    <author>tc={2A8AC3C1-4D99-49AB-BC3F-CE246088682F}</author>
    <author>tc={61EAC35A-C952-4F6A-88D5-2B4A98A42E19}</author>
    <author>tc={08C71520-9994-4335-AB70-76F2878ECACC}</author>
    <author>tc={05FA58C7-DE5B-46CC-A11C-14467E3A4BA6}</author>
    <author>tc={00A12F0F-33F6-4508-929E-ECFCB5451E38}</author>
  </authors>
  <commentList>
    <comment ref="F3" authorId="0" shapeId="0" xr:uid="{9BD76A93-BC39-4504-86E4-B7A36CD05613}">
      <text>
        <t>[Threaded comment]
Your version of Excel allows you to read this threaded comment; however, any edits to it will get removed if the file is opened in a newer version of Excel. Learn more: https://go.microsoft.com/fwlink/?linkid=870924
Comment:
    Eq 4</t>
      </text>
    </comment>
    <comment ref="F4" authorId="1" shapeId="0" xr:uid="{2C2DC10C-3BFF-416E-86F5-A8A4111D09EA}">
      <text>
        <t>[Threaded comment]
Your version of Excel allows you to read this threaded comment; however, any edits to it will get removed if the file is opened in a newer version of Excel. Learn more: https://go.microsoft.com/fwlink/?linkid=870924
Comment:
    Eq 5</t>
      </text>
    </comment>
    <comment ref="F7" authorId="2" shapeId="0" xr:uid="{9105055C-5028-4E40-94A8-D51093D027C4}">
      <text>
        <t>[Threaded comment]
Your version of Excel allows you to read this threaded comment; however, any edits to it will get removed if the file is opened in a newer version of Excel. Learn more: https://go.microsoft.com/fwlink/?linkid=870924
Comment:
    Eq 4</t>
      </text>
    </comment>
    <comment ref="F8" authorId="3" shapeId="0" xr:uid="{27793204-8E4F-4679-B495-77763CFC7725}">
      <text>
        <t>[Threaded comment]
Your version of Excel allows you to read this threaded comment; however, any edits to it will get removed if the file is opened in a newer version of Excel. Learn more: https://go.microsoft.com/fwlink/?linkid=870924
Comment:
    Eq 5</t>
      </text>
    </comment>
    <comment ref="F10" authorId="4" shapeId="0" xr:uid="{27704783-6756-4E1D-BC80-AE9071A3FDC4}">
      <text>
        <t>[Threaded comment]
Your version of Excel allows you to read this threaded comment; however, any edits to it will get removed if the file is opened in a newer version of Excel. Learn more: https://go.microsoft.com/fwlink/?linkid=870924
Comment:
    Assumptions are made for this that the unit for FCn,i,t is in metric tons</t>
      </text>
    </comment>
    <comment ref="G10" authorId="5" shapeId="0" xr:uid="{567933F1-FF2F-4AF5-B7C8-6B8604BCE018}">
      <text>
        <t>[Threaded comment]
Your version of Excel allows you to read this threaded comment; however, any edits to it will get removed if the file is opened in a newer version of Excel. Learn more: https://go.microsoft.com/fwlink/?linkid=870924
Comment:
    Dependent on fuel type selection</t>
      </text>
    </comment>
    <comment ref="G11" authorId="6" shapeId="0" xr:uid="{C6BBD42D-A1E0-43F4-8491-EB5C0CA52C65}">
      <text>
        <t>[Threaded comment]
Your version of Excel allows you to read this threaded comment; however, any edits to it will get removed if the file is opened in a newer version of Excel. Learn more: https://go.microsoft.com/fwlink/?linkid=870924
Comment:
    Dependent on fuel type selection</t>
      </text>
    </comment>
    <comment ref="F12" authorId="7" shapeId="0" xr:uid="{374BA596-18E8-4C6D-8D20-9C8020AC8146}">
      <text>
        <t>[Threaded comment]
Your version of Excel allows you to read this threaded comment; however, any edits to it will get removed if the file is opened in a newer version of Excel. Learn more: https://go.microsoft.com/fwlink/?linkid=870924
Comment:
    Unit of measurement can be cubic meters, metric ton, or liter. This seems to be confusing when it comes to the calculation. Depending on the unit of measurement used there could be errors in the final calc. This is following the methodology so I'll leave it as is.</t>
      </text>
    </comment>
    <comment ref="F19" authorId="8" shapeId="0" xr:uid="{87E969CA-4713-4920-B591-F78A224F8E32}">
      <text>
        <t>[Threaded comment]
Your version of Excel allows you to read this threaded comment; however, any edits to it will get removed if the file is opened in a newer version of Excel. Learn more: https://go.microsoft.com/fwlink/?linkid=870924
Comment:
    Eq 4</t>
      </text>
    </comment>
    <comment ref="F20" authorId="9" shapeId="0" xr:uid="{C4BEF18C-B10F-468F-A1C1-D207D6ED2EAC}">
      <text>
        <t>[Threaded comment]
Your version of Excel allows you to read this threaded comment; however, any edits to it will get removed if the file is opened in a newer version of Excel. Learn more: https://go.microsoft.com/fwlink/?linkid=870924
Comment:
    Eq 5</t>
      </text>
    </comment>
    <comment ref="F22" authorId="10" shapeId="0" xr:uid="{39EFD990-17AE-4DE1-8CAE-853BB366AB54}">
      <text>
        <t>[Threaded comment]
Your version of Excel allows you to read this threaded comment; however, any edits to it will get removed if the file is opened in a newer version of Excel. Learn more: https://go.microsoft.com/fwlink/?linkid=870924
Comment:
    Assumptions are made for this that the unit for FCn,i,t is in metric tons</t>
      </text>
    </comment>
    <comment ref="G22" authorId="11" shapeId="0" xr:uid="{B7FA5A4E-B333-47B6-99C6-0121788D2789}">
      <text>
        <t>[Threaded comment]
Your version of Excel allows you to read this threaded comment; however, any edits to it will get removed if the file is opened in a newer version of Excel. Learn more: https://go.microsoft.com/fwlink/?linkid=870924
Comment:
    Dependent on fuel type selection</t>
      </text>
    </comment>
    <comment ref="G23" authorId="12" shapeId="0" xr:uid="{EE5E68F2-BC77-4F69-B5F4-CB647F0AF316}">
      <text>
        <t>[Threaded comment]
Your version of Excel allows you to read this threaded comment; however, any edits to it will get removed if the file is opened in a newer version of Excel. Learn more: https://go.microsoft.com/fwlink/?linkid=870924
Comment:
    Dependent on fuel type selection</t>
      </text>
    </comment>
    <comment ref="F24" authorId="13" shapeId="0" xr:uid="{7CA94144-6C0E-4098-B755-CD1D1F39CD3D}">
      <text>
        <t>[Threaded comment]
Your version of Excel allows you to read this threaded comment; however, any edits to it will get removed if the file is opened in a newer version of Excel. Learn more: https://go.microsoft.com/fwlink/?linkid=870924
Comment:
    Unit of measurement can be cubic meters, metric ton, or liter. This seems to be confusing when it comes to the calculation. Depending on the unit of measurement used there could be errors in the final calc. This is following the methodology so I'll leave it as is.</t>
      </text>
    </comment>
    <comment ref="F31" authorId="14" shapeId="0" xr:uid="{21C5B3CB-0B98-4156-A07A-41565D00E81C}">
      <text>
        <t>[Threaded comment]
Your version of Excel allows you to read this threaded comment; however, any edits to it will get removed if the file is opened in a newer version of Excel. Learn more: https://go.microsoft.com/fwlink/?linkid=870924
Comment:
    Eq 4</t>
      </text>
    </comment>
    <comment ref="F32" authorId="15" shapeId="0" xr:uid="{2A8AC3C1-4D99-49AB-BC3F-CE246088682F}">
      <text>
        <t>[Threaded comment]
Your version of Excel allows you to read this threaded comment; however, any edits to it will get removed if the file is opened in a newer version of Excel. Learn more: https://go.microsoft.com/fwlink/?linkid=870924
Comment:
    Eq 5</t>
      </text>
    </comment>
    <comment ref="F34" authorId="16" shapeId="0" xr:uid="{61EAC35A-C952-4F6A-88D5-2B4A98A42E19}">
      <text>
        <t>[Threaded comment]
Your version of Excel allows you to read this threaded comment; however, any edits to it will get removed if the file is opened in a newer version of Excel. Learn more: https://go.microsoft.com/fwlink/?linkid=870924
Comment:
    Assumptions are made for this that the unit for FCn,i,t is in metric tons</t>
      </text>
    </comment>
    <comment ref="G34" authorId="17" shapeId="0" xr:uid="{08C71520-9994-4335-AB70-76F2878ECACC}">
      <text>
        <t>[Threaded comment]
Your version of Excel allows you to read this threaded comment; however, any edits to it will get removed if the file is opened in a newer version of Excel. Learn more: https://go.microsoft.com/fwlink/?linkid=870924
Comment:
    Dependent on fuel type selection</t>
      </text>
    </comment>
    <comment ref="G35" authorId="18" shapeId="0" xr:uid="{05FA58C7-DE5B-46CC-A11C-14467E3A4BA6}">
      <text>
        <t>[Threaded comment]
Your version of Excel allows you to read this threaded comment; however, any edits to it will get removed if the file is opened in a newer version of Excel. Learn more: https://go.microsoft.com/fwlink/?linkid=870924
Comment:
    Dependent on fuel type selection</t>
      </text>
    </comment>
    <comment ref="F36" authorId="19" shapeId="0" xr:uid="{00A12F0F-33F6-4508-929E-ECFCB5451E38}">
      <text>
        <t>[Threaded comment]
Your version of Excel allows you to read this threaded comment; however, any edits to it will get removed if the file is opened in a newer version of Excel. Learn more: https://go.microsoft.com/fwlink/?linkid=870924
Comment:
    Unit of measurement can be cubic meters, metric ton, or liter. This seems to be confusing when it comes to the calculation. Depending on the unit of measurement used there could be errors in the final calc. This is following the methodology so I'll leave it as is.</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tc={75198FC6-5629-4080-B24D-ED7738D58274}</author>
  </authors>
  <commentList>
    <comment ref="D3" authorId="0" shapeId="0" xr:uid="{75198FC6-5629-4080-B24D-ED7738D58274}">
      <text>
        <t>[Threaded comment]
Your version of Excel allows you to read this threaded comment; however, any edits to it will get removed if the file is opened in a newer version of Excel. Learn more: https://go.microsoft.com/fwlink/?linkid=870924
Comment:
    Upper Default Value at the 95% confidence interval</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tc={75E3C0FE-4483-42E9-B24F-A09C65F7A52B}</author>
    <author>tc={FEB333E1-9C54-4785-AEF9-34A8CBBC6344}</author>
  </authors>
  <commentList>
    <comment ref="F3" authorId="0" shapeId="0" xr:uid="{75E3C0FE-4483-42E9-B24F-A09C65F7A52B}">
      <text>
        <t>[Threaded comment]
Your version of Excel allows you to read this threaded comment; however, any edits to it will get removed if the file is opened in a newer version of Excel. Learn more: https://go.microsoft.com/fwlink/?linkid=870924
Comment:
    Equation #7</t>
      </text>
    </comment>
    <comment ref="F8" authorId="1" shapeId="0" xr:uid="{FEB333E1-9C54-4785-AEF9-34A8CBBC6344}">
      <text>
        <t>[Threaded comment]
Your version of Excel allows you to read this threaded comment; however, any edits to it will get removed if the file is opened in a newer version of Excel. Learn more: https://go.microsoft.com/fwlink/?linkid=870924
Comment:
    Equation #9 &amp; #10</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tc={45307BE5-CF2E-42B8-8066-AC7AAAC48330}</author>
    <author>tc={F95195A0-1B6B-4950-8D1C-90A7F67D7372}</author>
  </authors>
  <commentList>
    <comment ref="F3" authorId="0" shapeId="0" xr:uid="{45307BE5-CF2E-42B8-8066-AC7AAAC48330}">
      <text>
        <t>[Threaded comment]
Your version of Excel allows you to read this threaded comment; however, any edits to it will get removed if the file is opened in a newer version of Excel. Learn more: https://go.microsoft.com/fwlink/?linkid=870924
Comment:
    Equation #8</t>
      </text>
    </comment>
    <comment ref="F6" authorId="1" shapeId="0" xr:uid="{F95195A0-1B6B-4950-8D1C-90A7F67D7372}">
      <text>
        <t>[Threaded comment]
Your version of Excel allows you to read this threaded comment; however, any edits to it will get removed if the file is opened in a newer version of Excel. Learn more: https://go.microsoft.com/fwlink/?linkid=870924
Comment:
    Equation #9 &amp; #10</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tc={2E96F82D-7984-4971-B24E-79BAB5A18FAB}</author>
  </authors>
  <commentList>
    <comment ref="F3" authorId="0" shapeId="0" xr:uid="{2E96F82D-7984-4971-B24E-79BAB5A18FAB}">
      <text>
        <t>[Threaded comment]
Your version of Excel allows you to read this threaded comment; however, any edits to it will get removed if the file is opened in a newer version of Excel. Learn more: https://go.microsoft.com/fwlink/?linkid=870924
Comment:
    Equation #12</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tc={DAACDCAF-25B0-47F7-9517-AFF93E57614B}</author>
  </authors>
  <commentList>
    <comment ref="F4" authorId="0" shapeId="0" xr:uid="{DAACDCAF-25B0-47F7-9517-AFF93E57614B}">
      <text>
        <t>[Threaded comment]
Your version of Excel allows you to read this threaded comment; however, any edits to it will get removed if the file is opened in a newer version of Excel. Learn more: https://go.microsoft.com/fwlink/?linkid=870924
Comment:
    Equation #13</t>
      </text>
    </comment>
  </commentList>
</comments>
</file>

<file path=xl/sharedStrings.xml><?xml version="1.0" encoding="utf-8"?>
<sst xmlns="http://schemas.openxmlformats.org/spreadsheetml/2006/main" count="3663" uniqueCount="1538">
  <si>
    <t>Required Field</t>
  </si>
  <si>
    <t>Selective Disclosure</t>
  </si>
  <si>
    <t>Multiple Answers</t>
  </si>
  <si>
    <t>Properties</t>
  </si>
  <si>
    <t>Schema Type</t>
  </si>
  <si>
    <t>Parameter</t>
  </si>
  <si>
    <t>Question</t>
  </si>
  <si>
    <t>Answer</t>
  </si>
  <si>
    <t>Notes</t>
  </si>
  <si>
    <t>Project Details</t>
  </si>
  <si>
    <t>Yes</t>
  </si>
  <si>
    <t>No</t>
  </si>
  <si>
    <t>String</t>
  </si>
  <si>
    <t>N/A</t>
  </si>
  <si>
    <t>Summary Description of the Project</t>
  </si>
  <si>
    <t>Grid Project is implementing Project XYZ to reduce fossilfuel based electricity consumption by providing highly efficient district cooling solution (air conditioning) to meet the cooling demand for residential and commercial consumers in the United Arab Emirates (UAE). The highly efficient district cooling will displace the cooling from conventional/less efficient cooling system and reduce the electricity consumption which would result in reduction in greenhouse gas (GHG) emissions.</t>
  </si>
  <si>
    <t>ActivityImpactModule.projectScope</t>
  </si>
  <si>
    <t>Sectoral Scope</t>
  </si>
  <si>
    <t>1. Energy (renewable/non-renewable)</t>
  </si>
  <si>
    <t>ActivityImpactModule.projectType</t>
  </si>
  <si>
    <t>Project Type</t>
  </si>
  <si>
    <t>Project Category: Renewable energy and Energy efficiency</t>
  </si>
  <si>
    <t>Type of Activity</t>
  </si>
  <si>
    <t xml:space="preserve">Retrofit, rehabilitation (or refurbishment), replacement or capacity addition to an existing power plant or construction and operation of a new power plant/unit that uses renewable energy sources and supplies electricity to the grid. Battery energy storage system can be integrated under certain conditions </t>
  </si>
  <si>
    <t>ActivityImpactModule.projectScale</t>
  </si>
  <si>
    <t>Project Scale</t>
  </si>
  <si>
    <t>Large-scale</t>
  </si>
  <si>
    <t>GeographicLocation.latitude</t>
  </si>
  <si>
    <t>Project Location Latitude</t>
  </si>
  <si>
    <t>25.244104 °N</t>
  </si>
  <si>
    <t>GeographicLocation.longitude</t>
  </si>
  <si>
    <t>Project Location Longitude</t>
  </si>
  <si>
    <t>55.492154 °E</t>
  </si>
  <si>
    <t>GeographicLocation.geoJsonOrKml</t>
  </si>
  <si>
    <t>GeoJSON</t>
  </si>
  <si>
    <t>Project Location GeoJSON (GeoJSON supports the following geometry types:
Point, LineString, Polygon, MultiPoint, MultiLineString, MultiPolygon.)</t>
  </si>
  <si>
    <t>[55.492154, 25.244104]</t>
  </si>
  <si>
    <t>Project Eligibility</t>
  </si>
  <si>
    <t>It results in CO2 emission reductions, one of the six Kyoto Protocol greenhouse gases.</t>
  </si>
  <si>
    <t>AccountableImpactOrganization.name</t>
  </si>
  <si>
    <t>Project Participant Organization Name</t>
  </si>
  <si>
    <t>Grid Project</t>
  </si>
  <si>
    <t>Project Participant Contact Person</t>
  </si>
  <si>
    <t>John Doe</t>
  </si>
  <si>
    <t xml:space="preserve">Project Participant Title </t>
  </si>
  <si>
    <t xml:space="preserve">Owner </t>
  </si>
  <si>
    <t>AccountableImpactOrganization.addresses</t>
  </si>
  <si>
    <t>Address</t>
  </si>
  <si>
    <t>Project Participant Address</t>
  </si>
  <si>
    <t>123 new street</t>
  </si>
  <si>
    <t>AccountableImpactOrganization.country</t>
  </si>
  <si>
    <t>Project Participant Country</t>
  </si>
  <si>
    <t>United Arab Emirates</t>
  </si>
  <si>
    <t>Phone Number</t>
  </si>
  <si>
    <t xml:space="preserve">Project Participant Telephone </t>
  </si>
  <si>
    <t>789-456-1234</t>
  </si>
  <si>
    <t>Email</t>
  </si>
  <si>
    <t>Project Participant Email</t>
  </si>
  <si>
    <t>JT.renew@gmail.com</t>
  </si>
  <si>
    <t>AccountableImpactOrganization.owners</t>
  </si>
  <si>
    <t>Project Ownership</t>
  </si>
  <si>
    <t>Participation under other GHG Programs</t>
  </si>
  <si>
    <t>Other Forms of Environmental Credit</t>
  </si>
  <si>
    <t>Project Rejected by Other GHG Programs</t>
  </si>
  <si>
    <t>QualityStandard.methodologyAndTools</t>
  </si>
  <si>
    <t>Select all that apply</t>
  </si>
  <si>
    <t>Title and Reference of Methodologies</t>
  </si>
  <si>
    <t>CDM - ACM0002</t>
  </si>
  <si>
    <t>DateRange.startDate</t>
  </si>
  <si>
    <t xml:space="preserve">Date  </t>
  </si>
  <si>
    <t xml:space="preserve">Project Start Date </t>
  </si>
  <si>
    <t>ActivityImpactModule.projectCreditingPeriod</t>
  </si>
  <si>
    <t>Date Range</t>
  </si>
  <si>
    <t>Crediting Period</t>
  </si>
  <si>
    <t>01/01/2023-01/01/2030</t>
  </si>
  <si>
    <t>ActivityImpactModule.projectMonitoringPeriod</t>
  </si>
  <si>
    <t>Monitoring Period</t>
  </si>
  <si>
    <t>Monitoring Plan</t>
  </si>
  <si>
    <t>Monitoring plan was structured based on ACM0002</t>
  </si>
  <si>
    <t>Compliance with Laws, Statutes and Other Regulatory Frameworks</t>
  </si>
  <si>
    <t>The Project complies with all applicable laws.</t>
  </si>
  <si>
    <t>CoBenefit.unSdg</t>
  </si>
  <si>
    <t>Sustainable development</t>
  </si>
  <si>
    <t>SDG 7, SDG 8 &amp; SDG 13</t>
  </si>
  <si>
    <t>Further Information</t>
  </si>
  <si>
    <t>Determination of which additionality tool to be used</t>
  </si>
  <si>
    <t>no</t>
  </si>
  <si>
    <t>if/then</t>
  </si>
  <si>
    <t>Would you like to use the "Simplified procedure to demonstrate additionality" (Tool 32) or "Procedure to demonstrate additionality" (Tool 01)?</t>
  </si>
  <si>
    <t>Tool 32</t>
  </si>
  <si>
    <t>If Tool 32 then use sheet "Tool 32"
If Tool 01 then use sheet "Tool 01"</t>
  </si>
  <si>
    <t>Project Emissions</t>
  </si>
  <si>
    <t>Auto-Calculate</t>
  </si>
  <si>
    <r>
      <t>PE</t>
    </r>
    <r>
      <rPr>
        <vertAlign val="subscript"/>
        <sz val="18"/>
        <color theme="1"/>
        <rFont val="Calibri"/>
        <family val="2"/>
        <scheme val="minor"/>
      </rPr>
      <t>y</t>
    </r>
  </si>
  <si>
    <t xml:space="preserve">Project emissions in year y (tCO2e/yr) </t>
  </si>
  <si>
    <r>
      <t>PE</t>
    </r>
    <r>
      <rPr>
        <vertAlign val="subscript"/>
        <sz val="18"/>
        <color theme="1"/>
        <rFont val="Calibri"/>
        <family val="2"/>
        <scheme val="minor"/>
      </rPr>
      <t xml:space="preserve">FF,y </t>
    </r>
  </si>
  <si>
    <t>Project emissions from fossil fuel consumption in year y (tCO2/yr)</t>
  </si>
  <si>
    <r>
      <t>PE</t>
    </r>
    <r>
      <rPr>
        <vertAlign val="subscript"/>
        <sz val="18"/>
        <color theme="1"/>
        <rFont val="Calibri"/>
        <family val="2"/>
        <scheme val="minor"/>
      </rPr>
      <t>GP,y</t>
    </r>
  </si>
  <si>
    <t xml:space="preserve">Project emissions from the operation of dry, flash steam or binary geothermal power plants in year y (t CO2e/yr) </t>
  </si>
  <si>
    <r>
      <t>PE</t>
    </r>
    <r>
      <rPr>
        <vertAlign val="subscript"/>
        <sz val="18"/>
        <color theme="1"/>
        <rFont val="Calibri"/>
        <family val="2"/>
        <scheme val="minor"/>
      </rPr>
      <t>HP,y</t>
    </r>
  </si>
  <si>
    <t xml:space="preserve">Project emissions from water reservoirs of hydro power plants in year y (tCO2e/yr) </t>
  </si>
  <si>
    <r>
      <t>PE</t>
    </r>
    <r>
      <rPr>
        <vertAlign val="subscript"/>
        <sz val="18"/>
        <color theme="1"/>
        <rFont val="Calibri"/>
        <family val="2"/>
        <scheme val="minor"/>
      </rPr>
      <t>BESS,y</t>
    </r>
  </si>
  <si>
    <t xml:space="preserve">Project emissions from charging of a BESS using electricity from the grid or from fossil fuel electricity generators (t CO2e/yr) </t>
  </si>
  <si>
    <t>Emissions from fossil fuel combustion</t>
  </si>
  <si>
    <t>shall be calculated as per TOOL03. 
See sheet Tool 03 (PE,ff)</t>
  </si>
  <si>
    <t>Emissions from the operation of dry steam, flash steam and binary geothermal power plants due to non-condensable gases and/or working fluid</t>
  </si>
  <si>
    <t xml:space="preserve"> Project emissions from the operation of dry, flash steam or binary geothermal power plants in year y (t CO2e/yr) </t>
  </si>
  <si>
    <r>
      <t>PE</t>
    </r>
    <r>
      <rPr>
        <vertAlign val="subscript"/>
        <sz val="18"/>
        <color theme="1"/>
        <rFont val="Calibri"/>
        <family val="2"/>
        <scheme val="minor"/>
      </rPr>
      <t>dry or flash steam,y</t>
    </r>
  </si>
  <si>
    <t xml:space="preserve">Average mass fraction of carbon dioxide in the produced steam in year y (tCO2/t steam) </t>
  </si>
  <si>
    <r>
      <t>PE</t>
    </r>
    <r>
      <rPr>
        <vertAlign val="subscript"/>
        <sz val="18"/>
        <color theme="1"/>
        <rFont val="Calibri"/>
        <family val="2"/>
        <scheme val="minor"/>
      </rPr>
      <t>binary,y</t>
    </r>
  </si>
  <si>
    <t xml:space="preserve">Average mass fraction of methane in the produced steam in year y (tCH4/t steam) </t>
  </si>
  <si>
    <t>Project emissions from dry or flash steam geothermal power plants</t>
  </si>
  <si>
    <t>yes</t>
  </si>
  <si>
    <t>Number</t>
  </si>
  <si>
    <r>
      <t>W</t>
    </r>
    <r>
      <rPr>
        <vertAlign val="subscript"/>
        <sz val="18"/>
        <color theme="1"/>
        <rFont val="Calibri"/>
        <family val="2"/>
        <scheme val="minor"/>
      </rPr>
      <t>steam,CO2,y</t>
    </r>
  </si>
  <si>
    <t xml:space="preserve">Average mass fraction of CO2 in the produced steam in year y (t CO2/t steam) </t>
  </si>
  <si>
    <r>
      <t>W</t>
    </r>
    <r>
      <rPr>
        <vertAlign val="subscript"/>
        <sz val="18"/>
        <color theme="1"/>
        <rFont val="Calibri"/>
        <family val="2"/>
        <scheme val="minor"/>
      </rPr>
      <t>steam,CH4,y</t>
    </r>
  </si>
  <si>
    <t>Average mass fraction of CH4 in the produced steam in year y (t CH4/t steam)</t>
  </si>
  <si>
    <r>
      <t>GWP</t>
    </r>
    <r>
      <rPr>
        <vertAlign val="subscript"/>
        <sz val="18"/>
        <color theme="1"/>
        <rFont val="Calibri"/>
        <family val="2"/>
        <scheme val="minor"/>
      </rPr>
      <t>CH4</t>
    </r>
  </si>
  <si>
    <t xml:space="preserve">Global warming potential of CH4 valid for the relevant commitment period (t CO2e/t CH4) </t>
  </si>
  <si>
    <t>Check for default values.</t>
  </si>
  <si>
    <r>
      <t>M</t>
    </r>
    <r>
      <rPr>
        <vertAlign val="subscript"/>
        <sz val="18"/>
        <color theme="1"/>
        <rFont val="Calibri"/>
        <family val="2"/>
        <scheme val="minor"/>
      </rPr>
      <t>steam,y</t>
    </r>
  </si>
  <si>
    <t xml:space="preserve">Quantity of steam produced in year y (t steam/yr) </t>
  </si>
  <si>
    <t>Project emissions from binary geothermal power plants</t>
  </si>
  <si>
    <r>
      <t>PE</t>
    </r>
    <r>
      <rPr>
        <vertAlign val="subscript"/>
        <sz val="18"/>
        <color theme="1"/>
        <rFont val="Calibri"/>
        <family val="2"/>
        <scheme val="minor"/>
      </rPr>
      <t>steam,y</t>
    </r>
  </si>
  <si>
    <t>Project emissions from the operation of binary geothermal power plants due to physical leakage of non-condensable gases in year y (t CO2e/yr). In case the difference between steam inflow and outflow to the power plant is less than 1%, then the project participants are not required to account these project emissions</t>
  </si>
  <si>
    <r>
      <t>PE</t>
    </r>
    <r>
      <rPr>
        <vertAlign val="subscript"/>
        <sz val="18"/>
        <color theme="1"/>
        <rFont val="Calibri"/>
        <family val="2"/>
        <scheme val="minor"/>
      </rPr>
      <t>working fluid,y</t>
    </r>
  </si>
  <si>
    <t>Project emissions from the operation of binary geothermal power plants due to physical leakage of working fluid contained in heat exchangers in year y (t CO2e/yr)</t>
  </si>
  <si>
    <r>
      <t>M</t>
    </r>
    <r>
      <rPr>
        <vertAlign val="subscript"/>
        <sz val="18"/>
        <color theme="1"/>
        <rFont val="Calibri"/>
        <family val="2"/>
        <scheme val="minor"/>
      </rPr>
      <t>inflow,y</t>
    </r>
  </si>
  <si>
    <t xml:space="preserve">Quantity of steam entering the geothermal plant in year y (t steam/yr) </t>
  </si>
  <si>
    <r>
      <t>M</t>
    </r>
    <r>
      <rPr>
        <vertAlign val="subscript"/>
        <sz val="18"/>
        <color theme="1"/>
        <rFont val="Calibri"/>
        <family val="2"/>
        <scheme val="minor"/>
      </rPr>
      <t>outflow,y</t>
    </r>
  </si>
  <si>
    <t>Quantity of steam leaving the geothermal plant in year y (t steam/yr)</t>
  </si>
  <si>
    <r>
      <t>M</t>
    </r>
    <r>
      <rPr>
        <vertAlign val="subscript"/>
        <sz val="18"/>
        <color theme="1"/>
        <rFont val="Calibri"/>
        <family val="2"/>
        <scheme val="minor"/>
      </rPr>
      <t>working fluid,y</t>
    </r>
  </si>
  <si>
    <t>Quantity of working fluid leaked/reinjected in year y (t working fluid/yr)</t>
  </si>
  <si>
    <r>
      <t>GWP</t>
    </r>
    <r>
      <rPr>
        <vertAlign val="subscript"/>
        <sz val="18"/>
        <color theme="1"/>
        <rFont val="Calibri"/>
        <family val="2"/>
        <scheme val="minor"/>
      </rPr>
      <t>working fluid</t>
    </r>
  </si>
  <si>
    <t>Global Warming Potential for the working fluid used in the binary geothermal power plan</t>
  </si>
  <si>
    <t>Project emissions from water reservoirs</t>
  </si>
  <si>
    <t>Does project include integrated hydro power projects?</t>
  </si>
  <si>
    <t>If yes then use sheet "Power Density Integrated"
 If no use sheet "Power Density"</t>
  </si>
  <si>
    <t xml:space="preserve">Emissions from charging of a BESS using power from the grid or from fossil fuel electricity generators </t>
  </si>
  <si>
    <t>Option</t>
  </si>
  <si>
    <t>Does the source of electricity for charging of a BESS come from the grid or from the use of fossil fuels?</t>
  </si>
  <si>
    <t>Grid</t>
  </si>
  <si>
    <t>Two options: Grid or Fossil Fuel
- If grid then use sheet Tool 05 (PEbess,y)
- If fossil fuel then use sheet Tool 03 (PEbess,y)</t>
  </si>
  <si>
    <t>Baseline Emissions</t>
  </si>
  <si>
    <r>
      <t>BE</t>
    </r>
    <r>
      <rPr>
        <vertAlign val="subscript"/>
        <sz val="18"/>
        <color theme="1"/>
        <rFont val="Calibri"/>
        <family val="2"/>
        <scheme val="minor"/>
      </rPr>
      <t>y</t>
    </r>
  </si>
  <si>
    <t xml:space="preserve"> Baseline emissions in year y (tCO2/yr)</t>
  </si>
  <si>
    <r>
      <t>EG</t>
    </r>
    <r>
      <rPr>
        <vertAlign val="subscript"/>
        <sz val="18"/>
        <color theme="1"/>
        <rFont val="Calibri"/>
        <family val="2"/>
        <scheme val="minor"/>
      </rPr>
      <t>PJ,y</t>
    </r>
  </si>
  <si>
    <t xml:space="preserve">Quantity of net electricity generation that is produced and fed into the grid as a result of the implementation of the CDM project activity in year y (MWh/yr) </t>
  </si>
  <si>
    <r>
      <t>EF</t>
    </r>
    <r>
      <rPr>
        <vertAlign val="subscript"/>
        <sz val="18"/>
        <color theme="1"/>
        <rFont val="Calibri"/>
        <family val="2"/>
        <scheme val="minor"/>
      </rPr>
      <t>grid,CM,y</t>
    </r>
  </si>
  <si>
    <t xml:space="preserve">Combined margin CO2 emission factor for grid connected power generation in year y calculated using TOOL07 (t CO2/MWh) </t>
  </si>
  <si>
    <t>Calculated using Tool 07</t>
  </si>
  <si>
    <t>Calculation of quatity of net electricity generation</t>
  </si>
  <si>
    <t>Does the project contain electricity generation from Greenfield power plants, capacity additions, or retrofits, rehabilitations, and replacements?</t>
  </si>
  <si>
    <t>Retrofit/Rehab/Replacement</t>
  </si>
  <si>
    <t>3 options:
- If "Greenfield power plants" then use sheet: Greenfield
- If "Capacity addition to hydro or geothermal power plant"  then use sheet: Capacity addition
- If "retrofit or rehabilitation or replacement of an exisiting renewable energy plant" then use sheet: Retrofit</t>
  </si>
  <si>
    <t xml:space="preserve">Emission reductions </t>
  </si>
  <si>
    <t>ImpactClaim.quantity</t>
  </si>
  <si>
    <r>
      <t>ER</t>
    </r>
    <r>
      <rPr>
        <vertAlign val="subscript"/>
        <sz val="20"/>
        <color theme="1"/>
        <rFont val="Calibri"/>
        <family val="2"/>
        <scheme val="minor"/>
      </rPr>
      <t>y</t>
    </r>
  </si>
  <si>
    <t>Emission reductions in year y (t CO2e/yr)</t>
  </si>
  <si>
    <t>ImpactClaimCheckpoint.efBefore</t>
  </si>
  <si>
    <r>
      <t>BE</t>
    </r>
    <r>
      <rPr>
        <vertAlign val="subscript"/>
        <sz val="20"/>
        <color theme="1"/>
        <rFont val="Calibri"/>
        <family val="2"/>
        <scheme val="minor"/>
      </rPr>
      <t>y</t>
    </r>
  </si>
  <si>
    <t xml:space="preserve">Baseline emissions in year y (t CO2/yr) </t>
  </si>
  <si>
    <t>ImpactClaimCheckpoint.efAfter</t>
  </si>
  <si>
    <r>
      <t>PE</t>
    </r>
    <r>
      <rPr>
        <vertAlign val="subscript"/>
        <sz val="20"/>
        <color theme="1"/>
        <rFont val="Calibri"/>
        <family val="2"/>
        <scheme val="minor"/>
      </rPr>
      <t>y</t>
    </r>
  </si>
  <si>
    <t xml:space="preserve">Project emissions in year y (t CO2e/yr) </t>
  </si>
  <si>
    <t xml:space="preserve">Tool 03: Tool to calculate project or leakage CO2 emissions from fossil fuel combustion </t>
  </si>
  <si>
    <t>Auto-Calculated</t>
  </si>
  <si>
    <r>
      <t>PE</t>
    </r>
    <r>
      <rPr>
        <vertAlign val="subscript"/>
        <sz val="18"/>
        <color theme="1"/>
        <rFont val="Calibri"/>
        <family val="2"/>
        <scheme val="minor"/>
      </rPr>
      <t xml:space="preserve">FC,j,y </t>
    </r>
  </si>
  <si>
    <t>Total CO2 emissions from fossil fuel combustion in process j during the year y (tCO2/yr) (From all Cases)</t>
  </si>
  <si>
    <t>Sum of emissions from all cases added.</t>
  </si>
  <si>
    <t>Case 1: Questionnaire to determine calculation method 
[Click to add project or leakage CO2 emissions from fossil fuel combustion based on fuel type]</t>
  </si>
  <si>
    <t>𝑖</t>
  </si>
  <si>
    <t>What fuel types are combusted in the project activity process?</t>
  </si>
  <si>
    <t>n/a</t>
  </si>
  <si>
    <t>renewable energy project</t>
  </si>
  <si>
    <t>Specify which combustion process this tool is being applied to</t>
  </si>
  <si>
    <t>If/then</t>
  </si>
  <si>
    <t xml:space="preserve">What approach would you like to use to calculate the CO2 emission coefficient? </t>
  </si>
  <si>
    <t>Option A</t>
  </si>
  <si>
    <r>
      <rPr>
        <b/>
        <u/>
        <sz val="11"/>
        <color theme="1"/>
        <rFont val="Calibri"/>
        <family val="2"/>
        <scheme val="minor"/>
      </rPr>
      <t>Option A:</t>
    </r>
    <r>
      <rPr>
        <sz val="11"/>
        <color theme="1"/>
        <rFont val="Calibri"/>
        <family val="2"/>
        <scheme val="minor"/>
      </rPr>
      <t xml:space="preserve"> The CO2 emission coefficient is calculated based on the chemical composition of the fossil fuel type. (Option A should be the preferred approach, if the necessary data is available.)
</t>
    </r>
    <r>
      <rPr>
        <b/>
        <u/>
        <sz val="11"/>
        <color theme="1"/>
        <rFont val="Calibri"/>
        <family val="2"/>
        <scheme val="minor"/>
      </rPr>
      <t>Option B:</t>
    </r>
    <r>
      <rPr>
        <sz val="11"/>
        <color theme="1"/>
        <rFont val="Calibri"/>
        <family val="2"/>
        <scheme val="minor"/>
      </rPr>
      <t xml:space="preserve"> The CO2 emission coefficient is calculated based on net calorific value and CO2 emission factor of the fuel type. 
</t>
    </r>
  </si>
  <si>
    <t>Is the fuel used measused in a mass or volume unit?</t>
  </si>
  <si>
    <t>Mass</t>
  </si>
  <si>
    <t>Mass or Volume (if Mass is selected then cell F13 should be used, if Volume is selected then cell F14 should be used. Note: Only relavent if Option A is seleted)</t>
  </si>
  <si>
    <t>Emissions</t>
  </si>
  <si>
    <t>CO2 emissions from fossil fuel combustion in process j during the year y (tCO2/yr)</t>
  </si>
  <si>
    <r>
      <t>FC</t>
    </r>
    <r>
      <rPr>
        <vertAlign val="subscript"/>
        <sz val="18"/>
        <color theme="1"/>
        <rFont val="Calibri"/>
        <family val="2"/>
        <scheme val="minor"/>
      </rPr>
      <t>i,j,y</t>
    </r>
  </si>
  <si>
    <t>Quantity of fuel type i combusted in process j during the year y (mass or volume unit/yr)</t>
  </si>
  <si>
    <r>
      <t>COEF</t>
    </r>
    <r>
      <rPr>
        <vertAlign val="subscript"/>
        <sz val="18"/>
        <color theme="1"/>
        <rFont val="Calibri"/>
        <family val="2"/>
        <scheme val="minor"/>
      </rPr>
      <t>i,y</t>
    </r>
  </si>
  <si>
    <t>CO2 emission coefficient of fuel type i in year y (tCO2/mass or volume unit)</t>
  </si>
  <si>
    <t xml:space="preserve">This value will come from cell G14, G15, or G19 depending on the responses from the questionnaire </t>
  </si>
  <si>
    <r>
      <t>The CO2 emission coefficient COEFi,</t>
    </r>
    <r>
      <rPr>
        <i/>
        <sz val="16"/>
        <color rgb="FF000000"/>
        <rFont val="Calibri"/>
        <family val="2"/>
        <scheme val="minor"/>
      </rPr>
      <t xml:space="preserve">y </t>
    </r>
    <r>
      <rPr>
        <b/>
        <sz val="16"/>
        <color rgb="FF000000"/>
        <rFont val="Calibri"/>
        <family val="2"/>
        <scheme val="minor"/>
      </rPr>
      <t>Option A</t>
    </r>
  </si>
  <si>
    <t>CO2 emission coefficient of fuel type i in year y (tCO2/Mass Unit)</t>
  </si>
  <si>
    <t>If Mass Unit</t>
  </si>
  <si>
    <t>CO2 emission coefficient of fuel type i in year y (tCO2/Volume Unit)</t>
  </si>
  <si>
    <t>If Volume Unit</t>
  </si>
  <si>
    <r>
      <t>w</t>
    </r>
    <r>
      <rPr>
        <vertAlign val="subscript"/>
        <sz val="18"/>
        <color theme="1"/>
        <rFont val="Calibri"/>
        <family val="2"/>
        <scheme val="minor"/>
      </rPr>
      <t>c,i,y</t>
    </r>
  </si>
  <si>
    <t>Weighted average mass fraction of carbon in fuel type i in year y (tC/mass unit of the fuel)</t>
  </si>
  <si>
    <r>
      <t>P</t>
    </r>
    <r>
      <rPr>
        <vertAlign val="subscript"/>
        <sz val="18"/>
        <color theme="1"/>
        <rFont val="Calibri"/>
        <family val="2"/>
        <scheme val="minor"/>
      </rPr>
      <t>i,y</t>
    </r>
  </si>
  <si>
    <t>Weighted average density of fuel type i in year y (mass unit/volume unit of the fuel)</t>
  </si>
  <si>
    <t>The CO2 emission coefficient COEFi,y Option B</t>
  </si>
  <si>
    <r>
      <t>NCV</t>
    </r>
    <r>
      <rPr>
        <vertAlign val="subscript"/>
        <sz val="18"/>
        <color theme="1"/>
        <rFont val="Calibri"/>
        <family val="2"/>
        <scheme val="minor"/>
      </rPr>
      <t>i,y</t>
    </r>
  </si>
  <si>
    <t>Weighted average net calorific value of the fuel type i in year y (GJ/mass or volume unit)</t>
  </si>
  <si>
    <r>
      <t>EF</t>
    </r>
    <r>
      <rPr>
        <vertAlign val="subscript"/>
        <sz val="18"/>
        <color theme="1"/>
        <rFont val="Calibri"/>
        <family val="2"/>
        <scheme val="minor"/>
      </rPr>
      <t>CO2,y,y</t>
    </r>
  </si>
  <si>
    <t>Weighted average CO2 emission factor of fuel type i in year y (tCO2/GJ)</t>
  </si>
  <si>
    <t>Case 2: Questionnaire to determine calculation method 
[Click to add project or leakage CO2 emissions from fossil fuel combustion based on fuel type]</t>
  </si>
  <si>
    <t>Enum</t>
  </si>
  <si>
    <t>Option B</t>
  </si>
  <si>
    <t>Volume</t>
  </si>
  <si>
    <t xml:space="preserve">This value will come from cell G32, G33, or G37 depending on the responses from the questionnaire </t>
  </si>
  <si>
    <t xml:space="preserve">Tool 05: Baseline, project and/or leakage emissions from electricity consumption and monitoring of electricity generation </t>
  </si>
  <si>
    <t xml:space="preserve">Questionnaire to determine calculation method </t>
  </si>
  <si>
    <t xml:space="preserve">
Tool 05 is only applicable to the following scenarios, please select the appropriate one for your project:
Scenario A: Electricity consumption from the grid
Scenario B: Electricity consumption from (an) off-grid fossil fuel fired captive power plant(s)
Scenario C: Electricity consumption from the grid and (a) fossil fuel fired captive power plant(s)</t>
  </si>
  <si>
    <t>B: Off-Grid Captive Power Plants</t>
  </si>
  <si>
    <r>
      <rPr>
        <b/>
        <sz val="12"/>
        <color theme="1"/>
        <rFont val="Calibri"/>
        <family val="2"/>
        <scheme val="minor"/>
      </rPr>
      <t xml:space="preserve">Scenario A: </t>
    </r>
    <r>
      <rPr>
        <sz val="12"/>
        <color theme="1"/>
        <rFont val="Calibri"/>
        <family val="2"/>
        <scheme val="minor"/>
      </rPr>
      <t xml:space="preserve">Electricity consumption from the grid. The electricity is purchased from the grid only, and either no captive power plant(s) is/are installed at the site of electricity consumption or, if any captive power plant exists on site, it is either not operating or it is not physically able to provide electricity to the electricity consumer. 
</t>
    </r>
    <r>
      <rPr>
        <b/>
        <sz val="12"/>
        <color theme="1"/>
        <rFont val="Calibri"/>
        <family val="2"/>
        <scheme val="minor"/>
      </rPr>
      <t xml:space="preserve">Scenario B: </t>
    </r>
    <r>
      <rPr>
        <sz val="12"/>
        <color theme="1"/>
        <rFont val="Calibri"/>
        <family val="2"/>
        <scheme val="minor"/>
      </rPr>
      <t xml:space="preserve">Electricity consumption from (an) off-grid fossil fuel fired captive power plant(s). One or more fossil fuel fired captive power plants are installed at the site of the electricity consumer and supply the consumer with electricity. The captive power plant(s) is/are not connected to the electricity grid. 
</t>
    </r>
    <r>
      <rPr>
        <b/>
        <sz val="12"/>
        <color theme="1"/>
        <rFont val="Calibri"/>
        <family val="2"/>
        <scheme val="minor"/>
      </rPr>
      <t>Scenario C:</t>
    </r>
    <r>
      <rPr>
        <sz val="12"/>
        <color theme="1"/>
        <rFont val="Calibri"/>
        <family val="2"/>
        <scheme val="minor"/>
      </rPr>
      <t xml:space="preserve"> Electricity consumption from the grid and (a) fossil fuel fired captive power plant(s). One or more fossil fuel fired captive power plants operate at the site of the electricity consumer. The captive power plant(s) can provide electricity to the electricity consumer. The captive power plant(s) is/are also connected to the electricity grid. Hence, the electricity consumer can be provided with electricity from the captive power plant(s) and the grid.</t>
    </r>
  </si>
  <si>
    <t>Generic approach</t>
  </si>
  <si>
    <r>
      <t>PE</t>
    </r>
    <r>
      <rPr>
        <vertAlign val="subscript"/>
        <sz val="18"/>
        <color theme="1"/>
        <rFont val="Calibri"/>
        <family val="2"/>
        <scheme val="minor"/>
      </rPr>
      <t>EC,y</t>
    </r>
  </si>
  <si>
    <t>Project emissions from electricity consumption in year y (t CO2 / yr)</t>
  </si>
  <si>
    <t>𝐸𝐹𝐸𝐹,𝑗,y</t>
  </si>
  <si>
    <r>
      <t>EF</t>
    </r>
    <r>
      <rPr>
        <vertAlign val="subscript"/>
        <sz val="18"/>
        <color theme="1"/>
        <rFont val="Calibri"/>
        <family val="2"/>
        <scheme val="minor"/>
      </rPr>
      <t>EF,j,y</t>
    </r>
  </si>
  <si>
    <t>Project emission factor for electricity generation for source in year y (t CO2/MWh)</t>
  </si>
  <si>
    <t>This value comes from EFEL,j/k/l,y. Depending on the scenario and options chosen.</t>
  </si>
  <si>
    <r>
      <t>EC</t>
    </r>
    <r>
      <rPr>
        <vertAlign val="subscript"/>
        <sz val="18"/>
        <color theme="1"/>
        <rFont val="Calibri"/>
        <family val="2"/>
        <scheme val="minor"/>
      </rPr>
      <t>PJ,j,y</t>
    </r>
  </si>
  <si>
    <t>Quantity of electricity consumed by the project electricity consumption source in year y (MWh/yr)</t>
  </si>
  <si>
    <r>
      <t>TDL</t>
    </r>
    <r>
      <rPr>
        <vertAlign val="subscript"/>
        <sz val="18"/>
        <color theme="1"/>
        <rFont val="Calibri"/>
        <family val="2"/>
        <scheme val="minor"/>
      </rPr>
      <t>j,y</t>
    </r>
  </si>
  <si>
    <t>Average technical transmission and distribution losses for providing electricity to source for project in year y</t>
  </si>
  <si>
    <t>j</t>
  </si>
  <si>
    <t>Sources of electricity consumption in the project</t>
  </si>
  <si>
    <r>
      <t>BE</t>
    </r>
    <r>
      <rPr>
        <vertAlign val="subscript"/>
        <sz val="18"/>
        <color theme="1"/>
        <rFont val="Calibri"/>
        <family val="2"/>
        <scheme val="minor"/>
      </rPr>
      <t>EC,y</t>
    </r>
  </si>
  <si>
    <t>Baseline emissions from electricity consumption in year y (t CO2 / yr)</t>
  </si>
  <si>
    <r>
      <t>EF</t>
    </r>
    <r>
      <rPr>
        <vertAlign val="subscript"/>
        <sz val="18"/>
        <color theme="1"/>
        <rFont val="Calibri"/>
        <family val="2"/>
        <scheme val="minor"/>
      </rPr>
      <t>EF,k,y</t>
    </r>
  </si>
  <si>
    <t>Baseline emission factor for electricity generation for source in year y (t CO2/MWh)</t>
  </si>
  <si>
    <r>
      <t>EC</t>
    </r>
    <r>
      <rPr>
        <vertAlign val="subscript"/>
        <sz val="18"/>
        <color theme="1"/>
        <rFont val="Calibri"/>
        <family val="2"/>
        <scheme val="minor"/>
      </rPr>
      <t>BL,k,y</t>
    </r>
  </si>
  <si>
    <t>Quantity of electricity that would be consumed by the baseline electricity consumer in year y (MWh/yr)</t>
  </si>
  <si>
    <r>
      <t>TDL</t>
    </r>
    <r>
      <rPr>
        <vertAlign val="subscript"/>
        <sz val="18"/>
        <color theme="1"/>
        <rFont val="Calibri"/>
        <family val="2"/>
        <scheme val="minor"/>
      </rPr>
      <t>k,y</t>
    </r>
  </si>
  <si>
    <t>Average technical transmission and distribution losses for providing electricity to source for baseline in year y</t>
  </si>
  <si>
    <t>k</t>
  </si>
  <si>
    <t>Sources of electricity consumption in the baseline</t>
  </si>
  <si>
    <r>
      <t>LE</t>
    </r>
    <r>
      <rPr>
        <vertAlign val="subscript"/>
        <sz val="18"/>
        <color theme="1"/>
        <rFont val="Calibri"/>
        <family val="2"/>
        <scheme val="minor"/>
      </rPr>
      <t>EC,y</t>
    </r>
  </si>
  <si>
    <t>Leakage emissions from electricity consumption in year y (t CO2 / yr)</t>
  </si>
  <si>
    <r>
      <t>EF</t>
    </r>
    <r>
      <rPr>
        <vertAlign val="subscript"/>
        <sz val="18"/>
        <color theme="1"/>
        <rFont val="Calibri"/>
        <family val="2"/>
        <scheme val="minor"/>
      </rPr>
      <t>EF,l,y</t>
    </r>
  </si>
  <si>
    <t>Leakage emission factor for electricity generation for source in year y (t CO2/MWh)</t>
  </si>
  <si>
    <r>
      <t>EC</t>
    </r>
    <r>
      <rPr>
        <vertAlign val="subscript"/>
        <sz val="18"/>
        <color theme="1"/>
        <rFont val="Calibri"/>
        <family val="2"/>
        <scheme val="minor"/>
      </rPr>
      <t>LE,l,y</t>
    </r>
  </si>
  <si>
    <t>Net increase in electricity consumption of source in year y as a result of leakage (MWh/yr)</t>
  </si>
  <si>
    <r>
      <t>TDL</t>
    </r>
    <r>
      <rPr>
        <vertAlign val="subscript"/>
        <sz val="18"/>
        <color theme="1"/>
        <rFont val="Calibri"/>
        <family val="2"/>
        <scheme val="minor"/>
      </rPr>
      <t>l,y</t>
    </r>
  </si>
  <si>
    <t>Average technical transmission and distribution losses for providing electricity to source for leakage in year y</t>
  </si>
  <si>
    <t>l</t>
  </si>
  <si>
    <t>Leakage sources of electricity consumption</t>
  </si>
  <si>
    <t>Alternative approaches for project and/or leakage emissions (Only if chosen from Scenario B)</t>
  </si>
  <si>
    <r>
      <t>PE</t>
    </r>
    <r>
      <rPr>
        <vertAlign val="subscript"/>
        <sz val="18"/>
        <color theme="1"/>
        <rFont val="Calibri"/>
        <family val="2"/>
        <scheme val="minor"/>
      </rPr>
      <t>EC,j,y</t>
    </r>
  </si>
  <si>
    <t>Project emissions from electricity consumption by source(s) j in year y (t CO2 / yr)</t>
  </si>
  <si>
    <r>
      <t>LE</t>
    </r>
    <r>
      <rPr>
        <vertAlign val="subscript"/>
        <sz val="18"/>
        <color theme="1"/>
        <rFont val="Calibri"/>
        <family val="2"/>
        <scheme val="minor"/>
      </rPr>
      <t>EC,j,y</t>
    </r>
  </si>
  <si>
    <t>Leakage emissions from electricity consumption by source(s) l in year y (t CO2 / yr)</t>
  </si>
  <si>
    <r>
      <t>PP</t>
    </r>
    <r>
      <rPr>
        <vertAlign val="subscript"/>
        <sz val="18"/>
        <color theme="1"/>
        <rFont val="Calibri"/>
        <family val="2"/>
        <scheme val="minor"/>
      </rPr>
      <t>CP,j</t>
    </r>
  </si>
  <si>
    <t>Rated capacity of the captive power plant(s) that provide the project electricity consumption source(s) j with electricity (MW)</t>
  </si>
  <si>
    <t xml:space="preserve">Project electricity consumption sources that are supplied with power from captive power plant(s) installed at one site </t>
  </si>
  <si>
    <r>
      <t>PP</t>
    </r>
    <r>
      <rPr>
        <vertAlign val="subscript"/>
        <sz val="18"/>
        <color theme="1"/>
        <rFont val="Calibri"/>
        <family val="2"/>
        <scheme val="minor"/>
      </rPr>
      <t>CP,l</t>
    </r>
  </si>
  <si>
    <t>Rated capacity of the captive power plant(s) that provide the leakage electricity consumption source(s) l with electricity (MW)</t>
  </si>
  <si>
    <t xml:space="preserve">Leakage electricity consumption sources that are supplied with power from captive power plant(s) installed at one site </t>
  </si>
  <si>
    <t>Scenario A: Electricity consumption from the grid (Default Values)</t>
  </si>
  <si>
    <t>If scenario A was chosen:</t>
  </si>
  <si>
    <t>Scenario A has 2 options, please select the appropriate one for your project:
Option A1: Calculate the combined margin emission factor of the applicable electricity system, using the procedures in the latest approved version of the “Use Tool 7 to calculate the emission factor for an electricity system” (EFEL,j/k/l,y = EFgrid,CM,y). 
Option A2: Use conservative default values</t>
  </si>
  <si>
    <t>Option A2</t>
  </si>
  <si>
    <r>
      <rPr>
        <b/>
        <sz val="11"/>
        <color theme="1"/>
        <rFont val="Calibri"/>
        <family val="2"/>
        <scheme val="minor"/>
      </rPr>
      <t>"Option A2" Default Values</t>
    </r>
    <r>
      <rPr>
        <sz val="11"/>
        <color theme="1"/>
        <rFont val="Calibri"/>
        <family val="2"/>
        <scheme val="minor"/>
      </rPr>
      <t xml:space="preserve"> is the only option until Tool 07 is available </t>
    </r>
  </si>
  <si>
    <t>If Option A2:</t>
  </si>
  <si>
    <t>Choose which option applies to the Default Values for Scenario A:
2.1: Only to project and/or leakage electricity consumption sources but not to baseline electricity consumption sources
or 
2.2: Only to baseline electricity consumption sources but not to project or leakage electricity consumption sources</t>
  </si>
  <si>
    <t>Option 2.2</t>
  </si>
  <si>
    <t>If Option 2.2:</t>
  </si>
  <si>
    <t>Does hydro power plants constitute less than 50% of total grid generation in:
1) average of the five most recent years
or
2) based on long-term averages for hydroelectricity production</t>
  </si>
  <si>
    <t>If yes a value of 0.4 t CO2/MWh will be used for EFEL,j/k/l,y
If no a value of 0.25 t CO2/MWh will be used for EFEL,j/k/l,y</t>
  </si>
  <si>
    <r>
      <t>EF</t>
    </r>
    <r>
      <rPr>
        <vertAlign val="subscript"/>
        <sz val="20"/>
        <color theme="1"/>
        <rFont val="Calibri"/>
        <family val="2"/>
        <scheme val="minor"/>
      </rPr>
      <t>EL,j/k/l,y</t>
    </r>
  </si>
  <si>
    <t>Electricity consumption from the grid for project and leakage scenario calculations (CO2/MWh)</t>
  </si>
  <si>
    <t>If Option A1: Value must be derived from Tool 7
If Option A2.1: Use value of 1.3 t CO2/MWh
If Option A2.2: Use value of 0.25 t CO2/MWh (or value of 0.4 t CO2/MWh if yes to question above)</t>
  </si>
  <si>
    <t>Scenario B1: Electricity consumption from an off-grid captive power plant (Monitored Data)</t>
  </si>
  <si>
    <t>If Scenario B was chosen:</t>
  </si>
  <si>
    <t>Tool 05 provides 2 approaches to calculate project and /or leakage emissions, a generic approach or an alternative approach only if the project applies to the following:
(a) Scenario B (as described in Tool 5 Section 2.2, paragraph 5) applies to an electricity consumer
(b) The electricity consumer is a project or leakage source.
Please select if your project follows these and which approach you would like to use:</t>
  </si>
  <si>
    <t>No: Generic Approach</t>
  </si>
  <si>
    <t>If No: Generic Approach, use Generic Approach section using values from Scenario B
If Yes: Alternative Approach, use Alternative Approach section</t>
  </si>
  <si>
    <t>If "No: Generic Approach" was chosen:</t>
  </si>
  <si>
    <t>Please select which approach you would like to use for your Scenario B project calculations:</t>
  </si>
  <si>
    <t>Monitored Data</t>
  </si>
  <si>
    <t>If "Monitored Data" then continue to next question below
If "Default Values" then move to first question of Scenario B2 (Default Values)</t>
  </si>
  <si>
    <t>If "Monitored Data" was chosen:</t>
  </si>
  <si>
    <t>Choose which option applies to the monitored data:
A: Case where none of the captive power plants is a cogeneration plant or where the heat generation is ignored
or 
B: Case where the CO2 emission factor for electricity generation is calculated by allocating the fuel consumption between electricity and heat generation</t>
  </si>
  <si>
    <t>Heat Generation ignored</t>
  </si>
  <si>
    <t>If "Heat Generation Ignored" then use bottom EF "Heat Generation Ignored" values for Generic Approach
If "Fuel Consumption" then use bottom EF "Fuel Consumption" values for Generic Approach</t>
  </si>
  <si>
    <t>Emission factor for electricity generation for source j, k or l in year y (where the heatgeneration is ignored (t CO2/MWh)</t>
  </si>
  <si>
    <t>Sum of all "Heat generation ignored" values from Power Plants Sheet</t>
  </si>
  <si>
    <t>Emission factor for electricity generation for source j, k or l in year y (fuel consumption between electricity and heat generation) (t CO2/MWh)</t>
  </si>
  <si>
    <t>Sum of all "Fuel consumption between electricity and heat generation" values from Power Plants Sheet</t>
  </si>
  <si>
    <t>Scenario B2:  Electricity consumption from an off-grid captive power plant (Conservative Default Values)</t>
  </si>
  <si>
    <t>If "Default Values" was chosen:</t>
  </si>
  <si>
    <t>Choose which option applies to the Default Values for Scenario B:
A: Only to project and/or leakage electricity consumption sources but not to baseline electricity consumption sources
or 
B: Only to baseline electricity consumption sources but not to project or leakage electricity consumption sources</t>
  </si>
  <si>
    <t>Answer to this choice will determine which value below will be used</t>
  </si>
  <si>
    <t>Use this value if Option A was chosen</t>
  </si>
  <si>
    <t>Electricity consumption from the grid for baseline scenario calculations (CO2/MWh)</t>
  </si>
  <si>
    <t>Use this value if Option B was chosen</t>
  </si>
  <si>
    <t xml:space="preserve">Scenario C:  Electricity consumption from the grid and (a) fossil fuel fired captive power plant(s) </t>
  </si>
  <si>
    <r>
      <t xml:space="preserve">Under Scanario C the consumption of electricity in the project, the baseline or as a source of leakage may result in different emission levels, depending on the situation of the project activity. 
The following three cases can be differentiated, please select the appropriate option for your project: 
</t>
    </r>
    <r>
      <rPr>
        <b/>
        <u/>
        <sz val="11"/>
        <color theme="1"/>
        <rFont val="Calibri"/>
        <family val="2"/>
        <scheme val="minor"/>
      </rPr>
      <t xml:space="preserve">Case 1: </t>
    </r>
    <r>
      <rPr>
        <sz val="11"/>
        <color theme="1"/>
        <rFont val="Calibri"/>
        <family val="2"/>
        <scheme val="minor"/>
      </rPr>
      <t xml:space="preserve">Grid electricity. The implementation of the project activity only affects the quantity of electricity that is supplied from the grid and not the operation of the captive power plant. 
</t>
    </r>
    <r>
      <rPr>
        <b/>
        <u/>
        <sz val="11"/>
        <color theme="1"/>
        <rFont val="Calibri"/>
        <family val="2"/>
        <scheme val="minor"/>
      </rPr>
      <t>Case 2:</t>
    </r>
    <r>
      <rPr>
        <sz val="11"/>
        <color theme="1"/>
        <rFont val="Calibri"/>
        <family val="2"/>
        <scheme val="minor"/>
      </rPr>
      <t xml:space="preserve"> Electricity from captive power plant(s). The implementation of the project activity is clearly demonstrated to only affect the quantity of electricity that is generated in the captive power plant(s) and does not affect the quantity of electricity supplied from the grid. 
</t>
    </r>
    <r>
      <rPr>
        <b/>
        <u/>
        <sz val="11"/>
        <color theme="1"/>
        <rFont val="Calibri"/>
        <family val="2"/>
        <scheme val="minor"/>
      </rPr>
      <t>Case 3:</t>
    </r>
    <r>
      <rPr>
        <sz val="11"/>
        <color theme="1"/>
        <rFont val="Calibri"/>
        <family val="2"/>
        <scheme val="minor"/>
      </rPr>
      <t xml:space="preserve"> Electricity from both the grid and captive power plant(s). The implementation of the project activity may affect both the quantity of electricity that is generated in the captive power plant(s) and the quantity of electricity supplied from the grid.</t>
    </r>
  </si>
  <si>
    <t>Case 1</t>
  </si>
  <si>
    <t>If/Then</t>
  </si>
  <si>
    <t>If Case 1 was chosen:</t>
  </si>
  <si>
    <t>Redirect to Scenario A</t>
  </si>
  <si>
    <t>If Case 2 was chosen:</t>
  </si>
  <si>
    <t>Redirect to Scenario B</t>
  </si>
  <si>
    <t>If Case 3 was chosen:</t>
  </si>
  <si>
    <t>Redirect to Scenario A &amp; B</t>
  </si>
  <si>
    <t xml:space="preserve">If case 3 was chosen, this means that the more conservative value should be chosen between 
a) the result of applying either option A1 or A2 
and 
b) the result of applying either option B1 or B2. </t>
  </si>
  <si>
    <t>Sum of all Added Power Plants Emission Factor</t>
  </si>
  <si>
    <t>Auto-calculate</t>
  </si>
  <si>
    <r>
      <t>EF</t>
    </r>
    <r>
      <rPr>
        <vertAlign val="subscript"/>
        <sz val="18"/>
        <color theme="1"/>
        <rFont val="Calibri"/>
        <family val="2"/>
        <scheme val="minor"/>
      </rPr>
      <t>EL,j/k/l,y</t>
    </r>
  </si>
  <si>
    <t>Emission factor for electricity generation for source j, k or l in year y (where the heat generation is ignored (t CO2/MWh)</t>
  </si>
  <si>
    <t>Sum of each Emission Factor (Heat generation ignored)</t>
  </si>
  <si>
    <t>Sum of each Emission Factor (Fuel consumption between electricity and heat generation)</t>
  </si>
  <si>
    <t>[Click to Add Fossil Fuel Captive Power Plant]</t>
  </si>
  <si>
    <t xml:space="preserve">Plant Name </t>
  </si>
  <si>
    <t>Plant 1</t>
  </si>
  <si>
    <t>Select one</t>
  </si>
  <si>
    <t>Type of fossil fuel used</t>
  </si>
  <si>
    <t>Crude Oil</t>
  </si>
  <si>
    <t>See sheet "Tool 05.3 Default Values" for full list</t>
  </si>
  <si>
    <r>
      <rPr>
        <sz val="18"/>
        <color rgb="FF000000"/>
        <rFont val="Calibri"/>
        <family val="2"/>
      </rPr>
      <t>NCV</t>
    </r>
    <r>
      <rPr>
        <vertAlign val="subscript"/>
        <sz val="18"/>
        <color rgb="FF000000"/>
        <rFont val="Calibri"/>
        <family val="2"/>
      </rPr>
      <t>i,t</t>
    </r>
  </si>
  <si>
    <t>Average net calorific value of the fossil fuel type used in the period t (GJ / mass or volume unit)</t>
  </si>
  <si>
    <t xml:space="preserve">Will auto-populate value from Default Values sheet dependent on Type of Fossil Fuel Used </t>
  </si>
  <si>
    <r>
      <t>EF</t>
    </r>
    <r>
      <rPr>
        <vertAlign val="subscript"/>
        <sz val="18"/>
        <color rgb="FF000000"/>
        <rFont val="Calibri"/>
        <family val="2"/>
      </rPr>
      <t>CO2,i,t</t>
    </r>
  </si>
  <si>
    <t>Average CO2 emission factor of the fossil fuel type used in the period t (t CO2 / GJ)</t>
  </si>
  <si>
    <t xml:space="preserve">Will auto-populate converted value from Default Values sheet dependent on Type of Fossil Fuel Used </t>
  </si>
  <si>
    <r>
      <t>FC</t>
    </r>
    <r>
      <rPr>
        <vertAlign val="subscript"/>
        <sz val="18"/>
        <color rgb="FF000000"/>
        <rFont val="Calibri"/>
        <family val="2"/>
      </rPr>
      <t>n,i,t</t>
    </r>
  </si>
  <si>
    <t>Quantity of fossil fuel fired in the captive power plant in the time period described in the project details (cubric meters, metric ton, or liters)</t>
  </si>
  <si>
    <r>
      <t>EG</t>
    </r>
    <r>
      <rPr>
        <vertAlign val="subscript"/>
        <sz val="18"/>
        <color rgb="FF000000"/>
        <rFont val="Calibri"/>
        <family val="2"/>
      </rPr>
      <t>n,t</t>
    </r>
  </si>
  <si>
    <t>Quantity of electricity generated in captive the power plant in the time period decribed in the projet details (MWh)</t>
  </si>
  <si>
    <r>
      <t>HG</t>
    </r>
    <r>
      <rPr>
        <vertAlign val="subscript"/>
        <sz val="18"/>
        <color rgb="FF000000"/>
        <rFont val="Calibri"/>
        <family val="2"/>
      </rPr>
      <t>n,t</t>
    </r>
  </si>
  <si>
    <t>Quantity of heat co-generated in captive power plant n in the time period t (GJ). (Only applicable if the CO2 emission factor for electricity generation is calculated by allocating the fuel consumption between electricity and heat generation)</t>
  </si>
  <si>
    <r>
      <t>η</t>
    </r>
    <r>
      <rPr>
        <vertAlign val="subscript"/>
        <sz val="18"/>
        <color theme="1"/>
        <rFont val="Calibri"/>
        <family val="2"/>
        <scheme val="minor"/>
      </rPr>
      <t>boiler,y</t>
    </r>
  </si>
  <si>
    <t>Efficiency of the boiler in which heat is assumed to be generated in the absence of a cogeneration plant in project/leakage scenario</t>
  </si>
  <si>
    <t>Default Values (will not change)</t>
  </si>
  <si>
    <t>Efficiency of the boiler in which heat is assumed to be generated in the absence of a cogeneration plant in baseline scenario</t>
  </si>
  <si>
    <t>Plant 2</t>
  </si>
  <si>
    <t>Gas/Diesel Oil</t>
  </si>
  <si>
    <t>Plant 3</t>
  </si>
  <si>
    <t>Waste Oil</t>
  </si>
  <si>
    <t xml:space="preserve">IPCC Default Values </t>
  </si>
  <si>
    <t xml:space="preserve">Fuel Type </t>
  </si>
  <si>
    <t>"NCV" Net Calorific Value (TJ/Gg)</t>
  </si>
  <si>
    <t>"EFCO2" Effective Default CO2 Emission Factors for Combustion (kg/TJ)</t>
  </si>
  <si>
    <t>Orimulsion</t>
  </si>
  <si>
    <t>Natural Gas Liquids</t>
  </si>
  <si>
    <t>Motor Gasoline</t>
  </si>
  <si>
    <t>Aviation Gasoline</t>
  </si>
  <si>
    <t>Jet Gasoline</t>
  </si>
  <si>
    <t>Jet Kerosene</t>
  </si>
  <si>
    <t>Other Kerosene</t>
  </si>
  <si>
    <t>Shale Oil</t>
  </si>
  <si>
    <t>Residual Fuel Oil</t>
  </si>
  <si>
    <t>Liquefied Petroleum Gases</t>
  </si>
  <si>
    <t>Ethane</t>
  </si>
  <si>
    <t>Naphtha</t>
  </si>
  <si>
    <t>Bitumen</t>
  </si>
  <si>
    <t>Lubricants</t>
  </si>
  <si>
    <t>Petroleum Coke</t>
  </si>
  <si>
    <t>Refinery Feedstocks</t>
  </si>
  <si>
    <t>Refinery Gas</t>
  </si>
  <si>
    <t>Paraffin Waxes</t>
  </si>
  <si>
    <t>White Spirit &amp; SBP</t>
  </si>
  <si>
    <t>Other Petroleum Products</t>
  </si>
  <si>
    <t>Anthracite</t>
  </si>
  <si>
    <t>Coking Coal</t>
  </si>
  <si>
    <t>Other Bituminous Coal</t>
  </si>
  <si>
    <t>Sub-Bituminous Coal</t>
  </si>
  <si>
    <t>Lignite</t>
  </si>
  <si>
    <t>Oil Shale and Tar Sands</t>
  </si>
  <si>
    <t>Brown Coal Briquettes</t>
  </si>
  <si>
    <t>Patent Fuel</t>
  </si>
  <si>
    <t>Coke oven coke and lignite Coke</t>
  </si>
  <si>
    <t>Gas Coke</t>
  </si>
  <si>
    <t>Coal Tar</t>
  </si>
  <si>
    <t>Gas Works Gas</t>
  </si>
  <si>
    <t>Coke Oven Gas</t>
  </si>
  <si>
    <t xml:space="preserve">Blast Furnace Gas </t>
  </si>
  <si>
    <t>Oxygen Steel Furnace Gas</t>
  </si>
  <si>
    <t>Natural Gas</t>
  </si>
  <si>
    <t>Municipal Wastes (non-biomass fraction)</t>
  </si>
  <si>
    <t>Peat</t>
  </si>
  <si>
    <t>Wood/Wood Waste</t>
  </si>
  <si>
    <t>Sulphite lyes (black liquor)</t>
  </si>
  <si>
    <t>Other Primary Solid Biomass</t>
  </si>
  <si>
    <t>Charcoal</t>
  </si>
  <si>
    <t>Biogasoline</t>
  </si>
  <si>
    <t>Biodiesels</t>
  </si>
  <si>
    <t>Other Liquid Biofuels</t>
  </si>
  <si>
    <t>Landfill Gas</t>
  </si>
  <si>
    <t>Sludge Gas</t>
  </si>
  <si>
    <t>Other Biogas</t>
  </si>
  <si>
    <t>Municipal Wastes (biomass fraction)</t>
  </si>
  <si>
    <t>Industrial Wastes</t>
  </si>
  <si>
    <t>Emissions from water reservoirs of hydro power plants</t>
  </si>
  <si>
    <t>number</t>
  </si>
  <si>
    <t>PD</t>
  </si>
  <si>
    <t xml:space="preserve">Power density of the project activity (W/m2) </t>
  </si>
  <si>
    <r>
      <t>Cap</t>
    </r>
    <r>
      <rPr>
        <i/>
        <vertAlign val="subscript"/>
        <sz val="18"/>
        <color theme="1"/>
        <rFont val="Calibri"/>
        <family val="2"/>
        <scheme val="minor"/>
      </rPr>
      <t>PJ</t>
    </r>
  </si>
  <si>
    <t>Installed capacity of the hydro power plant after the implementation of the project activity (W)</t>
  </si>
  <si>
    <r>
      <t>Cap</t>
    </r>
    <r>
      <rPr>
        <i/>
        <vertAlign val="subscript"/>
        <sz val="18"/>
        <color theme="1"/>
        <rFont val="Calibri"/>
        <family val="2"/>
        <scheme val="minor"/>
      </rPr>
      <t>BL</t>
    </r>
  </si>
  <si>
    <t xml:space="preserve">Installed capacity of the hydro power plant before the implementation of the project activity (W). For new hydro power plants, this value is zero </t>
  </si>
  <si>
    <r>
      <t>A</t>
    </r>
    <r>
      <rPr>
        <i/>
        <vertAlign val="subscript"/>
        <sz val="18"/>
        <color theme="1"/>
        <rFont val="Calibri"/>
        <family val="2"/>
        <scheme val="minor"/>
      </rPr>
      <t>PJ</t>
    </r>
  </si>
  <si>
    <t xml:space="preserve">Area of the single or multiple reservoirs measured in the surface of the water, after the implementation of the project activity, when the reservoir is full (m2) </t>
  </si>
  <si>
    <r>
      <t>A</t>
    </r>
    <r>
      <rPr>
        <i/>
        <vertAlign val="subscript"/>
        <sz val="18"/>
        <color theme="1"/>
        <rFont val="Calibri"/>
        <family val="2"/>
        <scheme val="minor"/>
      </rPr>
      <t>BL</t>
    </r>
  </si>
  <si>
    <t xml:space="preserve">Area of the single or multiple reservoirs measured in the surface of the water, before the implementation of the project activity, when the reservoir is full (m2). For new reservoirs, this value is zero </t>
  </si>
  <si>
    <t>2 Options:
- If the power density of the project activity using equation 7 (in cell G3) is greater than 4 W/m2 and less than or equal to 10 W/m2 then use equation in G8
- If the power density of the project activity is greater than 10 W/m2 then PEhp,y=0</t>
  </si>
  <si>
    <r>
      <t>EF</t>
    </r>
    <r>
      <rPr>
        <vertAlign val="subscript"/>
        <sz val="18"/>
        <color theme="1"/>
        <rFont val="Calibri"/>
        <family val="2"/>
        <scheme val="minor"/>
      </rPr>
      <t>Res</t>
    </r>
  </si>
  <si>
    <t xml:space="preserve">Default emission factor for emissions from reservoirs of hydro power plants (kg CO2e/MWh) </t>
  </si>
  <si>
    <r>
      <t>TEG</t>
    </r>
    <r>
      <rPr>
        <vertAlign val="subscript"/>
        <sz val="18"/>
        <color theme="1"/>
        <rFont val="Calibri"/>
        <family val="2"/>
        <scheme val="minor"/>
      </rPr>
      <t>y</t>
    </r>
  </si>
  <si>
    <t>Total electricity produced by the project activity, including the electricity supplied to the grid and the electricity supplied to internal loads, in year y (MWh)</t>
  </si>
  <si>
    <r>
      <t xml:space="preserve">Emissions from water reservoirs of </t>
    </r>
    <r>
      <rPr>
        <b/>
        <u/>
        <sz val="16"/>
        <color rgb="FF000000"/>
        <rFont val="Calibri"/>
        <family val="2"/>
        <scheme val="minor"/>
      </rPr>
      <t>integrated</t>
    </r>
    <r>
      <rPr>
        <b/>
        <sz val="16"/>
        <color rgb="FF000000"/>
        <rFont val="Calibri"/>
        <family val="2"/>
        <scheme val="minor"/>
      </rPr>
      <t xml:space="preserve"> hydro power plants </t>
    </r>
  </si>
  <si>
    <r>
      <t>Cap</t>
    </r>
    <r>
      <rPr>
        <i/>
        <vertAlign val="subscript"/>
        <sz val="18"/>
        <color theme="1"/>
        <rFont val="Calibri"/>
        <family val="2"/>
        <scheme val="minor"/>
      </rPr>
      <t>PJ,i</t>
    </r>
  </si>
  <si>
    <r>
      <t xml:space="preserve">Installed capacity of the hydro power plant after the implementation of the project activity (W)
</t>
    </r>
    <r>
      <rPr>
        <i/>
        <sz val="12"/>
        <color theme="1"/>
        <rFont val="Calibri"/>
        <family val="2"/>
        <scheme val="minor"/>
      </rPr>
      <t>i</t>
    </r>
    <r>
      <rPr>
        <sz val="12"/>
        <color theme="1"/>
        <rFont val="Calibri"/>
        <family val="2"/>
        <scheme val="minor"/>
      </rPr>
      <t xml:space="preserve">=Individual power plants included in integrated hydro power project </t>
    </r>
  </si>
  <si>
    <r>
      <t>A</t>
    </r>
    <r>
      <rPr>
        <i/>
        <vertAlign val="subscript"/>
        <sz val="18"/>
        <color theme="1"/>
        <rFont val="Calibri"/>
        <family val="2"/>
        <scheme val="minor"/>
      </rPr>
      <t>PJ,j</t>
    </r>
  </si>
  <si>
    <r>
      <t>Area of the single or multiple reservoirs measured in the surface of the water, after the implementation of the project activity, when the reservoir is full (m</t>
    </r>
    <r>
      <rPr>
        <vertAlign val="superscript"/>
        <sz val="12"/>
        <color theme="1"/>
        <rFont val="Calibri"/>
        <family val="2"/>
        <scheme val="minor"/>
      </rPr>
      <t>2</t>
    </r>
    <r>
      <rPr>
        <sz val="12"/>
        <color theme="1"/>
        <rFont val="Calibri"/>
        <family val="2"/>
        <scheme val="minor"/>
      </rPr>
      <t xml:space="preserve">) 
</t>
    </r>
    <r>
      <rPr>
        <i/>
        <sz val="12"/>
        <color theme="1"/>
        <rFont val="Calibri"/>
        <family val="2"/>
        <scheme val="minor"/>
      </rPr>
      <t>j</t>
    </r>
    <r>
      <rPr>
        <sz val="12"/>
        <color theme="1"/>
        <rFont val="Calibri"/>
        <family val="2"/>
        <scheme val="minor"/>
      </rPr>
      <t xml:space="preserve">=Individual reservoirs included in integrated hydro power project </t>
    </r>
  </si>
  <si>
    <t>auto-calculate</t>
  </si>
  <si>
    <t>2 Options:
- If the power density of the project activity using equation 8 (in cell G3) is greater than 4 W/m2 and less than or equal to 10 W/m2 then use equation in G6
- If the power density of the project activity is greater than 10 W/m2 then PEhp,y=0</t>
  </si>
  <si>
    <t xml:space="preserve">Greenfield renewable energy power plants </t>
  </si>
  <si>
    <t>For new grid-connected renewable power plant/unit at a site where no renewable power plant was operated prior to the implementation of the project activity</t>
  </si>
  <si>
    <r>
      <t>If the project activity is the installation of a new grid-connected renewable power plant/unit at a site where no renewable power plant was operated prior to the implementation of the project activity, then: EG</t>
    </r>
    <r>
      <rPr>
        <vertAlign val="subscript"/>
        <sz val="12"/>
        <color theme="1"/>
        <rFont val="Calibri"/>
        <family val="2"/>
        <scheme val="minor"/>
      </rPr>
      <t>pj,y</t>
    </r>
    <r>
      <rPr>
        <sz val="12"/>
        <color theme="1"/>
        <rFont val="Calibri"/>
        <family val="2"/>
        <scheme val="minor"/>
      </rPr>
      <t xml:space="preserve"> =  EG</t>
    </r>
    <r>
      <rPr>
        <vertAlign val="subscript"/>
        <sz val="12"/>
        <color theme="1"/>
        <rFont val="Calibri"/>
        <family val="2"/>
        <scheme val="minor"/>
      </rPr>
      <t>facility,y</t>
    </r>
  </si>
  <si>
    <r>
      <t>EG</t>
    </r>
    <r>
      <rPr>
        <vertAlign val="subscript"/>
        <sz val="18"/>
        <color theme="1"/>
        <rFont val="Calibri"/>
        <family val="2"/>
        <scheme val="minor"/>
      </rPr>
      <t>facility,y</t>
    </r>
  </si>
  <si>
    <t xml:space="preserve">Quantity of net electricity generation supplied by the project plant/unit to the grid in year y (MWh/yr) </t>
  </si>
  <si>
    <t>Capacity addition to a wind, solar, wave/tidal plant or hydro/geothermal</t>
  </si>
  <si>
    <t>Is the capacity addition to a wind, solar, wave/tidal plant or to a hydro/geothermal power plant?</t>
  </si>
  <si>
    <t>Wind/Solar/Wave/Tidal Plant</t>
  </si>
  <si>
    <t>2 options:
- If "wind, solar, wave/tidal plant" then use: following equation in cell G4
- If "hydro/geothermal"  then use sheet: Retrofit</t>
  </si>
  <si>
    <t>Quantity of net electricity generation that is produced and fed into the grid as a result of the implementation of the CDM project activity in year y (MWh/yr)</t>
  </si>
  <si>
    <r>
      <t>EG</t>
    </r>
    <r>
      <rPr>
        <vertAlign val="subscript"/>
        <sz val="18"/>
        <color theme="1"/>
        <rFont val="Calibri"/>
        <family val="2"/>
        <scheme val="minor"/>
      </rPr>
      <t>PJ_Add,y</t>
    </r>
  </si>
  <si>
    <t xml:space="preserve">Quantity of net electricity generation supplied to the grid in year y by the project plant/unit that has been added under the project activity (MWh/yr) </t>
  </si>
  <si>
    <t xml:space="preserve">Retrofit or replacement of an existing renewable energy power plant </t>
  </si>
  <si>
    <t xml:space="preserve">until DATEBaselineRetrofit </t>
  </si>
  <si>
    <t>If before date: equation used
If on/after date: Egpjy=0</t>
  </si>
  <si>
    <t>on/after DATEBaselineRetrofit</t>
  </si>
  <si>
    <t>Eghistorical + Standard deviation</t>
  </si>
  <si>
    <t xml:space="preserve">If this is greater than Egfacility (Cell G9), then use value in G4 </t>
  </si>
  <si>
    <t>Date</t>
  </si>
  <si>
    <r>
      <t>DATE</t>
    </r>
    <r>
      <rPr>
        <vertAlign val="subscript"/>
        <sz val="18"/>
        <color theme="1"/>
        <rFont val="Calibri"/>
        <family val="2"/>
        <scheme val="minor"/>
      </rPr>
      <t>BaselineRetrofit</t>
    </r>
  </si>
  <si>
    <t xml:space="preserve"> Point in time when the existing equipment would need to be replaced in the absence of the project activity (date). This only applies to retrofit or replacement projects </t>
  </si>
  <si>
    <t>: In order to estimate the point In time when the existing equipment would need to be replaced/retrofitted In the absence of the project activity (DATEBaselineRetrofit), project participants may take into account the typical average technical lifetime of the type equipment, which shall be determined and documented as per TOOL10.
- the point In time when the existing equipment would need to be replaced/retrofitted In the absence of the project activity should be chosen In a conservative manner that is, if a range is identified, the earliest date should be chosen</t>
  </si>
  <si>
    <t xml:space="preserve">if/then </t>
  </si>
  <si>
    <t>Follow up question for DATEbaselineretrofit:</t>
  </si>
  <si>
    <t>Is the information provided before or on/after the the existing equipment would need to be replaced/retrofitted?</t>
  </si>
  <si>
    <t>Before</t>
  </si>
  <si>
    <t>If Before: then use value in G3 (Equation #14)
If On/After: then use value in G4 (Equation #15)</t>
  </si>
  <si>
    <t>string</t>
  </si>
  <si>
    <t>Provide evidence to justify answer.</t>
  </si>
  <si>
    <t>(Explanation/proof)</t>
  </si>
  <si>
    <t>Follow up to previous question.</t>
  </si>
  <si>
    <t xml:space="preserve">Quantity of net electricity generation supplied by the project plants/units to the grid in year y (MWh/yr) </t>
  </si>
  <si>
    <r>
      <t>EG</t>
    </r>
    <r>
      <rPr>
        <vertAlign val="subscript"/>
        <sz val="18"/>
        <color theme="1"/>
        <rFont val="Calibri"/>
        <family val="2"/>
        <scheme val="minor"/>
      </rPr>
      <t>historical</t>
    </r>
  </si>
  <si>
    <t>Annual average historical net electricity generation delivered to the grid by the existing renewable energy power plants/units that was operated at the project site prior to the implementation of the project activity (MWh/yr)</t>
  </si>
  <si>
    <t xml:space="preserve">To determine EGhistorical, project participants may choose between two historical periods. This allows some flexibility: the use of the longer time period may result in a lower standard deviation and the use of the shorter period may allow a better reflection of the (technical) circumstances observed during the more recent years. </t>
  </si>
  <si>
    <r>
      <t>σ</t>
    </r>
    <r>
      <rPr>
        <vertAlign val="subscript"/>
        <sz val="18"/>
        <color theme="1"/>
        <rFont val="Calibri"/>
        <family val="2"/>
        <scheme val="minor"/>
      </rPr>
      <t>historical</t>
    </r>
  </si>
  <si>
    <t>Standard deviation of the annual average historical net electricity generation delivered to the grid by the existing renewable energy power plants/units that was operated at the project site prior to the implementation of the project activity (MWh/yr)</t>
  </si>
  <si>
    <t>TOOL 01: For the demonstration and assessment of additionality</t>
  </si>
  <si>
    <t xml:space="preserve">Step 0 : First-of-its-kind project activities </t>
  </si>
  <si>
    <t xml:space="preserve">Is the proposed project activity the first-of-its-kind? </t>
  </si>
  <si>
    <t>If Yes: Project is Additional
If No: Move to Step 1</t>
  </si>
  <si>
    <t>Provide explanation to justify answer.</t>
  </si>
  <si>
    <t>Step 1: Identification of alternatives</t>
  </si>
  <si>
    <t>(1) Have realistic and credible alternative scenario(s) to the project activity been identified?
(2) Are the alternative scenario(s) in compliance with mandatory legislation and regulations (taking into account the enforcement in the region or country and EB decisions on national and/or sectoral policies and regulations)?</t>
  </si>
  <si>
    <t>Yes/Yes</t>
  </si>
  <si>
    <t>If both Yes: then proceed to Step 2 (Investment analysis) or Step 3 (Barrier analysis)
If any No: Project is not additional.</t>
  </si>
  <si>
    <t>Step 2: Investment analysis</t>
  </si>
  <si>
    <t>Does sensitivity analysis conclude that the proposed CDM project activity is unlikely to be the most financially attractive or is unlikely to be financially attractive?</t>
  </si>
  <si>
    <t>If Yes: then proceed to Step 4 or to Step 3 if project participent wants to complete both (Optional to complete both Step 2 and 3)
If No: Move to Step 3.</t>
  </si>
  <si>
    <t>Step 3: Barrier analysis</t>
  </si>
  <si>
    <t>(1) Is there at least one barrier preventing the implementation of the proposed project activity without the CDM;
(2) Is at least one alternative scenario, other than proposed CDM project activity, not prevented by any of the identified barriers?</t>
  </si>
  <si>
    <t>If both Yes: then proceed to Step 4
If any No: Project is not additional.</t>
  </si>
  <si>
    <t xml:space="preserve">Step 4: Common practice analysis </t>
  </si>
  <si>
    <t xml:space="preserve">(1) No similar activities can be observed? 
(2) If similar activities are observed, are there essential distinctions between the proposed CDM project activity and similar activities that can reasonably be explained? </t>
  </si>
  <si>
    <t>If both Yes: Project is additional.
If any No: Project is not additional.</t>
  </si>
  <si>
    <t>Flowchart of Tool 1</t>
  </si>
  <si>
    <t xml:space="preserve">TOOL 02: Combined tool to identify the baseline scenario and demonstrate additionality </t>
  </si>
  <si>
    <t>If Yes: Move to Step 1A in Case 2
If No: Move to Step 1A in Case 1</t>
  </si>
  <si>
    <r>
      <rPr>
        <b/>
        <sz val="16"/>
        <color rgb="FF000000"/>
        <rFont val="Calibri"/>
        <family val="2"/>
      </rPr>
      <t xml:space="preserve">Case 1: If Project is </t>
    </r>
    <r>
      <rPr>
        <b/>
        <i/>
        <u/>
        <sz val="16"/>
        <color rgb="FF000000"/>
        <rFont val="Calibri"/>
        <family val="2"/>
      </rPr>
      <t>not</t>
    </r>
    <r>
      <rPr>
        <b/>
        <sz val="16"/>
        <color rgb="FF000000"/>
        <rFont val="Calibri"/>
        <family val="2"/>
      </rPr>
      <t xml:space="preserve"> a first-of-its-kind. </t>
    </r>
  </si>
  <si>
    <t>Step 1A: Define alternative scenarios</t>
  </si>
  <si>
    <t>Have realistic and credible alternative scenario(s) to the project activity been identified?</t>
  </si>
  <si>
    <t>If Yes proceed to Step 1B
If No: Can't proceed</t>
  </si>
  <si>
    <t>(List of plausible alternative scenarios to the project activity + explanation)</t>
  </si>
  <si>
    <t>Step 1B: Consistency with regulations</t>
  </si>
  <si>
    <t xml:space="preserve">Are all the alternative scenario(s) in compliance with mandatory legislation and regulations (taking into account the enforcement in the region or country and EB decisions on national and/or sectoral policies and regulations)? </t>
  </si>
  <si>
    <t>If Yes: Move to Step 2A (Barrier analysis)
If No: Move to Step 1C</t>
  </si>
  <si>
    <t>(List of alternative scenarios to the project activity that follow mandatory legislation and regulations + explanation.)</t>
  </si>
  <si>
    <t>Step 1C: Consistency with regulations</t>
  </si>
  <si>
    <t>Is project without CDM the only alternative remaining?</t>
  </si>
  <si>
    <t>If Yes: Project activity is not additional.
If No: Move to Step 2A (Barrier analysis)</t>
  </si>
  <si>
    <t>Follow up to previous question. (If the above-mentioned list contains only one scenario, than the proposed project activity is not additional)</t>
  </si>
  <si>
    <t>Step 2A: Barrier analysis (Identify)</t>
  </si>
  <si>
    <t xml:space="preserve">Is there at least one or more realistic and credible barrier preventing the implementation of the proposed project activity without the CDM? </t>
  </si>
  <si>
    <t>If Yes proceed to Step 2B
If No: Can't proceed</t>
  </si>
  <si>
    <t>(List of barriers that may prevent one or more alternative scenarios to occur + explanation.)</t>
  </si>
  <si>
    <t>Step 2B: Barrier analysis (Eliminate)</t>
  </si>
  <si>
    <t>Is at least one alternative scenario, other than proposed CDM project activity, not prevented by any of the identified barriers?</t>
  </si>
  <si>
    <t>If Yes: Proceed to Step 3A (Investment Analysis)
If No: Proceed to Step 3B (No Investment Analysis)</t>
  </si>
  <si>
    <t>(List of alternative scenarios to the project activity that are not prevented by any barrier + explanation.)</t>
  </si>
  <si>
    <t>Step 3A: Investment analysis</t>
  </si>
  <si>
    <t xml:space="preserve">Can the service or product only be provided by the project Participant? </t>
  </si>
  <si>
    <t>If Yes: Move to Cell C17
If No: Move to Cell C19</t>
  </si>
  <si>
    <t>If yes to Step 3A:</t>
  </si>
  <si>
    <t>Investment comparison or simple cost anlysis must be chosen, is the sensitivity analysis conclusive to confirm the result of the investment comparison analysis or simple cost analysis?</t>
  </si>
  <si>
    <t xml:space="preserve">If Yes: Proceed to Step 4A. (The most economically or financially attractive alternative scenario is considered as the baseline scenario) 
If No: Proceed to Step 4A. (The alternative scenario to the project activity with least emissions among the alternative scenarios is considered as the baseline scenario)
</t>
  </si>
  <si>
    <t>If no to Step 3A:</t>
  </si>
  <si>
    <t>Benchmark anlysis must be chosen, is the sensitivity analysis conclusive?</t>
  </si>
  <si>
    <t>If Yes: Proceed to Step 4A. (The baseline emission is the emission benchmark, or the emission of the most attractive alternative if required in methodology.) 
If No: Project activity is not additional</t>
  </si>
  <si>
    <t>Step 3B: No Investment analysis</t>
  </si>
  <si>
    <t>If Yes: Proceed to Step 4A (The baseline scenario is the least emissions scenario*)
If No: Proceed to Step 4A (The baseline emission is the emission benchmark*)</t>
  </si>
  <si>
    <t>Step 4A: Emission Level</t>
  </si>
  <si>
    <t>Is emission level of the baseline scenario higher than that of the proposed project activity?</t>
  </si>
  <si>
    <t>If Yes: Proceed to Step 4B
If No: Project activity is not additional.</t>
  </si>
  <si>
    <t xml:space="preserve">Step 4B: Common practice analysis </t>
  </si>
  <si>
    <t>Is the project common practice?</t>
  </si>
  <si>
    <t>If Yes: Project activity is not additional.
If No: Project activity is additional.</t>
  </si>
  <si>
    <r>
      <rPr>
        <b/>
        <sz val="16"/>
        <color rgb="FF000000"/>
        <rFont val="Calibri"/>
        <family val="2"/>
      </rPr>
      <t xml:space="preserve">Flowchart: (Case 1) If Project is </t>
    </r>
    <r>
      <rPr>
        <b/>
        <i/>
        <u/>
        <sz val="16"/>
        <color rgb="FF000000"/>
        <rFont val="Calibri"/>
        <family val="2"/>
      </rPr>
      <t>not</t>
    </r>
    <r>
      <rPr>
        <b/>
        <sz val="16"/>
        <color rgb="FF000000"/>
        <rFont val="Calibri"/>
        <family val="2"/>
      </rPr>
      <t xml:space="preserve"> a first-of-its-kind. </t>
    </r>
  </si>
  <si>
    <r>
      <rPr>
        <b/>
        <sz val="16"/>
        <color rgb="FF000000"/>
        <rFont val="Calibri"/>
        <family val="2"/>
      </rPr>
      <t xml:space="preserve">Case 2: If Project </t>
    </r>
    <r>
      <rPr>
        <b/>
        <i/>
        <u/>
        <sz val="16"/>
        <color rgb="FF000000"/>
        <rFont val="Calibri"/>
        <family val="2"/>
      </rPr>
      <t>is</t>
    </r>
    <r>
      <rPr>
        <b/>
        <sz val="16"/>
        <color rgb="FF000000"/>
        <rFont val="Calibri"/>
        <family val="2"/>
      </rPr>
      <t xml:space="preserve"> a first-of-its-kind. </t>
    </r>
  </si>
  <si>
    <t>If Yes proceed to Step 1A
If No: Can't proceed</t>
  </si>
  <si>
    <t>If Yes: Proceed to Step 3A (Investment Analysis) or Step 3B (No Investment Analysis)
If No: Proceed to Step 3B (No Investment Analysis)</t>
  </si>
  <si>
    <t>If Yes: Move to Cell C75
If No: Move to Cell C77</t>
  </si>
  <si>
    <t>- If yes to Step 3A:</t>
  </si>
  <si>
    <t xml:space="preserve">If Yes: Proceed to Step 4 (The most economically or financially attractive alternative scenario is considered as the baseline scenario) 
If No: Proceed to Step 4 (The alternative scenario to the project activity with least emissions among the alternative scenarios is considered as the baseline scenario)
</t>
  </si>
  <si>
    <t>- If no to Step 3A:</t>
  </si>
  <si>
    <t>If Yes: Proceed to Step 4 (The baseline emission is the emission benchmark, or the emission of the most attractive alternative if required in methodology.) 
If No: Proceed to Step 4 (The baseline emission is the emission benchmark.)</t>
  </si>
  <si>
    <t>If Yes: Proceed to Step 4 (The baseline scenario is the least emissions scenario*)
If No: Proceed to Step 4 (The baseline emission is the emission benchmark*)</t>
  </si>
  <si>
    <t>Step 4: Emission Level</t>
  </si>
  <si>
    <t>If Yes: Project activity is additional.
If No: Project activity is not additional.</t>
  </si>
  <si>
    <r>
      <rPr>
        <b/>
        <sz val="16"/>
        <color rgb="FF000000"/>
        <rFont val="Calibri"/>
        <family val="2"/>
      </rPr>
      <t xml:space="preserve">Flowchart: (Case 2) If Project </t>
    </r>
    <r>
      <rPr>
        <b/>
        <i/>
        <u/>
        <sz val="16"/>
        <color rgb="FF000000"/>
        <rFont val="Calibri"/>
        <family val="2"/>
      </rPr>
      <t>is</t>
    </r>
    <r>
      <rPr>
        <b/>
        <sz val="16"/>
        <color rgb="FF000000"/>
        <rFont val="Calibri"/>
        <family val="2"/>
      </rPr>
      <t xml:space="preserve"> a first-of-its-kind. </t>
    </r>
  </si>
  <si>
    <t>TOOL 10: Tool to determine the remaining lifetime of equipment</t>
  </si>
  <si>
    <t>RL</t>
  </si>
  <si>
    <t>Remaining lifetime of the baseline or project equipment (unit in years or hours)</t>
  </si>
  <si>
    <t>3 Options to determine the remaining lifetime of the equipment:
(a) Use manufacturers information on the technical lifetime of equipment and compare to the date of first commissioning
(b) Obtain an expert evaluation
(c) Use default values</t>
  </si>
  <si>
    <t xml:space="preserve">yes </t>
  </si>
  <si>
    <t>Choose option to determine the remaining lifetime of the equipment.</t>
  </si>
  <si>
    <t>(A) Use manufacturers information</t>
  </si>
  <si>
    <t>Option (a): Manufacturer Info</t>
  </si>
  <si>
    <t>Remaining lifetime of the baseline or project equipment (unit in years or hours) : Manufacturer Info</t>
  </si>
  <si>
    <t>Project Participant to provide this information.</t>
  </si>
  <si>
    <t>Does the project fall under the qualifications to use this option as stated in Tool 10?</t>
  </si>
  <si>
    <t xml:space="preserve">This option can only be applied if: 
(i) Manufacturers information for the technical lifetime of the equipment is available;  
(ii) The project participants can demonstrate that the equipment has been operated and maintained according to the recommendations of the equipment supplier to ensure that the technical lifetime specified by the manufacturer is not reduced; 
(iii) There are no periodic replacement schedules or scheduled replacement practices specific to the industrial facility, that require early replacement of equipment before the expiry of the technical lifetime; 
(iv) The equipment has no design fault or defect and did not have any industrial accident due to which the equipment can not operate at rated performance levels. </t>
  </si>
  <si>
    <t>Provide evidence/details to justify answer.</t>
  </si>
  <si>
    <t>(Explanation/documents)</t>
  </si>
  <si>
    <t>Option (b): Expert Evaluation</t>
  </si>
  <si>
    <t>Remaining lifetime of the baseline or project equipment (unit in years or hours) : Expert Evaluation</t>
  </si>
  <si>
    <t>Was an independent expert having relevant experience requested to determine the remaining lifetime of the equipment and did the evaluation include analysis requirements as stated in Tool 10?</t>
  </si>
  <si>
    <t>Analysis should include: 
• The operational history of the equipment to identify the past performance, equipment retrofits, failures/accidents, capacity upgrades/degradations, replacements etc.
• The current operation and maintenance practices;  
• Documented specific sectoral/industry practices for replacements; 
• Conducting tests on the equipment, such as magnetic particle examinations, ultrasonic testing, metallurgical analysis, etc</t>
  </si>
  <si>
    <t>Provide evidence/details of analysis.</t>
  </si>
  <si>
    <t>Option (c): Use Default Values</t>
  </si>
  <si>
    <t>Remaining lifetime of the baseline or project equipment (unit in years or hours) : Using Default Values for Technical lifetime</t>
  </si>
  <si>
    <t xml:space="preserve">This option can only be applied if: 
(i) The project participants can demonstrate that the equipment has been operated and maintained according to the recommendations of the equipment supplier; 
(ii) There are no periodic replacement schedules or scheduled replacement practices specific to the industrial facility, that require early replacement of equipment before the expiry of the technical lifetime; 
(iii) The equipment has no design fault or defect and did not have any industrial accident due to which the equipment can not operate at rated performance levels. </t>
  </si>
  <si>
    <t>Choose equipment default value to use for technical lifetime:</t>
  </si>
  <si>
    <t xml:space="preserve">Wind turbines, onshore </t>
  </si>
  <si>
    <t>Choose unit to calculate lifetime:</t>
  </si>
  <si>
    <t>Years</t>
  </si>
  <si>
    <t>TL</t>
  </si>
  <si>
    <t>technical lifetime</t>
  </si>
  <si>
    <t>OT</t>
  </si>
  <si>
    <t>operational time</t>
  </si>
  <si>
    <t>Project Participant to provide this information. (Should match technical lifetime unit, years or hours.)</t>
  </si>
  <si>
    <t>For the technical lifetime, the following default values apply:</t>
  </si>
  <si>
    <t>Equipment</t>
  </si>
  <si>
    <t>Default value for Technical lifetime</t>
  </si>
  <si>
    <t>Unit</t>
  </si>
  <si>
    <t>Steam Turbines</t>
  </si>
  <si>
    <t>years</t>
  </si>
  <si>
    <t xml:space="preserve">Gas turbines, upto 50 MW capacity </t>
  </si>
  <si>
    <t>hours</t>
  </si>
  <si>
    <t xml:space="preserve">Gas turbines, above 50 MW capacity </t>
  </si>
  <si>
    <t xml:space="preserve">Wind turbines, offshore </t>
  </si>
  <si>
    <t xml:space="preserve">Diesel/oil/gas fired generator sets  </t>
  </si>
  <si>
    <t xml:space="preserve">Heaters, chillers, pumps, etc. used in HVAC systems </t>
  </si>
  <si>
    <t xml:space="preserve">TOOL 32: Positive lists of technologies </t>
  </si>
  <si>
    <t>Choose which activity project falls under:</t>
  </si>
  <si>
    <t>Renewable energy</t>
  </si>
  <si>
    <t>3 options:
- Waste handling and disposal
- Renewable energy
- Household, communities, or Small and Medium Enterprises (SMEs)</t>
  </si>
  <si>
    <t xml:space="preserve">Waste handling and disposal </t>
  </si>
  <si>
    <t>Choose which waste handling and disposal activity the project falls under:</t>
  </si>
  <si>
    <t>Methane recovery in wastewater treatment</t>
  </si>
  <si>
    <t>2 options:
- Landfill gas recovery and its gainful use
- Methane recovery in wastewater treatment</t>
  </si>
  <si>
    <t>If Landfill gas recovery and its gainful use:</t>
  </si>
  <si>
    <t>Does project meet the following conditions?
(a) The LFG is used to generate electricity in one or several power plants with a total nameplate capacity that equals or is below 10 MW
(b) The LFG is used to generate heat for internal or external consumption
(c) The LFG is flared</t>
  </si>
  <si>
    <t xml:space="preserve">If Yes: Project is deemed additional.
If No: Project is deemed not additional.
</t>
  </si>
  <si>
    <t>If Methane recovery in wastewater treatment:</t>
  </si>
  <si>
    <t xml:space="preserve">Does the project meet the following conditions?
(a) The existing treatment system is an anaerobic lagoon and the wastewater discharged meets the host country regulation; 
(b) There is no regulation in the host country that requires the management of biogas from domestic, industrial and agricultural sites; 
(c) There is no capacity increase in the wastewater treatment system; 
(d) No other alternative economic activity is expected to be undertaken on the land of the existing lagoon; 
(e) The biogas is used to generate electricity in one or more power plants, and the total nameplate capacity is below 5 MW. </t>
  </si>
  <si>
    <t>Choose which renewable energy activity the project falls under:</t>
  </si>
  <si>
    <t>Tech for large-scale grid-connected power generation</t>
  </si>
  <si>
    <t xml:space="preserve">5 options:
- Tech for large-scale grid-connected power generation
- Tech for large-scale isolated grid power generation
- Tech for small-scale grid-connected power generation 
- Tech for small-scale off-grid power generation
- Rural electrification projects </t>
  </si>
  <si>
    <t>If tech for large-scale grid-connected power generation:</t>
  </si>
  <si>
    <t xml:space="preserve">Choose which grid-connected electricity generation technology used out of the positive list: </t>
  </si>
  <si>
    <t>Marine wave technologies</t>
  </si>
  <si>
    <t>List of positive tech considered</t>
  </si>
  <si>
    <t>After choosing tech for large-scale grid-connected power generation:</t>
  </si>
  <si>
    <t xml:space="preserve">Does the project meet the following conditions?
(a) The percentage share of total installed capacity of the specific technology in the total installed grid connected power generation capacity in the host country is equal to or less than two per cent; or
(b) The total installed capacity of the technology in the host country is less than or equal to 50 MW. </t>
  </si>
  <si>
    <t>If tech for large-scale isolated grid power generation :</t>
  </si>
  <si>
    <t>Solar photovoltaic technologies</t>
  </si>
  <si>
    <t>After choosing tech for isolated grid power generation :</t>
  </si>
  <si>
    <t xml:space="preserve">Does the project meet the following conditions?
(a) The percentage share of total installed isolated grid power generation capacity of the specific technology in the total installed isolated grid power generation capacity in the host country is equal to or less than two per cent; or 
(b) The total installed isolated grid power generation capacity of the specific technology in the host country is less than or equal to 50 MW. </t>
  </si>
  <si>
    <t>If tech for small-scale grid-connected power generation:</t>
  </si>
  <si>
    <t xml:space="preserve">Does the project include technologies in the following positive list?
(a) Solar thermal electricity generation including concentrating solar power 
(b) Off-shore wind technologies
(c) Marine wave technologies
d) Marine tidal technologies
(e) Building-integrated wind turbines or household rooftop wind turbines of a size up to 100 kW
(f) Biomass internal gasification combined cycle . </t>
  </si>
  <si>
    <t>(Explanation/proof to demonstrate technology used in previous question.)</t>
  </si>
  <si>
    <t>If tech for small-scale off-grid power generation:</t>
  </si>
  <si>
    <t>Does the project meet the following conditions? (as well as not exceeding the thresholds indicated in parentheses with the aggregate project installed capacity not exceeding the 15 MW threshold)
(a) Micro/pico-hydro (with power plant size up to 100 kW)
(b) Micro/pico-wind turbine (up to 100 kW)
(c) PV-wind hybrid (up to 100 kW)
d) Geothermal (up to 200 kW)
(e) Biomass gasification/biogas (up to 100 kW)</t>
  </si>
  <si>
    <t>If Rural electrification projects:</t>
  </si>
  <si>
    <t xml:space="preserve">Does the project meet the following conditions?
(a) Rural electrification rate in the country is below 50 per cent; 
(b) Geography: Least Developed Countries , Small Island Developing States , Special Under Developed Zone (SUZ)
(c) Recent trends: rural electrification rate has increased by less than 20 per cent over the past 10 years; 
(d) The extension of a grid for rural electrification of a community involves at least a distance of 3 km from the point of grid extension to the rural community at which the CDM project is implemented. </t>
  </si>
  <si>
    <t xml:space="preserve">Positive list for technology/measure used by household, communities and SMEs </t>
  </si>
  <si>
    <t>Choose which technology/measure the project falls under:</t>
  </si>
  <si>
    <t>Micro-irrigation</t>
  </si>
  <si>
    <t>3 options:
- Biogas digesters for cooking
- Micro-irrigation
- Energy efficient pump-set for agriculture</t>
  </si>
  <si>
    <t>Allow Multiple Answers</t>
  </si>
  <si>
    <t>Comments</t>
  </si>
  <si>
    <t>Identify the relevant electricity systems</t>
  </si>
  <si>
    <t>Please provide information about electricity systems. For more information refer to section 6.1 in Methodological Tool 07.</t>
  </si>
  <si>
    <t>(Explanation)</t>
  </si>
  <si>
    <t>The comments on TOOL07 appraoch that was or will be shared by Panna are applicable here</t>
  </si>
  <si>
    <t>Select a method to determine the operating margin (OM)</t>
  </si>
  <si>
    <t>Does you have hourly or annual data from each power plant on power generation and fuel type and fuel consumption?</t>
  </si>
  <si>
    <t>Annual</t>
  </si>
  <si>
    <t>If Hourly OM is Dispatch Data Analysis OM, if Annual follow up with next question</t>
  </si>
  <si>
    <t xml:space="preserve">Is LCMR share less than 50% in recent 5 years? </t>
  </si>
  <si>
    <t>If Yes OM is Simple OM, If No follow up with next question</t>
  </si>
  <si>
    <t>Is the average load by LCMR less than the average LASL over three years?</t>
  </si>
  <si>
    <t xml:space="preserve">If yes OM is Simple OM, If No follow up with next question </t>
  </si>
  <si>
    <t xml:space="preserve">Are hourly loads of the grid in MW available? </t>
  </si>
  <si>
    <t>If Yes OM is Simple Adjusted OM, If No follow up with next question</t>
  </si>
  <si>
    <t xml:space="preserve">Is the LASL more than one third of the HASL? </t>
  </si>
  <si>
    <t xml:space="preserve">Do you have annual aggregated data from the grid on power generation, fuel type and fuel consumption? </t>
  </si>
  <si>
    <t>If Yes OM is Average OM, If No give message "Please check responses to properly determine the operating margin."</t>
  </si>
  <si>
    <t>Flowchart for Step 3</t>
  </si>
  <si>
    <t xml:space="preserve">Simple OM: Calculation Method Determination </t>
  </si>
  <si>
    <r>
      <t xml:space="preserve">Select one of the two options to determine the calculation approach. </t>
    </r>
    <r>
      <rPr>
        <b/>
        <sz val="11"/>
        <color theme="1"/>
        <rFont val="Calibri"/>
        <family val="2"/>
        <scheme val="minor"/>
      </rPr>
      <t xml:space="preserve">Option A: </t>
    </r>
    <r>
      <rPr>
        <sz val="11"/>
        <color theme="1"/>
        <rFont val="Calibri"/>
        <family val="2"/>
        <scheme val="minor"/>
      </rPr>
      <t xml:space="preserve">Based on the net electricity generation and a CO2 emission factor of each power unit or </t>
    </r>
    <r>
      <rPr>
        <b/>
        <sz val="11"/>
        <color theme="1"/>
        <rFont val="Calibri"/>
        <family val="2"/>
        <scheme val="minor"/>
      </rPr>
      <t>Option B:</t>
    </r>
    <r>
      <rPr>
        <sz val="11"/>
        <color theme="1"/>
        <rFont val="Calibri"/>
        <family val="2"/>
        <scheme val="minor"/>
      </rPr>
      <t xml:space="preserve"> Based on the total net electricity generation of all power plants serving the system and the fuel types and total fuel consumption of the project electricity system</t>
    </r>
  </si>
  <si>
    <t>EFgrid,OMsimple,y</t>
  </si>
  <si>
    <t>Simple operating margin CO2 emission factor in year y (t CO2/MWh</t>
  </si>
  <si>
    <t>Option A: Calculation based on average efficiency and electricity 
generation of each plant</t>
  </si>
  <si>
    <t>[Click to add power units serving the grid in specified year]</t>
  </si>
  <si>
    <t>Questionnaire to determine calculation approach for FEEL</t>
  </si>
  <si>
    <r>
      <t xml:space="preserve">Select the option that is best suited for your project data; 
</t>
    </r>
    <r>
      <rPr>
        <b/>
        <sz val="11"/>
        <color theme="1"/>
        <rFont val="Calibri"/>
        <family val="2"/>
        <scheme val="minor"/>
      </rPr>
      <t>Option A1:</t>
    </r>
    <r>
      <rPr>
        <sz val="11"/>
        <color theme="1"/>
        <rFont val="Calibri"/>
        <family val="2"/>
        <scheme val="minor"/>
      </rPr>
      <t xml:space="preserve"> Data available for fuel consumption and electricity generation, 
</t>
    </r>
    <r>
      <rPr>
        <b/>
        <sz val="11"/>
        <color theme="1"/>
        <rFont val="Calibri"/>
        <family val="2"/>
        <scheme val="minor"/>
      </rPr>
      <t>Option A2:</t>
    </r>
    <r>
      <rPr>
        <sz val="11"/>
        <color theme="1"/>
        <rFont val="Calibri"/>
        <family val="2"/>
        <scheme val="minor"/>
      </rPr>
      <t xml:space="preserve"> Only data available for the specific power unit are the electricity generation and the fuel types used, 
</t>
    </r>
    <r>
      <rPr>
        <b/>
        <sz val="11"/>
        <color theme="1"/>
        <rFont val="Calibri"/>
        <family val="2"/>
        <scheme val="minor"/>
      </rPr>
      <t>Option A3:</t>
    </r>
    <r>
      <rPr>
        <sz val="11"/>
        <color theme="1"/>
        <rFont val="Calibri"/>
        <family val="2"/>
        <scheme val="minor"/>
      </rPr>
      <t xml:space="preserve"> Only data available is the electricity generation for the specific power unit.</t>
    </r>
  </si>
  <si>
    <t>Option A1</t>
  </si>
  <si>
    <t>EFEL,m,y</t>
  </si>
  <si>
    <t>CO2 emission factor of power unit m in year y (t CO2/MWh)</t>
  </si>
  <si>
    <t>i</t>
  </si>
  <si>
    <t>Fuel type combusted in power plant/unit</t>
  </si>
  <si>
    <t>m</t>
  </si>
  <si>
    <t>Name for power unit serving the grid in year specified (except low-cost/must-run power units)</t>
  </si>
  <si>
    <t>Power Unit 1</t>
  </si>
  <si>
    <t>EGm,y</t>
  </si>
  <si>
    <t>Net quantity of electricity generated and delivered to the grid by power unit m in year y (MWh)</t>
  </si>
  <si>
    <t>y</t>
  </si>
  <si>
    <t>The relevant year as per the data vintage chosen</t>
  </si>
  <si>
    <t>[Click to add fuel type]</t>
  </si>
  <si>
    <t>Coal</t>
  </si>
  <si>
    <t>FCi,m,y</t>
  </si>
  <si>
    <t>Amount of fuel type i consumed in the project electricity system in year y (mass or volume unit)</t>
  </si>
  <si>
    <t>NCVi,y</t>
  </si>
  <si>
    <t>Net calorific value (energy content) of fuel type i in year y (GJ/mass or volume unit)</t>
  </si>
  <si>
    <t>EFCO2,i,y</t>
  </si>
  <si>
    <t>CO2 emission factor of fuel type i in year y (t CO2/GJ)</t>
  </si>
  <si>
    <t>CO2 emission factor of power unit m in year y (t CO2/MWh</t>
  </si>
  <si>
    <t>EFCO2,m,i,y</t>
  </si>
  <si>
    <t>Average CO2 emission factor of fuel type i used in power unit m in year y (t CO2/GJ)</t>
  </si>
  <si>
    <t>ηm,y</t>
  </si>
  <si>
    <t>Average net energy conversion efficiency of power unit m in year y (ratio)</t>
  </si>
  <si>
    <t>Option A3</t>
  </si>
  <si>
    <t>Option B: Calculation based on total fuel consumption and electricity 
generation of the system</t>
  </si>
  <si>
    <t>Simple operating margin CO2 emission factor in year y (t CO2/MWh)</t>
  </si>
  <si>
    <t>EGy</t>
  </si>
  <si>
    <t>Net electricity generated and delivered to the grid by all power sources serving the system, not including low-cost/must-run power plants/units, in year y (MWh)</t>
  </si>
  <si>
    <t>FCi,y</t>
  </si>
  <si>
    <t>Fuel Oil</t>
  </si>
  <si>
    <t>Simple Adjusted OM</t>
  </si>
  <si>
    <t>Select the approach you will be using to calculate Lambda. There are two approaches to determine lambda (λy): Approach 1. Use default values of lambda based on the share of electricity generation from low-cost/must-run in total generation. Approach 1 can only be applied if the LASL is not less than one-third of the HASL in a project electricity/ grid system demonstrated based on the yearly data for the years used to determine the OM emission factor. 
Approach 2. Lambda (λy) should be determined by applying the step wise procedure provided in appendix 3 of methodology.</t>
  </si>
  <si>
    <t>Approach 1</t>
  </si>
  <si>
    <t>EFgrid,OM-adj,y</t>
  </si>
  <si>
    <t>Simple adjusted operating margin CO2 emission factor in year y (t CO2/MWh)</t>
  </si>
  <si>
    <t>Lambda Approach 1</t>
  </si>
  <si>
    <t>λy</t>
  </si>
  <si>
    <t>Factor expressing the percentage of time when low-cost/must-run power units are on the margin in year y</t>
  </si>
  <si>
    <t>Cell G6 is used to determine value for G5 based on table in "Default Lambda" sheet.</t>
  </si>
  <si>
    <t>ShareLCMR</t>
  </si>
  <si>
    <t>Share of the low cost/must run resources (per cent)</t>
  </si>
  <si>
    <t>EGLCMR,y-4</t>
  </si>
  <si>
    <t>Electricity generation supplied to the project electricity system by the low cost/must run resources in year 1 (MWh)</t>
  </si>
  <si>
    <t>EGLCMR,y-3</t>
  </si>
  <si>
    <t>Electricity generation supplied to the project electricity system by the low cost/must run resources in year 2 (MWh)</t>
  </si>
  <si>
    <t>EGLCMR,y-2</t>
  </si>
  <si>
    <t>Electricity generation supplied to the project electricity system by the low cost/must run resources in year 3 (MWh)</t>
  </si>
  <si>
    <t>EGLCMR,y-1</t>
  </si>
  <si>
    <t>Electricity generation supplied to the project electricity system by the low cost/must run resources in year 4 (MWh)</t>
  </si>
  <si>
    <t>EGLCMR,y</t>
  </si>
  <si>
    <t>Electricity generation supplied to the project electricity system by the low cost/must run resources in year 5 (MWh)</t>
  </si>
  <si>
    <t>total,y-4</t>
  </si>
  <si>
    <t>Total electricity generation supplied to the project electricity system in year y (MWh)</t>
  </si>
  <si>
    <t>total,y-3</t>
  </si>
  <si>
    <t>total,y-2</t>
  </si>
  <si>
    <t>total,y-1</t>
  </si>
  <si>
    <t>total,y</t>
  </si>
  <si>
    <t>Y</t>
  </si>
  <si>
    <t>The most recent year for which data is available</t>
  </si>
  <si>
    <t>Lambda Approach 2</t>
  </si>
  <si>
    <t xml:space="preserve">Explanation </t>
  </si>
  <si>
    <t>Provide information to explain the steps taken to calculate Lambda:</t>
  </si>
  <si>
    <t>Image</t>
  </si>
  <si>
    <t>Lambda Graph</t>
  </si>
  <si>
    <t>Include an image of the graph created to plot the load duration curve:</t>
  </si>
  <si>
    <t>Simple Adjusted OM (All grid power units serving the grid in year y except low-cost/must-run
power units)</t>
  </si>
  <si>
    <t>Questionnaire to determine calculation approach for EFEL</t>
  </si>
  <si>
    <t>Simple Adjusted OM (All low-cost/must run grid power units serving the grid in year y)</t>
  </si>
  <si>
    <t>EFEL,k,y</t>
  </si>
  <si>
    <t>Name for power unit serving the grid in year specified  (All low-cost/must run grid power units serving the grid in year y)</t>
  </si>
  <si>
    <t>EGk,y</t>
  </si>
  <si>
    <t>FCi,k,y</t>
  </si>
  <si>
    <t>EFCO2,k,i,y</t>
  </si>
  <si>
    <t>ηk,y</t>
  </si>
  <si>
    <t>Share of LCMR</t>
  </si>
  <si>
    <t>Lambda</t>
  </si>
  <si>
    <t>99.87% to 100.00%</t>
  </si>
  <si>
    <t>99.50% to 99.87%</t>
  </si>
  <si>
    <t>98.87% to 98.87%</t>
  </si>
  <si>
    <t>97.98%to 98.87%</t>
  </si>
  <si>
    <t>96.85% to 97.98%</t>
  </si>
  <si>
    <t>95.47% to 96.85%</t>
  </si>
  <si>
    <t>93.83% to 95.47%</t>
  </si>
  <si>
    <t>91.94% to 93.83%</t>
  </si>
  <si>
    <t>89.80% to 91.94%</t>
  </si>
  <si>
    <t>87.41% to 89.80%</t>
  </si>
  <si>
    <t>84.76% to 87.41%</t>
  </si>
  <si>
    <t>81.86% to 84.76%</t>
  </si>
  <si>
    <t>78.72% to 81.86%</t>
  </si>
  <si>
    <t>75.32% to 78.72%</t>
  </si>
  <si>
    <t>71.66% to 75.32%</t>
  </si>
  <si>
    <t>67.76% to 71.66%</t>
  </si>
  <si>
    <t>63.60% to 67.76%</t>
  </si>
  <si>
    <t>59.20% to 63.60%</t>
  </si>
  <si>
    <t>54.54% to 59.20%</t>
  </si>
  <si>
    <t>50.00% to 54.54%</t>
  </si>
  <si>
    <t>0.0% to 50.00%</t>
  </si>
  <si>
    <t>Questionnaire to determine dispatch data analysis approach</t>
  </si>
  <si>
    <t xml:space="preserve">Question </t>
  </si>
  <si>
    <t>Select the option that will be used to calculate the Dispatch Data Analysis OM:</t>
  </si>
  <si>
    <t>Option 1</t>
  </si>
  <si>
    <t>Option 1- If hourly fuel consumption data is available.</t>
  </si>
  <si>
    <t>Option 2-  If hourly fuel consumption data is not available.</t>
  </si>
  <si>
    <t>Dispatch Data Analysis OM</t>
  </si>
  <si>
    <t>EFgrid,OM-DD,y</t>
  </si>
  <si>
    <t xml:space="preserve">Dispatch data analysis operating margin CO2 emission factor in year y (t CO2/MWh) </t>
  </si>
  <si>
    <t>Doc Upload</t>
  </si>
  <si>
    <t xml:space="preserve">Supporting Evidence </t>
  </si>
  <si>
    <t xml:space="preserve">Please upload supporting evidence for the calculation method used to determine the dispatch data analysis operation margin CO2 emission factor. </t>
  </si>
  <si>
    <t xml:space="preserve">This will be a link to the excel that can be found in the documentation for any methodology using Tool 07 or there could be a possiblity of having the file availble as the user fills out the form. </t>
  </si>
  <si>
    <t xml:space="preserve">Average OM: Calculation Method Determination </t>
  </si>
  <si>
    <r>
      <t xml:space="preserve">Select one of the two options to determine the calculation approach. </t>
    </r>
    <r>
      <rPr>
        <b/>
        <sz val="11"/>
        <color theme="1"/>
        <rFont val="Calibri"/>
        <family val="2"/>
        <scheme val="minor"/>
      </rPr>
      <t xml:space="preserve">Option A: </t>
    </r>
    <r>
      <rPr>
        <sz val="11"/>
        <color theme="1"/>
        <rFont val="Calibri"/>
        <family val="2"/>
        <scheme val="minor"/>
      </rPr>
      <t xml:space="preserve">Based on the net electricity generation and a CO2 emission factor of each power unit or </t>
    </r>
    <r>
      <rPr>
        <b/>
        <sz val="11"/>
        <color theme="1"/>
        <rFont val="Calibri"/>
        <family val="2"/>
        <scheme val="minor"/>
      </rPr>
      <t>Option B:</t>
    </r>
    <r>
      <rPr>
        <sz val="11"/>
        <color theme="1"/>
        <rFont val="Calibri"/>
        <family val="2"/>
        <scheme val="minor"/>
      </rPr>
      <t xml:space="preserve"> Based on the total net electricity generation of all power plants serving the system and the fuel types and total fuel consumption of the project electricity system (Option B should only be used if the necessary data for Option A is not available)</t>
    </r>
  </si>
  <si>
    <t>Name for power unit serving the grid in year specified (including low-cost/must-run power units)</t>
  </si>
  <si>
    <t>Net electricity generated and delivered to the grid by all power sources serving the system, including low-cost/must-run power plants/units, in year y (MWh)</t>
  </si>
  <si>
    <t>Build Margin Emission Factor</t>
  </si>
  <si>
    <t>EFgrid,BM,y</t>
  </si>
  <si>
    <t>Build margin CO2 emission factor in year y (t CO2/MWh)</t>
  </si>
  <si>
    <t>Power unit information that comprises up to 20% of the system generation</t>
  </si>
  <si>
    <t>Help Text</t>
  </si>
  <si>
    <t>Info</t>
  </si>
  <si>
    <t>The sample group of power units "m" used to calculate the build margin consists of either:
   (a)  The set of five power units that have been built most recently;or  
   (b)  The set of power capacity additions in the electricity system that comprise 20% of the system generation (in MWh) and that have been built most recently.
Project participants should use the set of power units that comprises the larger annual generation. As a general guidance, a power unit is considered to have been built at the date when it started to supply electricity to the grid.  
Power plant registered as CDM project activities should be excluded from the sample group m. However, If the group of power units, not registered as CDM project activity, identified for estimating the build margin emission factor includes power unit(s) that is(are) built more than 10 years ago then:  
   (i)   Exclude power unit(s) that is (are) built more than 10 years ago from the group; and 
   (ii)  Include grid connected power projects registered as CDM project activities, which are dispatched by dispatching authority to the electricity system.   
Reference Figure 4 in AMS-III.BB document.</t>
  </si>
  <si>
    <t>Most recent year generation data available</t>
  </si>
  <si>
    <t>Total EG</t>
  </si>
  <si>
    <t>Total system generation</t>
  </si>
  <si>
    <t>[Click to add power unit]</t>
  </si>
  <si>
    <t>n</t>
  </si>
  <si>
    <t>Unit Name</t>
  </si>
  <si>
    <t>CHARDI01</t>
  </si>
  <si>
    <t>comdate</t>
  </si>
  <si>
    <t>Commissioning Date</t>
  </si>
  <si>
    <t>Energy that comprises up to 20% of the system generation (MWh)</t>
  </si>
  <si>
    <t>CO2 emission factor of power unit (t CO2/MWh)</t>
  </si>
  <si>
    <t>ARMATG01</t>
  </si>
  <si>
    <t>Questionnaire to determine calculation approach for combined margin emission factor</t>
  </si>
  <si>
    <t>Is data to determine Build Margin available?</t>
  </si>
  <si>
    <t>Is grid located in LDC/SIDs/URC or an isolated system?</t>
  </si>
  <si>
    <t>Neither</t>
  </si>
  <si>
    <t>Is this data for the first crediting period?</t>
  </si>
  <si>
    <t>Select the option that best fits with your project activities:</t>
  </si>
  <si>
    <t>Wind and Solar Power Generation</t>
  </si>
  <si>
    <t>Combined Margin Emission Factor</t>
  </si>
  <si>
    <t>EFgrid,CM,y</t>
  </si>
  <si>
    <t>Combined margin emissions factor in year y (t CO2/MWh)</t>
  </si>
  <si>
    <t>Weighted average CM</t>
  </si>
  <si>
    <t>Combined margin emissions factor in year y for Simplified CM (t CO2/MWh)</t>
  </si>
  <si>
    <t>EFgrid,OM,y</t>
  </si>
  <si>
    <t>Operating margin CO2 emission factor in year y (t CO2/MWh)</t>
  </si>
  <si>
    <t>WOM</t>
  </si>
  <si>
    <t>Weighting of operating margin emissions factor (per cent)</t>
  </si>
  <si>
    <t>WBM</t>
  </si>
  <si>
    <t>Weighting of build margin emissions factor (per cent)</t>
  </si>
  <si>
    <t>Simplified CM</t>
  </si>
  <si>
    <t>Is the project activity is located in a country other than a LDC/SIDs/URC?</t>
  </si>
  <si>
    <t>Is the share of renewable energy in total installed capacity in the grid/project electricity system less than or equal to 20 percent or is it more than or equal to 20 percent?</t>
  </si>
  <si>
    <t>Less than or equal</t>
  </si>
  <si>
    <t>Has natural gas been used for electricity
production in country/region in which project is implemented?</t>
  </si>
  <si>
    <t>Simplified CM for Isolated Grid System</t>
  </si>
  <si>
    <t xml:space="preserve">Is there a single diesel/fuel oil generator power plant or multiple power plants? </t>
  </si>
  <si>
    <t>Single</t>
  </si>
  <si>
    <t>If multiple is selected follow up with next question (F30)</t>
  </si>
  <si>
    <t>For multiple power plants, choose the option that best fits your project:</t>
  </si>
  <si>
    <t>Isolated grid systems with multiple fuel and technology types with combined cycle power plants</t>
  </si>
  <si>
    <t>For options  Isolated grid systems with multiple fuel and technology types without combined cycle power plants and Isolated grid systems with multiple fuel and technology types with combined cycle power plants follow up with next question (F31)</t>
  </si>
  <si>
    <t>Are there gaseous fuel-based combined cycle power plants?</t>
  </si>
  <si>
    <t>Property</t>
  </si>
  <si>
    <t>Methodology List</t>
  </si>
  <si>
    <t>AccountableImpactOrganization.id</t>
  </si>
  <si>
    <t>ACR- Truck Stop Electrification</t>
  </si>
  <si>
    <t>ACR- Advanced Refrigeration Systems</t>
  </si>
  <si>
    <t>AccountableImpactOrganization.description</t>
  </si>
  <si>
    <t xml:space="preserve">ACR- Certified Reclaimed HFC Refrigerants, Propellants, and Fire Suppressants </t>
  </si>
  <si>
    <t>ACR - Destruction of Ozone Depleting Substances and High-GWP Foam</t>
  </si>
  <si>
    <t>ACR- Destruction of Ozone Depleting Substances from International Sources</t>
  </si>
  <si>
    <t>ACR- Transition to Advanced Formulation Blowing Agents in Foam Manufacturing</t>
  </si>
  <si>
    <t>AccountableImpactOrganization.region</t>
  </si>
  <si>
    <t>ACR - Afforestation and Reforestation of Degraded Lands</t>
  </si>
  <si>
    <t>AccountableImpactOrganization.informationLink</t>
  </si>
  <si>
    <t xml:space="preserve">ACR- Avoided Conversion of Grasslands and Shrublands to Crop Production </t>
  </si>
  <si>
    <t>AccountableImpactOrganization.mediaLinks</t>
  </si>
  <si>
    <t>ACR - Improved Forest Management (IFM) on Canadian Forestlands</t>
  </si>
  <si>
    <t>AccountableImpactOrganization.attestations</t>
  </si>
  <si>
    <t>ACR- Improved Forest Management (IFM) on Non-Federal U.S. Forestlands</t>
  </si>
  <si>
    <t>AccountableImpactOrganization.activityImpactModules</t>
  </si>
  <si>
    <t xml:space="preserve">ACR- Improved Forest Management (IFM) on Small Non-Industrial Private Forestlands </t>
  </si>
  <si>
    <t>ActivityImpactModule.id</t>
  </si>
  <si>
    <t>ACR - Restoration of California Deltaic and Coastal Wetlands</t>
  </si>
  <si>
    <t>ActivityImpactModule.aioId</t>
  </si>
  <si>
    <t>ACR- Restoration of Pocosin Wetlands ACR - Carbon Capture and Storage Projects</t>
  </si>
  <si>
    <t>ActivityImpactModule.name</t>
  </si>
  <si>
    <t>CAR - Adipic Acid Production</t>
  </si>
  <si>
    <t>ActivityImpactModule.classificationCategory</t>
  </si>
  <si>
    <t xml:space="preserve">ACR- Landfill Gas Destruction and Beneficial Use Projects </t>
  </si>
  <si>
    <t>ActivityImpactModule.classificationMethod</t>
  </si>
  <si>
    <t>CAR- Biochar</t>
  </si>
  <si>
    <t>ActivityImpactModule.benefitCategory</t>
  </si>
  <si>
    <t>CAR- Canada Grassland</t>
  </si>
  <si>
    <t xml:space="preserve">CAR - Coal Mine Methane </t>
  </si>
  <si>
    <t>CAR - Forest</t>
  </si>
  <si>
    <t>CAR- Grassland</t>
  </si>
  <si>
    <t>ActivityImpactModule.arbId</t>
  </si>
  <si>
    <t>CAR- Mexico Boiler Efficiency</t>
  </si>
  <si>
    <t>ActivityImpactModule.geographicLocation</t>
  </si>
  <si>
    <t>CAR - Mexico Forest</t>
  </si>
  <si>
    <t>ActivityImpactModule.firstYearIssuance</t>
  </si>
  <si>
    <t>CAR- Mexico Halocarbon</t>
  </si>
  <si>
    <t>ActivityImpactModule.registryProjectId</t>
  </si>
  <si>
    <t xml:space="preserve">CAR - Mexico Landfill </t>
  </si>
  <si>
    <t>ActivityImpactModule.developers</t>
  </si>
  <si>
    <t>CAR - Mexico Livestock</t>
  </si>
  <si>
    <t>ActivityImpactModule.sponsors</t>
  </si>
  <si>
    <t>CAR - Nitric Acid Production</t>
  </si>
  <si>
    <t>ActivityImpactModule.claimSources</t>
  </si>
  <si>
    <t xml:space="preserve">CAR- Mexico Ozone Depleting Substances </t>
  </si>
  <si>
    <t>ActivityImpactModule.impactClaims</t>
  </si>
  <si>
    <t>CAR - Organic Waste Composting</t>
  </si>
  <si>
    <t>ActivityImpactModule.mrvExtensions</t>
  </si>
  <si>
    <t xml:space="preserve">CAR - Organic Waste Digestion </t>
  </si>
  <si>
    <t>ActivityImpactModule.validations</t>
  </si>
  <si>
    <t xml:space="preserve">CAR - Ozone Depleting Substances </t>
  </si>
  <si>
    <t>ActivityImpactModule.attestations</t>
  </si>
  <si>
    <t>CAR - Rice Cultivation</t>
  </si>
  <si>
    <t>ActivityImpactModule.accountableImpactOrganization</t>
  </si>
  <si>
    <t>CAR- Nitrogen Management</t>
  </si>
  <si>
    <t>ActivityImpactModule.projectStartDate</t>
  </si>
  <si>
    <t xml:space="preserve">CAR - Soil Enrichment </t>
  </si>
  <si>
    <t xml:space="preserve">CAR - Urban Forest Management </t>
  </si>
  <si>
    <t>CAR - Urban Tree Planting</t>
  </si>
  <si>
    <t>Address.addressType</t>
  </si>
  <si>
    <t xml:space="preserve">CAR - U.S. Landfill </t>
  </si>
  <si>
    <t>Address.addressLines</t>
  </si>
  <si>
    <t>CAR - U.S. Livestock</t>
  </si>
  <si>
    <t>Address.city</t>
  </si>
  <si>
    <t>CDM - AM0001</t>
  </si>
  <si>
    <t>Address.state</t>
  </si>
  <si>
    <t>CDM - AM0007</t>
  </si>
  <si>
    <t>Address.zip</t>
  </si>
  <si>
    <t>CDM - AM0009</t>
  </si>
  <si>
    <t>Address.country</t>
  </si>
  <si>
    <t>CDM - AM0017</t>
  </si>
  <si>
    <t>Any.typeUrl</t>
  </si>
  <si>
    <t>CDM - AM0018</t>
  </si>
  <si>
    <t>Any.value</t>
  </si>
  <si>
    <t>CDM - AM0019</t>
  </si>
  <si>
    <t>Attestation.tag</t>
  </si>
  <si>
    <t>CDM - AM0020</t>
  </si>
  <si>
    <t>Attestation.type</t>
  </si>
  <si>
    <t>CDM - AM0021</t>
  </si>
  <si>
    <t>Attestation.proofType</t>
  </si>
  <si>
    <t>CDM - AM0023</t>
  </si>
  <si>
    <t>Attestation.attestor</t>
  </si>
  <si>
    <t>CDM - AM0026</t>
  </si>
  <si>
    <t>Attestation.signature</t>
  </si>
  <si>
    <t>CDM - AM0027</t>
  </si>
  <si>
    <t>Audits.auditDate</t>
  </si>
  <si>
    <t>CDM - AM0028</t>
  </si>
  <si>
    <t>Audits.auditReports</t>
  </si>
  <si>
    <t>CDM - AM0030</t>
  </si>
  <si>
    <t>CRU.id</t>
  </si>
  <si>
    <t>CDM - AM0031</t>
  </si>
  <si>
    <t>CRU.quantity</t>
  </si>
  <si>
    <t>CDM - AM0035</t>
  </si>
  <si>
    <t>CRU.unit</t>
  </si>
  <si>
    <t>CDM - AM0036</t>
  </si>
  <si>
    <t>CRU.ownerId</t>
  </si>
  <si>
    <t>CDM - AM0037</t>
  </si>
  <si>
    <t>CRU.listingAgentId</t>
  </si>
  <si>
    <t>CDM - AM0038</t>
  </si>
  <si>
    <t>CRU.coreCarbonPrinciples</t>
  </si>
  <si>
    <t>CDM - AM0043</t>
  </si>
  <si>
    <t>CRU.climateLabels</t>
  </si>
  <si>
    <t>CDM - AM0044</t>
  </si>
  <si>
    <t>CRU.status</t>
  </si>
  <si>
    <t>CDM - AM0045</t>
  </si>
  <si>
    <t>CRU.referencedCredit</t>
  </si>
  <si>
    <t>CDM - AM0046</t>
  </si>
  <si>
    <t>CRU.appliedToId</t>
  </si>
  <si>
    <t>CDM - AM0048</t>
  </si>
  <si>
    <t>CRU.processedClaimId</t>
  </si>
  <si>
    <t>CDM - AM0049</t>
  </si>
  <si>
    <t>CRU.issuerId</t>
  </si>
  <si>
    <t>CDM - AM0050</t>
  </si>
  <si>
    <t>CRU.processedClaim</t>
  </si>
  <si>
    <t>CDM - AM0052</t>
  </si>
  <si>
    <t>CheckpointResult.id</t>
  </si>
  <si>
    <t>CDM - AM0053</t>
  </si>
  <si>
    <t>CheckpointResult.checkpointId</t>
  </si>
  <si>
    <t>CDM - AM0055</t>
  </si>
  <si>
    <t>CheckpointResult.linkToVerificationData</t>
  </si>
  <si>
    <t>CDM - AM0056</t>
  </si>
  <si>
    <t>CheckpointResult.dateRange</t>
  </si>
  <si>
    <t>CDM - AM0057</t>
  </si>
  <si>
    <t>CheckpointResult.efBefore</t>
  </si>
  <si>
    <t>CDM - AM0058</t>
  </si>
  <si>
    <t>CheckpointResult.efAfter</t>
  </si>
  <si>
    <t>CDM - AM0059</t>
  </si>
  <si>
    <t>CheckpointResult.mrvExtensions</t>
  </si>
  <si>
    <t>CDM - AM0060</t>
  </si>
  <si>
    <t>ClaimSource.id</t>
  </si>
  <si>
    <t>CDM - AM0061</t>
  </si>
  <si>
    <t>ClaimSource.aimId</t>
  </si>
  <si>
    <t>CDM - AM0062</t>
  </si>
  <si>
    <t>ClaimSource.name</t>
  </si>
  <si>
    <t>CDM - AM0063</t>
  </si>
  <si>
    <t>ClaimSource.description</t>
  </si>
  <si>
    <t>CDM - AM0064</t>
  </si>
  <si>
    <t>ClaimSource.location</t>
  </si>
  <si>
    <t>CDM - AM0065</t>
  </si>
  <si>
    <t>ClaimSource.sourceType</t>
  </si>
  <si>
    <t>CDM - AM0066</t>
  </si>
  <si>
    <t>ClaimSource.unitOfMeasure</t>
  </si>
  <si>
    <t>CDM - AM0067</t>
  </si>
  <si>
    <t>ClaimSource.sourceIdentifier</t>
  </si>
  <si>
    <t>CDM - AM0068</t>
  </si>
  <si>
    <t>ClaimSource.mrvExtensions</t>
  </si>
  <si>
    <t>CDM - AM0069</t>
  </si>
  <si>
    <t>ClimateLabel.id</t>
  </si>
  <si>
    <t>CDM - AM0070</t>
  </si>
  <si>
    <t>ClimateLabel.name</t>
  </si>
  <si>
    <t>CDM - AM0071</t>
  </si>
  <si>
    <t>ClimateLabel.description</t>
  </si>
  <si>
    <t>CDM - AM0072</t>
  </si>
  <si>
    <t>CDM - AM0073</t>
  </si>
  <si>
    <t>CoBenefit.description</t>
  </si>
  <si>
    <t>CDM - AM0074</t>
  </si>
  <si>
    <t>CoreCarbonPrinciples.assetId</t>
  </si>
  <si>
    <t>CDM - AM0075</t>
  </si>
  <si>
    <t>CoreCarbonPrinciples.issuanceDate</t>
  </si>
  <si>
    <t>CDM - AM0076</t>
  </si>
  <si>
    <t>CoreCarbonPrinciples.vintage</t>
  </si>
  <si>
    <t>CDM - AM0077</t>
  </si>
  <si>
    <t>CoreCarbonPrinciples.generationType</t>
  </si>
  <si>
    <t>CDM - AM0078</t>
  </si>
  <si>
    <t>CoreCarbonPrinciples.verificationStandard</t>
  </si>
  <si>
    <t>CDM - AM0079</t>
  </si>
  <si>
    <t>CoreCarbonPrinciples.mitigationActivity</t>
  </si>
  <si>
    <t>CDM - AM0080</t>
  </si>
  <si>
    <t>CoreCarbonPrinciples.durability</t>
  </si>
  <si>
    <t>CDM - AM0081</t>
  </si>
  <si>
    <t>CoreCarbonPrinciples.replacement</t>
  </si>
  <si>
    <t>CDM - AM0082</t>
  </si>
  <si>
    <t>CoreCarbonPrinciples.parisAgreementCompliance</t>
  </si>
  <si>
    <t>CDM - AM0083</t>
  </si>
  <si>
    <t>CoreCarbonPrinciples.quantifiedSdgImpacts</t>
  </si>
  <si>
    <t>CDM - AM0084</t>
  </si>
  <si>
    <t>CoreCarbonPrinciples.adaptationCoBenefits</t>
  </si>
  <si>
    <t>CDM - AM0086</t>
  </si>
  <si>
    <t>Credential.context</t>
  </si>
  <si>
    <t>CDM - AM0088</t>
  </si>
  <si>
    <t>Credential.id</t>
  </si>
  <si>
    <t>CDM - AM0089</t>
  </si>
  <si>
    <t>Credential.type</t>
  </si>
  <si>
    <t>CDM - AM0090</t>
  </si>
  <si>
    <t>Credential.issuer</t>
  </si>
  <si>
    <t>CDM - AM0091</t>
  </si>
  <si>
    <t>Credential.issuanceDate</t>
  </si>
  <si>
    <t>CDM - AM0092</t>
  </si>
  <si>
    <t>Credential.credentialSubject</t>
  </si>
  <si>
    <t>CDM - AM0093</t>
  </si>
  <si>
    <t>Credential.proof</t>
  </si>
  <si>
    <t>CDM - AM0094</t>
  </si>
  <si>
    <t>CredentialSubject.id</t>
  </si>
  <si>
    <t>CDM - AM0095</t>
  </si>
  <si>
    <t>CredentialSubject.property</t>
  </si>
  <si>
    <t>CDM - AM0096</t>
  </si>
  <si>
    <t>DataExtension.key</t>
  </si>
  <si>
    <t>CDM - AM0097</t>
  </si>
  <si>
    <t>DataExtension.value</t>
  </si>
  <si>
    <t>CDM - AM0098</t>
  </si>
  <si>
    <t>DataExtension.data</t>
  </si>
  <si>
    <t>CDM - AM0099</t>
  </si>
  <si>
    <t>Date.dateTime</t>
  </si>
  <si>
    <t>CDM - AM0100</t>
  </si>
  <si>
    <t>Date.dateString</t>
  </si>
  <si>
    <t>CDM - AM0101</t>
  </si>
  <si>
    <t>DatePoint.date</t>
  </si>
  <si>
    <t>CDM - AM0103</t>
  </si>
  <si>
    <t>DatePoint.timeStamp</t>
  </si>
  <si>
    <t>CDM - AM0104</t>
  </si>
  <si>
    <t>CDM - AM0105</t>
  </si>
  <si>
    <t>DateRange.endDate</t>
  </si>
  <si>
    <t>CDM - AM0106</t>
  </si>
  <si>
    <t>Degradable.percentage</t>
  </si>
  <si>
    <t>CDM - AM0107</t>
  </si>
  <si>
    <t>Degradable.factor</t>
  </si>
  <si>
    <t>CDM - AM0108</t>
  </si>
  <si>
    <t>Degradable.degradationType</t>
  </si>
  <si>
    <t>CDM - AM0109</t>
  </si>
  <si>
    <t>DigitalSignature.type</t>
  </si>
  <si>
    <t>CDM - AM0110</t>
  </si>
  <si>
    <t>DigitalSignature.jws</t>
  </si>
  <si>
    <t>CDM - AM0111</t>
  </si>
  <si>
    <t>DigitalSignature.vc</t>
  </si>
  <si>
    <t>CDM - AM0112</t>
  </si>
  <si>
    <t>DigitalSignature.signatureCase</t>
  </si>
  <si>
    <t>CDM - AM0113</t>
  </si>
  <si>
    <t>Durability.storageType</t>
  </si>
  <si>
    <t>CDM - AM0114</t>
  </si>
  <si>
    <t>Durability.years</t>
  </si>
  <si>
    <t>CDM - AM0115</t>
  </si>
  <si>
    <t>Durability.degradable</t>
  </si>
  <si>
    <t>CDM - AM0116</t>
  </si>
  <si>
    <t>Durability.reversalMitigation</t>
  </si>
  <si>
    <t>CDM - AM0117</t>
  </si>
  <si>
    <t>CDM - AM0118</t>
  </si>
  <si>
    <t>CDM - AM0119</t>
  </si>
  <si>
    <t>CDM - AM0120</t>
  </si>
  <si>
    <t>GeographicLocation.geographicLocationFile</t>
  </si>
  <si>
    <t>CDM - AM0121</t>
  </si>
  <si>
    <t>ImpactClaim.id</t>
  </si>
  <si>
    <t>CDM - AM0122</t>
  </si>
  <si>
    <t>ImpactClaim.aimId</t>
  </si>
  <si>
    <t>CDM - AMS-I.A.</t>
  </si>
  <si>
    <t>ImpactClaim.processedClaimId</t>
  </si>
  <si>
    <t>CDM - AMS-I.B.</t>
  </si>
  <si>
    <t>ImpactClaim.unit</t>
  </si>
  <si>
    <t>CDM - AMS-I.C.</t>
  </si>
  <si>
    <t>CDM - AMS-I.D.</t>
  </si>
  <si>
    <t>ImpactClaim.coBenefits</t>
  </si>
  <si>
    <t>CDM - AMS-I.E.</t>
  </si>
  <si>
    <t>ImpactClaim.checkpoints</t>
  </si>
  <si>
    <t>CDM - AMS-I.F.</t>
  </si>
  <si>
    <t>ImpactClaim.mrvExtensions</t>
  </si>
  <si>
    <t>CDM - AMS-I.G.</t>
  </si>
  <si>
    <t>ImpactClaim.activityImpactModule</t>
  </si>
  <si>
    <t>CDM - AMS-I.H.</t>
  </si>
  <si>
    <t>ImpactClaimCheckpoint.id</t>
  </si>
  <si>
    <t>CDM - AMS-I.I.</t>
  </si>
  <si>
    <t>ImpactClaimCheckpoint.claimId</t>
  </si>
  <si>
    <t>CDM - AMS-I.J.</t>
  </si>
  <si>
    <t>ImpactClaimCheckpoint.claimSourceIds</t>
  </si>
  <si>
    <t>CDM - AMS-I.K.</t>
  </si>
  <si>
    <t>ImpactClaimCheckpoint.projectDeveloperId</t>
  </si>
  <si>
    <t>CDM - AMS-I.L.</t>
  </si>
  <si>
    <t>CDM - AMS-I.M.</t>
  </si>
  <si>
    <t>CDM - AMS-II.A.</t>
  </si>
  <si>
    <t>ImpactClaimCheckpoint.checkpointDateRange</t>
  </si>
  <si>
    <t>CDM - AMS-II.B.</t>
  </si>
  <si>
    <t>ImpactClaimCheckpoint.verifiedLinkToCheckpointData</t>
  </si>
  <si>
    <t>CDM - AMS-II.C.</t>
  </si>
  <si>
    <t>ImpactClaimCheckpoint.mrvExtensions</t>
  </si>
  <si>
    <t>CDM - AMS-II.D.</t>
  </si>
  <si>
    <t>ImpactClaimCheckpoint.spanDataPackage</t>
  </si>
  <si>
    <t>CDM - AMS-II.E.</t>
  </si>
  <si>
    <t>MRVRequirements.measurementSpecification</t>
  </si>
  <si>
    <t>CDM - AMS-II.F.</t>
  </si>
  <si>
    <t>MRVRequirements.specificationLink</t>
  </si>
  <si>
    <t>CDM - AMS-II.G.</t>
  </si>
  <si>
    <t>MRVRequirements.precision</t>
  </si>
  <si>
    <t>CDM - AMS-II.H.</t>
  </si>
  <si>
    <t>MRVRequirements.claimPeriod</t>
  </si>
  <si>
    <t>CDM - AMS-II.I.</t>
  </si>
  <si>
    <t>Manifest.id</t>
  </si>
  <si>
    <t>CDM - AMS-II.J.</t>
  </si>
  <si>
    <t>Manifest.version</t>
  </si>
  <si>
    <t>CDM - AMS-II.K.</t>
  </si>
  <si>
    <t>Manifest.aimId</t>
  </si>
  <si>
    <t>CDM - AMS-II.L.</t>
  </si>
  <si>
    <t>Manifest.claimId</t>
  </si>
  <si>
    <t>CDM - AMS-II.M.</t>
  </si>
  <si>
    <t>Manifest.projectDeveloperId</t>
  </si>
  <si>
    <t>CDM - AMS-II.N.</t>
  </si>
  <si>
    <t>Manifest.created</t>
  </si>
  <si>
    <t>CDM - AMS-II.O.</t>
  </si>
  <si>
    <t>Manifest.mrvExtensions</t>
  </si>
  <si>
    <t>CDM - AMS-II.P.</t>
  </si>
  <si>
    <t>Manifest.sdpFiles</t>
  </si>
  <si>
    <t>CDM - AMS-II.Q.</t>
  </si>
  <si>
    <t>MitigationActivity.category</t>
  </si>
  <si>
    <t>CDM - AMS-II.R.</t>
  </si>
  <si>
    <t>MitigationActivity.method</t>
  </si>
  <si>
    <t>CDM - AMS-II.S.</t>
  </si>
  <si>
    <t>MrvExtension.mrvExtensionContext</t>
  </si>
  <si>
    <t>CDM - AMS-II.T.</t>
  </si>
  <si>
    <t>MrvExtension.typedExtension</t>
  </si>
  <si>
    <t>CDM - AMS-III.A.</t>
  </si>
  <si>
    <t>MrvExtension.untypedExtension</t>
  </si>
  <si>
    <t>CDM - AMS-III.B.</t>
  </si>
  <si>
    <t>MrvExtension.extensionCase</t>
  </si>
  <si>
    <t>CDM - AMS-III.C.</t>
  </si>
  <si>
    <t>PACompliance.ca</t>
  </si>
  <si>
    <t>CDM - AMS-III.D.</t>
  </si>
  <si>
    <t>PACompliance.letterOfApproval</t>
  </si>
  <si>
    <t>CDM - AMS-III.E.</t>
  </si>
  <si>
    <t>PrecisionMix.low</t>
  </si>
  <si>
    <t>CDM - AMS-III.F.</t>
  </si>
  <si>
    <t>PrecisionMix.medium</t>
  </si>
  <si>
    <t>CDM - AMS-III.G.</t>
  </si>
  <si>
    <t>PrecisionMix.high</t>
  </si>
  <si>
    <t>CDM - AMS-III.H.</t>
  </si>
  <si>
    <t>ProcessedClaim.id</t>
  </si>
  <si>
    <t>CDM - AMS-III.I.</t>
  </si>
  <si>
    <t>ProcessedClaim.vpaId</t>
  </si>
  <si>
    <t>CDM - AMS-III.J.</t>
  </si>
  <si>
    <t>ProcessedClaim.impactClaimId</t>
  </si>
  <si>
    <t>CDM - AMS-III.K.</t>
  </si>
  <si>
    <t>ProcessedClaim.creditId</t>
  </si>
  <si>
    <t>CDM - AMS-III.L.</t>
  </si>
  <si>
    <t>ProcessedClaim.unit</t>
  </si>
  <si>
    <t>CDM - AMS-III.M.</t>
  </si>
  <si>
    <t>ProcessedClaim.quantity</t>
  </si>
  <si>
    <t>CDM - AMS-III.N.</t>
  </si>
  <si>
    <t>ProcessedClaim.coBenefits</t>
  </si>
  <si>
    <t>CDM - AMS-III.O.</t>
  </si>
  <si>
    <t>ProcessedClaim.mrvExtensions</t>
  </si>
  <si>
    <t>CDM - AMS-III.P.</t>
  </si>
  <si>
    <t>ProcessedClaim.checkpointResults</t>
  </si>
  <si>
    <t>CDM - AMS-III.Q.</t>
  </si>
  <si>
    <t>ProcessedClaim.issuanceRequest</t>
  </si>
  <si>
    <t>CDM - AMS-III.R.</t>
  </si>
  <si>
    <t>ProcessedClaim.verificationProcessAgreement</t>
  </si>
  <si>
    <t>CDM - AMS-III.S.</t>
  </si>
  <si>
    <t>ProcessedClaim.impactClaim</t>
  </si>
  <si>
    <t>CDM - AMS-III.T.</t>
  </si>
  <si>
    <t>ProcessedClaim.asset</t>
  </si>
  <si>
    <t>CDM - AMS-III.U.</t>
  </si>
  <si>
    <t>Proof.type</t>
  </si>
  <si>
    <t>CDM - AMS-III.V.</t>
  </si>
  <si>
    <t>Proof.created</t>
  </si>
  <si>
    <t>CDM - AMS-III.W.</t>
  </si>
  <si>
    <t>Proof.proofPurpose</t>
  </si>
  <si>
    <t>CDM - AMS-III.X.</t>
  </si>
  <si>
    <t>Proof.verificationMethod</t>
  </si>
  <si>
    <t>CDM - AMS-III.Y.</t>
  </si>
  <si>
    <t>Proof.challenge</t>
  </si>
  <si>
    <t>CDM - AMS-III.Z.</t>
  </si>
  <si>
    <t>Proof.domain</t>
  </si>
  <si>
    <t>CDM - AMS-III.AA.</t>
  </si>
  <si>
    <t>Proof.jws</t>
  </si>
  <si>
    <t>CDM - AMS-III.AB.</t>
  </si>
  <si>
    <t>QualityStandard.name</t>
  </si>
  <si>
    <t>CDM - AMS-III.AC.</t>
  </si>
  <si>
    <t>QualityStandard.description</t>
  </si>
  <si>
    <t>CDM - AMS-III.AD.</t>
  </si>
  <si>
    <t>QualityStandard.standard</t>
  </si>
  <si>
    <t>CDM - AMS-III.AE.</t>
  </si>
  <si>
    <t>CDM - AMS-III.AF.</t>
  </si>
  <si>
    <t>QualityStandard.version</t>
  </si>
  <si>
    <t>CDM - AMS-III.AG.</t>
  </si>
  <si>
    <t>QualityStandard.coBenefits</t>
  </si>
  <si>
    <t>CDM - AMS-III.AH.</t>
  </si>
  <si>
    <t>QualityStandard.standardLink</t>
  </si>
  <si>
    <t>CDM - AMS-III.AI.</t>
  </si>
  <si>
    <t>REC.id</t>
  </si>
  <si>
    <t>CDM - AMS-III.AJ.</t>
  </si>
  <si>
    <t>REC.recType</t>
  </si>
  <si>
    <t>CDM - AMS-III.AK.</t>
  </si>
  <si>
    <t>REC.validJurisdiction</t>
  </si>
  <si>
    <t>CDM - AMS-III.AL.</t>
  </si>
  <si>
    <t>REC.quantity</t>
  </si>
  <si>
    <t>CDM - AMS-III.AM.</t>
  </si>
  <si>
    <t>REC.unit</t>
  </si>
  <si>
    <t>CDM - AMS-III.AN.</t>
  </si>
  <si>
    <t>REC.ownerId</t>
  </si>
  <si>
    <t>CDM - AMS-III.AO.</t>
  </si>
  <si>
    <t>REC.listingAgentId</t>
  </si>
  <si>
    <t>CDM - AMS-III.AP.</t>
  </si>
  <si>
    <t>REC.climateLabels</t>
  </si>
  <si>
    <t>CDM - AMS-III.AQ.</t>
  </si>
  <si>
    <t>REC.status</t>
  </si>
  <si>
    <t>CDM - AMS-III.AR.</t>
  </si>
  <si>
    <t>REC.referencedRec</t>
  </si>
  <si>
    <t>CDM - AMS-III.AS.</t>
  </si>
  <si>
    <t>REC.appliedToId</t>
  </si>
  <si>
    <t>CDM - AMS-III.AT.</t>
  </si>
  <si>
    <t>REC.processedClaimId</t>
  </si>
  <si>
    <t>CDM - AMS-III.AU.</t>
  </si>
  <si>
    <t>REC.issuerId</t>
  </si>
  <si>
    <t>CDM - AMS-III.AV.</t>
  </si>
  <si>
    <t>REC.processedClaim</t>
  </si>
  <si>
    <t>CDM - AMS-III.AW.</t>
  </si>
  <si>
    <t>ReferencedCredit.id</t>
  </si>
  <si>
    <t>CDM - AMS-III.AX.</t>
  </si>
  <si>
    <t>ReferencedRec.id</t>
  </si>
  <si>
    <t>CDM - AMS-III.AY.</t>
  </si>
  <si>
    <t>Replacement.replacesId</t>
  </si>
  <si>
    <t>CDM - AMS-III.BA.</t>
  </si>
  <si>
    <t>Replacement.replacementDate</t>
  </si>
  <si>
    <t>CDM - AMS-III.BB.</t>
  </si>
  <si>
    <t>Replacement.notes</t>
  </si>
  <si>
    <t>CDM - AMS-III.BC.</t>
  </si>
  <si>
    <t>ReversalMitigation.reversalRisk</t>
  </si>
  <si>
    <t>CDM - AMS-III.BD.</t>
  </si>
  <si>
    <t>ReversalMitigation.insuranceType</t>
  </si>
  <si>
    <t>CDM - AMS-III.BE.</t>
  </si>
  <si>
    <t>ReversalMitigation.insurancePolicyOwner</t>
  </si>
  <si>
    <t>CDM - AMS-III.BF.</t>
  </si>
  <si>
    <t>ReversalMitigation.insurancePolicyLink</t>
  </si>
  <si>
    <t>CDM - AMS-III.BG.</t>
  </si>
  <si>
    <t>SdpFile.name</t>
  </si>
  <si>
    <t>CDM - AMS-III.BH.</t>
  </si>
  <si>
    <t>SdpFile.type</t>
  </si>
  <si>
    <t>CDM - AMS-III.BI.</t>
  </si>
  <si>
    <t>SdpFile.description</t>
  </si>
  <si>
    <t>CDM - AMS-III.BJ.</t>
  </si>
  <si>
    <t>SdpFile.claimSourceId</t>
  </si>
  <si>
    <t>CDM - AMS-III.BK.</t>
  </si>
  <si>
    <t>SdpFile.claimSourceAttestation</t>
  </si>
  <si>
    <t>CDM - AMS-III.BL.</t>
  </si>
  <si>
    <t>SdpFile.mrvExtensions</t>
  </si>
  <si>
    <t>CDM - AMS-III.BM.</t>
  </si>
  <si>
    <t>Signatory.id</t>
  </si>
  <si>
    <t>CDM - AMS-III.BN.</t>
  </si>
  <si>
    <t>Signatory.name</t>
  </si>
  <si>
    <t>CDM - AMS-III.BO.</t>
  </si>
  <si>
    <t>Signatory.description</t>
  </si>
  <si>
    <t>CDM - AMS-III.BP.</t>
  </si>
  <si>
    <t>Signatory.signatoryRole</t>
  </si>
  <si>
    <t>CDM - AR-AM0014</t>
  </si>
  <si>
    <t>Signatory.signature</t>
  </si>
  <si>
    <t xml:space="preserve">CDM - AR-AMS0003 </t>
  </si>
  <si>
    <t>SpanDataPackage.manifest</t>
  </si>
  <si>
    <t>CDM - AR-AMS0007</t>
  </si>
  <si>
    <t>Tag.name</t>
  </si>
  <si>
    <t>CDM - ACM0001</t>
  </si>
  <si>
    <t>Tag.context</t>
  </si>
  <si>
    <t>Tag.description</t>
  </si>
  <si>
    <t>CDM - ACM0003</t>
  </si>
  <si>
    <t>Tag.data</t>
  </si>
  <si>
    <t>CDM - ACM0004</t>
  </si>
  <si>
    <t>Timestamp.seconds</t>
  </si>
  <si>
    <t>CDM - ACM0005</t>
  </si>
  <si>
    <t>Timestamp.nanos</t>
  </si>
  <si>
    <t>CDM - ACM0006</t>
  </si>
  <si>
    <t>TypedExtension.dataSchema</t>
  </si>
  <si>
    <t>CDM - ACM0007</t>
  </si>
  <si>
    <t>TypedExtension.documentation</t>
  </si>
  <si>
    <t>CDM - ACM0008</t>
  </si>
  <si>
    <t>TypedExtension.data</t>
  </si>
  <si>
    <t>CDM - ACM0009</t>
  </si>
  <si>
    <t>UntypedExtension.name</t>
  </si>
  <si>
    <t>CDM - ACM0010</t>
  </si>
  <si>
    <t>UntypedExtension.version</t>
  </si>
  <si>
    <t>CDM - ACM0011</t>
  </si>
  <si>
    <t>UntypedExtension.description</t>
  </si>
  <si>
    <t>CDM - ACM0012</t>
  </si>
  <si>
    <t>UntypedExtension.documentation</t>
  </si>
  <si>
    <t>CDM - ACM0013</t>
  </si>
  <si>
    <t>UntypedExtension.dataExtensions</t>
  </si>
  <si>
    <t>CDM - ACM0014</t>
  </si>
  <si>
    <t>Validation.validationDate</t>
  </si>
  <si>
    <t>CDM - ACM0015</t>
  </si>
  <si>
    <t>Validation.validatingPartyId</t>
  </si>
  <si>
    <t>CDM - ACM0016</t>
  </si>
  <si>
    <t>Validation.validationMethod</t>
  </si>
  <si>
    <t>CDM - ACM0017</t>
  </si>
  <si>
    <t>Validation.validationExpirationDate</t>
  </si>
  <si>
    <t>CDM - ACM0018</t>
  </si>
  <si>
    <t>Validation.validationSteps</t>
  </si>
  <si>
    <t>CDM - ACM0019</t>
  </si>
  <si>
    <t>ValidationStep.validationStepName</t>
  </si>
  <si>
    <t>CDM - ACM0020</t>
  </si>
  <si>
    <t>ValidationStep.validationStepDescription</t>
  </si>
  <si>
    <t>CDM - ACM0021</t>
  </si>
  <si>
    <t>ValidationStep.validationStepStatus</t>
  </si>
  <si>
    <t>CDM - ACM0022</t>
  </si>
  <si>
    <t>ValidationStep.validationStepDocumentLink</t>
  </si>
  <si>
    <t>CDM - ACM0023</t>
  </si>
  <si>
    <t>VerificationProcessAgreement.id</t>
  </si>
  <si>
    <t>CDM - ACM0024</t>
  </si>
  <si>
    <t>VerificationProcessAgreement.name</t>
  </si>
  <si>
    <t>CDM - ACM0025</t>
  </si>
  <si>
    <t>VerificationProcessAgreement.description</t>
  </si>
  <si>
    <t>CDM - ACM0026</t>
  </si>
  <si>
    <t>VerificationProcessAgreement.signatories</t>
  </si>
  <si>
    <t>CDM - TOOL 1</t>
  </si>
  <si>
    <t>VerificationProcessAgreement.qualityStandard</t>
  </si>
  <si>
    <t>CDM - TOOL 2</t>
  </si>
  <si>
    <t>VerificationProcessAgreement.mrvRequirements</t>
  </si>
  <si>
    <t>CDM - TOOL 3</t>
  </si>
  <si>
    <t>VerificationProcessAgreement.agreementDate</t>
  </si>
  <si>
    <t>CDM - TOOL 4</t>
  </si>
  <si>
    <t>VerificationProcessAgreement.estimatedAnnualCredits</t>
  </si>
  <si>
    <t>CDM - TOOL 5</t>
  </si>
  <si>
    <t>VerificationProcessAgreement.aimId</t>
  </si>
  <si>
    <t>CDM - TOOL 6</t>
  </si>
  <si>
    <t>VerificationProcessAgreement.auditSchedule</t>
  </si>
  <si>
    <t>CDM - TOOL 7</t>
  </si>
  <si>
    <t>VerificationProcessAgreement.audits</t>
  </si>
  <si>
    <t>CDM - TOOL 8</t>
  </si>
  <si>
    <t>VerificationProcessAgreement.activityImpactModule</t>
  </si>
  <si>
    <t>CDM - TOOL 9</t>
  </si>
  <si>
    <t>VerificationProcessAgreement.processedClaims</t>
  </si>
  <si>
    <t>CDM - TOOL 10</t>
  </si>
  <si>
    <t>VerifiedLink.id</t>
  </si>
  <si>
    <t>CDM - TOOL 11</t>
  </si>
  <si>
    <t>VerifiedLink.uri</t>
  </si>
  <si>
    <t>CDM - TOOL 12</t>
  </si>
  <si>
    <t>VerifiedLink.description</t>
  </si>
  <si>
    <t>CDM - TOOL 13</t>
  </si>
  <si>
    <t>VerifiedLink.hashProof</t>
  </si>
  <si>
    <t>CDM - TOOL 14</t>
  </si>
  <si>
    <t>VerifiedLink.hashAlgorithm</t>
  </si>
  <si>
    <t>CDM - TOOL 15</t>
  </si>
  <si>
    <t>CDM - TOOL 16</t>
  </si>
  <si>
    <t>CDM - TOOL 17</t>
  </si>
  <si>
    <t>CDM - TOOL 18</t>
  </si>
  <si>
    <t>CDM - TOOL 19</t>
  </si>
  <si>
    <t>CDM - TOOL 20</t>
  </si>
  <si>
    <t>CDM - TOOL 21</t>
  </si>
  <si>
    <t>CDM - TOOL 22</t>
  </si>
  <si>
    <t>CDM - TOOL 23</t>
  </si>
  <si>
    <t>CDM - TOOL 24</t>
  </si>
  <si>
    <t>CDM - TOOL 25</t>
  </si>
  <si>
    <t>CDM - TOOL 26</t>
  </si>
  <si>
    <t>CDM - TOOL 27</t>
  </si>
  <si>
    <t>CDM - TOOL 28</t>
  </si>
  <si>
    <t>CDM - TOOL 29</t>
  </si>
  <si>
    <t>CDM - TOOL 30</t>
  </si>
  <si>
    <t>CDM - TOOL 31</t>
  </si>
  <si>
    <t>CDM - TOOL 32</t>
  </si>
  <si>
    <t>CDM - TOOL 33</t>
  </si>
  <si>
    <t>CDM - AR-TOOL02</t>
  </si>
  <si>
    <t>CDM - AR-TOOL03</t>
  </si>
  <si>
    <t>CDM - AR-TOOL08</t>
  </si>
  <si>
    <t>CDM - AR-TOOL12</t>
  </si>
  <si>
    <t>CDM - AR-TOOL14</t>
  </si>
  <si>
    <t>CDM - AR-TOOL15</t>
  </si>
  <si>
    <t>CDM - AR-TOOL16</t>
  </si>
  <si>
    <t>CDM - AR-TOOL17</t>
  </si>
  <si>
    <t>CDM - AR-TOOL18</t>
  </si>
  <si>
    <t>CDM - AR-TOOL19</t>
  </si>
  <si>
    <t>GS - METHODOLOGY FOR METERED &amp; MEASURED ENERGY COOKING DEVICES</t>
  </si>
  <si>
    <t>GS - METHODOLOGY FOR RETROFIT ENERGY EFFICIENCY MEASURES IN SHIPPING</t>
  </si>
  <si>
    <t>GS - SOIL ORGANIC CARBON ACTIVITY MODULE FOR APPLICATION OF ORGANIC SOIL IMPROVERS FROM PULP AND PAPER MILL SLUDGES</t>
  </si>
  <si>
    <t xml:space="preserve">GS - REDUCED EMISSIONS FROM COOKING AND HEATING:TECHNOLOGIES AND PRACTICES TO DISPLACE DECENTRALIZED THERMAL ENERGY CONSUMPTION (TPDDTEC) </t>
  </si>
  <si>
    <t>GS - CARBON SEQUESTRATION THROUGH ACCELERATED CARBONATION OF CONCRETE AGGREGATE</t>
  </si>
  <si>
    <t>VCS - VM0001</t>
  </si>
  <si>
    <t>VCS - VM0002</t>
  </si>
  <si>
    <t>VCS - VM0003</t>
  </si>
  <si>
    <t>VCS - VM0004</t>
  </si>
  <si>
    <t>VCS - VM0005</t>
  </si>
  <si>
    <t>VCS - VM0006</t>
  </si>
  <si>
    <t>VCS - VM0007</t>
  </si>
  <si>
    <t>VCS - VM0008</t>
  </si>
  <si>
    <t>VCS - VM0009</t>
  </si>
  <si>
    <t>VCS - VM0010</t>
  </si>
  <si>
    <t>VCS - VM0011</t>
  </si>
  <si>
    <t>VCS - VM0012</t>
  </si>
  <si>
    <t>VCS - VM0013</t>
  </si>
  <si>
    <t>VCS - VM0014</t>
  </si>
  <si>
    <t>VCS - VM0015</t>
  </si>
  <si>
    <t>VCS - VM0016</t>
  </si>
  <si>
    <t>VCS - VM0017</t>
  </si>
  <si>
    <t>VCS - VM0018</t>
  </si>
  <si>
    <t>VCS - VM0019</t>
  </si>
  <si>
    <t>VCS - VM0020</t>
  </si>
  <si>
    <t>VCS - VM0021</t>
  </si>
  <si>
    <t>VCS - VM0022</t>
  </si>
  <si>
    <t>VCS - VM0023</t>
  </si>
  <si>
    <t>VCS - VM0024</t>
  </si>
  <si>
    <t>VCS - VM0025</t>
  </si>
  <si>
    <t>VCS - VM0026</t>
  </si>
  <si>
    <t>VCS - VM0027</t>
  </si>
  <si>
    <t>VCS - VM0028</t>
  </si>
  <si>
    <t>VCS - VM0029</t>
  </si>
  <si>
    <t>VCS - VM0030</t>
  </si>
  <si>
    <t>VCS - VM0031</t>
  </si>
  <si>
    <t>VCS - VM0032</t>
  </si>
  <si>
    <t>VCS - VM0033</t>
  </si>
  <si>
    <t>VCS - VM0034</t>
  </si>
  <si>
    <t>VCS - VM0035</t>
  </si>
  <si>
    <t>VCS - VM0036</t>
  </si>
  <si>
    <t>VCS - VM0037</t>
  </si>
  <si>
    <t>VCS - VM0038</t>
  </si>
  <si>
    <t>VCS - VM0039</t>
  </si>
  <si>
    <t>VCS - VM0040</t>
  </si>
  <si>
    <t>VCS - VM0041</t>
  </si>
  <si>
    <t>VCS - VM0042</t>
  </si>
  <si>
    <t>VCS - VM0043</t>
  </si>
  <si>
    <t>VCS - VM0044</t>
  </si>
  <si>
    <t>VCS - VM0045</t>
  </si>
  <si>
    <t>VCS - VM0046</t>
  </si>
  <si>
    <t>VCS - VM0047</t>
  </si>
  <si>
    <t>VCS - VMR0001</t>
  </si>
  <si>
    <t>VCS - VMR0002</t>
  </si>
  <si>
    <t>VCS - VMR0003</t>
  </si>
  <si>
    <t>VCS - VMR0004</t>
  </si>
  <si>
    <t>VCS - VMR0006</t>
  </si>
  <si>
    <t>VCS - VMR0007</t>
  </si>
  <si>
    <t>VCS - VMR0008</t>
  </si>
  <si>
    <t>ID_PM044</t>
  </si>
  <si>
    <t>ID_PM043</t>
  </si>
  <si>
    <t>ID_PM042</t>
  </si>
  <si>
    <t>ID_PM041</t>
  </si>
  <si>
    <t>ID_PM040</t>
  </si>
  <si>
    <t>ID_PM039</t>
  </si>
  <si>
    <t>ID_AM028</t>
  </si>
  <si>
    <t>ID_AM027</t>
  </si>
  <si>
    <t>ID_AM026</t>
  </si>
  <si>
    <t>ID_AM025</t>
  </si>
  <si>
    <t>ID_AM024</t>
  </si>
  <si>
    <t>ID_AM023</t>
  </si>
  <si>
    <t>ID_AM022</t>
  </si>
  <si>
    <t>ID_AM021</t>
  </si>
  <si>
    <t>ID_AM020</t>
  </si>
  <si>
    <t>ID_AM006</t>
  </si>
  <si>
    <t>VN_PM028</t>
  </si>
  <si>
    <t>ID_AM019</t>
  </si>
  <si>
    <t>VN_PM027</t>
  </si>
  <si>
    <t>ID_AM018</t>
  </si>
  <si>
    <t>ID_AM007</t>
  </si>
  <si>
    <t>TH_PM026</t>
  </si>
  <si>
    <t>VN_PM026</t>
  </si>
  <si>
    <t>VN_PM025</t>
  </si>
  <si>
    <t>TH_PM025</t>
  </si>
  <si>
    <t>ID_AM009</t>
  </si>
  <si>
    <t>VN_PM024</t>
  </si>
  <si>
    <t>ID_AM017</t>
  </si>
  <si>
    <t>TH_PM024</t>
  </si>
  <si>
    <t>ID_AM016</t>
  </si>
  <si>
    <t>VN_PM023</t>
  </si>
  <si>
    <t>TH_PM023</t>
  </si>
  <si>
    <t>ID_AM015</t>
  </si>
  <si>
    <t>TH_PM022</t>
  </si>
  <si>
    <t>VN_AM015</t>
  </si>
  <si>
    <t>VN_AM009</t>
  </si>
  <si>
    <t>ID_AM014</t>
  </si>
  <si>
    <t>TH_PM021</t>
  </si>
  <si>
    <t>TH_AM017</t>
  </si>
  <si>
    <t>ID_AM013</t>
  </si>
  <si>
    <t>VN_AM014</t>
  </si>
  <si>
    <t>VN_AM013</t>
  </si>
  <si>
    <t>TH_AM016</t>
  </si>
  <si>
    <t>VN_AM012</t>
  </si>
  <si>
    <t>TH_AM015</t>
  </si>
  <si>
    <t>ID_AM011</t>
  </si>
  <si>
    <t>TH_AM001</t>
  </si>
  <si>
    <t>VN_AM011</t>
  </si>
  <si>
    <t>ID_AM012</t>
  </si>
  <si>
    <t>VN_AM010</t>
  </si>
  <si>
    <t>TH_AM014</t>
  </si>
  <si>
    <t>ID_AM008</t>
  </si>
  <si>
    <t>VN_AM006</t>
  </si>
  <si>
    <t>TH_AM013</t>
  </si>
  <si>
    <t>TH_AM012</t>
  </si>
  <si>
    <t>VN_AM004</t>
  </si>
  <si>
    <t>ID_AM005</t>
  </si>
  <si>
    <t>ID_AM004</t>
  </si>
  <si>
    <t>TH_AM011</t>
  </si>
  <si>
    <t>VN_AM003</t>
  </si>
  <si>
    <t>ID_AM003</t>
  </si>
  <si>
    <t>VN_AM002</t>
  </si>
  <si>
    <t>TH_AM010</t>
  </si>
  <si>
    <t>ID_AM002</t>
  </si>
  <si>
    <t>TH_AM009</t>
  </si>
  <si>
    <t>ID_AM010</t>
  </si>
  <si>
    <t>VN_AM008</t>
  </si>
  <si>
    <t>TH_AM008</t>
  </si>
  <si>
    <t>TH_AM005</t>
  </si>
  <si>
    <t>VN_AM007</t>
  </si>
  <si>
    <t>TH_AM007</t>
  </si>
  <si>
    <t>VN_AM001</t>
  </si>
  <si>
    <t>MM_PM007</t>
  </si>
  <si>
    <t>TH_AM006</t>
  </si>
  <si>
    <t>MM_PM006</t>
  </si>
  <si>
    <t>VN_AM005</t>
  </si>
  <si>
    <t>KH_AM004</t>
  </si>
  <si>
    <t>TH_AM002</t>
  </si>
  <si>
    <t>KH_AM005</t>
  </si>
  <si>
    <t>BD_PM005</t>
  </si>
  <si>
    <t>MM_AM005</t>
  </si>
  <si>
    <t>TH_AM004</t>
  </si>
  <si>
    <t>LA_AM004</t>
  </si>
  <si>
    <t>BD_AM001</t>
  </si>
  <si>
    <t>MN_AM003</t>
  </si>
  <si>
    <t>MM_AM004</t>
  </si>
  <si>
    <t>KE_AM003</t>
  </si>
  <si>
    <t>LA_AM003</t>
  </si>
  <si>
    <t>MM_AM003</t>
  </si>
  <si>
    <t>CR_AM003</t>
  </si>
  <si>
    <t>KH_AM003</t>
  </si>
  <si>
    <t>PH_PM003</t>
  </si>
  <si>
    <t>TH_AM003</t>
  </si>
  <si>
    <t>CL_AM001</t>
  </si>
  <si>
    <t>ET_AM003</t>
  </si>
  <si>
    <t>BD_AM003</t>
  </si>
  <si>
    <t>BD_AM002</t>
  </si>
  <si>
    <t>ET_AM002</t>
  </si>
  <si>
    <t>KE_AM002</t>
  </si>
  <si>
    <t>CR_AM002</t>
  </si>
  <si>
    <t>LA_AM002</t>
  </si>
  <si>
    <t>KH_AM002</t>
  </si>
  <si>
    <t>MV_AM002</t>
  </si>
  <si>
    <t>MM_AM002</t>
  </si>
  <si>
    <t>PH_AM002</t>
  </si>
  <si>
    <t>MN_AM002</t>
  </si>
  <si>
    <t>CL_AM002</t>
  </si>
  <si>
    <t>PW_AM001</t>
  </si>
  <si>
    <t>PH_AM001</t>
  </si>
  <si>
    <t>KE_AM001</t>
  </si>
  <si>
    <t>KH_AM001</t>
  </si>
  <si>
    <t>SA_AM001</t>
  </si>
  <si>
    <t>MN_AM001</t>
  </si>
  <si>
    <t>MM_AM001</t>
  </si>
  <si>
    <t>CR_AM001</t>
  </si>
  <si>
    <t>ID_AM001</t>
  </si>
  <si>
    <t>MX_AM001</t>
  </si>
  <si>
    <t>ET_AM001</t>
  </si>
  <si>
    <t>LA_AM001</t>
  </si>
  <si>
    <t>MV_AM001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</si>
</sst>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40">
    <font>
      <sz val="11"/>
      <color theme="1"/>
      <name val="Calibri"/>
      <family val="2"/>
      <scheme val="minor"/>
    </font>
    <font>
      <sz val="12"/>
      <color theme="1"/>
      <name val="Calibri"/>
      <family val="2"/>
      <scheme val="minor"/>
    </font>
    <font>
      <b/>
      <sz val="14"/>
      <color rgb="FF000000"/>
      <name val="Calibri"/>
      <family val="2"/>
      <scheme val="minor"/>
    </font>
    <font>
      <sz val="11"/>
      <color rgb="FF000000"/>
      <name val="Calibri"/>
      <family val="2"/>
      <scheme val="minor"/>
    </font>
    <font>
      <u/>
      <sz val="11"/>
      <color theme="10"/>
      <name val="Calibri"/>
      <family val="2"/>
      <scheme val="minor"/>
    </font>
    <font>
      <b/>
      <sz val="16"/>
      <color rgb="FF000000"/>
      <name val="Calibri"/>
      <family val="2"/>
      <scheme val="minor"/>
    </font>
    <font>
      <b/>
      <sz val="18"/>
      <color rgb="FF000000"/>
      <name val="Calibri"/>
      <family val="2"/>
      <scheme val="minor"/>
    </font>
    <font>
      <sz val="20"/>
      <color theme="1"/>
      <name val="Calibri"/>
      <family val="2"/>
      <scheme val="minor"/>
    </font>
    <font>
      <vertAlign val="subscript"/>
      <sz val="20"/>
      <color theme="1"/>
      <name val="Calibri"/>
      <family val="2"/>
      <scheme val="minor"/>
    </font>
    <font>
      <sz val="8"/>
      <name val="Calibri"/>
      <family val="2"/>
      <scheme val="minor"/>
    </font>
    <font>
      <sz val="12"/>
      <color rgb="FF000000"/>
      <name val="Calibri"/>
      <family val="2"/>
      <scheme val="minor"/>
    </font>
    <font>
      <b/>
      <sz val="12"/>
      <color rgb="FF000000"/>
      <name val="Calibri"/>
      <family val="2"/>
      <scheme val="minor"/>
    </font>
    <font>
      <b/>
      <u/>
      <sz val="16"/>
      <color rgb="FF000000"/>
      <name val="Calibri"/>
      <family val="2"/>
      <scheme val="minor"/>
    </font>
    <font>
      <sz val="14"/>
      <color theme="1"/>
      <name val="Calibri"/>
      <family val="2"/>
      <scheme val="minor"/>
    </font>
    <font>
      <sz val="12"/>
      <color theme="1"/>
      <name val="Calibri"/>
      <family val="2"/>
      <scheme val="minor"/>
    </font>
    <font>
      <vertAlign val="subscript"/>
      <sz val="12"/>
      <color theme="1"/>
      <name val="Calibri"/>
      <family val="2"/>
      <scheme val="minor"/>
    </font>
    <font>
      <sz val="18"/>
      <color theme="1"/>
      <name val="Calibri"/>
      <family val="2"/>
      <scheme val="minor"/>
    </font>
    <font>
      <vertAlign val="subscript"/>
      <sz val="18"/>
      <color theme="1"/>
      <name val="Calibri"/>
      <family val="2"/>
      <scheme val="minor"/>
    </font>
    <font>
      <sz val="18"/>
      <color rgb="FF000000"/>
      <name val="Calibri"/>
      <family val="2"/>
      <scheme val="minor"/>
    </font>
    <font>
      <i/>
      <sz val="12"/>
      <color theme="1"/>
      <name val="Calibri"/>
      <family val="2"/>
      <scheme val="minor"/>
    </font>
    <font>
      <vertAlign val="superscript"/>
      <sz val="12"/>
      <color theme="1"/>
      <name val="Calibri"/>
      <family val="2"/>
      <scheme val="minor"/>
    </font>
    <font>
      <i/>
      <sz val="18"/>
      <color theme="1"/>
      <name val="Calibri"/>
      <family val="2"/>
      <scheme val="minor"/>
    </font>
    <font>
      <i/>
      <vertAlign val="subscript"/>
      <sz val="18"/>
      <color theme="1"/>
      <name val="Calibri"/>
      <family val="2"/>
      <scheme val="minor"/>
    </font>
    <font>
      <b/>
      <sz val="16"/>
      <color rgb="FF000000"/>
      <name val="Calibri"/>
      <family val="2"/>
    </font>
    <font>
      <b/>
      <i/>
      <u/>
      <sz val="16"/>
      <color rgb="FF000000"/>
      <name val="Calibri"/>
      <family val="2"/>
    </font>
    <font>
      <sz val="11"/>
      <color rgb="FF000000"/>
      <name val="Calibri"/>
      <family val="2"/>
    </font>
    <font>
      <b/>
      <sz val="11"/>
      <color theme="1"/>
      <name val="Calibri"/>
      <family val="2"/>
      <scheme val="minor"/>
    </font>
    <font>
      <b/>
      <i/>
      <sz val="18"/>
      <color theme="1"/>
      <name val="Calibri"/>
      <family val="2"/>
      <scheme val="minor"/>
    </font>
    <font>
      <sz val="16"/>
      <color rgb="FF000000"/>
      <name val="Calibri"/>
      <family val="2"/>
      <scheme val="minor"/>
    </font>
    <font>
      <b/>
      <sz val="11"/>
      <color rgb="FF000000"/>
      <name val="Calibri"/>
      <family val="2"/>
      <scheme val="minor"/>
    </font>
    <font>
      <b/>
      <u/>
      <sz val="11"/>
      <color theme="1"/>
      <name val="Calibri"/>
      <family val="2"/>
      <scheme val="minor"/>
    </font>
    <font>
      <i/>
      <sz val="16"/>
      <color rgb="FF000000"/>
      <name val="Calibri"/>
      <family val="2"/>
      <scheme val="minor"/>
    </font>
    <font>
      <sz val="11"/>
      <color theme="1"/>
      <name val="Calibri"/>
      <family val="2"/>
      <scheme val="minor"/>
    </font>
    <font>
      <b/>
      <sz val="14"/>
      <color theme="1"/>
      <name val="Calibri"/>
      <family val="2"/>
      <scheme val="minor"/>
    </font>
    <font>
      <b/>
      <sz val="12"/>
      <color theme="1"/>
      <name val="Calibri"/>
      <family val="2"/>
      <scheme val="minor"/>
    </font>
    <font>
      <sz val="18"/>
      <color rgb="FF000000"/>
      <name val="Calibri"/>
      <family val="2"/>
    </font>
    <font>
      <vertAlign val="subscript"/>
      <sz val="18"/>
      <color rgb="FF000000"/>
      <name val="Calibri"/>
      <family val="2"/>
    </font>
    <font>
      <b/>
      <sz val="18"/>
      <color theme="1"/>
      <name val="Calibri"/>
      <family val="2"/>
      <scheme val="minor"/>
    </font>
    <font>
      <sz val="11"/>
      <color rgb="FF9C5700"/>
      <name val="Calibri"/>
      <family val="2"/>
      <scheme val="minor"/>
    </font>
    <font>
      <sz val="11"/>
      <name val="Calibri"/>
      <family val="2"/>
      <scheme val="minor"/>
    </font>
  </fonts>
  <fills count="13">
    <fill>
      <patternFill patternType="none"/>
    </fill>
    <fill>
      <patternFill patternType="gray125"/>
    </fill>
    <fill>
      <patternFill patternType="solid">
        <fgColor rgb="FFBFBFBF"/>
        <bgColor rgb="FF000000"/>
      </patternFill>
    </fill>
    <fill>
      <patternFill patternType="solid">
        <fgColor rgb="FF92D050"/>
        <bgColor indexed="64"/>
      </patternFill>
    </fill>
    <fill>
      <patternFill patternType="solid">
        <fgColor theme="9" tint="0.59999389629810485"/>
        <bgColor indexed="64"/>
      </patternFill>
    </fill>
    <fill>
      <patternFill patternType="solid">
        <fgColor theme="0" tint="-0.249977111117893"/>
        <bgColor rgb="FF000000"/>
      </patternFill>
    </fill>
    <fill>
      <patternFill patternType="solid">
        <fgColor theme="0" tint="-0.249977111117893"/>
        <bgColor indexed="64"/>
      </patternFill>
    </fill>
    <fill>
      <patternFill patternType="solid">
        <fgColor theme="9" tint="0.79998168889431442"/>
        <bgColor indexed="64"/>
      </patternFill>
    </fill>
    <fill>
      <patternFill patternType="solid">
        <fgColor theme="0" tint="-0.14999847407452621"/>
        <bgColor indexed="64"/>
      </patternFill>
    </fill>
    <fill>
      <patternFill patternType="solid">
        <fgColor theme="2" tint="-9.9978637043366805E-2"/>
        <bgColor indexed="64"/>
      </patternFill>
    </fill>
    <fill>
      <patternFill patternType="solid">
        <fgColor rgb="FFE2EFDA"/>
        <bgColor rgb="FF000000"/>
      </patternFill>
    </fill>
    <fill>
      <patternFill patternType="solid">
        <fgColor rgb="FFFFEB9C"/>
      </patternFill>
    </fill>
    <fill>
      <patternFill patternType="solid">
        <fgColor rgb="FFFFFF00"/>
        <bgColor indexed="64"/>
      </patternFill>
    </fill>
  </fills>
  <borders count="24">
    <border>
      <left/>
      <right/>
      <top/>
      <bottom/>
      <diagonal/>
    </border>
    <border>
      <left style="thin">
        <color rgb="FF000000"/>
      </left>
      <right style="thin">
        <color rgb="FF000000"/>
      </right>
      <top style="thin">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thin">
        <color rgb="FF000000"/>
      </left>
      <right style="thin">
        <color rgb="FF000000"/>
      </right>
      <top style="medium">
        <color rgb="FF000000"/>
      </top>
      <bottom style="thin">
        <color rgb="FF000000"/>
      </bottom>
      <diagonal/>
    </border>
    <border>
      <left style="thin">
        <color rgb="FF000000"/>
      </left>
      <right style="thin">
        <color rgb="FF000000"/>
      </right>
      <top style="thin">
        <color rgb="FF000000"/>
      </top>
      <bottom style="medium">
        <color rgb="FF000000"/>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s>
  <cellStyleXfs count="4">
    <xf numFmtId="0" fontId="0" fillId="0" borderId="0"/>
    <xf numFmtId="0" fontId="4" fillId="0" borderId="0" applyNumberFormat="0" applyFill="0" applyBorder="0" applyAlignment="0" applyProtection="0"/>
    <xf numFmtId="43" fontId="32" fillId="0" borderId="0" applyFont="0" applyFill="0" applyBorder="0" applyAlignment="0" applyProtection="0"/>
    <xf numFmtId="0" fontId="38" fillId="11" borderId="0" applyNumberFormat="0" applyBorder="0" applyAlignment="0" applyProtection="0"/>
  </cellStyleXfs>
  <cellXfs count="170">
    <xf numFmtId="0" fontId="0" fillId="0" borderId="0" xfId="0"/>
    <xf numFmtId="0" fontId="2" fillId="0" borderId="0" xfId="0" applyFont="1" applyAlignment="1">
      <alignment horizontal="left"/>
    </xf>
    <xf numFmtId="0" fontId="3" fillId="0" borderId="0" xfId="0" applyFont="1"/>
    <xf numFmtId="0" fontId="3" fillId="0" borderId="0" xfId="0" applyFont="1" applyAlignment="1">
      <alignment horizontal="left"/>
    </xf>
    <xf numFmtId="0" fontId="0" fillId="0" borderId="0" xfId="0" applyAlignment="1">
      <alignment horizontal="left"/>
    </xf>
    <xf numFmtId="0" fontId="2" fillId="0" borderId="0" xfId="0" applyFont="1" applyAlignment="1">
      <alignment horizontal="left" wrapText="1"/>
    </xf>
    <xf numFmtId="0" fontId="2" fillId="0" borderId="0" xfId="0" applyFont="1" applyAlignment="1">
      <alignment wrapText="1"/>
    </xf>
    <xf numFmtId="0" fontId="0" fillId="0" borderId="0" xfId="0" applyAlignment="1">
      <alignment wrapText="1"/>
    </xf>
    <xf numFmtId="0" fontId="3" fillId="0" borderId="0" xfId="0" applyFont="1" applyAlignment="1">
      <alignment horizontal="left" wrapText="1"/>
    </xf>
    <xf numFmtId="0" fontId="4" fillId="0" borderId="0" xfId="1" applyFill="1" applyAlignment="1">
      <alignment horizontal="left"/>
    </xf>
    <xf numFmtId="0" fontId="0" fillId="0" borderId="0" xfId="0" applyAlignment="1">
      <alignment vertical="center" wrapText="1"/>
    </xf>
    <xf numFmtId="0" fontId="7" fillId="0" borderId="0" xfId="0" applyFont="1" applyAlignment="1">
      <alignment horizontal="center" vertical="center"/>
    </xf>
    <xf numFmtId="0" fontId="2" fillId="0" borderId="0" xfId="0" applyFont="1" applyAlignment="1">
      <alignment horizontal="center" wrapText="1"/>
    </xf>
    <xf numFmtId="0" fontId="3" fillId="0" borderId="0" xfId="0" applyFont="1" applyAlignment="1">
      <alignment horizontal="center"/>
    </xf>
    <xf numFmtId="0" fontId="0" fillId="0" borderId="0" xfId="0" applyAlignment="1">
      <alignment horizontal="center"/>
    </xf>
    <xf numFmtId="0" fontId="7" fillId="3" borderId="0" xfId="0" applyFont="1" applyFill="1" applyAlignment="1">
      <alignment horizontal="center" vertical="center"/>
    </xf>
    <xf numFmtId="0" fontId="0" fillId="3" borderId="0" xfId="0" applyFill="1" applyAlignment="1">
      <alignment vertical="center" wrapText="1"/>
    </xf>
    <xf numFmtId="0" fontId="0" fillId="3" borderId="0" xfId="0" applyFill="1" applyAlignment="1">
      <alignment horizontal="left"/>
    </xf>
    <xf numFmtId="0" fontId="0" fillId="3" borderId="0" xfId="0" applyFill="1"/>
    <xf numFmtId="0" fontId="0" fillId="3" borderId="0" xfId="0" applyFill="1" applyAlignment="1">
      <alignment wrapText="1"/>
    </xf>
    <xf numFmtId="0" fontId="14" fillId="0" borderId="0" xfId="0" applyFont="1"/>
    <xf numFmtId="0" fontId="16" fillId="3" borderId="0" xfId="0" applyFont="1" applyFill="1" applyAlignment="1">
      <alignment horizontal="center" vertical="center"/>
    </xf>
    <xf numFmtId="0" fontId="10" fillId="3" borderId="0" xfId="0" applyFont="1" applyFill="1" applyAlignment="1">
      <alignment horizontal="left"/>
    </xf>
    <xf numFmtId="0" fontId="16" fillId="0" borderId="0" xfId="0" applyFont="1" applyAlignment="1">
      <alignment horizontal="center" vertical="center"/>
    </xf>
    <xf numFmtId="0" fontId="10" fillId="0" borderId="0" xfId="0" applyFont="1" applyAlignment="1">
      <alignment horizontal="left"/>
    </xf>
    <xf numFmtId="0" fontId="10" fillId="0" borderId="0" xfId="0" applyFont="1" applyAlignment="1">
      <alignment horizontal="center"/>
    </xf>
    <xf numFmtId="0" fontId="10" fillId="3" borderId="0" xfId="0" applyFont="1" applyFill="1" applyAlignment="1">
      <alignment wrapText="1"/>
    </xf>
    <xf numFmtId="0" fontId="10" fillId="3" borderId="0" xfId="0" applyFont="1" applyFill="1" applyAlignment="1">
      <alignment horizontal="left" vertical="center" wrapText="1"/>
    </xf>
    <xf numFmtId="0" fontId="21" fillId="3" borderId="0" xfId="0" applyFont="1" applyFill="1" applyAlignment="1">
      <alignment horizontal="center" vertical="center"/>
    </xf>
    <xf numFmtId="0" fontId="21" fillId="0" borderId="0" xfId="0" applyFont="1" applyAlignment="1">
      <alignment horizontal="center" vertical="center"/>
    </xf>
    <xf numFmtId="0" fontId="3" fillId="0" borderId="0" xfId="0" applyFont="1" applyAlignment="1">
      <alignment vertical="center"/>
    </xf>
    <xf numFmtId="0" fontId="3" fillId="0" borderId="0" xfId="0" applyFont="1" applyAlignment="1">
      <alignment horizontal="left" vertical="center"/>
    </xf>
    <xf numFmtId="0" fontId="13" fillId="0" borderId="0" xfId="0" applyFont="1" applyAlignment="1">
      <alignment vertical="center" wrapText="1"/>
    </xf>
    <xf numFmtId="0" fontId="0" fillId="0" borderId="0" xfId="0" applyAlignment="1">
      <alignment vertical="center"/>
    </xf>
    <xf numFmtId="0" fontId="10" fillId="4" borderId="0" xfId="0" applyFont="1" applyFill="1" applyAlignment="1">
      <alignment horizontal="left" vertical="center" wrapText="1"/>
    </xf>
    <xf numFmtId="0" fontId="18" fillId="4" borderId="0" xfId="0" applyFont="1" applyFill="1" applyAlignment="1">
      <alignment horizontal="center" vertical="center" wrapText="1"/>
    </xf>
    <xf numFmtId="0" fontId="11" fillId="4" borderId="0" xfId="0" applyFont="1" applyFill="1" applyAlignment="1">
      <alignment horizontal="left" vertical="center" wrapText="1"/>
    </xf>
    <xf numFmtId="0" fontId="10" fillId="4" borderId="0" xfId="0" applyFont="1" applyFill="1" applyAlignment="1">
      <alignment wrapText="1"/>
    </xf>
    <xf numFmtId="0" fontId="6" fillId="4" borderId="0" xfId="0" applyFont="1" applyFill="1" applyAlignment="1">
      <alignment horizontal="left" vertical="center" wrapText="1"/>
    </xf>
    <xf numFmtId="0" fontId="26" fillId="0" borderId="2" xfId="0" applyFont="1" applyBorder="1"/>
    <xf numFmtId="0" fontId="0" fillId="0" borderId="4" xfId="0" applyBorder="1"/>
    <xf numFmtId="0" fontId="0" fillId="0" borderId="5" xfId="0" applyBorder="1"/>
    <xf numFmtId="0" fontId="0" fillId="0" borderId="6" xfId="0" applyBorder="1"/>
    <xf numFmtId="0" fontId="0" fillId="0" borderId="7" xfId="0" applyBorder="1"/>
    <xf numFmtId="0" fontId="26" fillId="0" borderId="3" xfId="0" applyFont="1" applyBorder="1" applyAlignment="1">
      <alignment wrapText="1"/>
    </xf>
    <xf numFmtId="0" fontId="27" fillId="0" borderId="0" xfId="0" applyFont="1" applyAlignment="1">
      <alignment horizontal="center" vertical="center"/>
    </xf>
    <xf numFmtId="0" fontId="0" fillId="0" borderId="0" xfId="0" applyAlignment="1">
      <alignment horizontal="center" vertical="center"/>
    </xf>
    <xf numFmtId="0" fontId="27" fillId="3" borderId="0" xfId="0" applyFont="1" applyFill="1" applyAlignment="1">
      <alignment horizontal="center" vertical="center"/>
    </xf>
    <xf numFmtId="0" fontId="10" fillId="3" borderId="0" xfId="0" applyFont="1" applyFill="1" applyAlignment="1">
      <alignment horizontal="left" vertical="center"/>
    </xf>
    <xf numFmtId="0" fontId="10" fillId="3" borderId="0" xfId="0" applyFont="1" applyFill="1" applyAlignment="1">
      <alignment vertical="center" wrapText="1"/>
    </xf>
    <xf numFmtId="0" fontId="10" fillId="3" borderId="0" xfId="0" applyFont="1" applyFill="1" applyAlignment="1">
      <alignment vertical="center"/>
    </xf>
    <xf numFmtId="0" fontId="10" fillId="0" borderId="0" xfId="0" applyFont="1" applyAlignment="1">
      <alignment vertical="center"/>
    </xf>
    <xf numFmtId="0" fontId="10" fillId="0" borderId="0" xfId="0" applyFont="1" applyAlignment="1">
      <alignment horizontal="left" vertical="center"/>
    </xf>
    <xf numFmtId="0" fontId="10" fillId="4" borderId="0" xfId="0" applyFont="1" applyFill="1" applyAlignment="1">
      <alignment vertical="center" wrapText="1"/>
    </xf>
    <xf numFmtId="0" fontId="10" fillId="4" borderId="0" xfId="0" applyFont="1" applyFill="1" applyAlignment="1">
      <alignment horizontal="left" vertical="center"/>
    </xf>
    <xf numFmtId="0" fontId="0" fillId="3" borderId="0" xfId="0" applyFill="1" applyAlignment="1">
      <alignment horizontal="left" vertical="center"/>
    </xf>
    <xf numFmtId="0" fontId="0" fillId="3" borderId="0" xfId="0" applyFill="1" applyAlignment="1">
      <alignment vertical="center"/>
    </xf>
    <xf numFmtId="0" fontId="7" fillId="4" borderId="0" xfId="0" applyFont="1" applyFill="1" applyAlignment="1">
      <alignment horizontal="center" vertical="center"/>
    </xf>
    <xf numFmtId="0" fontId="0" fillId="4" borderId="0" xfId="0" applyFill="1" applyAlignment="1">
      <alignment horizontal="left" vertical="center" wrapText="1"/>
    </xf>
    <xf numFmtId="0" fontId="0" fillId="4" borderId="0" xfId="0" applyFill="1" applyAlignment="1">
      <alignment horizontal="center" vertical="center"/>
    </xf>
    <xf numFmtId="0" fontId="0" fillId="4" borderId="0" xfId="0" applyFill="1" applyAlignment="1">
      <alignment wrapText="1"/>
    </xf>
    <xf numFmtId="0" fontId="3" fillId="4" borderId="0" xfId="0" applyFont="1" applyFill="1"/>
    <xf numFmtId="0" fontId="0" fillId="4" borderId="0" xfId="0" applyFill="1"/>
    <xf numFmtId="0" fontId="0" fillId="4" borderId="0" xfId="0" applyFill="1" applyAlignment="1">
      <alignment vertical="center" wrapText="1"/>
    </xf>
    <xf numFmtId="0" fontId="0" fillId="4" borderId="0" xfId="0" applyFill="1" applyAlignment="1">
      <alignment vertical="center"/>
    </xf>
    <xf numFmtId="0" fontId="3" fillId="4" borderId="0" xfId="0" applyFont="1" applyFill="1" applyAlignment="1">
      <alignment horizontal="left" vertical="center"/>
    </xf>
    <xf numFmtId="0" fontId="3" fillId="4" borderId="0" xfId="0" applyFont="1" applyFill="1" applyAlignment="1">
      <alignment vertical="center"/>
    </xf>
    <xf numFmtId="0" fontId="13" fillId="4" borderId="0" xfId="0" applyFont="1" applyFill="1" applyAlignment="1">
      <alignment horizontal="left" vertical="center" wrapText="1"/>
    </xf>
    <xf numFmtId="0" fontId="0" fillId="4" borderId="0" xfId="0" applyFill="1" applyAlignment="1">
      <alignment horizontal="left"/>
    </xf>
    <xf numFmtId="0" fontId="25" fillId="4" borderId="0" xfId="0" applyFont="1" applyFill="1" applyAlignment="1">
      <alignment vertical="center" wrapText="1"/>
    </xf>
    <xf numFmtId="0" fontId="13" fillId="4" borderId="0" xfId="0" applyFont="1" applyFill="1" applyAlignment="1">
      <alignment vertical="center" wrapText="1"/>
    </xf>
    <xf numFmtId="0" fontId="2" fillId="0" borderId="0" xfId="0" applyFont="1" applyAlignment="1">
      <alignment horizontal="center"/>
    </xf>
    <xf numFmtId="0" fontId="0" fillId="3" borderId="0" xfId="0" applyFill="1" applyAlignment="1">
      <alignment horizontal="center"/>
    </xf>
    <xf numFmtId="0" fontId="26" fillId="0" borderId="8" xfId="0" applyFont="1" applyBorder="1" applyAlignment="1">
      <alignment horizontal="center" wrapText="1"/>
    </xf>
    <xf numFmtId="0" fontId="0" fillId="0" borderId="1" xfId="0" applyBorder="1" applyAlignment="1">
      <alignment horizontal="center"/>
    </xf>
    <xf numFmtId="3" fontId="0" fillId="0" borderId="1" xfId="0" applyNumberFormat="1" applyBorder="1" applyAlignment="1">
      <alignment horizontal="center"/>
    </xf>
    <xf numFmtId="0" fontId="0" fillId="0" borderId="9" xfId="0" applyBorder="1" applyAlignment="1">
      <alignment horizontal="center"/>
    </xf>
    <xf numFmtId="0" fontId="28" fillId="4" borderId="0" xfId="0" applyFont="1" applyFill="1" applyAlignment="1">
      <alignment horizontal="center" vertical="center" wrapText="1"/>
    </xf>
    <xf numFmtId="0" fontId="29" fillId="4" borderId="0" xfId="0" applyFont="1" applyFill="1" applyAlignment="1">
      <alignment horizontal="left" vertical="center" wrapText="1"/>
    </xf>
    <xf numFmtId="0" fontId="3" fillId="4" borderId="0" xfId="0" applyFont="1" applyFill="1" applyAlignment="1">
      <alignment horizontal="left" vertical="center" wrapText="1"/>
    </xf>
    <xf numFmtId="0" fontId="26" fillId="4" borderId="0" xfId="0" applyFont="1" applyFill="1" applyAlignment="1">
      <alignment horizontal="center" vertical="center"/>
    </xf>
    <xf numFmtId="0" fontId="0" fillId="7" borderId="0" xfId="0" applyFill="1"/>
    <xf numFmtId="0" fontId="0" fillId="7" borderId="0" xfId="0" applyFill="1" applyAlignment="1">
      <alignment wrapText="1"/>
    </xf>
    <xf numFmtId="0" fontId="0" fillId="0" borderId="0" xfId="0" applyAlignment="1">
      <alignment horizontal="left" vertical="center" wrapText="1"/>
    </xf>
    <xf numFmtId="0" fontId="0" fillId="7" borderId="0" xfId="0" applyFill="1" applyAlignment="1">
      <alignment horizontal="left" vertical="center" wrapText="1"/>
    </xf>
    <xf numFmtId="0" fontId="0" fillId="7" borderId="0" xfId="0" applyFill="1" applyAlignment="1">
      <alignment vertical="center" wrapText="1"/>
    </xf>
    <xf numFmtId="0" fontId="0" fillId="3" borderId="0" xfId="0" applyFill="1" applyAlignment="1">
      <alignment horizontal="left" vertical="center" wrapText="1"/>
    </xf>
    <xf numFmtId="0" fontId="0" fillId="7" borderId="0" xfId="0" applyFill="1" applyAlignment="1">
      <alignment horizontal="center" vertical="center"/>
    </xf>
    <xf numFmtId="0" fontId="0" fillId="7" borderId="0" xfId="0" applyFill="1" applyAlignment="1">
      <alignment vertical="center"/>
    </xf>
    <xf numFmtId="0" fontId="0" fillId="7" borderId="0" xfId="0" applyFill="1" applyAlignment="1">
      <alignment horizontal="left" wrapText="1"/>
    </xf>
    <xf numFmtId="0" fontId="29" fillId="0" borderId="0" xfId="0" applyFont="1" applyAlignment="1">
      <alignment horizontal="left"/>
    </xf>
    <xf numFmtId="0" fontId="34" fillId="0" borderId="14" xfId="0" applyFont="1" applyBorder="1" applyAlignment="1">
      <alignment horizontal="center"/>
    </xf>
    <xf numFmtId="0" fontId="34" fillId="0" borderId="14" xfId="0" applyFont="1" applyBorder="1" applyAlignment="1">
      <alignment horizontal="center" wrapText="1"/>
    </xf>
    <xf numFmtId="0" fontId="0" fillId="0" borderId="15" xfId="0" applyBorder="1"/>
    <xf numFmtId="0" fontId="0" fillId="0" borderId="16" xfId="0" applyBorder="1"/>
    <xf numFmtId="164" fontId="0" fillId="0" borderId="17" xfId="2" applyNumberFormat="1" applyFont="1" applyBorder="1"/>
    <xf numFmtId="0" fontId="0" fillId="0" borderId="18" xfId="0" applyBorder="1"/>
    <xf numFmtId="0" fontId="0" fillId="0" borderId="10" xfId="0" applyBorder="1"/>
    <xf numFmtId="164" fontId="0" fillId="0" borderId="19" xfId="2" applyNumberFormat="1" applyFont="1" applyBorder="1"/>
    <xf numFmtId="0" fontId="0" fillId="0" borderId="18" xfId="0" applyBorder="1" applyAlignment="1">
      <alignment wrapText="1"/>
    </xf>
    <xf numFmtId="0" fontId="0" fillId="0" borderId="20" xfId="0" applyBorder="1"/>
    <xf numFmtId="0" fontId="0" fillId="0" borderId="21" xfId="0" applyBorder="1"/>
    <xf numFmtId="164" fontId="0" fillId="0" borderId="22" xfId="2" applyNumberFormat="1" applyFont="1" applyBorder="1"/>
    <xf numFmtId="0" fontId="7" fillId="3" borderId="0" xfId="0" applyFont="1" applyFill="1" applyAlignment="1">
      <alignment vertical="center"/>
    </xf>
    <xf numFmtId="0" fontId="0" fillId="3" borderId="0" xfId="0" applyFill="1" applyAlignment="1">
      <alignment horizontal="left" wrapText="1"/>
    </xf>
    <xf numFmtId="0" fontId="16" fillId="3" borderId="0" xfId="0" applyFont="1" applyFill="1" applyAlignment="1">
      <alignment vertical="center"/>
    </xf>
    <xf numFmtId="0" fontId="16" fillId="3" borderId="0" xfId="0" applyFont="1" applyFill="1"/>
    <xf numFmtId="0" fontId="16" fillId="0" borderId="0" xfId="0" applyFont="1"/>
    <xf numFmtId="0" fontId="35" fillId="3" borderId="0" xfId="0" applyFont="1" applyFill="1" applyAlignment="1">
      <alignment vertical="center"/>
    </xf>
    <xf numFmtId="0" fontId="35" fillId="0" borderId="0" xfId="0" applyFont="1" applyAlignment="1">
      <alignment vertical="center"/>
    </xf>
    <xf numFmtId="0" fontId="16" fillId="0" borderId="0" xfId="0" applyFont="1" applyAlignment="1">
      <alignment horizontal="center"/>
    </xf>
    <xf numFmtId="0" fontId="10" fillId="3" borderId="0" xfId="0" applyFont="1" applyFill="1" applyAlignment="1">
      <alignment horizontal="center"/>
    </xf>
    <xf numFmtId="0" fontId="2" fillId="0" borderId="0" xfId="0" applyFont="1" applyAlignment="1">
      <alignment horizontal="center" vertical="center" wrapText="1"/>
    </xf>
    <xf numFmtId="0" fontId="2" fillId="0" borderId="0" xfId="0" applyFont="1" applyAlignment="1">
      <alignment horizontal="center" vertical="center"/>
    </xf>
    <xf numFmtId="0" fontId="3" fillId="0" borderId="0" xfId="0" applyFont="1" applyAlignment="1">
      <alignment horizontal="center" vertical="center"/>
    </xf>
    <xf numFmtId="0" fontId="3" fillId="7" borderId="0" xfId="0" applyFont="1" applyFill="1"/>
    <xf numFmtId="0" fontId="3" fillId="3" borderId="0" xfId="0" applyFont="1" applyFill="1"/>
    <xf numFmtId="0" fontId="37" fillId="8" borderId="15" xfId="0" applyFont="1" applyFill="1" applyBorder="1" applyAlignment="1">
      <alignment horizontal="center"/>
    </xf>
    <xf numFmtId="0" fontId="37" fillId="8" borderId="17" xfId="0" applyFont="1" applyFill="1" applyBorder="1" applyAlignment="1">
      <alignment horizontal="center"/>
    </xf>
    <xf numFmtId="0" fontId="0" fillId="0" borderId="19" xfId="0" applyBorder="1" applyAlignment="1">
      <alignment horizontal="center"/>
    </xf>
    <xf numFmtId="0" fontId="0" fillId="0" borderId="22" xfId="0" applyBorder="1" applyAlignment="1">
      <alignment horizontal="center"/>
    </xf>
    <xf numFmtId="14" fontId="0" fillId="0" borderId="0" xfId="0" applyNumberFormat="1" applyAlignment="1">
      <alignment horizontal="left"/>
    </xf>
    <xf numFmtId="0" fontId="0" fillId="0" borderId="0" xfId="0" applyAlignment="1">
      <alignment horizontal="left" wrapText="1"/>
    </xf>
    <xf numFmtId="0" fontId="1" fillId="3" borderId="0" xfId="0" applyFont="1" applyFill="1" applyAlignment="1">
      <alignment horizontal="left" vertical="center"/>
    </xf>
    <xf numFmtId="0" fontId="1" fillId="3" borderId="0" xfId="0" applyFont="1" applyFill="1" applyAlignment="1">
      <alignment vertical="center"/>
    </xf>
    <xf numFmtId="0" fontId="1" fillId="3" borderId="0" xfId="0" applyFont="1" applyFill="1" applyAlignment="1">
      <alignment horizontal="left"/>
    </xf>
    <xf numFmtId="0" fontId="1" fillId="3" borderId="0" xfId="0" applyFont="1" applyFill="1" applyAlignment="1">
      <alignment vertical="center" wrapText="1"/>
    </xf>
    <xf numFmtId="0" fontId="1" fillId="3" borderId="0" xfId="0" applyFont="1" applyFill="1" applyAlignment="1">
      <alignment horizontal="left" wrapText="1"/>
    </xf>
    <xf numFmtId="0" fontId="1" fillId="3" borderId="0" xfId="0" applyFont="1" applyFill="1" applyAlignment="1">
      <alignment vertical="center" wrapText="1" readingOrder="1"/>
    </xf>
    <xf numFmtId="0" fontId="1" fillId="3" borderId="0" xfId="0" applyFont="1" applyFill="1"/>
    <xf numFmtId="0" fontId="1" fillId="0" borderId="0" xfId="0" applyFont="1" applyAlignment="1">
      <alignment horizontal="left" vertical="center"/>
    </xf>
    <xf numFmtId="0" fontId="1" fillId="0" borderId="0" xfId="0" applyFont="1" applyAlignment="1">
      <alignment vertical="center" wrapText="1"/>
    </xf>
    <xf numFmtId="0" fontId="1" fillId="0" borderId="0" xfId="0" applyFont="1"/>
    <xf numFmtId="0" fontId="1" fillId="0" borderId="0" xfId="0" applyFont="1" applyAlignment="1">
      <alignment horizontal="left"/>
    </xf>
    <xf numFmtId="0" fontId="1" fillId="0" borderId="0" xfId="0" applyFont="1" applyAlignment="1">
      <alignment vertical="center"/>
    </xf>
    <xf numFmtId="0" fontId="1" fillId="0" borderId="0" xfId="0" applyFont="1" applyAlignment="1">
      <alignment wrapText="1"/>
    </xf>
    <xf numFmtId="0" fontId="1" fillId="3" borderId="0" xfId="0" applyFont="1" applyFill="1" applyAlignment="1">
      <alignment wrapText="1"/>
    </xf>
    <xf numFmtId="0" fontId="1" fillId="7" borderId="0" xfId="0" applyFont="1" applyFill="1" applyAlignment="1">
      <alignment horizontal="left" vertical="center"/>
    </xf>
    <xf numFmtId="0" fontId="1" fillId="7" borderId="0" xfId="0" applyFont="1" applyFill="1" applyAlignment="1">
      <alignment horizontal="left" vertical="center" wrapText="1"/>
    </xf>
    <xf numFmtId="0" fontId="1" fillId="7" borderId="0" xfId="0" applyFont="1" applyFill="1" applyAlignment="1">
      <alignment wrapText="1"/>
    </xf>
    <xf numFmtId="14" fontId="1" fillId="0" borderId="0" xfId="0" applyNumberFormat="1" applyFont="1" applyAlignment="1">
      <alignment horizontal="center"/>
    </xf>
    <xf numFmtId="0" fontId="1" fillId="0" borderId="0" xfId="0" applyFont="1" applyAlignment="1">
      <alignment horizontal="center"/>
    </xf>
    <xf numFmtId="0" fontId="1" fillId="3" borderId="0" xfId="0" applyFont="1" applyFill="1" applyAlignment="1">
      <alignment horizontal="center"/>
    </xf>
    <xf numFmtId="0" fontId="1" fillId="4" borderId="0" xfId="0" applyFont="1" applyFill="1" applyAlignment="1">
      <alignment vertical="center" wrapText="1"/>
    </xf>
    <xf numFmtId="0" fontId="26" fillId="0" borderId="10" xfId="0" applyFont="1" applyBorder="1" applyAlignment="1">
      <alignment horizontal="center" vertical="top"/>
    </xf>
    <xf numFmtId="0" fontId="3" fillId="3" borderId="0" xfId="0" applyFont="1" applyFill="1" applyAlignment="1">
      <alignment horizontal="center"/>
    </xf>
    <xf numFmtId="14" fontId="3" fillId="0" borderId="0" xfId="0" applyNumberFormat="1" applyFont="1" applyAlignment="1">
      <alignment horizontal="left"/>
    </xf>
    <xf numFmtId="0" fontId="3" fillId="0" borderId="0" xfId="0" applyFont="1" applyAlignment="1">
      <alignment wrapText="1"/>
    </xf>
    <xf numFmtId="0" fontId="26" fillId="0" borderId="23" xfId="0" applyFont="1" applyBorder="1" applyAlignment="1">
      <alignment horizontal="center" vertical="top" wrapText="1"/>
    </xf>
    <xf numFmtId="0" fontId="0" fillId="9" borderId="0" xfId="0" applyFill="1"/>
    <xf numFmtId="0" fontId="3" fillId="10" borderId="0" xfId="0" applyFont="1" applyFill="1" applyAlignment="1">
      <alignment wrapText="1"/>
    </xf>
    <xf numFmtId="0" fontId="38" fillId="3" borderId="0" xfId="3" applyFill="1" applyAlignment="1">
      <alignment wrapText="1"/>
    </xf>
    <xf numFmtId="0" fontId="39" fillId="3" borderId="0" xfId="3" applyFont="1" applyFill="1" applyAlignment="1">
      <alignment horizontal="left"/>
    </xf>
    <xf numFmtId="0" fontId="25" fillId="0" borderId="0" xfId="0" applyFont="1"/>
    <xf numFmtId="0" fontId="5" fillId="2" borderId="0" xfId="0" applyFont="1" applyFill="1" applyAlignment="1">
      <alignment horizontal="center"/>
    </xf>
    <xf numFmtId="0" fontId="5" fillId="2" borderId="0" xfId="0" applyFont="1" applyFill="1" applyAlignment="1">
      <alignment horizontal="center" vertical="center" wrapText="1"/>
    </xf>
    <xf numFmtId="0" fontId="5" fillId="5" borderId="0" xfId="0" applyFont="1" applyFill="1" applyAlignment="1">
      <alignment horizontal="center" vertical="center" wrapText="1"/>
    </xf>
    <xf numFmtId="0" fontId="5" fillId="6" borderId="0" xfId="0" applyFont="1" applyFill="1" applyAlignment="1">
      <alignment horizontal="center"/>
    </xf>
    <xf numFmtId="0" fontId="5" fillId="6" borderId="0" xfId="0" applyFont="1" applyFill="1" applyAlignment="1">
      <alignment horizontal="center" vertical="center"/>
    </xf>
    <xf numFmtId="0" fontId="5" fillId="5" borderId="0" xfId="0" applyFont="1" applyFill="1" applyAlignment="1">
      <alignment horizontal="center"/>
    </xf>
    <xf numFmtId="0" fontId="5" fillId="5" borderId="0" xfId="0" applyFont="1" applyFill="1" applyAlignment="1">
      <alignment horizontal="center" vertical="center"/>
    </xf>
    <xf numFmtId="0" fontId="2" fillId="6" borderId="0" xfId="0" applyFont="1" applyFill="1" applyAlignment="1">
      <alignment horizontal="center"/>
    </xf>
    <xf numFmtId="0" fontId="33" fillId="0" borderId="11" xfId="0" applyFont="1" applyBorder="1" applyAlignment="1">
      <alignment horizontal="center"/>
    </xf>
    <xf numFmtId="0" fontId="33" fillId="0" borderId="12" xfId="0" applyFont="1" applyBorder="1" applyAlignment="1">
      <alignment horizontal="center"/>
    </xf>
    <xf numFmtId="0" fontId="33" fillId="0" borderId="13" xfId="0" applyFont="1" applyBorder="1" applyAlignment="1">
      <alignment horizontal="center"/>
    </xf>
    <xf numFmtId="0" fontId="23" fillId="2" borderId="0" xfId="0" applyFont="1" applyFill="1" applyAlignment="1">
      <alignment horizontal="center" vertical="center" wrapText="1"/>
    </xf>
    <xf numFmtId="0" fontId="2" fillId="2" borderId="0" xfId="0" applyFont="1" applyFill="1" applyAlignment="1">
      <alignment horizontal="center"/>
    </xf>
    <xf numFmtId="0" fontId="3" fillId="10" borderId="0" xfId="0" applyFont="1" applyFill="1" applyAlignment="1">
      <alignment horizontal="left"/>
    </xf>
    <xf numFmtId="0" fontId="10" fillId="12" borderId="0" xfId="0" applyFont="1" applyFill="1" applyAlignment="1">
      <alignment horizontal="left" vertical="center"/>
    </xf>
    <xf numFmtId="0" fontId="3" fillId="10" borderId="0" xfId="0" applyFont="1" applyFill="1" applyAlignment="1"/>
  </cellXfs>
  <cellStyles count="4">
    <cellStyle name="Comma" xfId="2" builtinId="3"/>
    <cellStyle name="Hyperlink" xfId="1" builtinId="8"/>
    <cellStyle name="Neutral" xfId="3" builtinId="28"/>
    <cellStyle name="Normal" xfId="0" builtinId="0"/>
  </cellStyles>
  <dxfs count="0"/>
  <tableStyles count="0" defaultTableStyle="TableStyleMedium2" defaultPivotStyle="PivotStyleLight16"/>
  <colors>
    <mruColors>
      <color rgb="FFFCB4AE"/>
      <color rgb="FFE4797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microsoft.com/office/2017/10/relationships/person" Target="persons/person.xml"/><Relationship Id="rId30"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13</xdr:row>
      <xdr:rowOff>0</xdr:rowOff>
    </xdr:from>
    <xdr:to>
      <xdr:col>5</xdr:col>
      <xdr:colOff>3190875</xdr:colOff>
      <xdr:row>66</xdr:row>
      <xdr:rowOff>180975</xdr:rowOff>
    </xdr:to>
    <xdr:pic>
      <xdr:nvPicPr>
        <xdr:cNvPr id="2" name="Picture 1">
          <a:extLst>
            <a:ext uri="{FF2B5EF4-FFF2-40B4-BE49-F238E27FC236}">
              <a16:creationId xmlns:a16="http://schemas.microsoft.com/office/drawing/2014/main" id="{E178FB5B-9AFB-2E5F-2555-4EA4A81591EF}"/>
            </a:ext>
          </a:extLst>
        </xdr:cNvPr>
        <xdr:cNvPicPr>
          <a:picLocks noChangeAspect="1"/>
        </xdr:cNvPicPr>
      </xdr:nvPicPr>
      <xdr:blipFill>
        <a:blip xmlns:r="http://schemas.openxmlformats.org/officeDocument/2006/relationships" r:embed="rId1"/>
        <a:stretch>
          <a:fillRect/>
        </a:stretch>
      </xdr:blipFill>
      <xdr:spPr>
        <a:xfrm>
          <a:off x="0" y="8953500"/>
          <a:ext cx="8020050" cy="106299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27</xdr:row>
      <xdr:rowOff>0</xdr:rowOff>
    </xdr:from>
    <xdr:to>
      <xdr:col>5</xdr:col>
      <xdr:colOff>1333500</xdr:colOff>
      <xdr:row>61</xdr:row>
      <xdr:rowOff>1123950</xdr:rowOff>
    </xdr:to>
    <xdr:pic>
      <xdr:nvPicPr>
        <xdr:cNvPr id="3" name="Picture 2">
          <a:extLst>
            <a:ext uri="{FF2B5EF4-FFF2-40B4-BE49-F238E27FC236}">
              <a16:creationId xmlns:a16="http://schemas.microsoft.com/office/drawing/2014/main" id="{27F5C1CF-995F-F21A-1878-15878197620D}"/>
            </a:ext>
          </a:extLst>
        </xdr:cNvPr>
        <xdr:cNvPicPr>
          <a:picLocks noChangeAspect="1"/>
        </xdr:cNvPicPr>
      </xdr:nvPicPr>
      <xdr:blipFill>
        <a:blip xmlns:r="http://schemas.openxmlformats.org/officeDocument/2006/relationships" r:embed="rId1"/>
        <a:stretch>
          <a:fillRect/>
        </a:stretch>
      </xdr:blipFill>
      <xdr:spPr>
        <a:xfrm>
          <a:off x="0" y="14944725"/>
          <a:ext cx="6191250" cy="8353425"/>
        </a:xfrm>
        <a:prstGeom prst="rect">
          <a:avLst/>
        </a:prstGeom>
      </xdr:spPr>
    </xdr:pic>
    <xdr:clientData/>
  </xdr:twoCellAnchor>
  <xdr:twoCellAnchor editAs="oneCell">
    <xdr:from>
      <xdr:col>0</xdr:col>
      <xdr:colOff>0</xdr:colOff>
      <xdr:row>83</xdr:row>
      <xdr:rowOff>0</xdr:rowOff>
    </xdr:from>
    <xdr:to>
      <xdr:col>5</xdr:col>
      <xdr:colOff>1733550</xdr:colOff>
      <xdr:row>124</xdr:row>
      <xdr:rowOff>142875</xdr:rowOff>
    </xdr:to>
    <xdr:pic>
      <xdr:nvPicPr>
        <xdr:cNvPr id="5" name="Picture 4">
          <a:extLst>
            <a:ext uri="{FF2B5EF4-FFF2-40B4-BE49-F238E27FC236}">
              <a16:creationId xmlns:a16="http://schemas.microsoft.com/office/drawing/2014/main" id="{89ADCB46-DE1E-20FA-E700-4004605CF226}"/>
            </a:ext>
            <a:ext uri="{147F2762-F138-4A5C-976F-8EAC2B608ADB}">
              <a16:predDERef xmlns:a16="http://schemas.microsoft.com/office/drawing/2014/main" pred="{27F5C1CF-995F-F21A-1878-15878197620D}"/>
            </a:ext>
          </a:extLst>
        </xdr:cNvPr>
        <xdr:cNvPicPr>
          <a:picLocks noChangeAspect="1"/>
        </xdr:cNvPicPr>
      </xdr:nvPicPr>
      <xdr:blipFill>
        <a:blip xmlns:r="http://schemas.openxmlformats.org/officeDocument/2006/relationships" r:embed="rId2"/>
        <a:stretch>
          <a:fillRect/>
        </a:stretch>
      </xdr:blipFill>
      <xdr:spPr>
        <a:xfrm>
          <a:off x="0" y="35147250"/>
          <a:ext cx="6591300" cy="795337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1076325</xdr:colOff>
      <xdr:row>11</xdr:row>
      <xdr:rowOff>104775</xdr:rowOff>
    </xdr:from>
    <xdr:to>
      <xdr:col>5</xdr:col>
      <xdr:colOff>2115640</xdr:colOff>
      <xdr:row>42</xdr:row>
      <xdr:rowOff>143705</xdr:rowOff>
    </xdr:to>
    <xdr:pic>
      <xdr:nvPicPr>
        <xdr:cNvPr id="2" name="Picture 1">
          <a:extLst>
            <a:ext uri="{FF2B5EF4-FFF2-40B4-BE49-F238E27FC236}">
              <a16:creationId xmlns:a16="http://schemas.microsoft.com/office/drawing/2014/main" id="{A73D4278-978B-44A4-A5D8-17BA0C7D130F}"/>
            </a:ext>
          </a:extLst>
        </xdr:cNvPr>
        <xdr:cNvPicPr>
          <a:picLocks noChangeAspect="1"/>
        </xdr:cNvPicPr>
      </xdr:nvPicPr>
      <xdr:blipFill>
        <a:blip xmlns:r="http://schemas.openxmlformats.org/officeDocument/2006/relationships" r:embed="rId1"/>
        <a:stretch>
          <a:fillRect/>
        </a:stretch>
      </xdr:blipFill>
      <xdr:spPr>
        <a:xfrm>
          <a:off x="1076325" y="4295775"/>
          <a:ext cx="7802065" cy="5944430"/>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Luis Hernandez" id="{73FB7A0F-48D5-4375-9FBD-B0A5688B1E06}" userId="ebeb5ab4f4590142" providerId="Windows Live"/>
  <person displayName="Jailine Molina" id="{31B64D60-87E8-41B4-AA93-80717787C83F}" userId="S::jailine.molina@envisionblockchain.com::dcbde9ba-19ec-4293-81b0-e7f5b6f86adb" providerId="AD"/>
  <person displayName="Luiz Hernandez" id="{4E3A256E-2AC3-4A62-90A9-D21A02CD1301}" userId="S::luiz.hernandez@envisionblockchain.com::18725e9c-2f54-407d-8eb5-9ce1c3438bcf"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G34" dT="2023-08-21T23:55:47.92" personId="{73FB7A0F-48D5-4375-9FBD-B0A5688B1E06}" id="{A73F5818-DFFC-474E-9410-0262F93E286C}">
    <text>Equation #1</text>
  </threadedComment>
  <threadedComment ref="G36" dT="2023-08-25T14:21:06.76" personId="{73FB7A0F-48D5-4375-9FBD-B0A5688B1E06}" id="{A0434F7C-8F06-4F16-8461-D80285F474FB}">
    <text>Equation #2</text>
  </threadedComment>
  <threadedComment ref="G37" dT="2023-08-25T22:49:02.52" personId="{73FB7A0F-48D5-4375-9FBD-B0A5688B1E06}" id="{BB98EC35-E3D0-4164-B7AE-6DF95235BE58}">
    <text>Equation #9 &amp; #10</text>
  </threadedComment>
  <threadedComment ref="G42" dT="2023-08-25T14:21:06.76" personId="{73FB7A0F-48D5-4375-9FBD-B0A5688B1E06}" id="{74D8AFA0-0B24-4571-803D-9C2EF4871333}">
    <text>Equation #2</text>
  </threadedComment>
  <threadedComment ref="G43" dT="2023-08-25T00:19:21.91" personId="{73FB7A0F-48D5-4375-9FBD-B0A5688B1E06}" id="{3207BF3F-B92E-4B4E-8DE2-798E01FB350C}">
    <text>Equation #3</text>
  </threadedComment>
  <threadedComment ref="G44" dT="2023-08-25T00:18:56.69" personId="{73FB7A0F-48D5-4375-9FBD-B0A5688B1E06}" id="{A60DD507-3364-4EA1-971A-86AD18F6D838}">
    <text>Equation #4</text>
  </threadedComment>
  <threadedComment ref="G46" dT="2023-08-25T00:19:21.91" personId="{73FB7A0F-48D5-4375-9FBD-B0A5688B1E06}" id="{0440CBD4-1168-44E2-B173-1DD0540783ED}">
    <text>Equation #3</text>
  </threadedComment>
  <threadedComment ref="G52" dT="2023-08-25T00:18:56.69" personId="{73FB7A0F-48D5-4375-9FBD-B0A5688B1E06}" id="{253100A1-E77D-48FC-8283-1C71AE009E9C}">
    <text>Equation #4</text>
  </threadedComment>
  <threadedComment ref="G53" dT="2023-08-25T00:16:17.15" personId="{73FB7A0F-48D5-4375-9FBD-B0A5688B1E06}" id="{782EA53D-800F-4910-8E12-7C01056B42CC}">
    <text>Equation #5</text>
  </threadedComment>
  <threadedComment ref="G54" dT="2023-08-25T00:20:26.10" personId="{73FB7A0F-48D5-4375-9FBD-B0A5688B1E06}" id="{4389E4F5-CDD0-4C63-8759-E43B3E85E699}">
    <text>Equation #6</text>
  </threadedComment>
  <threadedComment ref="G61" dT="2023-08-25T22:49:02.52" personId="{73FB7A0F-48D5-4375-9FBD-B0A5688B1E06}" id="{597215C1-6DAB-4B6C-AF6B-A2DD51DA55A5}">
    <text>Equation #9 &amp; #10</text>
  </threadedComment>
  <threadedComment ref="G66" dT="2023-08-21T23:56:14.49" personId="{73FB7A0F-48D5-4375-9FBD-B0A5688B1E06}" id="{09179FCC-15F0-45BC-B193-403710C16738}">
    <text>Equation #11</text>
  </threadedComment>
  <threadedComment ref="G73" dT="2023-08-21T23:56:14.49" personId="{73FB7A0F-48D5-4375-9FBD-B0A5688B1E06}" id="{84F50AE1-1C81-4727-9647-2C676E3920B8}">
    <text>Equation #17</text>
  </threadedComment>
</ThreadedComments>
</file>

<file path=xl/threadedComments/threadedComment10.xml><?xml version="1.0" encoding="utf-8"?>
<ThreadedComments xmlns="http://schemas.microsoft.com/office/spreadsheetml/2018/threadedcomments" xmlns:x="http://schemas.openxmlformats.org/spreadsheetml/2006/main">
  <threadedComment ref="F3" dT="2023-09-13T16:26:48.45" personId="{4E3A256E-2AC3-4A62-90A9-D21A02CD1301}" id="{6AEA68F4-CFC1-47B9-BB7C-959AF1F3F29B}">
    <text>Equation #14</text>
  </threadedComment>
  <threadedComment ref="F4" dT="2023-09-13T16:26:56.04" personId="{4E3A256E-2AC3-4A62-90A9-D21A02CD1301}" id="{BC83D654-1904-4776-BB08-B4AC4F5D387F}">
    <text>Equation #15</text>
  </threadedComment>
</ThreadedComments>
</file>

<file path=xl/threadedComments/threadedComment11.xml><?xml version="1.0" encoding="utf-8"?>
<ThreadedComments xmlns="http://schemas.microsoft.com/office/spreadsheetml/2018/threadedcomments" xmlns:x="http://schemas.openxmlformats.org/spreadsheetml/2006/main">
  <threadedComment ref="H23" dT="2023-09-06T00:34:53.72" personId="{4E3A256E-2AC3-4A62-90A9-D21A02CD1301}" id="{A81EA600-ED3C-4094-9809-004BD192FC9D}">
    <text>Possibly need to include Tool 24: Methodological tool: Common practice</text>
  </threadedComment>
  <threadedComment ref="H25" dT="2023-09-06T00:34:53.72" personId="{4E3A256E-2AC3-4A62-90A9-D21A02CD1301}" id="{9E536D13-40F9-4A38-9CDA-A5B8481F7FEE}">
    <text>Possibly need to include Tool 24: Methodological tool: Common practice</text>
  </threadedComment>
  <threadedComment ref="H81" dT="2023-09-06T00:34:53.72" personId="{4E3A256E-2AC3-4A62-90A9-D21A02CD1301}" id="{31A4EC2C-8989-4672-947A-0912F3946756}">
    <text>Possibly need to include Tool 24: Methodological tool: Common practice</text>
  </threadedComment>
</ThreadedComments>
</file>

<file path=xl/threadedComments/threadedComment12.xml><?xml version="1.0" encoding="utf-8"?>
<ThreadedComments xmlns="http://schemas.microsoft.com/office/spreadsheetml/2018/threadedcomments" xmlns:x="http://schemas.openxmlformats.org/spreadsheetml/2006/main">
  <threadedComment ref="F4" dT="2023-09-11T16:43:47.38" personId="{31B64D60-87E8-41B4-AA93-80717787C83F}" id="{70D89565-95AB-4C90-B6A3-3A9D4AD3584E}">
    <text>Eq 3</text>
  </threadedComment>
  <threadedComment ref="F6" dT="2023-09-11T16:43:47.38" personId="{31B64D60-87E8-41B4-AA93-80717787C83F}" id="{2DB20D88-4A62-47A2-B340-7506EAC6BA14}">
    <text>Eq 3</text>
  </threadedComment>
  <threadedComment ref="F11" dT="2023-09-11T16:49:57.34" personId="{31B64D60-87E8-41B4-AA93-80717787C83F}" id="{FB8080FB-C26C-4CAF-9B8A-A33ED935E9A8}">
    <text>Eq 4</text>
  </threadedComment>
  <threadedComment ref="F22" dT="2023-09-11T20:22:43.98" personId="{31B64D60-87E8-41B4-AA93-80717787C83F}" id="{120B3012-97FD-44EA-B38A-B2FA59F32D1B}">
    <text>Eq 5</text>
  </threadedComment>
  <threadedComment ref="F30" dT="2023-09-11T20:44:10.79" personId="{31B64D60-87E8-41B4-AA93-80717787C83F}" id="{C0D05CF7-50AD-4101-89B4-6CBBD8FC9165}">
    <text>Eq 9</text>
  </threadedComment>
</ThreadedComments>
</file>

<file path=xl/threadedComments/threadedComment13.xml><?xml version="1.0" encoding="utf-8"?>
<ThreadedComments xmlns="http://schemas.microsoft.com/office/spreadsheetml/2018/threadedcomments" xmlns:x="http://schemas.openxmlformats.org/spreadsheetml/2006/main">
  <threadedComment ref="F4" dT="2023-09-13T18:24:57.68" personId="{31B64D60-87E8-41B4-AA93-80717787C83F}" id="{CBDA2C96-33A3-4390-9FEC-A672693D0118}">
    <text>Eq 10</text>
  </threadedComment>
  <threadedComment ref="F28" dT="2023-09-11T16:49:57.34" personId="{31B64D60-87E8-41B4-AA93-80717787C83F}" id="{EB861F23-79ED-458D-98C7-BF50838DC79D}">
    <text>Eq 4</text>
  </threadedComment>
  <threadedComment ref="F39" dT="2023-09-11T20:22:43.98" personId="{31B64D60-87E8-41B4-AA93-80717787C83F}" id="{7E0F6CAC-8273-43FE-93C6-1460A68EB544}">
    <text>Eq 5</text>
  </threadedComment>
  <threadedComment ref="F51" dT="2023-09-11T16:49:57.34" personId="{31B64D60-87E8-41B4-AA93-80717787C83F}" id="{AF0F95C5-081D-4DBC-A980-6E81C770EADE}">
    <text>Eq 4</text>
  </threadedComment>
  <threadedComment ref="F62" dT="2023-09-11T20:22:43.98" personId="{31B64D60-87E8-41B4-AA93-80717787C83F}" id="{E6591D7E-C062-4347-9F21-B7F535CA5959}">
    <text>Eq 5</text>
  </threadedComment>
</ThreadedComments>
</file>

<file path=xl/threadedComments/threadedComment14.xml><?xml version="1.0" encoding="utf-8"?>
<ThreadedComments xmlns="http://schemas.microsoft.com/office/spreadsheetml/2018/threadedcomments" xmlns:x="http://schemas.openxmlformats.org/spreadsheetml/2006/main">
  <threadedComment ref="A2" dT="2023-09-15T20:21:14.99" personId="{31B64D60-87E8-41B4-AA93-80717787C83F}" id="{B06C0047-58C3-44CA-B0E9-15F9235C7D1D}">
    <text>Equations for this calculation approach are not included because of the hourly requirement (functionality for 1000+ fields of data needs to be available)</text>
  </threadedComment>
  <threadedComment ref="F3" dT="2023-09-15T18:50:06.08" personId="{31B64D60-87E8-41B4-AA93-80717787C83F}" id="{0AC54EE2-6AEF-4527-AEBD-251448DDB11E}">
    <text>Eq 12</text>
  </threadedComment>
</ThreadedComments>
</file>

<file path=xl/threadedComments/threadedComment15.xml><?xml version="1.0" encoding="utf-8"?>
<ThreadedComments xmlns="http://schemas.microsoft.com/office/spreadsheetml/2018/threadedcomments" xmlns:x="http://schemas.openxmlformats.org/spreadsheetml/2006/main">
  <threadedComment ref="F4" dT="2023-09-11T16:43:47.38" personId="{31B64D60-87E8-41B4-AA93-80717787C83F}" id="{74DB1CE0-B7B3-4E76-A2F3-6BA8CFC2AA39}">
    <text>Eq 3</text>
  </threadedComment>
  <threadedComment ref="F6" dT="2023-09-11T16:43:47.38" personId="{31B64D60-87E8-41B4-AA93-80717787C83F}" id="{26CD8F00-0231-41B6-BEFD-BBA65DDF9D12}">
    <text>Eq 3</text>
  </threadedComment>
  <threadedComment ref="F11" dT="2023-09-11T16:49:57.34" personId="{31B64D60-87E8-41B4-AA93-80717787C83F}" id="{466E59A5-DB5C-4ECB-A09B-304D263D25F4}">
    <text>Eq 4</text>
  </threadedComment>
  <threadedComment ref="F22" dT="2023-09-11T20:22:43.98" personId="{31B64D60-87E8-41B4-AA93-80717787C83F}" id="{F8D25633-6053-4491-B14E-66123B42C48C}">
    <text>Eq 5</text>
  </threadedComment>
  <threadedComment ref="F30" dT="2023-09-11T20:44:10.79" personId="{31B64D60-87E8-41B4-AA93-80717787C83F}" id="{630F26B8-0F55-4160-AB87-30378F4A1D70}">
    <text>Eq 9</text>
  </threadedComment>
</ThreadedComments>
</file>

<file path=xl/threadedComments/threadedComment16.xml><?xml version="1.0" encoding="utf-8"?>
<ThreadedComments xmlns="http://schemas.microsoft.com/office/spreadsheetml/2018/threadedcomments" xmlns:x="http://schemas.openxmlformats.org/spreadsheetml/2006/main">
  <threadedComment ref="F8" dT="2023-09-18T21:05:04.93" personId="{31B64D60-87E8-41B4-AA93-80717787C83F}" id="{2CE6B02E-44D7-4D81-BD63-913CABEC069D}">
    <text>Eq 16</text>
  </threadedComment>
  <threadedComment ref="F10" dT="2023-09-18T21:05:04.93" personId="{31B64D60-87E8-41B4-AA93-80717787C83F}" id="{3AF5ADD5-1C81-4724-ACCF-B3A3CEC3EC59}">
    <text>Eq 16</text>
  </threadedComment>
  <threadedComment ref="F15" dT="2023-09-18T21:05:04.93" personId="{31B64D60-87E8-41B4-AA93-80717787C83F}" id="{5446D984-97BF-41F6-A59D-FCCC4C6812B2}">
    <text>Eq 16</text>
  </threadedComment>
  <threadedComment ref="F24" dT="2023-09-18T21:05:04.93" personId="{31B64D60-87E8-41B4-AA93-80717787C83F}" id="{13838E08-628B-418A-A548-73F884371E22}">
    <text>Eq 16</text>
  </threadedComment>
</ThreadedComments>
</file>

<file path=xl/threadedComments/threadedComment2.xml><?xml version="1.0" encoding="utf-8"?>
<ThreadedComments xmlns="http://schemas.microsoft.com/office/spreadsheetml/2018/threadedcomments" xmlns:x="http://schemas.openxmlformats.org/spreadsheetml/2006/main">
  <threadedComment ref="F10" dT="2023-08-16T16:15:54.51" personId="{31B64D60-87E8-41B4-AA93-80717787C83F}" id="{E85F3147-6A0E-481C-BAFC-6F849ED53951}">
    <text>Eq 1</text>
  </threadedComment>
</ThreadedComments>
</file>

<file path=xl/threadedComments/threadedComment3.xml><?xml version="1.0" encoding="utf-8"?>
<ThreadedComments xmlns="http://schemas.microsoft.com/office/spreadsheetml/2018/threadedcomments" xmlns:x="http://schemas.openxmlformats.org/spreadsheetml/2006/main">
  <threadedComment ref="F6" dT="2023-08-10T14:56:00.30" personId="{31B64D60-87E8-41B4-AA93-80717787C83F}" id="{B484FDF9-76DE-4DE1-BDD9-3BB42280BAE5}">
    <text>Eq 1</text>
  </threadedComment>
  <threadedComment ref="F11" dT="2023-08-10T14:56:07.23" personId="{31B64D60-87E8-41B4-AA93-80717787C83F}" id="{009B0426-CA3F-41D2-ABB6-2B5881B40838}">
    <text>Eq 2</text>
  </threadedComment>
  <threadedComment ref="F13" dT="2023-08-14T21:55:53.61" personId="{31B64D60-87E8-41B4-AA93-80717787C83F}" id="{B21DAD20-01A7-420E-A0B1-FF050BA85A92}">
    <text>At least monthly recording of data</text>
  </threadedComment>
  <threadedComment ref="F16" dT="2023-08-10T14:56:16.16" personId="{31B64D60-87E8-41B4-AA93-80717787C83F}" id="{80B818D8-09FF-43DF-8845-4CF78D3B4DD2}">
    <text>Eq 3</text>
  </threadedComment>
  <threadedComment ref="F22" dT="2023-08-22T01:12:00.32" personId="{31B64D60-87E8-41B4-AA93-80717787C83F}" id="{6D2CF11C-E238-4C12-8E77-915B8905C910}">
    <text>Eq 7</text>
  </threadedComment>
  <threadedComment ref="F23" dT="2023-08-22T01:12:36.84" personId="{31B64D60-87E8-41B4-AA93-80717787C83F}" id="{543BEA8B-C99D-4A82-B1C9-EE49B14BE481}">
    <text>Eq 8</text>
  </threadedComment>
  <threadedComment ref="F37" dT="2023-08-10T15:56:01.08" personId="{31B64D60-87E8-41B4-AA93-80717787C83F}" id="{D27C7D4E-B0D4-491C-A5DA-217B84B1AE64}">
    <text>Eq 4</text>
  </threadedComment>
  <threadedComment ref="F38" dT="2023-08-10T21:11:09.42" personId="{31B64D60-87E8-41B4-AA93-80717787C83F}" id="{6F07947C-F4ED-4848-AC10-E1489AB3FCE6}">
    <text>Eq 5</text>
  </threadedComment>
</ThreadedComments>
</file>

<file path=xl/threadedComments/threadedComment4.xml><?xml version="1.0" encoding="utf-8"?>
<ThreadedComments xmlns="http://schemas.microsoft.com/office/spreadsheetml/2018/threadedcomments" xmlns:x="http://schemas.openxmlformats.org/spreadsheetml/2006/main">
  <threadedComment ref="F3" dT="2023-08-10T15:56:01.08" personId="{31B64D60-87E8-41B4-AA93-80717787C83F}" id="{9BD76A93-BC39-4504-86E4-B7A36CD05613}">
    <text>Eq 4</text>
  </threadedComment>
  <threadedComment ref="F4" dT="2023-08-10T21:11:09.42" personId="{31B64D60-87E8-41B4-AA93-80717787C83F}" id="{2C2DC10C-3BFF-416E-86F5-A8A4111D09EA}">
    <text>Eq 5</text>
  </threadedComment>
  <threadedComment ref="F7" dT="2023-08-10T15:56:01.08" personId="{31B64D60-87E8-41B4-AA93-80717787C83F}" id="{9105055C-5028-4E40-94A8-D51093D027C4}">
    <text>Eq 4</text>
  </threadedComment>
  <threadedComment ref="F8" dT="2023-08-10T21:11:09.42" personId="{31B64D60-87E8-41B4-AA93-80717787C83F}" id="{27793204-8E4F-4679-B495-77763CFC7725}">
    <text>Eq 5</text>
  </threadedComment>
  <threadedComment ref="F10" dT="2023-08-10T21:00:37.41" personId="{31B64D60-87E8-41B4-AA93-80717787C83F}" id="{27704783-6756-4E1D-BC80-AE9071A3FDC4}">
    <text>Assumptions are made for this that the unit for FCn,i,t is in metric tons</text>
  </threadedComment>
  <threadedComment ref="G10" dT="2023-08-10T19:37:59.63" personId="{31B64D60-87E8-41B4-AA93-80717787C83F}" id="{567933F1-FF2F-4AF5-B7C8-6B8604BCE018}">
    <text>Dependent on fuel type selection</text>
  </threadedComment>
  <threadedComment ref="G11" dT="2023-08-10T19:38:12.02" personId="{31B64D60-87E8-41B4-AA93-80717787C83F}" id="{C6BBD42D-A1E0-43F4-8491-EB5C0CA52C65}">
    <text>Dependent on fuel type selection</text>
  </threadedComment>
  <threadedComment ref="F12" dT="2023-08-10T20:53:47.04" personId="{31B64D60-87E8-41B4-AA93-80717787C83F}" id="{374BA596-18E8-4C6D-8D20-9C8020AC8146}">
    <text>Unit of measurement can be cubic meters, metric ton, or liter. This seems to be confusing when it comes to the calculation. Depending on the unit of measurement used there could be errors in the final calc. This is following the methodology so I'll leave it as is.</text>
  </threadedComment>
  <threadedComment ref="F19" dT="2023-08-10T15:56:01.08" personId="{31B64D60-87E8-41B4-AA93-80717787C83F}" id="{87E969CA-4713-4920-B591-F78A224F8E32}">
    <text>Eq 4</text>
  </threadedComment>
  <threadedComment ref="F20" dT="2023-08-10T21:11:09.42" personId="{31B64D60-87E8-41B4-AA93-80717787C83F}" id="{C4BEF18C-B10F-468F-A1C1-D207D6ED2EAC}">
    <text>Eq 5</text>
  </threadedComment>
  <threadedComment ref="F22" dT="2023-08-10T21:00:37.41" personId="{31B64D60-87E8-41B4-AA93-80717787C83F}" id="{39EFD990-17AE-4DE1-8CAE-853BB366AB54}">
    <text>Assumptions are made for this that the unit for FCn,i,t is in metric tons</text>
  </threadedComment>
  <threadedComment ref="G22" dT="2023-08-10T19:37:59.63" personId="{31B64D60-87E8-41B4-AA93-80717787C83F}" id="{B7FA5A4E-B333-47B6-99C6-0121788D2789}">
    <text>Dependent on fuel type selection</text>
  </threadedComment>
  <threadedComment ref="G23" dT="2023-08-10T19:38:12.02" personId="{31B64D60-87E8-41B4-AA93-80717787C83F}" id="{EE5E68F2-BC77-4F69-B5F4-CB647F0AF316}">
    <text>Dependent on fuel type selection</text>
  </threadedComment>
  <threadedComment ref="F24" dT="2023-08-10T20:53:47.04" personId="{31B64D60-87E8-41B4-AA93-80717787C83F}" id="{7CA94144-6C0E-4098-B755-CD1D1F39CD3D}">
    <text>Unit of measurement can be cubic meters, metric ton, or liter. This seems to be confusing when it comes to the calculation. Depending on the unit of measurement used there could be errors in the final calc. This is following the methodology so I'll leave it as is.</text>
  </threadedComment>
  <threadedComment ref="F31" dT="2023-08-10T15:56:01.08" personId="{31B64D60-87E8-41B4-AA93-80717787C83F}" id="{21C5B3CB-0B98-4156-A07A-41565D00E81C}">
    <text>Eq 4</text>
  </threadedComment>
  <threadedComment ref="F32" dT="2023-08-10T21:11:09.42" personId="{31B64D60-87E8-41B4-AA93-80717787C83F}" id="{2A8AC3C1-4D99-49AB-BC3F-CE246088682F}">
    <text>Eq 5</text>
  </threadedComment>
  <threadedComment ref="F34" dT="2023-08-10T21:00:37.41" personId="{31B64D60-87E8-41B4-AA93-80717787C83F}" id="{61EAC35A-C952-4F6A-88D5-2B4A98A42E19}">
    <text>Assumptions are made for this that the unit for FCn,i,t is in metric tons</text>
  </threadedComment>
  <threadedComment ref="G34" dT="2023-08-10T19:37:59.63" personId="{31B64D60-87E8-41B4-AA93-80717787C83F}" id="{08C71520-9994-4335-AB70-76F2878ECACC}">
    <text>Dependent on fuel type selection</text>
  </threadedComment>
  <threadedComment ref="G35" dT="2023-08-10T19:38:12.02" personId="{31B64D60-87E8-41B4-AA93-80717787C83F}" id="{05FA58C7-DE5B-46CC-A11C-14467E3A4BA6}">
    <text>Dependent on fuel type selection</text>
  </threadedComment>
  <threadedComment ref="F36" dT="2023-08-10T20:53:47.04" personId="{31B64D60-87E8-41B4-AA93-80717787C83F}" id="{00A12F0F-33F6-4508-929E-ECFCB5451E38}">
    <text>Unit of measurement can be cubic meters, metric ton, or liter. This seems to be confusing when it comes to the calculation. Depending on the unit of measurement used there could be errors in the final calc. This is following the methodology so I'll leave it as is.</text>
  </threadedComment>
</ThreadedComments>
</file>

<file path=xl/threadedComments/threadedComment5.xml><?xml version="1.0" encoding="utf-8"?>
<ThreadedComments xmlns="http://schemas.microsoft.com/office/spreadsheetml/2018/threadedcomments" xmlns:x="http://schemas.openxmlformats.org/spreadsheetml/2006/main">
  <threadedComment ref="D3" dT="2023-08-10T16:26:52.04" personId="{31B64D60-87E8-41B4-AA93-80717787C83F}" id="{75198FC6-5629-4080-B24D-ED7738D58274}">
    <text>Upper Default Value at the 95% confidence interval</text>
  </threadedComment>
</ThreadedComments>
</file>

<file path=xl/threadedComments/threadedComment6.xml><?xml version="1.0" encoding="utf-8"?>
<ThreadedComments xmlns="http://schemas.microsoft.com/office/spreadsheetml/2018/threadedcomments" xmlns:x="http://schemas.openxmlformats.org/spreadsheetml/2006/main">
  <threadedComment ref="F3" dT="2023-08-25T14:28:54.40" personId="{73FB7A0F-48D5-4375-9FBD-B0A5688B1E06}" id="{75E3C0FE-4483-42E9-B24F-A09C65F7A52B}">
    <text>Equation #7</text>
  </threadedComment>
  <threadedComment ref="F8" dT="2023-08-25T22:49:02.52" personId="{73FB7A0F-48D5-4375-9FBD-B0A5688B1E06}" id="{FEB333E1-9C54-4785-AEF9-34A8CBBC6344}">
    <text>Equation #9 &amp; #10</text>
  </threadedComment>
</ThreadedComments>
</file>

<file path=xl/threadedComments/threadedComment7.xml><?xml version="1.0" encoding="utf-8"?>
<ThreadedComments xmlns="http://schemas.microsoft.com/office/spreadsheetml/2018/threadedcomments" xmlns:x="http://schemas.openxmlformats.org/spreadsheetml/2006/main">
  <threadedComment ref="F3" dT="2023-09-13T16:19:47.75" personId="{4E3A256E-2AC3-4A62-90A9-D21A02CD1301}" id="{45307BE5-CF2E-42B8-8066-AC7AAAC48330}">
    <text>Equation #8</text>
  </threadedComment>
  <threadedComment ref="F6" dT="2023-08-25T22:49:02.52" personId="{73FB7A0F-48D5-4375-9FBD-B0A5688B1E06}" id="{F95195A0-1B6B-4950-8D1C-90A7F67D7372}">
    <text>Equation #9 &amp; #10</text>
  </threadedComment>
</ThreadedComments>
</file>

<file path=xl/threadedComments/threadedComment8.xml><?xml version="1.0" encoding="utf-8"?>
<ThreadedComments xmlns="http://schemas.microsoft.com/office/spreadsheetml/2018/threadedcomments" xmlns:x="http://schemas.openxmlformats.org/spreadsheetml/2006/main">
  <threadedComment ref="F3" dT="2023-08-22T00:13:21.94" personId="{73FB7A0F-48D5-4375-9FBD-B0A5688B1E06}" id="{2E96F82D-7984-4971-B24E-79BAB5A18FAB}">
    <text>Equation #12</text>
  </threadedComment>
</ThreadedComments>
</file>

<file path=xl/threadedComments/threadedComment9.xml><?xml version="1.0" encoding="utf-8"?>
<ThreadedComments xmlns="http://schemas.microsoft.com/office/spreadsheetml/2018/threadedcomments" xmlns:x="http://schemas.openxmlformats.org/spreadsheetml/2006/main">
  <threadedComment ref="F4" dT="2023-08-26T00:03:11.42" personId="{73FB7A0F-48D5-4375-9FBD-B0A5688B1E06}" id="{DAACDCAF-25B0-47F7-9517-AFF93E57614B}">
    <text>Equation #13</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hyperlink" Target="mailto:JT.renew@gmail.com" TargetMode="External"/><Relationship Id="rId4" Type="http://schemas.microsoft.com/office/2017/10/relationships/threadedComment" Target="../threadedComments/threadedComment1.xml"/></Relationships>
</file>

<file path=xl/worksheets/_rels/sheet10.xml.rels><?xml version="1.0" encoding="UTF-8" standalone="yes"?>
<Relationships xmlns="http://schemas.openxmlformats.org/package/2006/relationships"><Relationship Id="rId3" Type="http://schemas.microsoft.com/office/2017/10/relationships/threadedComment" Target="../threadedComments/threadedComment10.xml"/><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2.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drawing" Target="../drawings/drawing2.xml"/><Relationship Id="rId4" Type="http://schemas.microsoft.com/office/2017/10/relationships/threadedComment" Target="../threadedComments/threadedComment11.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6.xml.rels><?xml version="1.0" encoding="UTF-8" standalone="yes"?>
<Relationships xmlns="http://schemas.openxmlformats.org/package/2006/relationships"><Relationship Id="rId3" Type="http://schemas.microsoft.com/office/2017/10/relationships/threadedComment" Target="../threadedComments/threadedComment12.xml"/><Relationship Id="rId2" Type="http://schemas.openxmlformats.org/officeDocument/2006/relationships/comments" Target="../comments12.xml"/><Relationship Id="rId1" Type="http://schemas.openxmlformats.org/officeDocument/2006/relationships/vmlDrawing" Target="../drawings/vmlDrawing12.vml"/></Relationships>
</file>

<file path=xl/worksheets/_rels/sheet17.xml.rels><?xml version="1.0" encoding="UTF-8" standalone="yes"?>
<Relationships xmlns="http://schemas.openxmlformats.org/package/2006/relationships"><Relationship Id="rId3" Type="http://schemas.microsoft.com/office/2017/10/relationships/threadedComment" Target="../threadedComments/threadedComment13.xml"/><Relationship Id="rId2" Type="http://schemas.openxmlformats.org/officeDocument/2006/relationships/comments" Target="../comments13.xml"/><Relationship Id="rId1" Type="http://schemas.openxmlformats.org/officeDocument/2006/relationships/vmlDrawing" Target="../drawings/vmlDrawing13.vml"/></Relationships>
</file>

<file path=xl/worksheets/_rels/sheet19.xml.rels><?xml version="1.0" encoding="UTF-8" standalone="yes"?>
<Relationships xmlns="http://schemas.openxmlformats.org/package/2006/relationships"><Relationship Id="rId3" Type="http://schemas.microsoft.com/office/2017/10/relationships/threadedComment" Target="../threadedComments/threadedComment14.xml"/><Relationship Id="rId2" Type="http://schemas.openxmlformats.org/officeDocument/2006/relationships/comments" Target="../comments14.xml"/><Relationship Id="rId1" Type="http://schemas.openxmlformats.org/officeDocument/2006/relationships/vmlDrawing" Target="../drawings/vmlDrawing14.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 Id="rId4" Type="http://schemas.microsoft.com/office/2017/10/relationships/threadedComment" Target="../threadedComments/threadedComment2.xml"/></Relationships>
</file>

<file path=xl/worksheets/_rels/sheet20.xml.rels><?xml version="1.0" encoding="UTF-8" standalone="yes"?>
<Relationships xmlns="http://schemas.openxmlformats.org/package/2006/relationships"><Relationship Id="rId3" Type="http://schemas.microsoft.com/office/2017/10/relationships/threadedComment" Target="../threadedComments/threadedComment15.xml"/><Relationship Id="rId2" Type="http://schemas.openxmlformats.org/officeDocument/2006/relationships/comments" Target="../comments15.xml"/><Relationship Id="rId1" Type="http://schemas.openxmlformats.org/officeDocument/2006/relationships/vmlDrawing" Target="../drawings/vmlDrawing15.vml"/></Relationships>
</file>

<file path=xl/worksheets/_rels/sheet22.xml.rels><?xml version="1.0" encoding="UTF-8" standalone="yes"?>
<Relationships xmlns="http://schemas.openxmlformats.org/package/2006/relationships"><Relationship Id="rId3" Type="http://schemas.microsoft.com/office/2017/10/relationships/threadedComment" Target="../threadedComments/threadedComment16.xml"/><Relationship Id="rId2" Type="http://schemas.openxmlformats.org/officeDocument/2006/relationships/comments" Target="../comments16.xml"/><Relationship Id="rId1" Type="http://schemas.openxmlformats.org/officeDocument/2006/relationships/vmlDrawing" Target="../drawings/vmlDrawing16.v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6.xml"/><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7.xml.rels><?xml version="1.0" encoding="UTF-8" standalone="yes"?>
<Relationships xmlns="http://schemas.openxmlformats.org/package/2006/relationships"><Relationship Id="rId3" Type="http://schemas.microsoft.com/office/2017/10/relationships/threadedComment" Target="../threadedComments/threadedComment7.xml"/><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8.xml.rels><?xml version="1.0" encoding="UTF-8" standalone="yes"?>
<Relationships xmlns="http://schemas.openxmlformats.org/package/2006/relationships"><Relationship Id="rId3" Type="http://schemas.microsoft.com/office/2017/10/relationships/threadedComment" Target="../threadedComments/threadedComment8.xml"/><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9.xml.rels><?xml version="1.0" encoding="UTF-8" standalone="yes"?>
<Relationships xmlns="http://schemas.openxmlformats.org/package/2006/relationships"><Relationship Id="rId3" Type="http://schemas.microsoft.com/office/2017/10/relationships/threadedComment" Target="../threadedComments/threadedComment9.xml"/><Relationship Id="rId2" Type="http://schemas.openxmlformats.org/officeDocument/2006/relationships/comments" Target="../comments9.xml"/><Relationship Id="rId1" Type="http://schemas.openxmlformats.org/officeDocument/2006/relationships/vmlDrawing" Target="../drawings/vmlDrawing9.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6E594D-E859-4D32-9AAE-AE3618D739E4}">
  <dimension ref="A1:I75"/>
  <sheetViews>
    <sheetView topLeftCell="D1" zoomScaleNormal="100" workbookViewId="0">
      <pane ySplit="1" topLeftCell="D86" activePane="bottomLeft" state="frozen"/>
      <selection pane="bottomLeft" activeCell="H68" sqref="H68"/>
    </sheetView>
  </sheetViews>
  <sheetFormatPr defaultColWidth="8.85546875" defaultRowHeight="15"/>
  <cols>
    <col min="1" max="1" width="11.7109375" bestFit="1" customWidth="1"/>
    <col min="2" max="2" width="13.7109375" customWidth="1"/>
    <col min="3" max="3" width="11.140625" style="14" bestFit="1" customWidth="1"/>
    <col min="4" max="4" width="44.28515625" style="14" bestFit="1" customWidth="1"/>
    <col min="5" max="5" width="18.5703125" bestFit="1" customWidth="1"/>
    <col min="6" max="6" width="23.42578125" bestFit="1" customWidth="1"/>
    <col min="7" max="7" width="69.140625" customWidth="1"/>
    <col min="8" max="8" width="75.140625" style="4" customWidth="1"/>
    <col min="9" max="9" width="67" style="7" customWidth="1"/>
  </cols>
  <sheetData>
    <row r="1" spans="1:9" ht="37.5">
      <c r="A1" s="6" t="s">
        <v>0</v>
      </c>
      <c r="B1" s="6" t="s">
        <v>1</v>
      </c>
      <c r="C1" s="12" t="s">
        <v>2</v>
      </c>
      <c r="D1" s="12" t="s">
        <v>3</v>
      </c>
      <c r="E1" s="6" t="s">
        <v>4</v>
      </c>
      <c r="F1" s="6" t="s">
        <v>5</v>
      </c>
      <c r="G1" s="1" t="s">
        <v>6</v>
      </c>
      <c r="H1" s="1" t="s">
        <v>7</v>
      </c>
      <c r="I1" s="5" t="s">
        <v>8</v>
      </c>
    </row>
    <row r="2" spans="1:9" ht="49.5" customHeight="1">
      <c r="A2" s="154" t="s">
        <v>9</v>
      </c>
      <c r="B2" s="154"/>
      <c r="C2" s="154"/>
      <c r="D2" s="154"/>
      <c r="E2" s="154"/>
      <c r="F2" s="154"/>
      <c r="G2" s="154"/>
      <c r="H2" s="154"/>
      <c r="I2" s="154"/>
    </row>
    <row r="3" spans="1:9" ht="105">
      <c r="A3" s="2" t="s">
        <v>10</v>
      </c>
      <c r="B3" s="2"/>
      <c r="C3" s="13" t="s">
        <v>11</v>
      </c>
      <c r="D3" s="13"/>
      <c r="E3" s="2" t="s">
        <v>12</v>
      </c>
      <c r="F3" s="2" t="s">
        <v>13</v>
      </c>
      <c r="G3" s="2" t="s">
        <v>14</v>
      </c>
      <c r="H3" s="7" t="s">
        <v>15</v>
      </c>
    </row>
    <row r="4" spans="1:9">
      <c r="A4" s="2" t="s">
        <v>10</v>
      </c>
      <c r="B4" s="2"/>
      <c r="C4" s="13" t="s">
        <v>11</v>
      </c>
      <c r="D4" s="13" t="s">
        <v>16</v>
      </c>
      <c r="E4" s="2" t="s">
        <v>12</v>
      </c>
      <c r="F4" s="2" t="s">
        <v>13</v>
      </c>
      <c r="G4" s="2" t="s">
        <v>17</v>
      </c>
      <c r="H4" s="8" t="s">
        <v>18</v>
      </c>
    </row>
    <row r="5" spans="1:9">
      <c r="A5" s="2" t="s">
        <v>10</v>
      </c>
      <c r="B5" s="2"/>
      <c r="C5" s="13" t="s">
        <v>11</v>
      </c>
      <c r="D5" s="13" t="s">
        <v>19</v>
      </c>
      <c r="E5" s="2" t="s">
        <v>12</v>
      </c>
      <c r="F5" s="2" t="s">
        <v>13</v>
      </c>
      <c r="G5" s="2" t="s">
        <v>20</v>
      </c>
      <c r="H5" s="3" t="s">
        <v>21</v>
      </c>
    </row>
    <row r="6" spans="1:9" ht="60">
      <c r="A6" s="2" t="s">
        <v>10</v>
      </c>
      <c r="B6" s="2"/>
      <c r="C6" s="13" t="s">
        <v>11</v>
      </c>
      <c r="D6" s="13"/>
      <c r="E6" s="2" t="s">
        <v>12</v>
      </c>
      <c r="F6" s="2" t="s">
        <v>13</v>
      </c>
      <c r="G6" s="2" t="s">
        <v>22</v>
      </c>
      <c r="H6" s="8" t="s">
        <v>23</v>
      </c>
    </row>
    <row r="7" spans="1:9">
      <c r="A7" s="2" t="s">
        <v>10</v>
      </c>
      <c r="B7" s="2"/>
      <c r="C7" s="13" t="s">
        <v>11</v>
      </c>
      <c r="D7" s="13" t="s">
        <v>24</v>
      </c>
      <c r="E7" s="2" t="s">
        <v>12</v>
      </c>
      <c r="F7" s="2" t="s">
        <v>13</v>
      </c>
      <c r="G7" s="2" t="s">
        <v>25</v>
      </c>
      <c r="H7" s="8" t="s">
        <v>26</v>
      </c>
    </row>
    <row r="8" spans="1:9">
      <c r="A8" s="2"/>
      <c r="B8" s="2"/>
      <c r="C8" s="13" t="s">
        <v>10</v>
      </c>
      <c r="D8" s="13" t="s">
        <v>27</v>
      </c>
      <c r="E8" s="2" t="s">
        <v>12</v>
      </c>
      <c r="F8" s="2" t="s">
        <v>13</v>
      </c>
      <c r="G8" s="2" t="s">
        <v>28</v>
      </c>
      <c r="H8" s="8" t="s">
        <v>29</v>
      </c>
      <c r="I8" s="8"/>
    </row>
    <row r="9" spans="1:9">
      <c r="A9" s="2"/>
      <c r="B9" s="2"/>
      <c r="C9" s="13" t="s">
        <v>10</v>
      </c>
      <c r="D9" s="13" t="s">
        <v>30</v>
      </c>
      <c r="E9" s="2" t="s">
        <v>12</v>
      </c>
      <c r="F9" s="2" t="s">
        <v>13</v>
      </c>
      <c r="G9" s="2" t="s">
        <v>31</v>
      </c>
      <c r="H9" s="153" t="s">
        <v>32</v>
      </c>
      <c r="I9" s="153"/>
    </row>
    <row r="10" spans="1:9" ht="30.75">
      <c r="A10" s="2" t="s">
        <v>10</v>
      </c>
      <c r="B10" s="2"/>
      <c r="C10" s="13" t="s">
        <v>10</v>
      </c>
      <c r="D10" s="13" t="s">
        <v>33</v>
      </c>
      <c r="E10" s="2" t="s">
        <v>34</v>
      </c>
      <c r="F10" s="2" t="s">
        <v>13</v>
      </c>
      <c r="G10" s="147" t="s">
        <v>35</v>
      </c>
      <c r="H10" s="8" t="s">
        <v>36</v>
      </c>
    </row>
    <row r="11" spans="1:9" ht="30">
      <c r="A11" s="2" t="s">
        <v>10</v>
      </c>
      <c r="B11" s="2"/>
      <c r="C11" s="13" t="s">
        <v>11</v>
      </c>
      <c r="D11" s="13"/>
      <c r="E11" s="2" t="s">
        <v>12</v>
      </c>
      <c r="F11" s="2" t="s">
        <v>13</v>
      </c>
      <c r="G11" s="2" t="s">
        <v>37</v>
      </c>
      <c r="H11" s="7" t="s">
        <v>38</v>
      </c>
    </row>
    <row r="12" spans="1:9">
      <c r="A12" s="2" t="s">
        <v>10</v>
      </c>
      <c r="B12" s="2"/>
      <c r="C12" s="13" t="s">
        <v>10</v>
      </c>
      <c r="D12" s="13" t="s">
        <v>39</v>
      </c>
      <c r="E12" s="2" t="s">
        <v>12</v>
      </c>
      <c r="F12" s="2" t="s">
        <v>13</v>
      </c>
      <c r="G12" s="2" t="s">
        <v>40</v>
      </c>
      <c r="H12" s="3" t="s">
        <v>41</v>
      </c>
    </row>
    <row r="13" spans="1:9">
      <c r="A13" s="2" t="s">
        <v>10</v>
      </c>
      <c r="B13" s="2"/>
      <c r="C13" s="13" t="s">
        <v>10</v>
      </c>
      <c r="D13" s="13"/>
      <c r="E13" s="2" t="s">
        <v>12</v>
      </c>
      <c r="F13" s="2" t="s">
        <v>13</v>
      </c>
      <c r="G13" s="2" t="s">
        <v>42</v>
      </c>
      <c r="H13" s="3" t="s">
        <v>43</v>
      </c>
    </row>
    <row r="14" spans="1:9">
      <c r="A14" s="2" t="s">
        <v>10</v>
      </c>
      <c r="B14" s="2"/>
      <c r="C14" s="13" t="s">
        <v>10</v>
      </c>
      <c r="D14" s="13"/>
      <c r="E14" s="2" t="s">
        <v>12</v>
      </c>
      <c r="F14" s="2" t="s">
        <v>13</v>
      </c>
      <c r="G14" s="2" t="s">
        <v>44</v>
      </c>
      <c r="H14" s="3" t="s">
        <v>45</v>
      </c>
    </row>
    <row r="15" spans="1:9">
      <c r="A15" s="2" t="s">
        <v>10</v>
      </c>
      <c r="B15" s="2"/>
      <c r="C15" s="13" t="s">
        <v>10</v>
      </c>
      <c r="D15" s="13" t="s">
        <v>46</v>
      </c>
      <c r="E15" s="2" t="s">
        <v>47</v>
      </c>
      <c r="F15" s="2" t="s">
        <v>13</v>
      </c>
      <c r="G15" s="2" t="s">
        <v>48</v>
      </c>
      <c r="H15" s="3" t="s">
        <v>49</v>
      </c>
    </row>
    <row r="16" spans="1:9">
      <c r="A16" s="2" t="s">
        <v>10</v>
      </c>
      <c r="B16" s="2"/>
      <c r="C16" s="13" t="s">
        <v>10</v>
      </c>
      <c r="D16" s="13" t="s">
        <v>50</v>
      </c>
      <c r="E16" s="2" t="s">
        <v>47</v>
      </c>
      <c r="F16" s="2" t="s">
        <v>13</v>
      </c>
      <c r="G16" s="2" t="s">
        <v>51</v>
      </c>
      <c r="H16" t="s">
        <v>52</v>
      </c>
    </row>
    <row r="17" spans="1:9">
      <c r="A17" s="2" t="s">
        <v>10</v>
      </c>
      <c r="B17" s="2"/>
      <c r="C17" s="13" t="s">
        <v>10</v>
      </c>
      <c r="D17" s="13"/>
      <c r="E17" s="2" t="s">
        <v>53</v>
      </c>
      <c r="F17" s="2" t="s">
        <v>13</v>
      </c>
      <c r="G17" s="2" t="s">
        <v>54</v>
      </c>
      <c r="H17" s="3" t="s">
        <v>55</v>
      </c>
    </row>
    <row r="18" spans="1:9">
      <c r="A18" s="2" t="s">
        <v>10</v>
      </c>
      <c r="B18" s="2"/>
      <c r="C18" s="13" t="s">
        <v>10</v>
      </c>
      <c r="D18" s="13"/>
      <c r="E18" s="2" t="s">
        <v>56</v>
      </c>
      <c r="F18" s="2" t="s">
        <v>13</v>
      </c>
      <c r="G18" s="2" t="s">
        <v>57</v>
      </c>
      <c r="H18" s="9" t="s">
        <v>58</v>
      </c>
    </row>
    <row r="19" spans="1:9">
      <c r="A19" s="2" t="s">
        <v>10</v>
      </c>
      <c r="B19" s="2"/>
      <c r="C19" s="13" t="s">
        <v>10</v>
      </c>
      <c r="D19" s="13" t="s">
        <v>59</v>
      </c>
      <c r="E19" s="2" t="s">
        <v>12</v>
      </c>
      <c r="F19" s="2" t="s">
        <v>13</v>
      </c>
      <c r="G19" s="2" t="s">
        <v>60</v>
      </c>
      <c r="H19" s="3" t="s">
        <v>41</v>
      </c>
    </row>
    <row r="20" spans="1:9">
      <c r="A20" s="2" t="s">
        <v>10</v>
      </c>
      <c r="B20" s="2"/>
      <c r="C20" s="13" t="s">
        <v>11</v>
      </c>
      <c r="D20" s="13"/>
      <c r="E20" s="2" t="s">
        <v>12</v>
      </c>
      <c r="F20" s="2" t="s">
        <v>13</v>
      </c>
      <c r="G20" s="2" t="s">
        <v>61</v>
      </c>
      <c r="H20" s="3" t="s">
        <v>11</v>
      </c>
    </row>
    <row r="21" spans="1:9">
      <c r="A21" s="2" t="s">
        <v>10</v>
      </c>
      <c r="B21" s="2"/>
      <c r="C21" s="13" t="s">
        <v>11</v>
      </c>
      <c r="D21" s="13"/>
      <c r="E21" s="2" t="s">
        <v>12</v>
      </c>
      <c r="F21" s="2" t="s">
        <v>13</v>
      </c>
      <c r="G21" s="2" t="s">
        <v>62</v>
      </c>
      <c r="H21" s="3" t="s">
        <v>11</v>
      </c>
    </row>
    <row r="22" spans="1:9">
      <c r="A22" s="2" t="s">
        <v>10</v>
      </c>
      <c r="B22" s="2"/>
      <c r="C22" s="13" t="s">
        <v>11</v>
      </c>
      <c r="D22" s="13"/>
      <c r="E22" s="2" t="s">
        <v>12</v>
      </c>
      <c r="F22" s="2" t="s">
        <v>13</v>
      </c>
      <c r="G22" s="2" t="s">
        <v>63</v>
      </c>
      <c r="H22" s="3" t="s">
        <v>11</v>
      </c>
    </row>
    <row r="23" spans="1:9">
      <c r="A23" s="2" t="s">
        <v>10</v>
      </c>
      <c r="B23" s="2"/>
      <c r="C23" s="13" t="s">
        <v>11</v>
      </c>
      <c r="D23" s="13" t="s">
        <v>64</v>
      </c>
      <c r="E23" s="2" t="s">
        <v>65</v>
      </c>
      <c r="F23" s="2" t="s">
        <v>13</v>
      </c>
      <c r="G23" s="2" t="s">
        <v>66</v>
      </c>
      <c r="H23" s="8" t="s">
        <v>67</v>
      </c>
    </row>
    <row r="24" spans="1:9">
      <c r="A24" s="2" t="s">
        <v>10</v>
      </c>
      <c r="B24" s="2"/>
      <c r="C24" s="13" t="s">
        <v>11</v>
      </c>
      <c r="D24" s="13" t="s">
        <v>68</v>
      </c>
      <c r="E24" s="2" t="s">
        <v>69</v>
      </c>
      <c r="F24" s="2" t="s">
        <v>13</v>
      </c>
      <c r="G24" s="2" t="s">
        <v>70</v>
      </c>
      <c r="H24" s="146">
        <v>44927</v>
      </c>
    </row>
    <row r="25" spans="1:9">
      <c r="A25" s="2" t="s">
        <v>10</v>
      </c>
      <c r="B25" s="2"/>
      <c r="C25" s="13" t="s">
        <v>10</v>
      </c>
      <c r="D25" s="13" t="s">
        <v>71</v>
      </c>
      <c r="E25" s="2" t="s">
        <v>72</v>
      </c>
      <c r="F25" s="2" t="s">
        <v>13</v>
      </c>
      <c r="G25" s="3" t="s">
        <v>73</v>
      </c>
      <c r="H25" s="3" t="s">
        <v>74</v>
      </c>
    </row>
    <row r="26" spans="1:9">
      <c r="A26" s="2" t="s">
        <v>10</v>
      </c>
      <c r="B26" s="2"/>
      <c r="C26" s="13" t="s">
        <v>10</v>
      </c>
      <c r="D26" s="13" t="s">
        <v>75</v>
      </c>
      <c r="E26" s="2" t="s">
        <v>72</v>
      </c>
      <c r="F26" s="2" t="s">
        <v>13</v>
      </c>
      <c r="G26" s="3" t="s">
        <v>76</v>
      </c>
      <c r="H26" s="3" t="s">
        <v>74</v>
      </c>
    </row>
    <row r="27" spans="1:9">
      <c r="A27" s="2" t="s">
        <v>10</v>
      </c>
      <c r="B27" s="2"/>
      <c r="C27" s="13" t="s">
        <v>11</v>
      </c>
      <c r="D27" s="13"/>
      <c r="E27" s="2" t="s">
        <v>12</v>
      </c>
      <c r="F27" s="2" t="s">
        <v>13</v>
      </c>
      <c r="G27" s="3" t="s">
        <v>77</v>
      </c>
      <c r="H27" s="3" t="s">
        <v>78</v>
      </c>
    </row>
    <row r="28" spans="1:9">
      <c r="A28" s="2" t="s">
        <v>10</v>
      </c>
      <c r="B28" s="2"/>
      <c r="C28" s="13" t="s">
        <v>11</v>
      </c>
      <c r="D28" s="13"/>
      <c r="E28" s="2" t="s">
        <v>12</v>
      </c>
      <c r="F28" s="2" t="s">
        <v>13</v>
      </c>
      <c r="G28" t="s">
        <v>79</v>
      </c>
      <c r="H28" t="s">
        <v>80</v>
      </c>
    </row>
    <row r="29" spans="1:9">
      <c r="A29" s="2" t="s">
        <v>10</v>
      </c>
      <c r="B29" s="2"/>
      <c r="C29" s="13" t="s">
        <v>10</v>
      </c>
      <c r="D29" s="13" t="s">
        <v>81</v>
      </c>
      <c r="E29" s="2" t="s">
        <v>12</v>
      </c>
      <c r="F29" s="2" t="s">
        <v>13</v>
      </c>
      <c r="G29" t="s">
        <v>82</v>
      </c>
      <c r="H29" s="4" t="s">
        <v>83</v>
      </c>
    </row>
    <row r="30" spans="1:9">
      <c r="A30" s="2" t="s">
        <v>10</v>
      </c>
      <c r="B30" s="2"/>
      <c r="C30" s="13" t="s">
        <v>11</v>
      </c>
      <c r="D30" s="13"/>
      <c r="E30" s="2" t="s">
        <v>12</v>
      </c>
      <c r="F30" s="2" t="s">
        <v>13</v>
      </c>
      <c r="G30" t="s">
        <v>84</v>
      </c>
      <c r="H30" t="s">
        <v>13</v>
      </c>
    </row>
    <row r="31" spans="1:9" ht="44.25" customHeight="1">
      <c r="A31" s="155" t="s">
        <v>85</v>
      </c>
      <c r="B31" s="155"/>
      <c r="C31" s="155"/>
      <c r="D31" s="155"/>
      <c r="E31" s="155"/>
      <c r="F31" s="155"/>
      <c r="G31" s="155"/>
      <c r="H31" s="155"/>
      <c r="I31" s="155"/>
    </row>
    <row r="32" spans="1:9" s="20" customFormat="1" ht="49.5" customHeight="1">
      <c r="A32" s="34" t="s">
        <v>10</v>
      </c>
      <c r="B32" s="34"/>
      <c r="C32" s="54" t="s">
        <v>86</v>
      </c>
      <c r="D32" s="54"/>
      <c r="E32" s="34" t="s">
        <v>87</v>
      </c>
      <c r="F32" s="35" t="s">
        <v>6</v>
      </c>
      <c r="G32" s="34" t="s">
        <v>88</v>
      </c>
      <c r="H32" s="36" t="s">
        <v>89</v>
      </c>
      <c r="I32" s="34" t="s">
        <v>90</v>
      </c>
    </row>
    <row r="33" spans="1:9" ht="49.5" customHeight="1">
      <c r="A33" s="155" t="s">
        <v>91</v>
      </c>
      <c r="B33" s="155"/>
      <c r="C33" s="155"/>
      <c r="D33" s="155"/>
      <c r="E33" s="155"/>
      <c r="F33" s="155"/>
      <c r="G33" s="155"/>
      <c r="H33" s="155"/>
      <c r="I33" s="155"/>
    </row>
    <row r="34" spans="1:9" s="20" customFormat="1" ht="26.25">
      <c r="A34" s="123" t="s">
        <v>10</v>
      </c>
      <c r="B34" s="123"/>
      <c r="C34" s="123" t="s">
        <v>86</v>
      </c>
      <c r="D34" s="123"/>
      <c r="E34" s="123" t="s">
        <v>92</v>
      </c>
      <c r="F34" s="21" t="s">
        <v>93</v>
      </c>
      <c r="G34" s="124" t="s">
        <v>94</v>
      </c>
      <c r="H34" s="125">
        <f>H35+H36+H37+H38</f>
        <v>0</v>
      </c>
      <c r="I34" s="26"/>
    </row>
    <row r="35" spans="1:9" s="20" customFormat="1" ht="26.25">
      <c r="A35" s="123" t="s">
        <v>10</v>
      </c>
      <c r="B35" s="123"/>
      <c r="C35" s="123" t="s">
        <v>86</v>
      </c>
      <c r="D35" s="123"/>
      <c r="E35" s="123" t="s">
        <v>92</v>
      </c>
      <c r="F35" s="21" t="s">
        <v>95</v>
      </c>
      <c r="G35" s="126" t="s">
        <v>96</v>
      </c>
      <c r="H35" s="127">
        <f>H40</f>
        <v>0</v>
      </c>
      <c r="I35" s="26"/>
    </row>
    <row r="36" spans="1:9" s="20" customFormat="1" ht="31.5">
      <c r="A36" s="123" t="s">
        <v>10</v>
      </c>
      <c r="B36" s="123"/>
      <c r="C36" s="123" t="s">
        <v>86</v>
      </c>
      <c r="D36" s="123"/>
      <c r="E36" s="123" t="s">
        <v>92</v>
      </c>
      <c r="F36" s="21" t="s">
        <v>97</v>
      </c>
      <c r="G36" s="126" t="s">
        <v>98</v>
      </c>
      <c r="H36" s="22">
        <f>H42</f>
        <v>0</v>
      </c>
      <c r="I36" s="26"/>
    </row>
    <row r="37" spans="1:9" s="20" customFormat="1" ht="31.5">
      <c r="A37" s="123" t="s">
        <v>10</v>
      </c>
      <c r="B37" s="123"/>
      <c r="C37" s="123" t="s">
        <v>86</v>
      </c>
      <c r="D37" s="123"/>
      <c r="E37" s="123" t="s">
        <v>92</v>
      </c>
      <c r="F37" s="21" t="s">
        <v>99</v>
      </c>
      <c r="G37" s="128" t="s">
        <v>100</v>
      </c>
      <c r="H37" s="127">
        <f>H61</f>
        <v>0</v>
      </c>
      <c r="I37" s="26"/>
    </row>
    <row r="38" spans="1:9" s="20" customFormat="1" ht="31.5">
      <c r="A38" s="123" t="s">
        <v>10</v>
      </c>
      <c r="B38" s="123"/>
      <c r="C38" s="123" t="s">
        <v>86</v>
      </c>
      <c r="D38" s="123"/>
      <c r="E38" s="123" t="s">
        <v>92</v>
      </c>
      <c r="F38" s="21" t="s">
        <v>101</v>
      </c>
      <c r="G38" s="128" t="s">
        <v>102</v>
      </c>
      <c r="H38" s="127">
        <f>H64</f>
        <v>0</v>
      </c>
      <c r="I38" s="26"/>
    </row>
    <row r="39" spans="1:9" ht="51.75" customHeight="1">
      <c r="A39" s="155" t="s">
        <v>103</v>
      </c>
      <c r="B39" s="155"/>
      <c r="C39" s="155"/>
      <c r="D39" s="155"/>
      <c r="E39" s="155"/>
      <c r="F39" s="155"/>
      <c r="G39" s="155"/>
      <c r="H39" s="155"/>
      <c r="I39" s="155"/>
    </row>
    <row r="40" spans="1:9" s="20" customFormat="1" ht="31.5">
      <c r="A40" s="123" t="s">
        <v>10</v>
      </c>
      <c r="B40" s="123"/>
      <c r="C40" s="48" t="s">
        <v>86</v>
      </c>
      <c r="D40" s="48"/>
      <c r="E40" s="123" t="s">
        <v>92</v>
      </c>
      <c r="F40" s="21" t="s">
        <v>95</v>
      </c>
      <c r="G40" s="126" t="s">
        <v>96</v>
      </c>
      <c r="H40" s="127">
        <f>'Tool 03 (PEff,y) '!G3</f>
        <v>0</v>
      </c>
      <c r="I40" s="126" t="s">
        <v>104</v>
      </c>
    </row>
    <row r="41" spans="1:9" ht="58.5" customHeight="1">
      <c r="A41" s="155" t="s">
        <v>105</v>
      </c>
      <c r="B41" s="155"/>
      <c r="C41" s="155"/>
      <c r="D41" s="155"/>
      <c r="E41" s="155"/>
      <c r="F41" s="155"/>
      <c r="G41" s="155"/>
      <c r="H41" s="155"/>
      <c r="I41" s="155"/>
    </row>
    <row r="42" spans="1:9" s="20" customFormat="1" ht="31.5">
      <c r="A42" s="123" t="s">
        <v>10</v>
      </c>
      <c r="B42" s="123"/>
      <c r="C42" s="48" t="s">
        <v>86</v>
      </c>
      <c r="D42" s="48"/>
      <c r="E42" s="123" t="s">
        <v>92</v>
      </c>
      <c r="F42" s="21" t="s">
        <v>97</v>
      </c>
      <c r="G42" s="126" t="s">
        <v>106</v>
      </c>
      <c r="H42" s="22">
        <f>H43+H44</f>
        <v>0</v>
      </c>
      <c r="I42" s="26"/>
    </row>
    <row r="43" spans="1:9" s="20" customFormat="1" ht="31.5">
      <c r="A43" s="123" t="s">
        <v>10</v>
      </c>
      <c r="B43" s="123"/>
      <c r="C43" s="48" t="s">
        <v>86</v>
      </c>
      <c r="D43" s="48"/>
      <c r="E43" s="123" t="s">
        <v>92</v>
      </c>
      <c r="F43" s="21" t="s">
        <v>107</v>
      </c>
      <c r="G43" s="126" t="s">
        <v>108</v>
      </c>
      <c r="H43" s="22">
        <f>(H47+H48*H49)*H50</f>
        <v>0</v>
      </c>
      <c r="I43" s="129"/>
    </row>
    <row r="44" spans="1:9" s="20" customFormat="1" ht="31.5">
      <c r="A44" s="123" t="s">
        <v>10</v>
      </c>
      <c r="B44" s="123"/>
      <c r="C44" s="48" t="s">
        <v>86</v>
      </c>
      <c r="D44" s="48"/>
      <c r="E44" s="123" t="s">
        <v>92</v>
      </c>
      <c r="F44" s="21" t="s">
        <v>109</v>
      </c>
      <c r="G44" s="126" t="s">
        <v>110</v>
      </c>
      <c r="H44" s="22">
        <f>H53+H54</f>
        <v>0</v>
      </c>
      <c r="I44" s="129"/>
    </row>
    <row r="45" spans="1:9" ht="58.5" customHeight="1">
      <c r="A45" s="155" t="s">
        <v>111</v>
      </c>
      <c r="B45" s="155"/>
      <c r="C45" s="155"/>
      <c r="D45" s="155"/>
      <c r="E45" s="155"/>
      <c r="F45" s="155"/>
      <c r="G45" s="155"/>
      <c r="H45" s="155"/>
      <c r="I45" s="155"/>
    </row>
    <row r="46" spans="1:9" s="20" customFormat="1" ht="31.5">
      <c r="A46" s="27" t="s">
        <v>10</v>
      </c>
      <c r="B46" s="27"/>
      <c r="C46" s="48" t="s">
        <v>86</v>
      </c>
      <c r="D46" s="48"/>
      <c r="E46" s="123" t="s">
        <v>92</v>
      </c>
      <c r="F46" s="21" t="s">
        <v>107</v>
      </c>
      <c r="G46" s="126" t="s">
        <v>108</v>
      </c>
      <c r="H46" s="22">
        <f>(H47+H48*H49)*H50</f>
        <v>0</v>
      </c>
      <c r="I46" s="129"/>
    </row>
    <row r="47" spans="1:9" s="20" customFormat="1" ht="31.5">
      <c r="A47" s="52" t="s">
        <v>10</v>
      </c>
      <c r="B47" s="52"/>
      <c r="C47" s="130" t="s">
        <v>112</v>
      </c>
      <c r="D47" s="130"/>
      <c r="E47" s="52" t="s">
        <v>113</v>
      </c>
      <c r="F47" s="23" t="s">
        <v>114</v>
      </c>
      <c r="G47" s="131" t="s">
        <v>115</v>
      </c>
      <c r="H47" s="24">
        <v>0</v>
      </c>
      <c r="I47" s="132"/>
    </row>
    <row r="48" spans="1:9" s="20" customFormat="1" ht="31.5">
      <c r="A48" s="52" t="s">
        <v>10</v>
      </c>
      <c r="B48" s="52"/>
      <c r="C48" s="130" t="s">
        <v>112</v>
      </c>
      <c r="D48" s="130"/>
      <c r="E48" s="52" t="s">
        <v>113</v>
      </c>
      <c r="F48" s="23" t="s">
        <v>116</v>
      </c>
      <c r="G48" s="131" t="s">
        <v>117</v>
      </c>
      <c r="H48" s="133">
        <v>0</v>
      </c>
      <c r="I48" s="132"/>
    </row>
    <row r="49" spans="1:9" s="20" customFormat="1" ht="31.5">
      <c r="A49" s="52" t="s">
        <v>10</v>
      </c>
      <c r="B49" s="52"/>
      <c r="C49" s="130" t="s">
        <v>112</v>
      </c>
      <c r="D49" s="130"/>
      <c r="E49" s="52" t="s">
        <v>113</v>
      </c>
      <c r="F49" s="23" t="s">
        <v>118</v>
      </c>
      <c r="G49" s="131" t="s">
        <v>119</v>
      </c>
      <c r="H49" s="133">
        <v>21</v>
      </c>
      <c r="I49" s="132" t="s">
        <v>120</v>
      </c>
    </row>
    <row r="50" spans="1:9" s="20" customFormat="1" ht="26.25">
      <c r="A50" s="52" t="s">
        <v>10</v>
      </c>
      <c r="B50" s="52"/>
      <c r="C50" s="130" t="s">
        <v>112</v>
      </c>
      <c r="D50" s="130"/>
      <c r="E50" s="52" t="s">
        <v>113</v>
      </c>
      <c r="F50" s="23" t="s">
        <v>121</v>
      </c>
      <c r="G50" s="131" t="s">
        <v>122</v>
      </c>
      <c r="H50" s="133">
        <v>0</v>
      </c>
      <c r="I50" s="132"/>
    </row>
    <row r="51" spans="1:9" ht="44.25" customHeight="1">
      <c r="A51" s="155" t="s">
        <v>123</v>
      </c>
      <c r="B51" s="155"/>
      <c r="C51" s="155"/>
      <c r="D51" s="155"/>
      <c r="E51" s="155"/>
      <c r="F51" s="155"/>
      <c r="G51" s="155"/>
      <c r="H51" s="155"/>
      <c r="I51" s="155"/>
    </row>
    <row r="52" spans="1:9" s="20" customFormat="1" ht="31.5">
      <c r="A52" s="49" t="s">
        <v>10</v>
      </c>
      <c r="B52" s="49"/>
      <c r="C52" s="50" t="s">
        <v>86</v>
      </c>
      <c r="D52" s="50"/>
      <c r="E52" s="124" t="s">
        <v>92</v>
      </c>
      <c r="F52" s="21" t="s">
        <v>109</v>
      </c>
      <c r="G52" s="126" t="s">
        <v>110</v>
      </c>
      <c r="H52" s="22">
        <f>H53+H54</f>
        <v>0</v>
      </c>
      <c r="I52" s="129"/>
    </row>
    <row r="53" spans="1:9" s="20" customFormat="1" ht="78.75">
      <c r="A53" s="49" t="s">
        <v>10</v>
      </c>
      <c r="B53" s="49"/>
      <c r="C53" s="50" t="s">
        <v>86</v>
      </c>
      <c r="D53" s="50"/>
      <c r="E53" s="124" t="s">
        <v>92</v>
      </c>
      <c r="F53" s="21" t="s">
        <v>124</v>
      </c>
      <c r="G53" s="126" t="s">
        <v>125</v>
      </c>
      <c r="H53" s="125">
        <f>(H55-H56)*(H47+H48*H49)</f>
        <v>0</v>
      </c>
      <c r="I53" s="129"/>
    </row>
    <row r="54" spans="1:9" s="20" customFormat="1" ht="47.25">
      <c r="A54" s="49" t="s">
        <v>10</v>
      </c>
      <c r="B54" s="49"/>
      <c r="C54" s="50" t="s">
        <v>86</v>
      </c>
      <c r="D54" s="50"/>
      <c r="E54" s="124" t="s">
        <v>92</v>
      </c>
      <c r="F54" s="21" t="s">
        <v>126</v>
      </c>
      <c r="G54" s="126" t="s">
        <v>127</v>
      </c>
      <c r="H54" s="125">
        <f>H57*H58</f>
        <v>0</v>
      </c>
      <c r="I54" s="129"/>
    </row>
    <row r="55" spans="1:9" s="20" customFormat="1" ht="26.25">
      <c r="A55" s="51" t="s">
        <v>10</v>
      </c>
      <c r="B55" s="51"/>
      <c r="C55" s="134" t="s">
        <v>112</v>
      </c>
      <c r="D55" s="134"/>
      <c r="E55" s="51" t="s">
        <v>113</v>
      </c>
      <c r="F55" s="23" t="s">
        <v>128</v>
      </c>
      <c r="G55" s="131" t="s">
        <v>129</v>
      </c>
      <c r="H55" s="133">
        <v>0</v>
      </c>
      <c r="I55" s="135"/>
    </row>
    <row r="56" spans="1:9" s="20" customFormat="1" ht="26.25">
      <c r="A56" s="51" t="s">
        <v>10</v>
      </c>
      <c r="B56" s="51"/>
      <c r="C56" s="134" t="s">
        <v>112</v>
      </c>
      <c r="D56" s="134"/>
      <c r="E56" s="51" t="s">
        <v>113</v>
      </c>
      <c r="F56" s="23" t="s">
        <v>130</v>
      </c>
      <c r="G56" s="131" t="s">
        <v>131</v>
      </c>
      <c r="H56" s="133">
        <v>0</v>
      </c>
      <c r="I56" s="135"/>
    </row>
    <row r="57" spans="1:9" s="20" customFormat="1" ht="26.25">
      <c r="A57" s="51" t="s">
        <v>10</v>
      </c>
      <c r="B57" s="51"/>
      <c r="C57" s="134" t="s">
        <v>112</v>
      </c>
      <c r="D57" s="134"/>
      <c r="E57" s="51" t="s">
        <v>113</v>
      </c>
      <c r="F57" s="23" t="s">
        <v>132</v>
      </c>
      <c r="G57" s="131" t="s">
        <v>133</v>
      </c>
      <c r="H57" s="133">
        <v>0</v>
      </c>
      <c r="I57" s="135"/>
    </row>
    <row r="58" spans="1:9" s="20" customFormat="1" ht="31.5">
      <c r="A58" s="51" t="s">
        <v>10</v>
      </c>
      <c r="B58" s="51"/>
      <c r="C58" s="134" t="s">
        <v>10</v>
      </c>
      <c r="D58" s="134"/>
      <c r="E58" s="51" t="s">
        <v>113</v>
      </c>
      <c r="F58" s="23" t="s">
        <v>134</v>
      </c>
      <c r="G58" s="131" t="s">
        <v>135</v>
      </c>
      <c r="H58" s="133">
        <v>25</v>
      </c>
      <c r="I58" s="135"/>
    </row>
    <row r="59" spans="1:9" ht="51" customHeight="1">
      <c r="A59" s="155" t="s">
        <v>136</v>
      </c>
      <c r="B59" s="155"/>
      <c r="C59" s="155"/>
      <c r="D59" s="155"/>
      <c r="E59" s="155"/>
      <c r="F59" s="155"/>
      <c r="G59" s="155"/>
      <c r="H59" s="155"/>
      <c r="I59" s="155"/>
    </row>
    <row r="60" spans="1:9" s="20" customFormat="1" ht="31.5">
      <c r="A60" s="34" t="s">
        <v>10</v>
      </c>
      <c r="B60" s="34"/>
      <c r="C60" s="54" t="s">
        <v>86</v>
      </c>
      <c r="D60" s="54"/>
      <c r="E60" s="34" t="s">
        <v>87</v>
      </c>
      <c r="F60" s="35" t="s">
        <v>6</v>
      </c>
      <c r="G60" s="34" t="s">
        <v>137</v>
      </c>
      <c r="H60" s="36" t="s">
        <v>86</v>
      </c>
      <c r="I60" s="34" t="s">
        <v>138</v>
      </c>
    </row>
    <row r="61" spans="1:9" s="20" customFormat="1" ht="31.5">
      <c r="A61" s="123" t="s">
        <v>11</v>
      </c>
      <c r="B61" s="123"/>
      <c r="C61" s="48" t="s">
        <v>86</v>
      </c>
      <c r="D61" s="48"/>
      <c r="E61" s="123" t="s">
        <v>92</v>
      </c>
      <c r="F61" s="21" t="s">
        <v>99</v>
      </c>
      <c r="G61" s="128" t="s">
        <v>100</v>
      </c>
      <c r="H61" s="127">
        <f>'Power Density'!G8</f>
        <v>0</v>
      </c>
      <c r="I61" s="136"/>
    </row>
    <row r="62" spans="1:9" ht="44.25" customHeight="1">
      <c r="A62" s="155" t="s">
        <v>139</v>
      </c>
      <c r="B62" s="155"/>
      <c r="C62" s="155"/>
      <c r="D62" s="155"/>
      <c r="E62" s="155"/>
      <c r="F62" s="155"/>
      <c r="G62" s="155"/>
      <c r="H62" s="155"/>
      <c r="I62" s="155"/>
    </row>
    <row r="63" spans="1:9" s="20" customFormat="1" ht="47.25">
      <c r="A63" s="34" t="s">
        <v>10</v>
      </c>
      <c r="B63" s="34"/>
      <c r="C63" s="54" t="s">
        <v>86</v>
      </c>
      <c r="D63" s="54"/>
      <c r="E63" s="34" t="s">
        <v>87</v>
      </c>
      <c r="F63" s="35" t="s">
        <v>140</v>
      </c>
      <c r="G63" s="34" t="s">
        <v>141</v>
      </c>
      <c r="H63" s="36" t="s">
        <v>142</v>
      </c>
      <c r="I63" s="37" t="s">
        <v>143</v>
      </c>
    </row>
    <row r="64" spans="1:9" s="20" customFormat="1" ht="31.5">
      <c r="A64" s="123" t="s">
        <v>11</v>
      </c>
      <c r="B64" s="123"/>
      <c r="C64" s="48" t="s">
        <v>86</v>
      </c>
      <c r="D64" s="48"/>
      <c r="E64" s="123" t="s">
        <v>92</v>
      </c>
      <c r="F64" s="21" t="s">
        <v>101</v>
      </c>
      <c r="G64" s="128" t="s">
        <v>102</v>
      </c>
      <c r="H64" s="127">
        <f>'Tool 05.1 (PEbess,y) '!G6</f>
        <v>0</v>
      </c>
      <c r="I64" s="26"/>
    </row>
    <row r="65" spans="1:9" ht="44.25" customHeight="1">
      <c r="A65" s="155" t="s">
        <v>144</v>
      </c>
      <c r="B65" s="155"/>
      <c r="C65" s="155"/>
      <c r="D65" s="155"/>
      <c r="E65" s="155"/>
      <c r="F65" s="155"/>
      <c r="G65" s="155"/>
      <c r="H65" s="155"/>
      <c r="I65" s="155"/>
    </row>
    <row r="66" spans="1:9" s="20" customFormat="1" ht="26.25">
      <c r="A66" s="49" t="s">
        <v>10</v>
      </c>
      <c r="B66" s="49"/>
      <c r="C66" s="50" t="s">
        <v>86</v>
      </c>
      <c r="D66" s="50"/>
      <c r="E66" s="124" t="s">
        <v>92</v>
      </c>
      <c r="F66" s="21" t="s">
        <v>145</v>
      </c>
      <c r="G66" s="126" t="s">
        <v>146</v>
      </c>
      <c r="H66" s="125">
        <f>H67*H68</f>
        <v>33941.613958999995</v>
      </c>
      <c r="I66" s="136"/>
    </row>
    <row r="67" spans="1:9" s="20" customFormat="1" ht="47.25">
      <c r="A67" s="50" t="s">
        <v>10</v>
      </c>
      <c r="B67" s="50"/>
      <c r="C67" s="50" t="s">
        <v>86</v>
      </c>
      <c r="D67" s="50"/>
      <c r="E67" s="124" t="s">
        <v>92</v>
      </c>
      <c r="F67" s="21" t="s">
        <v>147</v>
      </c>
      <c r="G67" s="136" t="s">
        <v>148</v>
      </c>
      <c r="H67" s="152">
        <f>H71</f>
        <v>60280</v>
      </c>
      <c r="I67" s="151"/>
    </row>
    <row r="68" spans="1:9" s="20" customFormat="1" ht="31.5">
      <c r="A68" s="50" t="s">
        <v>10</v>
      </c>
      <c r="B68" s="50"/>
      <c r="C68" s="50" t="s">
        <v>86</v>
      </c>
      <c r="D68" s="50"/>
      <c r="E68" s="124" t="s">
        <v>92</v>
      </c>
      <c r="F68" s="21" t="s">
        <v>149</v>
      </c>
      <c r="G68" s="136" t="s">
        <v>150</v>
      </c>
      <c r="H68" s="125">
        <f>'Tool 07 Combined Margin'!G8</f>
        <v>0.56306592499999997</v>
      </c>
      <c r="I68" s="136" t="s">
        <v>151</v>
      </c>
    </row>
    <row r="69" spans="1:9" ht="44.25" customHeight="1">
      <c r="A69" s="155" t="s">
        <v>152</v>
      </c>
      <c r="B69" s="155"/>
      <c r="C69" s="155"/>
      <c r="D69" s="155"/>
      <c r="E69" s="155"/>
      <c r="F69" s="155"/>
      <c r="G69" s="155"/>
      <c r="H69" s="155"/>
      <c r="I69" s="155"/>
    </row>
    <row r="70" spans="1:9" s="20" customFormat="1" ht="94.5">
      <c r="A70" s="34" t="s">
        <v>10</v>
      </c>
      <c r="B70" s="34"/>
      <c r="C70" s="34" t="s">
        <v>11</v>
      </c>
      <c r="D70" s="34"/>
      <c r="E70" s="34" t="s">
        <v>87</v>
      </c>
      <c r="F70" s="35" t="s">
        <v>140</v>
      </c>
      <c r="G70" s="34" t="s">
        <v>153</v>
      </c>
      <c r="H70" s="36" t="s">
        <v>154</v>
      </c>
      <c r="I70" s="37" t="s">
        <v>155</v>
      </c>
    </row>
    <row r="71" spans="1:9" s="20" customFormat="1" ht="47.25">
      <c r="A71" s="27" t="s">
        <v>10</v>
      </c>
      <c r="B71" s="27"/>
      <c r="C71" s="48" t="s">
        <v>86</v>
      </c>
      <c r="D71" s="48"/>
      <c r="E71" s="123" t="s">
        <v>92</v>
      </c>
      <c r="F71" s="21" t="s">
        <v>147</v>
      </c>
      <c r="G71" s="136" t="s">
        <v>148</v>
      </c>
      <c r="H71" s="127">
        <f>Retrofit!G3</f>
        <v>60280</v>
      </c>
      <c r="I71" s="26"/>
    </row>
    <row r="72" spans="1:9" ht="44.25" customHeight="1">
      <c r="A72" s="156" t="s">
        <v>156</v>
      </c>
      <c r="B72" s="156"/>
      <c r="C72" s="156"/>
      <c r="D72" s="156"/>
      <c r="E72" s="156"/>
      <c r="F72" s="156"/>
      <c r="G72" s="156"/>
      <c r="H72" s="156"/>
      <c r="I72" s="156"/>
    </row>
    <row r="73" spans="1:9" ht="30.75">
      <c r="A73" s="27" t="s">
        <v>10</v>
      </c>
      <c r="B73" s="27"/>
      <c r="C73" s="48" t="s">
        <v>86</v>
      </c>
      <c r="D73" s="145" t="s">
        <v>157</v>
      </c>
      <c r="E73" s="55" t="s">
        <v>92</v>
      </c>
      <c r="F73" s="15" t="s">
        <v>158</v>
      </c>
      <c r="G73" s="16" t="s">
        <v>159</v>
      </c>
      <c r="H73" s="17">
        <f>H74-H75</f>
        <v>33941.613958999995</v>
      </c>
      <c r="I73" s="19"/>
    </row>
    <row r="74" spans="1:9" ht="30.75">
      <c r="A74" s="27" t="s">
        <v>10</v>
      </c>
      <c r="B74" s="27"/>
      <c r="C74" s="48" t="s">
        <v>86</v>
      </c>
      <c r="D74" s="145" t="s">
        <v>160</v>
      </c>
      <c r="E74" s="55" t="s">
        <v>92</v>
      </c>
      <c r="F74" s="15" t="s">
        <v>161</v>
      </c>
      <c r="G74" s="19" t="s">
        <v>162</v>
      </c>
      <c r="H74" s="17">
        <f>H66</f>
        <v>33941.613958999995</v>
      </c>
      <c r="I74" s="19"/>
    </row>
    <row r="75" spans="1:9" ht="30.75">
      <c r="A75" s="27" t="s">
        <v>10</v>
      </c>
      <c r="B75" s="27"/>
      <c r="C75" s="48" t="s">
        <v>86</v>
      </c>
      <c r="D75" s="145" t="s">
        <v>163</v>
      </c>
      <c r="E75" s="55" t="s">
        <v>92</v>
      </c>
      <c r="F75" s="15" t="s">
        <v>164</v>
      </c>
      <c r="G75" s="19" t="s">
        <v>165</v>
      </c>
      <c r="H75" s="17">
        <f>H34</f>
        <v>0</v>
      </c>
      <c r="I75" s="19"/>
    </row>
  </sheetData>
  <mergeCells count="12">
    <mergeCell ref="A72:I72"/>
    <mergeCell ref="A51:I51"/>
    <mergeCell ref="A59:I59"/>
    <mergeCell ref="A62:I62"/>
    <mergeCell ref="A65:I65"/>
    <mergeCell ref="A69:I69"/>
    <mergeCell ref="A2:I2"/>
    <mergeCell ref="A33:I33"/>
    <mergeCell ref="A39:I39"/>
    <mergeCell ref="A41:I41"/>
    <mergeCell ref="A45:I45"/>
    <mergeCell ref="A31:I31"/>
  </mergeCells>
  <phoneticPr fontId="9" type="noConversion"/>
  <dataValidations count="4">
    <dataValidation type="list" allowBlank="1" showInputMessage="1" showErrorMessage="1" sqref="H60" xr:uid="{2F1A03C8-93DC-43F9-A35F-C36C382D79C3}">
      <formula1>"yes,no"</formula1>
    </dataValidation>
    <dataValidation type="list" allowBlank="1" showInputMessage="1" showErrorMessage="1" sqref="H63" xr:uid="{5845C2FB-19D5-4357-9201-3A278F571B0A}">
      <formula1>"Grid,Fossil Fuel"</formula1>
    </dataValidation>
    <dataValidation type="list" allowBlank="1" showInputMessage="1" showErrorMessage="1" sqref="H70" xr:uid="{00354F80-1AA2-42B4-96AA-81457C2D6A5B}">
      <formula1>"Greenfield Power Plants,Capacity addition to hydro or geothermal, Retrofit/Rehab/Replacement"</formula1>
    </dataValidation>
    <dataValidation type="list" allowBlank="1" showInputMessage="1" showErrorMessage="1" sqref="H32" xr:uid="{23774E87-A9AB-4800-9B44-405CD3DA2E69}">
      <formula1>"Tool 32,Tool 01"</formula1>
    </dataValidation>
  </dataValidations>
  <hyperlinks>
    <hyperlink ref="H18" r:id="rId1" xr:uid="{F0A3BD07-5230-4594-89FB-F31DEA7F22D8}"/>
  </hyperlinks>
  <pageMargins left="0.7" right="0.7" top="0.75" bottom="0.75" header="0.3" footer="0.3"/>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r:uid="{409F100F-3639-418C-A126-CE90CA4BEDA1}">
          <x14:formula1>
            <xm:f>'IWA Properties'!$A$2:$A$274</xm:f>
          </x14:formula1>
          <xm:sqref>D73:D75 D3:D30</xm:sqref>
        </x14:dataValidation>
        <x14:dataValidation type="list" allowBlank="1" showInputMessage="1" showErrorMessage="1" xr:uid="{D38C0BB9-868A-407F-A49D-2A8734D4B1DB}">
          <x14:formula1>
            <xm:f>'IWA Properties'!$B$2:$B$481</xm:f>
          </x14:formula1>
          <xm:sqref>H23</xm:sqref>
        </x14:dataValidation>
      </x14:dataValidations>
    </ext>
  </extLs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B35E8A-4375-4847-B8DF-2E9A86BAEA16}">
  <dimension ref="A1:H11"/>
  <sheetViews>
    <sheetView tabSelected="1" zoomScale="90" zoomScaleNormal="90" workbookViewId="0">
      <pane ySplit="1" topLeftCell="A6" activePane="bottomLeft" state="frozen"/>
      <selection pane="bottomLeft" activeCell="G8" sqref="G8"/>
      <selection activeCell="B1" sqref="B1"/>
    </sheetView>
  </sheetViews>
  <sheetFormatPr defaultColWidth="8.85546875" defaultRowHeight="15"/>
  <cols>
    <col min="1" max="1" width="11.7109375" customWidth="1"/>
    <col min="2" max="2" width="13" customWidth="1"/>
    <col min="3" max="3" width="12.42578125" customWidth="1"/>
    <col min="4" max="4" width="13.7109375" bestFit="1" customWidth="1"/>
    <col min="5" max="5" width="27.42578125" bestFit="1" customWidth="1"/>
    <col min="6" max="6" width="74.42578125" customWidth="1"/>
    <col min="7" max="7" width="18.42578125" customWidth="1"/>
    <col min="8" max="8" width="107" customWidth="1"/>
  </cols>
  <sheetData>
    <row r="1" spans="1:8" ht="39.75" customHeight="1">
      <c r="A1" s="6" t="s">
        <v>0</v>
      </c>
      <c r="B1" s="6" t="s">
        <v>1</v>
      </c>
      <c r="C1" s="5" t="s">
        <v>2</v>
      </c>
      <c r="D1" s="6" t="s">
        <v>4</v>
      </c>
      <c r="E1" s="6" t="s">
        <v>5</v>
      </c>
      <c r="F1" s="1" t="s">
        <v>6</v>
      </c>
      <c r="G1" s="1" t="s">
        <v>7</v>
      </c>
      <c r="H1" s="5" t="s">
        <v>8</v>
      </c>
    </row>
    <row r="2" spans="1:8" ht="44.25" customHeight="1">
      <c r="A2" s="155" t="s">
        <v>431</v>
      </c>
      <c r="B2" s="155"/>
      <c r="C2" s="155"/>
      <c r="D2" s="155"/>
      <c r="E2" s="155"/>
      <c r="F2" s="155"/>
      <c r="G2" s="155"/>
      <c r="H2" s="155"/>
    </row>
    <row r="3" spans="1:8" s="20" customFormat="1" ht="31.5">
      <c r="A3" s="48" t="s">
        <v>112</v>
      </c>
      <c r="B3" s="48"/>
      <c r="C3" s="123" t="s">
        <v>86</v>
      </c>
      <c r="D3" s="48" t="s">
        <v>417</v>
      </c>
      <c r="E3" s="21" t="s">
        <v>147</v>
      </c>
      <c r="F3" s="136" t="s">
        <v>432</v>
      </c>
      <c r="G3" s="111">
        <f>G9-(G5)</f>
        <v>60280</v>
      </c>
      <c r="H3" s="136" t="s">
        <v>433</v>
      </c>
    </row>
    <row r="4" spans="1:8" s="20" customFormat="1" ht="26.25">
      <c r="A4" s="48" t="s">
        <v>112</v>
      </c>
      <c r="B4" s="48"/>
      <c r="C4" s="123" t="s">
        <v>86</v>
      </c>
      <c r="D4" s="48" t="s">
        <v>417</v>
      </c>
      <c r="E4" s="21" t="s">
        <v>147</v>
      </c>
      <c r="F4" s="136" t="s">
        <v>434</v>
      </c>
      <c r="G4" s="111">
        <f>0</f>
        <v>0</v>
      </c>
      <c r="H4" s="136"/>
    </row>
    <row r="5" spans="1:8" s="20" customFormat="1" ht="23.25">
      <c r="A5" s="48" t="s">
        <v>112</v>
      </c>
      <c r="B5" s="48"/>
      <c r="C5" s="123" t="s">
        <v>86</v>
      </c>
      <c r="D5" s="48" t="s">
        <v>417</v>
      </c>
      <c r="E5" s="21"/>
      <c r="F5" s="136" t="s">
        <v>435</v>
      </c>
      <c r="G5" s="111">
        <f>G10+G11</f>
        <v>0</v>
      </c>
      <c r="H5" s="136" t="s">
        <v>436</v>
      </c>
    </row>
    <row r="6" spans="1:8" s="20" customFormat="1" ht="110.25">
      <c r="A6" s="130" t="s">
        <v>112</v>
      </c>
      <c r="B6" s="130"/>
      <c r="C6" s="130" t="s">
        <v>112</v>
      </c>
      <c r="D6" s="168" t="s">
        <v>437</v>
      </c>
      <c r="E6" s="23" t="s">
        <v>438</v>
      </c>
      <c r="F6" s="131" t="s">
        <v>439</v>
      </c>
      <c r="G6" s="140">
        <v>45158</v>
      </c>
      <c r="H6" s="135" t="s">
        <v>440</v>
      </c>
    </row>
    <row r="7" spans="1:8" ht="37.5">
      <c r="A7" s="65" t="s">
        <v>10</v>
      </c>
      <c r="B7" s="61"/>
      <c r="C7" s="65" t="s">
        <v>86</v>
      </c>
      <c r="D7" s="65" t="s">
        <v>441</v>
      </c>
      <c r="E7" s="67" t="s">
        <v>442</v>
      </c>
      <c r="F7" s="63" t="s">
        <v>443</v>
      </c>
      <c r="G7" s="59" t="s">
        <v>444</v>
      </c>
      <c r="H7" s="63" t="s">
        <v>445</v>
      </c>
    </row>
    <row r="8" spans="1:8" ht="18.75">
      <c r="A8" s="31" t="s">
        <v>10</v>
      </c>
      <c r="B8" s="2"/>
      <c r="C8" s="31" t="s">
        <v>112</v>
      </c>
      <c r="D8" s="31" t="s">
        <v>446</v>
      </c>
      <c r="E8" s="32"/>
      <c r="F8" s="10" t="s">
        <v>447</v>
      </c>
      <c r="G8" s="33" t="s">
        <v>448</v>
      </c>
      <c r="H8" s="10" t="s">
        <v>449</v>
      </c>
    </row>
    <row r="9" spans="1:8" s="20" customFormat="1" ht="31.5">
      <c r="A9" s="52" t="s">
        <v>112</v>
      </c>
      <c r="B9" s="52"/>
      <c r="C9" s="130" t="s">
        <v>112</v>
      </c>
      <c r="D9" s="52" t="s">
        <v>396</v>
      </c>
      <c r="E9" s="23" t="s">
        <v>422</v>
      </c>
      <c r="F9" s="135" t="s">
        <v>450</v>
      </c>
      <c r="G9" s="25">
        <v>60280</v>
      </c>
      <c r="H9" s="135"/>
    </row>
    <row r="10" spans="1:8" s="20" customFormat="1" ht="47.25">
      <c r="A10" s="130" t="s">
        <v>112</v>
      </c>
      <c r="B10" s="130"/>
      <c r="C10" s="130" t="s">
        <v>112</v>
      </c>
      <c r="D10" s="130" t="s">
        <v>396</v>
      </c>
      <c r="E10" s="23" t="s">
        <v>451</v>
      </c>
      <c r="F10" s="135" t="s">
        <v>452</v>
      </c>
      <c r="G10" s="141">
        <v>0</v>
      </c>
      <c r="H10" s="135" t="s">
        <v>453</v>
      </c>
    </row>
    <row r="11" spans="1:8" s="20" customFormat="1" ht="63">
      <c r="A11" s="130" t="s">
        <v>112</v>
      </c>
      <c r="B11" s="130"/>
      <c r="C11" s="130" t="s">
        <v>112</v>
      </c>
      <c r="D11" s="130" t="s">
        <v>396</v>
      </c>
      <c r="E11" s="23" t="s">
        <v>454</v>
      </c>
      <c r="F11" s="135" t="s">
        <v>455</v>
      </c>
      <c r="G11" s="141">
        <v>0</v>
      </c>
      <c r="H11" s="135"/>
    </row>
  </sheetData>
  <mergeCells count="1">
    <mergeCell ref="A2:H2"/>
  </mergeCells>
  <dataValidations count="1">
    <dataValidation type="list" allowBlank="1" showInputMessage="1" showErrorMessage="1" sqref="G7" xr:uid="{59948707-26C2-4E36-ADD1-6507236FE01E}">
      <formula1>"Before,On/After"</formula1>
    </dataValidation>
  </dataValidations>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61BCAF-116A-4EFB-AD8D-708F5C2826DB}">
  <dimension ref="A1:H14"/>
  <sheetViews>
    <sheetView workbookViewId="0">
      <pane ySplit="1" topLeftCell="A6" activePane="bottomLeft" state="frozen"/>
      <selection pane="bottomLeft" activeCell="G7" sqref="G7"/>
    </sheetView>
  </sheetViews>
  <sheetFormatPr defaultColWidth="8.85546875" defaultRowHeight="15"/>
  <cols>
    <col min="1" max="1" width="11.42578125" customWidth="1"/>
    <col min="2" max="2" width="13.140625" customWidth="1"/>
    <col min="3" max="3" width="11.140625" customWidth="1"/>
    <col min="4" max="4" width="10.28515625" customWidth="1"/>
    <col min="5" max="5" width="26.42578125" customWidth="1"/>
    <col min="6" max="6" width="61.140625" customWidth="1"/>
    <col min="7" max="7" width="23.7109375" customWidth="1"/>
    <col min="8" max="8" width="65.85546875" customWidth="1"/>
  </cols>
  <sheetData>
    <row r="1" spans="1:8" ht="39.75" customHeight="1">
      <c r="A1" s="6" t="s">
        <v>0</v>
      </c>
      <c r="B1" s="6" t="s">
        <v>1</v>
      </c>
      <c r="C1" s="5" t="s">
        <v>2</v>
      </c>
      <c r="D1" s="6" t="s">
        <v>4</v>
      </c>
      <c r="E1" s="6" t="s">
        <v>5</v>
      </c>
      <c r="F1" s="1" t="s">
        <v>6</v>
      </c>
      <c r="G1" s="1" t="s">
        <v>7</v>
      </c>
      <c r="H1" s="5" t="s">
        <v>8</v>
      </c>
    </row>
    <row r="2" spans="1:8" s="4" customFormat="1" ht="40.5" customHeight="1">
      <c r="A2" s="155" t="s">
        <v>456</v>
      </c>
      <c r="B2" s="155"/>
      <c r="C2" s="155"/>
      <c r="D2" s="155"/>
      <c r="E2" s="155"/>
      <c r="F2" s="155"/>
      <c r="G2" s="155"/>
      <c r="H2" s="155"/>
    </row>
    <row r="3" spans="1:8" ht="37.5">
      <c r="A3" s="65" t="s">
        <v>10</v>
      </c>
      <c r="B3" s="61"/>
      <c r="C3" s="65" t="s">
        <v>86</v>
      </c>
      <c r="D3" s="65" t="s">
        <v>441</v>
      </c>
      <c r="E3" s="67" t="s">
        <v>457</v>
      </c>
      <c r="F3" s="63" t="s">
        <v>458</v>
      </c>
      <c r="G3" s="59" t="s">
        <v>86</v>
      </c>
      <c r="H3" s="63" t="s">
        <v>459</v>
      </c>
    </row>
    <row r="4" spans="1:8" ht="29.25" customHeight="1">
      <c r="A4" s="31" t="s">
        <v>10</v>
      </c>
      <c r="B4" s="2"/>
      <c r="C4" s="31" t="s">
        <v>112</v>
      </c>
      <c r="D4" s="31" t="s">
        <v>446</v>
      </c>
      <c r="E4" s="32"/>
      <c r="F4" s="10" t="s">
        <v>460</v>
      </c>
      <c r="G4" s="33" t="s">
        <v>448</v>
      </c>
      <c r="H4" s="10" t="s">
        <v>449</v>
      </c>
    </row>
    <row r="5" spans="1:8" ht="90">
      <c r="A5" s="65" t="s">
        <v>10</v>
      </c>
      <c r="B5" s="61"/>
      <c r="C5" s="65" t="s">
        <v>86</v>
      </c>
      <c r="D5" s="65" t="s">
        <v>441</v>
      </c>
      <c r="E5" s="67" t="s">
        <v>461</v>
      </c>
      <c r="F5" s="63" t="s">
        <v>462</v>
      </c>
      <c r="G5" s="68" t="s">
        <v>463</v>
      </c>
      <c r="H5" s="63" t="s">
        <v>464</v>
      </c>
    </row>
    <row r="6" spans="1:8" ht="29.25" customHeight="1">
      <c r="A6" s="31" t="s">
        <v>10</v>
      </c>
      <c r="B6" s="2"/>
      <c r="C6" s="31" t="s">
        <v>112</v>
      </c>
      <c r="D6" s="31" t="s">
        <v>446</v>
      </c>
      <c r="E6" s="32"/>
      <c r="F6" s="10" t="s">
        <v>460</v>
      </c>
      <c r="G6" s="33" t="s">
        <v>448</v>
      </c>
      <c r="H6" s="10" t="s">
        <v>449</v>
      </c>
    </row>
    <row r="7" spans="1:8" ht="45">
      <c r="A7" s="65" t="s">
        <v>10</v>
      </c>
      <c r="B7" s="61"/>
      <c r="C7" s="65" t="s">
        <v>86</v>
      </c>
      <c r="D7" s="65" t="s">
        <v>441</v>
      </c>
      <c r="E7" s="67" t="s">
        <v>465</v>
      </c>
      <c r="F7" s="63" t="s">
        <v>466</v>
      </c>
      <c r="G7" s="59" t="s">
        <v>112</v>
      </c>
      <c r="H7" s="63" t="s">
        <v>467</v>
      </c>
    </row>
    <row r="8" spans="1:8" ht="29.25" customHeight="1">
      <c r="A8" s="31" t="s">
        <v>10</v>
      </c>
      <c r="B8" s="2"/>
      <c r="C8" s="31" t="s">
        <v>112</v>
      </c>
      <c r="D8" s="31" t="s">
        <v>446</v>
      </c>
      <c r="E8" s="32"/>
      <c r="F8" s="10" t="s">
        <v>460</v>
      </c>
      <c r="G8" s="33" t="s">
        <v>448</v>
      </c>
      <c r="H8" s="10" t="s">
        <v>449</v>
      </c>
    </row>
    <row r="9" spans="1:8" ht="60">
      <c r="A9" s="65" t="s">
        <v>10</v>
      </c>
      <c r="B9" s="61"/>
      <c r="C9" s="65" t="s">
        <v>86</v>
      </c>
      <c r="D9" s="65" t="s">
        <v>441</v>
      </c>
      <c r="E9" s="67" t="s">
        <v>468</v>
      </c>
      <c r="F9" s="63" t="s">
        <v>469</v>
      </c>
      <c r="G9" s="68" t="s">
        <v>463</v>
      </c>
      <c r="H9" s="63" t="s">
        <v>470</v>
      </c>
    </row>
    <row r="10" spans="1:8" ht="26.25" customHeight="1">
      <c r="A10" s="31" t="s">
        <v>10</v>
      </c>
      <c r="B10" s="2"/>
      <c r="C10" s="31" t="s">
        <v>112</v>
      </c>
      <c r="D10" s="31" t="s">
        <v>446</v>
      </c>
      <c r="E10" s="32"/>
      <c r="F10" s="10" t="s">
        <v>460</v>
      </c>
      <c r="G10" s="33" t="s">
        <v>448</v>
      </c>
      <c r="H10" s="10" t="s">
        <v>449</v>
      </c>
    </row>
    <row r="11" spans="1:8" ht="60">
      <c r="A11" s="65" t="s">
        <v>10</v>
      </c>
      <c r="B11" s="61"/>
      <c r="C11" s="65" t="s">
        <v>86</v>
      </c>
      <c r="D11" s="65" t="s">
        <v>441</v>
      </c>
      <c r="E11" s="67" t="s">
        <v>471</v>
      </c>
      <c r="F11" s="63" t="s">
        <v>472</v>
      </c>
      <c r="G11" s="59" t="s">
        <v>86</v>
      </c>
      <c r="H11" s="63" t="s">
        <v>473</v>
      </c>
    </row>
    <row r="12" spans="1:8" ht="26.25" customHeight="1">
      <c r="A12" s="31" t="s">
        <v>10</v>
      </c>
      <c r="B12" s="2"/>
      <c r="C12" s="31" t="s">
        <v>112</v>
      </c>
      <c r="D12" s="31" t="s">
        <v>446</v>
      </c>
      <c r="E12" s="32"/>
      <c r="F12" s="10" t="s">
        <v>460</v>
      </c>
      <c r="G12" s="33" t="s">
        <v>448</v>
      </c>
      <c r="H12" s="10" t="s">
        <v>449</v>
      </c>
    </row>
    <row r="13" spans="1:8" ht="33" customHeight="1">
      <c r="A13" s="155" t="s">
        <v>474</v>
      </c>
      <c r="B13" s="155"/>
      <c r="C13" s="155"/>
      <c r="D13" s="155"/>
      <c r="E13" s="155"/>
      <c r="F13" s="155"/>
      <c r="G13" s="155"/>
      <c r="H13" s="155"/>
    </row>
    <row r="14" spans="1:8" ht="42.75" customHeight="1">
      <c r="A14" s="2"/>
      <c r="B14" s="2"/>
      <c r="C14" s="3"/>
      <c r="D14" s="2"/>
      <c r="E14" s="11"/>
      <c r="F14" s="10"/>
      <c r="G14" s="4"/>
    </row>
  </sheetData>
  <mergeCells count="2">
    <mergeCell ref="A2:H2"/>
    <mergeCell ref="A13:H13"/>
  </mergeCells>
  <phoneticPr fontId="9" type="noConversion"/>
  <dataValidations count="2">
    <dataValidation type="list" allowBlank="1" showInputMessage="1" showErrorMessage="1" sqref="G3 G7 G11" xr:uid="{52105A84-4946-4C23-BF83-88EFF3F88360}">
      <formula1>"yes,no"</formula1>
    </dataValidation>
    <dataValidation type="list" allowBlank="1" showInputMessage="1" showErrorMessage="1" sqref="G9 G5" xr:uid="{4883C21E-04E2-4B5A-AEBA-C1223C267272}">
      <formula1>"Yes/Yes,Yes/No,No/Yes,No/No"</formula1>
    </dataValidation>
  </dataValidation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35AB2D-A464-4CFB-8CE3-A26B1D45DEBE}">
  <dimension ref="A1:H83"/>
  <sheetViews>
    <sheetView workbookViewId="0">
      <pane ySplit="1" topLeftCell="A11" activePane="bottomLeft" state="frozen"/>
      <selection pane="bottomLeft" activeCell="G12" sqref="G12"/>
    </sheetView>
  </sheetViews>
  <sheetFormatPr defaultColWidth="8.85546875" defaultRowHeight="15"/>
  <cols>
    <col min="1" max="1" width="11.7109375" customWidth="1"/>
    <col min="2" max="2" width="13.28515625" customWidth="1"/>
    <col min="3" max="3" width="11.140625" customWidth="1"/>
    <col min="4" max="4" width="10.28515625" customWidth="1"/>
    <col min="5" max="5" width="26.42578125" customWidth="1"/>
    <col min="6" max="6" width="59" customWidth="1"/>
    <col min="7" max="7" width="35.7109375" customWidth="1"/>
    <col min="8" max="8" width="81" customWidth="1"/>
  </cols>
  <sheetData>
    <row r="1" spans="1:8" ht="39.75" customHeight="1">
      <c r="A1" s="6" t="s">
        <v>0</v>
      </c>
      <c r="B1" s="6" t="s">
        <v>1</v>
      </c>
      <c r="C1" s="5" t="s">
        <v>2</v>
      </c>
      <c r="D1" s="6" t="s">
        <v>4</v>
      </c>
      <c r="E1" s="6" t="s">
        <v>5</v>
      </c>
      <c r="F1" s="1" t="s">
        <v>6</v>
      </c>
      <c r="G1" s="1" t="s">
        <v>7</v>
      </c>
      <c r="H1" s="5" t="s">
        <v>8</v>
      </c>
    </row>
    <row r="2" spans="1:8" s="4" customFormat="1" ht="39" customHeight="1">
      <c r="A2" s="155" t="s">
        <v>475</v>
      </c>
      <c r="B2" s="155"/>
      <c r="C2" s="155"/>
      <c r="D2" s="155"/>
      <c r="E2" s="155"/>
      <c r="F2" s="155"/>
      <c r="G2" s="155"/>
      <c r="H2" s="155"/>
    </row>
    <row r="3" spans="1:8" ht="37.5">
      <c r="A3" s="65" t="s">
        <v>10</v>
      </c>
      <c r="B3" s="61"/>
      <c r="C3" s="65" t="s">
        <v>86</v>
      </c>
      <c r="D3" s="65" t="s">
        <v>441</v>
      </c>
      <c r="E3" s="67" t="s">
        <v>457</v>
      </c>
      <c r="F3" s="63" t="s">
        <v>458</v>
      </c>
      <c r="G3" s="59" t="s">
        <v>86</v>
      </c>
      <c r="H3" s="63" t="s">
        <v>476</v>
      </c>
    </row>
    <row r="4" spans="1:8" ht="27" customHeight="1">
      <c r="A4" s="31" t="s">
        <v>10</v>
      </c>
      <c r="B4" s="2"/>
      <c r="C4" s="31" t="s">
        <v>112</v>
      </c>
      <c r="D4" s="31" t="s">
        <v>446</v>
      </c>
      <c r="E4" s="32"/>
      <c r="F4" s="10" t="s">
        <v>447</v>
      </c>
      <c r="G4" s="33" t="s">
        <v>448</v>
      </c>
      <c r="H4" s="10" t="s">
        <v>449</v>
      </c>
    </row>
    <row r="5" spans="1:8" ht="30.75" customHeight="1">
      <c r="A5" s="165" t="s">
        <v>477</v>
      </c>
      <c r="B5" s="165"/>
      <c r="C5" s="165"/>
      <c r="D5" s="165"/>
      <c r="E5" s="165"/>
      <c r="F5" s="165"/>
      <c r="G5" s="165"/>
      <c r="H5" s="165"/>
    </row>
    <row r="6" spans="1:8" ht="37.5">
      <c r="A6" s="65" t="s">
        <v>10</v>
      </c>
      <c r="B6" s="61"/>
      <c r="C6" s="65" t="s">
        <v>86</v>
      </c>
      <c r="D6" s="65" t="s">
        <v>441</v>
      </c>
      <c r="E6" s="67" t="s">
        <v>478</v>
      </c>
      <c r="F6" s="63" t="s">
        <v>479</v>
      </c>
      <c r="G6" s="59" t="s">
        <v>86</v>
      </c>
      <c r="H6" s="63" t="s">
        <v>480</v>
      </c>
    </row>
    <row r="7" spans="1:8" ht="50.25" customHeight="1">
      <c r="A7" s="31" t="s">
        <v>10</v>
      </c>
      <c r="B7" s="2"/>
      <c r="C7" s="31" t="s">
        <v>112</v>
      </c>
      <c r="D7" s="31" t="s">
        <v>446</v>
      </c>
      <c r="E7" s="32"/>
      <c r="F7" s="10" t="s">
        <v>447</v>
      </c>
      <c r="G7" s="10" t="s">
        <v>481</v>
      </c>
      <c r="H7" s="10" t="s">
        <v>449</v>
      </c>
    </row>
    <row r="8" spans="1:8" ht="60">
      <c r="A8" s="65" t="s">
        <v>10</v>
      </c>
      <c r="B8" s="61"/>
      <c r="C8" s="65" t="s">
        <v>86</v>
      </c>
      <c r="D8" s="65" t="s">
        <v>441</v>
      </c>
      <c r="E8" s="67" t="s">
        <v>482</v>
      </c>
      <c r="F8" s="63" t="s">
        <v>483</v>
      </c>
      <c r="G8" s="59" t="s">
        <v>86</v>
      </c>
      <c r="H8" s="69" t="s">
        <v>484</v>
      </c>
    </row>
    <row r="9" spans="1:8" ht="60">
      <c r="A9" s="31" t="s">
        <v>10</v>
      </c>
      <c r="B9" s="2"/>
      <c r="C9" s="31" t="s">
        <v>112</v>
      </c>
      <c r="D9" s="31" t="s">
        <v>446</v>
      </c>
      <c r="E9" s="32"/>
      <c r="F9" s="10" t="s">
        <v>447</v>
      </c>
      <c r="G9" s="10" t="s">
        <v>485</v>
      </c>
      <c r="H9" s="10" t="s">
        <v>449</v>
      </c>
    </row>
    <row r="10" spans="1:8" ht="37.5">
      <c r="A10" s="65" t="s">
        <v>10</v>
      </c>
      <c r="B10" s="61"/>
      <c r="C10" s="65" t="s">
        <v>86</v>
      </c>
      <c r="D10" s="65" t="s">
        <v>441</v>
      </c>
      <c r="E10" s="67" t="s">
        <v>486</v>
      </c>
      <c r="F10" s="63" t="s">
        <v>487</v>
      </c>
      <c r="G10" s="59" t="s">
        <v>112</v>
      </c>
      <c r="H10" s="69" t="s">
        <v>488</v>
      </c>
    </row>
    <row r="11" spans="1:8" ht="30">
      <c r="A11" s="31" t="s">
        <v>10</v>
      </c>
      <c r="B11" s="2"/>
      <c r="C11" s="31" t="s">
        <v>112</v>
      </c>
      <c r="D11" s="31" t="s">
        <v>446</v>
      </c>
      <c r="E11" s="32"/>
      <c r="F11" s="10" t="s">
        <v>447</v>
      </c>
      <c r="G11" s="10" t="s">
        <v>448</v>
      </c>
      <c r="H11" s="10" t="s">
        <v>489</v>
      </c>
    </row>
    <row r="12" spans="1:8" ht="45">
      <c r="A12" s="65" t="s">
        <v>10</v>
      </c>
      <c r="B12" s="61"/>
      <c r="C12" s="65" t="s">
        <v>86</v>
      </c>
      <c r="D12" s="65" t="s">
        <v>441</v>
      </c>
      <c r="E12" s="67" t="s">
        <v>490</v>
      </c>
      <c r="F12" s="63" t="s">
        <v>491</v>
      </c>
      <c r="G12" s="59" t="s">
        <v>112</v>
      </c>
      <c r="H12" s="63" t="s">
        <v>492</v>
      </c>
    </row>
    <row r="13" spans="1:8" ht="45">
      <c r="A13" s="31" t="s">
        <v>10</v>
      </c>
      <c r="B13" s="2"/>
      <c r="C13" s="31" t="s">
        <v>112</v>
      </c>
      <c r="D13" s="31" t="s">
        <v>446</v>
      </c>
      <c r="E13" s="32"/>
      <c r="F13" s="10" t="s">
        <v>447</v>
      </c>
      <c r="G13" s="10" t="s">
        <v>493</v>
      </c>
      <c r="H13" s="10" t="s">
        <v>449</v>
      </c>
    </row>
    <row r="14" spans="1:8" ht="37.5">
      <c r="A14" s="65" t="s">
        <v>10</v>
      </c>
      <c r="B14" s="61"/>
      <c r="C14" s="65" t="s">
        <v>86</v>
      </c>
      <c r="D14" s="65" t="s">
        <v>441</v>
      </c>
      <c r="E14" s="67" t="s">
        <v>494</v>
      </c>
      <c r="F14" s="63" t="s">
        <v>495</v>
      </c>
      <c r="G14" s="59" t="s">
        <v>112</v>
      </c>
      <c r="H14" s="63" t="s">
        <v>496</v>
      </c>
    </row>
    <row r="15" spans="1:8" ht="45">
      <c r="A15" s="31" t="s">
        <v>10</v>
      </c>
      <c r="B15" s="2"/>
      <c r="C15" s="31" t="s">
        <v>112</v>
      </c>
      <c r="D15" s="31" t="s">
        <v>446</v>
      </c>
      <c r="E15" s="32"/>
      <c r="F15" s="10" t="s">
        <v>447</v>
      </c>
      <c r="G15" s="10" t="s">
        <v>497</v>
      </c>
      <c r="H15" s="10" t="s">
        <v>449</v>
      </c>
    </row>
    <row r="16" spans="1:8" ht="37.5">
      <c r="A16" s="65" t="s">
        <v>10</v>
      </c>
      <c r="B16" s="61"/>
      <c r="C16" s="65" t="s">
        <v>86</v>
      </c>
      <c r="D16" s="65" t="s">
        <v>441</v>
      </c>
      <c r="E16" s="67" t="s">
        <v>498</v>
      </c>
      <c r="F16" s="63" t="s">
        <v>499</v>
      </c>
      <c r="G16" s="59" t="s">
        <v>112</v>
      </c>
      <c r="H16" s="63" t="s">
        <v>500</v>
      </c>
    </row>
    <row r="17" spans="1:8" ht="99" customHeight="1">
      <c r="A17" s="65" t="s">
        <v>10</v>
      </c>
      <c r="B17" s="61"/>
      <c r="C17" s="65" t="s">
        <v>112</v>
      </c>
      <c r="D17" s="65" t="s">
        <v>441</v>
      </c>
      <c r="E17" s="70" t="s">
        <v>501</v>
      </c>
      <c r="F17" s="63" t="s">
        <v>502</v>
      </c>
      <c r="G17" s="59" t="s">
        <v>112</v>
      </c>
      <c r="H17" s="63" t="s">
        <v>503</v>
      </c>
    </row>
    <row r="18" spans="1:8" ht="18.75">
      <c r="A18" s="31" t="s">
        <v>10</v>
      </c>
      <c r="B18" s="2"/>
      <c r="C18" s="31" t="s">
        <v>112</v>
      </c>
      <c r="D18" s="31" t="s">
        <v>446</v>
      </c>
      <c r="E18" s="32"/>
      <c r="F18" s="10" t="s">
        <v>447</v>
      </c>
      <c r="G18" s="33" t="s">
        <v>448</v>
      </c>
      <c r="H18" s="10" t="s">
        <v>449</v>
      </c>
    </row>
    <row r="19" spans="1:8" ht="45">
      <c r="A19" s="65" t="s">
        <v>10</v>
      </c>
      <c r="B19" s="61"/>
      <c r="C19" s="65" t="s">
        <v>86</v>
      </c>
      <c r="D19" s="65" t="s">
        <v>441</v>
      </c>
      <c r="E19" s="70" t="s">
        <v>504</v>
      </c>
      <c r="F19" s="63" t="s">
        <v>505</v>
      </c>
      <c r="G19" s="59" t="s">
        <v>112</v>
      </c>
      <c r="H19" s="63" t="s">
        <v>506</v>
      </c>
    </row>
    <row r="20" spans="1:8" ht="18.75">
      <c r="A20" s="31" t="s">
        <v>10</v>
      </c>
      <c r="B20" s="2"/>
      <c r="C20" s="31" t="s">
        <v>112</v>
      </c>
      <c r="D20" s="31" t="s">
        <v>446</v>
      </c>
      <c r="E20" s="32"/>
      <c r="F20" s="10" t="s">
        <v>447</v>
      </c>
      <c r="G20" s="33" t="s">
        <v>448</v>
      </c>
      <c r="H20" s="10" t="s">
        <v>449</v>
      </c>
    </row>
    <row r="21" spans="1:8" ht="70.5" customHeight="1">
      <c r="A21" s="65" t="s">
        <v>10</v>
      </c>
      <c r="B21" s="61"/>
      <c r="C21" s="65" t="s">
        <v>86</v>
      </c>
      <c r="D21" s="65" t="s">
        <v>441</v>
      </c>
      <c r="E21" s="67" t="s">
        <v>507</v>
      </c>
      <c r="F21" s="63" t="s">
        <v>499</v>
      </c>
      <c r="G21" s="59" t="s">
        <v>112</v>
      </c>
      <c r="H21" s="63" t="s">
        <v>508</v>
      </c>
    </row>
    <row r="22" spans="1:8" ht="18.75">
      <c r="A22" s="31" t="s">
        <v>10</v>
      </c>
      <c r="B22" s="2"/>
      <c r="C22" s="31" t="s">
        <v>112</v>
      </c>
      <c r="D22" s="31" t="s">
        <v>446</v>
      </c>
      <c r="E22" s="32"/>
      <c r="F22" s="10" t="s">
        <v>447</v>
      </c>
      <c r="G22" s="33" t="s">
        <v>448</v>
      </c>
      <c r="H22" s="10" t="s">
        <v>449</v>
      </c>
    </row>
    <row r="23" spans="1:8" ht="47.25" customHeight="1">
      <c r="A23" s="65" t="s">
        <v>10</v>
      </c>
      <c r="B23" s="61"/>
      <c r="C23" s="65" t="s">
        <v>86</v>
      </c>
      <c r="D23" s="65" t="s">
        <v>441</v>
      </c>
      <c r="E23" s="67" t="s">
        <v>509</v>
      </c>
      <c r="F23" s="63" t="s">
        <v>510</v>
      </c>
      <c r="G23" s="59" t="s">
        <v>112</v>
      </c>
      <c r="H23" s="63" t="s">
        <v>511</v>
      </c>
    </row>
    <row r="24" spans="1:8" ht="18.75">
      <c r="A24" s="31" t="s">
        <v>10</v>
      </c>
      <c r="B24" s="2"/>
      <c r="C24" s="31" t="s">
        <v>112</v>
      </c>
      <c r="D24" s="31" t="s">
        <v>446</v>
      </c>
      <c r="E24" s="32"/>
      <c r="F24" s="10" t="s">
        <v>447</v>
      </c>
      <c r="G24" s="33" t="s">
        <v>448</v>
      </c>
      <c r="H24" s="10" t="s">
        <v>449</v>
      </c>
    </row>
    <row r="25" spans="1:8" ht="47.25" customHeight="1">
      <c r="A25" s="65" t="s">
        <v>10</v>
      </c>
      <c r="B25" s="61"/>
      <c r="C25" s="65" t="s">
        <v>86</v>
      </c>
      <c r="D25" s="65" t="s">
        <v>441</v>
      </c>
      <c r="E25" s="67" t="s">
        <v>512</v>
      </c>
      <c r="F25" s="63" t="s">
        <v>513</v>
      </c>
      <c r="G25" s="59" t="s">
        <v>86</v>
      </c>
      <c r="H25" s="63" t="s">
        <v>514</v>
      </c>
    </row>
    <row r="26" spans="1:8" ht="18.75">
      <c r="A26" s="31" t="s">
        <v>10</v>
      </c>
      <c r="B26" s="2"/>
      <c r="C26" s="31" t="s">
        <v>112</v>
      </c>
      <c r="D26" s="31" t="s">
        <v>446</v>
      </c>
      <c r="E26" s="32"/>
      <c r="F26" s="10" t="s">
        <v>447</v>
      </c>
      <c r="G26" s="33" t="s">
        <v>448</v>
      </c>
      <c r="H26" s="10" t="s">
        <v>449</v>
      </c>
    </row>
    <row r="27" spans="1:8" ht="33" customHeight="1">
      <c r="A27" s="165" t="s">
        <v>515</v>
      </c>
      <c r="B27" s="165"/>
      <c r="C27" s="165"/>
      <c r="D27" s="165"/>
      <c r="E27" s="165"/>
      <c r="F27" s="165"/>
      <c r="G27" s="165"/>
      <c r="H27" s="165"/>
    </row>
    <row r="28" spans="1:8" ht="74.25" customHeight="1">
      <c r="A28" s="2"/>
      <c r="B28" s="2"/>
      <c r="C28" s="3"/>
      <c r="D28" s="2"/>
      <c r="E28" s="11"/>
      <c r="F28" s="10"/>
      <c r="G28" s="4"/>
    </row>
    <row r="62" spans="1:8" ht="92.25" customHeight="1"/>
    <row r="63" spans="1:8" ht="33" customHeight="1">
      <c r="A63" s="165" t="s">
        <v>516</v>
      </c>
      <c r="B63" s="165"/>
      <c r="C63" s="165"/>
      <c r="D63" s="165"/>
      <c r="E63" s="165"/>
      <c r="F63" s="165"/>
      <c r="G63" s="165"/>
      <c r="H63" s="165"/>
    </row>
    <row r="64" spans="1:8" ht="37.5">
      <c r="A64" s="65" t="s">
        <v>10</v>
      </c>
      <c r="B64" s="61"/>
      <c r="C64" s="65" t="s">
        <v>86</v>
      </c>
      <c r="D64" s="65" t="s">
        <v>441</v>
      </c>
      <c r="E64" s="67" t="s">
        <v>478</v>
      </c>
      <c r="F64" s="63" t="s">
        <v>479</v>
      </c>
      <c r="G64" s="68" t="s">
        <v>10</v>
      </c>
      <c r="H64" s="63" t="s">
        <v>517</v>
      </c>
    </row>
    <row r="65" spans="1:8" ht="30">
      <c r="A65" s="31" t="s">
        <v>10</v>
      </c>
      <c r="B65" s="2"/>
      <c r="C65" s="31" t="s">
        <v>112</v>
      </c>
      <c r="D65" s="31" t="s">
        <v>446</v>
      </c>
      <c r="E65" s="32"/>
      <c r="F65" s="10" t="s">
        <v>447</v>
      </c>
      <c r="G65" s="10" t="s">
        <v>481</v>
      </c>
      <c r="H65" s="10" t="s">
        <v>449</v>
      </c>
    </row>
    <row r="66" spans="1:8" ht="60">
      <c r="A66" s="65" t="s">
        <v>10</v>
      </c>
      <c r="B66" s="61"/>
      <c r="C66" s="65" t="s">
        <v>86</v>
      </c>
      <c r="D66" s="65" t="s">
        <v>441</v>
      </c>
      <c r="E66" s="67" t="s">
        <v>482</v>
      </c>
      <c r="F66" s="63" t="s">
        <v>483</v>
      </c>
      <c r="G66" s="68" t="s">
        <v>11</v>
      </c>
      <c r="H66" s="69" t="s">
        <v>484</v>
      </c>
    </row>
    <row r="67" spans="1:8" ht="60">
      <c r="A67" s="31" t="s">
        <v>10</v>
      </c>
      <c r="B67" s="2"/>
      <c r="C67" s="31" t="s">
        <v>112</v>
      </c>
      <c r="D67" s="31" t="s">
        <v>446</v>
      </c>
      <c r="E67" s="32"/>
      <c r="F67" s="10" t="s">
        <v>447</v>
      </c>
      <c r="G67" s="10" t="s">
        <v>485</v>
      </c>
      <c r="H67" s="10" t="s">
        <v>449</v>
      </c>
    </row>
    <row r="68" spans="1:8" ht="37.5">
      <c r="A68" s="65" t="s">
        <v>10</v>
      </c>
      <c r="B68" s="61"/>
      <c r="C68" s="65" t="s">
        <v>86</v>
      </c>
      <c r="D68" s="65" t="s">
        <v>441</v>
      </c>
      <c r="E68" s="67" t="s">
        <v>486</v>
      </c>
      <c r="F68" s="63" t="s">
        <v>487</v>
      </c>
      <c r="G68" s="64" t="s">
        <v>11</v>
      </c>
      <c r="H68" s="69" t="s">
        <v>488</v>
      </c>
    </row>
    <row r="69" spans="1:8" ht="30">
      <c r="A69" s="31" t="s">
        <v>10</v>
      </c>
      <c r="B69" s="2"/>
      <c r="C69" s="31" t="s">
        <v>112</v>
      </c>
      <c r="D69" s="31" t="s">
        <v>446</v>
      </c>
      <c r="E69" s="32"/>
      <c r="F69" s="10" t="s">
        <v>447</v>
      </c>
      <c r="G69" s="10" t="s">
        <v>448</v>
      </c>
      <c r="H69" s="10" t="s">
        <v>489</v>
      </c>
    </row>
    <row r="70" spans="1:8" ht="45">
      <c r="A70" s="65" t="s">
        <v>10</v>
      </c>
      <c r="B70" s="61"/>
      <c r="C70" s="65" t="s">
        <v>86</v>
      </c>
      <c r="D70" s="65" t="s">
        <v>441</v>
      </c>
      <c r="E70" s="67" t="s">
        <v>490</v>
      </c>
      <c r="F70" s="63" t="s">
        <v>491</v>
      </c>
      <c r="G70" s="64" t="s">
        <v>10</v>
      </c>
      <c r="H70" s="63" t="s">
        <v>492</v>
      </c>
    </row>
    <row r="71" spans="1:8" ht="45">
      <c r="A71" s="31" t="s">
        <v>10</v>
      </c>
      <c r="B71" s="2"/>
      <c r="C71" s="31" t="s">
        <v>112</v>
      </c>
      <c r="D71" s="31" t="s">
        <v>446</v>
      </c>
      <c r="E71" s="32"/>
      <c r="F71" s="10" t="s">
        <v>447</v>
      </c>
      <c r="G71" s="10" t="s">
        <v>493</v>
      </c>
      <c r="H71" s="10" t="s">
        <v>449</v>
      </c>
    </row>
    <row r="72" spans="1:8" ht="37.5">
      <c r="A72" s="65" t="s">
        <v>10</v>
      </c>
      <c r="B72" s="61"/>
      <c r="C72" s="65" t="s">
        <v>86</v>
      </c>
      <c r="D72" s="65" t="s">
        <v>441</v>
      </c>
      <c r="E72" s="67" t="s">
        <v>494</v>
      </c>
      <c r="F72" s="63" t="s">
        <v>495</v>
      </c>
      <c r="G72" s="64" t="s">
        <v>10</v>
      </c>
      <c r="H72" s="63" t="s">
        <v>518</v>
      </c>
    </row>
    <row r="73" spans="1:8" ht="45">
      <c r="A73" s="31" t="s">
        <v>10</v>
      </c>
      <c r="B73" s="2"/>
      <c r="C73" s="31" t="s">
        <v>112</v>
      </c>
      <c r="D73" s="31" t="s">
        <v>446</v>
      </c>
      <c r="E73" s="32"/>
      <c r="F73" s="10" t="s">
        <v>447</v>
      </c>
      <c r="G73" s="10" t="s">
        <v>497</v>
      </c>
      <c r="H73" s="10" t="s">
        <v>449</v>
      </c>
    </row>
    <row r="74" spans="1:8" ht="37.5">
      <c r="A74" s="65" t="s">
        <v>10</v>
      </c>
      <c r="B74" s="61"/>
      <c r="C74" s="65" t="s">
        <v>86</v>
      </c>
      <c r="D74" s="65" t="s">
        <v>441</v>
      </c>
      <c r="E74" s="67" t="s">
        <v>498</v>
      </c>
      <c r="F74" s="63" t="s">
        <v>499</v>
      </c>
      <c r="G74" s="63" t="s">
        <v>10</v>
      </c>
      <c r="H74" s="63" t="s">
        <v>519</v>
      </c>
    </row>
    <row r="75" spans="1:8" ht="99" customHeight="1">
      <c r="A75" s="65" t="s">
        <v>10</v>
      </c>
      <c r="B75" s="61"/>
      <c r="C75" s="65" t="s">
        <v>86</v>
      </c>
      <c r="D75" s="65" t="s">
        <v>441</v>
      </c>
      <c r="E75" s="70" t="s">
        <v>520</v>
      </c>
      <c r="F75" s="63" t="s">
        <v>502</v>
      </c>
      <c r="G75" s="63" t="s">
        <v>10</v>
      </c>
      <c r="H75" s="63" t="s">
        <v>521</v>
      </c>
    </row>
    <row r="76" spans="1:8" ht="18.75">
      <c r="A76" s="31" t="s">
        <v>10</v>
      </c>
      <c r="B76" s="2"/>
      <c r="C76" s="31" t="s">
        <v>112</v>
      </c>
      <c r="D76" s="31" t="s">
        <v>446</v>
      </c>
      <c r="E76" s="32"/>
      <c r="F76" s="10" t="s">
        <v>447</v>
      </c>
      <c r="G76" s="33" t="s">
        <v>448</v>
      </c>
      <c r="H76" s="10" t="s">
        <v>449</v>
      </c>
    </row>
    <row r="77" spans="1:8" ht="45">
      <c r="A77" s="65" t="s">
        <v>10</v>
      </c>
      <c r="B77" s="61"/>
      <c r="C77" s="65" t="s">
        <v>86</v>
      </c>
      <c r="D77" s="65" t="s">
        <v>441</v>
      </c>
      <c r="E77" s="70" t="s">
        <v>522</v>
      </c>
      <c r="F77" s="63" t="s">
        <v>505</v>
      </c>
      <c r="G77" s="64" t="s">
        <v>10</v>
      </c>
      <c r="H77" s="63" t="s">
        <v>523</v>
      </c>
    </row>
    <row r="78" spans="1:8" ht="18.75">
      <c r="A78" s="31" t="s">
        <v>10</v>
      </c>
      <c r="B78" s="2"/>
      <c r="C78" s="31" t="s">
        <v>112</v>
      </c>
      <c r="D78" s="31" t="s">
        <v>446</v>
      </c>
      <c r="E78" s="32"/>
      <c r="F78" s="10" t="s">
        <v>447</v>
      </c>
      <c r="G78" s="33" t="s">
        <v>448</v>
      </c>
      <c r="H78" s="10" t="s">
        <v>449</v>
      </c>
    </row>
    <row r="79" spans="1:8" ht="70.5" customHeight="1">
      <c r="A79" s="65" t="s">
        <v>10</v>
      </c>
      <c r="B79" s="61"/>
      <c r="C79" s="65" t="s">
        <v>86</v>
      </c>
      <c r="D79" s="65" t="s">
        <v>441</v>
      </c>
      <c r="E79" s="67" t="s">
        <v>507</v>
      </c>
      <c r="F79" s="63" t="s">
        <v>499</v>
      </c>
      <c r="G79" s="63" t="s">
        <v>10</v>
      </c>
      <c r="H79" s="63" t="s">
        <v>524</v>
      </c>
    </row>
    <row r="80" spans="1:8" ht="18.75">
      <c r="A80" s="31" t="s">
        <v>10</v>
      </c>
      <c r="B80" s="2"/>
      <c r="C80" s="31" t="s">
        <v>112</v>
      </c>
      <c r="D80" s="31" t="s">
        <v>446</v>
      </c>
      <c r="E80" s="32"/>
      <c r="F80" s="10" t="s">
        <v>447</v>
      </c>
      <c r="G80" s="33" t="s">
        <v>448</v>
      </c>
      <c r="H80" s="10" t="s">
        <v>449</v>
      </c>
    </row>
    <row r="81" spans="1:8" ht="47.25" customHeight="1">
      <c r="A81" s="65" t="s">
        <v>10</v>
      </c>
      <c r="B81" s="61"/>
      <c r="C81" s="65" t="s">
        <v>86</v>
      </c>
      <c r="D81" s="65" t="s">
        <v>441</v>
      </c>
      <c r="E81" s="67" t="s">
        <v>525</v>
      </c>
      <c r="F81" s="63" t="s">
        <v>510</v>
      </c>
      <c r="G81" s="64" t="s">
        <v>10</v>
      </c>
      <c r="H81" s="63" t="s">
        <v>526</v>
      </c>
    </row>
    <row r="82" spans="1:8" ht="18.75">
      <c r="A82" s="31" t="s">
        <v>10</v>
      </c>
      <c r="B82" s="2"/>
      <c r="C82" s="31" t="s">
        <v>112</v>
      </c>
      <c r="D82" s="31" t="s">
        <v>446</v>
      </c>
      <c r="E82" s="32"/>
      <c r="F82" s="10" t="s">
        <v>447</v>
      </c>
      <c r="G82" s="33" t="s">
        <v>448</v>
      </c>
      <c r="H82" s="10" t="s">
        <v>449</v>
      </c>
    </row>
    <row r="83" spans="1:8" ht="33" customHeight="1">
      <c r="A83" s="165" t="s">
        <v>527</v>
      </c>
      <c r="B83" s="165"/>
      <c r="C83" s="165"/>
      <c r="D83" s="165"/>
      <c r="E83" s="165"/>
      <c r="F83" s="165"/>
      <c r="G83" s="165"/>
      <c r="H83" s="165"/>
    </row>
  </sheetData>
  <mergeCells count="5">
    <mergeCell ref="A2:H2"/>
    <mergeCell ref="A5:H5"/>
    <mergeCell ref="A27:H27"/>
    <mergeCell ref="A63:H63"/>
    <mergeCell ref="A83:H83"/>
  </mergeCells>
  <phoneticPr fontId="9" type="noConversion"/>
  <dataValidations count="1">
    <dataValidation type="list" allowBlank="1" showInputMessage="1" showErrorMessage="1" sqref="G3 G6 G8 G10 G12 G14 G16:G17 G19 G21 G23 G25" xr:uid="{42301588-CB67-4B5C-BDEB-8B97B7C11A46}">
      <formula1>"yes,no"</formula1>
    </dataValidation>
  </dataValidations>
  <pageMargins left="0.7" right="0.7" top="0.75" bottom="0.75" header="0.3" footer="0.3"/>
  <drawing r:id="rId1"/>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41C0BE-E2DE-4936-9566-80EE7104D68C}">
  <dimension ref="A1:H30"/>
  <sheetViews>
    <sheetView zoomScale="90" zoomScaleNormal="90" workbookViewId="0">
      <pane ySplit="1" topLeftCell="A17" activePane="bottomLeft" state="frozen"/>
      <selection pane="bottomLeft" activeCell="G18" sqref="G18"/>
    </sheetView>
  </sheetViews>
  <sheetFormatPr defaultColWidth="8.85546875" defaultRowHeight="15"/>
  <cols>
    <col min="1" max="1" width="11" customWidth="1"/>
    <col min="2" max="2" width="13.42578125" customWidth="1"/>
    <col min="3" max="3" width="12" customWidth="1"/>
    <col min="4" max="4" width="15" bestFit="1" customWidth="1"/>
    <col min="5" max="5" width="18.42578125" bestFit="1" customWidth="1"/>
    <col min="6" max="6" width="59" customWidth="1"/>
    <col min="7" max="7" width="32.140625" style="14" bestFit="1" customWidth="1"/>
    <col min="8" max="8" width="87.85546875" customWidth="1"/>
    <col min="12" max="12" width="49.42578125" customWidth="1"/>
    <col min="13" max="13" width="17.42578125" customWidth="1"/>
  </cols>
  <sheetData>
    <row r="1" spans="1:8" ht="39.75" customHeight="1">
      <c r="A1" s="6" t="s">
        <v>0</v>
      </c>
      <c r="B1" s="6" t="s">
        <v>1</v>
      </c>
      <c r="C1" s="5" t="s">
        <v>2</v>
      </c>
      <c r="D1" s="6" t="s">
        <v>4</v>
      </c>
      <c r="E1" s="6" t="s">
        <v>5</v>
      </c>
      <c r="F1" s="1" t="s">
        <v>6</v>
      </c>
      <c r="G1" s="71" t="s">
        <v>7</v>
      </c>
      <c r="H1" s="5" t="s">
        <v>8</v>
      </c>
    </row>
    <row r="2" spans="1:8" ht="36.75" customHeight="1">
      <c r="A2" s="155" t="s">
        <v>528</v>
      </c>
      <c r="B2" s="155"/>
      <c r="C2" s="155"/>
      <c r="D2" s="155"/>
      <c r="E2" s="155"/>
      <c r="F2" s="155"/>
      <c r="G2" s="155"/>
      <c r="H2" s="155"/>
    </row>
    <row r="3" spans="1:8" ht="78.75">
      <c r="A3" s="48" t="s">
        <v>112</v>
      </c>
      <c r="B3" s="48"/>
      <c r="C3" s="48" t="s">
        <v>112</v>
      </c>
      <c r="D3" s="123" t="s">
        <v>92</v>
      </c>
      <c r="E3" s="47" t="s">
        <v>529</v>
      </c>
      <c r="F3" s="126" t="s">
        <v>530</v>
      </c>
      <c r="G3" s="142">
        <f>G14</f>
        <v>15</v>
      </c>
      <c r="H3" s="136" t="s">
        <v>531</v>
      </c>
    </row>
    <row r="4" spans="1:8" ht="33.75" customHeight="1">
      <c r="A4" s="31" t="s">
        <v>532</v>
      </c>
      <c r="B4" s="31"/>
      <c r="C4" s="31" t="s">
        <v>112</v>
      </c>
      <c r="D4" s="31" t="s">
        <v>12</v>
      </c>
      <c r="E4" s="11"/>
      <c r="F4" s="10" t="s">
        <v>533</v>
      </c>
      <c r="G4" s="14" t="s">
        <v>534</v>
      </c>
    </row>
    <row r="5" spans="1:8" ht="39" customHeight="1">
      <c r="A5" s="155" t="s">
        <v>535</v>
      </c>
      <c r="B5" s="155"/>
      <c r="C5" s="155"/>
      <c r="D5" s="155"/>
      <c r="E5" s="155"/>
      <c r="F5" s="155"/>
      <c r="G5" s="155"/>
      <c r="H5" s="155"/>
    </row>
    <row r="6" spans="1:8" ht="45" customHeight="1">
      <c r="A6" s="52" t="s">
        <v>112</v>
      </c>
      <c r="B6" s="31"/>
      <c r="C6" s="52" t="s">
        <v>112</v>
      </c>
      <c r="D6" s="31" t="s">
        <v>396</v>
      </c>
      <c r="E6" s="45" t="s">
        <v>529</v>
      </c>
      <c r="F6" s="131" t="s">
        <v>536</v>
      </c>
      <c r="G6" s="46"/>
      <c r="H6" s="10" t="s">
        <v>537</v>
      </c>
    </row>
    <row r="7" spans="1:8" ht="149.25" customHeight="1">
      <c r="A7" s="65" t="s">
        <v>532</v>
      </c>
      <c r="B7" s="65"/>
      <c r="C7" s="65" t="s">
        <v>112</v>
      </c>
      <c r="D7" s="65" t="s">
        <v>87</v>
      </c>
      <c r="E7" s="57"/>
      <c r="F7" s="58" t="s">
        <v>538</v>
      </c>
      <c r="G7" s="59" t="s">
        <v>112</v>
      </c>
      <c r="H7" s="60" t="s">
        <v>539</v>
      </c>
    </row>
    <row r="8" spans="1:8" ht="26.25">
      <c r="A8" s="31" t="s">
        <v>532</v>
      </c>
      <c r="B8" s="31"/>
      <c r="C8" s="31" t="s">
        <v>112</v>
      </c>
      <c r="D8" s="31" t="s">
        <v>12</v>
      </c>
      <c r="E8" s="11"/>
      <c r="F8" s="10" t="s">
        <v>540</v>
      </c>
      <c r="G8" s="46" t="s">
        <v>541</v>
      </c>
      <c r="H8" s="10" t="s">
        <v>449</v>
      </c>
    </row>
    <row r="9" spans="1:8" ht="46.5" customHeight="1">
      <c r="A9" s="155" t="s">
        <v>542</v>
      </c>
      <c r="B9" s="155"/>
      <c r="C9" s="155"/>
      <c r="D9" s="155"/>
      <c r="E9" s="155"/>
      <c r="F9" s="155"/>
      <c r="G9" s="155"/>
      <c r="H9" s="155"/>
    </row>
    <row r="10" spans="1:8" ht="48.75" customHeight="1">
      <c r="A10" s="52" t="s">
        <v>112</v>
      </c>
      <c r="B10" s="31"/>
      <c r="C10" s="52" t="s">
        <v>112</v>
      </c>
      <c r="D10" s="31" t="s">
        <v>396</v>
      </c>
      <c r="E10" s="45" t="s">
        <v>529</v>
      </c>
      <c r="F10" s="131" t="s">
        <v>543</v>
      </c>
      <c r="G10" s="46"/>
      <c r="H10" s="10" t="s">
        <v>537</v>
      </c>
    </row>
    <row r="11" spans="1:8" ht="103.5" customHeight="1">
      <c r="A11" s="65" t="s">
        <v>532</v>
      </c>
      <c r="B11" s="65"/>
      <c r="C11" s="65" t="s">
        <v>112</v>
      </c>
      <c r="D11" s="65" t="s">
        <v>87</v>
      </c>
      <c r="E11" s="57"/>
      <c r="F11" s="58" t="s">
        <v>544</v>
      </c>
      <c r="G11" s="59" t="s">
        <v>112</v>
      </c>
      <c r="H11" s="60" t="s">
        <v>545</v>
      </c>
    </row>
    <row r="12" spans="1:8" ht="18.75" customHeight="1">
      <c r="A12" s="31" t="s">
        <v>532</v>
      </c>
      <c r="B12" s="31"/>
      <c r="C12" s="31" t="s">
        <v>112</v>
      </c>
      <c r="D12" s="31" t="s">
        <v>12</v>
      </c>
      <c r="E12" s="11"/>
      <c r="F12" s="10" t="s">
        <v>546</v>
      </c>
      <c r="G12" s="46" t="s">
        <v>541</v>
      </c>
      <c r="H12" s="10" t="s">
        <v>449</v>
      </c>
    </row>
    <row r="13" spans="1:8" ht="39" customHeight="1">
      <c r="A13" s="155" t="s">
        <v>547</v>
      </c>
      <c r="B13" s="155"/>
      <c r="C13" s="155"/>
      <c r="D13" s="155"/>
      <c r="E13" s="155"/>
      <c r="F13" s="155"/>
      <c r="G13" s="155"/>
      <c r="H13" s="155"/>
    </row>
    <row r="14" spans="1:8" ht="48.75" customHeight="1">
      <c r="A14" s="50" t="s">
        <v>112</v>
      </c>
      <c r="B14" s="56"/>
      <c r="C14" s="50" t="s">
        <v>112</v>
      </c>
      <c r="D14" s="123" t="s">
        <v>92</v>
      </c>
      <c r="E14" s="47" t="s">
        <v>529</v>
      </c>
      <c r="F14" s="126" t="s">
        <v>548</v>
      </c>
      <c r="G14" s="72">
        <f>G19-G20</f>
        <v>15</v>
      </c>
      <c r="H14" s="18"/>
    </row>
    <row r="15" spans="1:8" ht="120" customHeight="1">
      <c r="A15" s="66" t="s">
        <v>532</v>
      </c>
      <c r="B15" s="64"/>
      <c r="C15" s="66" t="s">
        <v>112</v>
      </c>
      <c r="D15" s="66" t="s">
        <v>87</v>
      </c>
      <c r="E15" s="62"/>
      <c r="F15" s="58" t="s">
        <v>538</v>
      </c>
      <c r="G15" s="59" t="s">
        <v>112</v>
      </c>
      <c r="H15" s="60" t="s">
        <v>549</v>
      </c>
    </row>
    <row r="16" spans="1:8">
      <c r="A16" s="30" t="s">
        <v>532</v>
      </c>
      <c r="B16" s="33"/>
      <c r="C16" s="30" t="s">
        <v>112</v>
      </c>
      <c r="D16" s="30" t="s">
        <v>12</v>
      </c>
      <c r="F16" s="10" t="s">
        <v>540</v>
      </c>
      <c r="G16" s="46" t="s">
        <v>541</v>
      </c>
      <c r="H16" s="10" t="s">
        <v>449</v>
      </c>
    </row>
    <row r="17" spans="1:8" ht="32.25" customHeight="1">
      <c r="A17" s="66" t="s">
        <v>532</v>
      </c>
      <c r="B17" s="64"/>
      <c r="C17" s="66" t="s">
        <v>112</v>
      </c>
      <c r="D17" s="66" t="s">
        <v>87</v>
      </c>
      <c r="E17" s="62"/>
      <c r="F17" s="63" t="s">
        <v>550</v>
      </c>
      <c r="G17" s="59" t="s">
        <v>551</v>
      </c>
      <c r="H17" s="63"/>
    </row>
    <row r="18" spans="1:8" ht="32.25" customHeight="1">
      <c r="A18" s="66"/>
      <c r="B18" s="64"/>
      <c r="C18" s="66" t="s">
        <v>112</v>
      </c>
      <c r="D18" s="66" t="s">
        <v>87</v>
      </c>
      <c r="E18" s="62"/>
      <c r="F18" s="63" t="s">
        <v>552</v>
      </c>
      <c r="G18" s="59" t="s">
        <v>553</v>
      </c>
      <c r="H18" s="63"/>
    </row>
    <row r="19" spans="1:8" ht="23.25">
      <c r="A19" s="33" t="s">
        <v>532</v>
      </c>
      <c r="B19" s="33"/>
      <c r="C19" s="33" t="s">
        <v>112</v>
      </c>
      <c r="D19" s="33" t="s">
        <v>113</v>
      </c>
      <c r="E19" s="45" t="s">
        <v>554</v>
      </c>
      <c r="F19" t="s">
        <v>555</v>
      </c>
      <c r="G19" s="14">
        <f>IF(G17="","",VLOOKUP(G17,F24:G30,2,FALSE))</f>
        <v>25</v>
      </c>
    </row>
    <row r="20" spans="1:8" ht="23.25">
      <c r="A20" s="51" t="s">
        <v>532</v>
      </c>
      <c r="B20" s="33"/>
      <c r="C20" s="51" t="s">
        <v>112</v>
      </c>
      <c r="D20" s="51" t="s">
        <v>113</v>
      </c>
      <c r="E20" s="45" t="s">
        <v>556</v>
      </c>
      <c r="F20" t="s">
        <v>557</v>
      </c>
      <c r="G20" s="14">
        <v>10</v>
      </c>
      <c r="H20" t="s">
        <v>558</v>
      </c>
    </row>
    <row r="21" spans="1:8" ht="50.25" customHeight="1">
      <c r="A21" s="155" t="s">
        <v>559</v>
      </c>
      <c r="B21" s="155"/>
      <c r="C21" s="155"/>
      <c r="D21" s="155"/>
      <c r="E21" s="155"/>
      <c r="F21" s="155"/>
      <c r="G21" s="155"/>
      <c r="H21" s="155"/>
    </row>
    <row r="23" spans="1:8" ht="30">
      <c r="F23" s="39" t="s">
        <v>560</v>
      </c>
      <c r="G23" s="73" t="s">
        <v>561</v>
      </c>
      <c r="H23" s="44" t="s">
        <v>562</v>
      </c>
    </row>
    <row r="24" spans="1:8">
      <c r="F24" s="40" t="s">
        <v>563</v>
      </c>
      <c r="G24" s="74">
        <v>25</v>
      </c>
      <c r="H24" s="41" t="s">
        <v>564</v>
      </c>
    </row>
    <row r="25" spans="1:8">
      <c r="F25" s="40" t="s">
        <v>565</v>
      </c>
      <c r="G25" s="75">
        <v>150000</v>
      </c>
      <c r="H25" s="41" t="s">
        <v>566</v>
      </c>
    </row>
    <row r="26" spans="1:8">
      <c r="F26" s="40" t="s">
        <v>567</v>
      </c>
      <c r="G26" s="75">
        <v>200000</v>
      </c>
      <c r="H26" s="41" t="s">
        <v>566</v>
      </c>
    </row>
    <row r="27" spans="1:8">
      <c r="F27" s="40" t="s">
        <v>551</v>
      </c>
      <c r="G27" s="74">
        <v>25</v>
      </c>
      <c r="H27" s="41" t="s">
        <v>564</v>
      </c>
    </row>
    <row r="28" spans="1:8">
      <c r="F28" s="40" t="s">
        <v>568</v>
      </c>
      <c r="G28" s="74">
        <v>20</v>
      </c>
      <c r="H28" s="41" t="s">
        <v>564</v>
      </c>
    </row>
    <row r="29" spans="1:8">
      <c r="F29" s="40" t="s">
        <v>569</v>
      </c>
      <c r="G29" s="75">
        <v>50000</v>
      </c>
      <c r="H29" s="41" t="s">
        <v>566</v>
      </c>
    </row>
    <row r="30" spans="1:8">
      <c r="F30" s="42" t="s">
        <v>570</v>
      </c>
      <c r="G30" s="76">
        <v>15</v>
      </c>
      <c r="H30" s="43" t="s">
        <v>564</v>
      </c>
    </row>
  </sheetData>
  <mergeCells count="5">
    <mergeCell ref="A5:H5"/>
    <mergeCell ref="A13:H13"/>
    <mergeCell ref="A21:H21"/>
    <mergeCell ref="A2:H2"/>
    <mergeCell ref="A9:H9"/>
  </mergeCells>
  <dataValidations count="4">
    <dataValidation type="list" allowBlank="1" showInputMessage="1" showErrorMessage="1" sqref="G4" xr:uid="{1F1788F0-92AD-460F-A944-BF0A6A16AD97}">
      <formula1>"(A) Use manufacturers information,(B) Obtain Expert evaluation,(C) Use default values"</formula1>
    </dataValidation>
    <dataValidation type="list" allowBlank="1" showInputMessage="1" showErrorMessage="1" sqref="G7 G11 G15" xr:uid="{E6820DCD-4628-4D95-ABC9-0ABD752232F5}">
      <formula1>"yes,no"</formula1>
    </dataValidation>
    <dataValidation type="list" allowBlank="1" showInputMessage="1" showErrorMessage="1" sqref="G17" xr:uid="{02506E40-C5EF-44EA-AEBA-18F90CD3933A}">
      <formula1>$F$24:$F$30</formula1>
    </dataValidation>
    <dataValidation type="list" allowBlank="1" showInputMessage="1" showErrorMessage="1" sqref="G18" xr:uid="{D62301A6-F4A1-4786-BFBB-05CF6574A424}">
      <formula1>"Hours,Years"</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0FD2E2-FEA1-4B2C-A964-D5505FED27BF}">
  <dimension ref="A1:H26"/>
  <sheetViews>
    <sheetView zoomScale="90" zoomScaleNormal="90" workbookViewId="0">
      <pane ySplit="1" topLeftCell="A8" activePane="bottomLeft" state="frozen"/>
      <selection pane="bottomLeft" activeCell="G14" sqref="G14"/>
    </sheetView>
  </sheetViews>
  <sheetFormatPr defaultColWidth="8.85546875" defaultRowHeight="15"/>
  <cols>
    <col min="1" max="1" width="12.7109375" customWidth="1"/>
    <col min="2" max="2" width="13" customWidth="1"/>
    <col min="3" max="3" width="11.85546875" customWidth="1"/>
    <col min="4" max="4" width="12.42578125" customWidth="1"/>
    <col min="5" max="5" width="21.42578125" customWidth="1"/>
    <col min="6" max="6" width="61.140625" customWidth="1"/>
    <col min="7" max="7" width="47.85546875" customWidth="1"/>
    <col min="8" max="8" width="60.42578125" customWidth="1"/>
  </cols>
  <sheetData>
    <row r="1" spans="1:8" ht="39.75" customHeight="1">
      <c r="A1" s="6" t="s">
        <v>0</v>
      </c>
      <c r="B1" s="6" t="s">
        <v>1</v>
      </c>
      <c r="C1" s="5" t="s">
        <v>2</v>
      </c>
      <c r="D1" s="6" t="s">
        <v>4</v>
      </c>
      <c r="E1" s="6" t="s">
        <v>5</v>
      </c>
      <c r="F1" s="1" t="s">
        <v>6</v>
      </c>
      <c r="G1" s="1" t="s">
        <v>7</v>
      </c>
      <c r="H1" s="5" t="s">
        <v>8</v>
      </c>
    </row>
    <row r="2" spans="1:8" ht="30" customHeight="1">
      <c r="A2" s="155" t="s">
        <v>571</v>
      </c>
      <c r="B2" s="155"/>
      <c r="C2" s="155"/>
      <c r="D2" s="155"/>
      <c r="E2" s="155"/>
      <c r="F2" s="155"/>
      <c r="G2" s="155"/>
      <c r="H2" s="155"/>
    </row>
    <row r="3" spans="1:8" ht="78.75">
      <c r="A3" s="34" t="s">
        <v>10</v>
      </c>
      <c r="B3" s="34"/>
      <c r="C3" s="34" t="s">
        <v>112</v>
      </c>
      <c r="D3" s="34" t="s">
        <v>87</v>
      </c>
      <c r="E3" s="35" t="s">
        <v>6</v>
      </c>
      <c r="F3" s="34" t="s">
        <v>572</v>
      </c>
      <c r="G3" s="36" t="s">
        <v>573</v>
      </c>
      <c r="H3" s="34" t="s">
        <v>574</v>
      </c>
    </row>
    <row r="4" spans="1:8" ht="33" customHeight="1">
      <c r="A4" s="155" t="s">
        <v>575</v>
      </c>
      <c r="B4" s="155"/>
      <c r="C4" s="155"/>
      <c r="D4" s="155"/>
      <c r="E4" s="155"/>
      <c r="F4" s="155"/>
      <c r="G4" s="155"/>
      <c r="H4" s="155"/>
    </row>
    <row r="5" spans="1:8" ht="47.25">
      <c r="A5" s="34" t="s">
        <v>10</v>
      </c>
      <c r="B5" s="34"/>
      <c r="C5" s="34" t="s">
        <v>112</v>
      </c>
      <c r="D5" s="34" t="s">
        <v>87</v>
      </c>
      <c r="E5" s="77" t="s">
        <v>6</v>
      </c>
      <c r="F5" s="79" t="s">
        <v>576</v>
      </c>
      <c r="G5" s="78" t="s">
        <v>577</v>
      </c>
      <c r="H5" s="34" t="s">
        <v>578</v>
      </c>
    </row>
    <row r="6" spans="1:8" ht="105">
      <c r="A6" s="65" t="s">
        <v>10</v>
      </c>
      <c r="B6" s="61"/>
      <c r="C6" s="65" t="s">
        <v>112</v>
      </c>
      <c r="D6" s="65" t="s">
        <v>441</v>
      </c>
      <c r="E6" s="70" t="s">
        <v>579</v>
      </c>
      <c r="F6" s="63" t="s">
        <v>580</v>
      </c>
      <c r="G6" s="59" t="s">
        <v>112</v>
      </c>
      <c r="H6" s="63" t="s">
        <v>581</v>
      </c>
    </row>
    <row r="7" spans="1:8" ht="18.75">
      <c r="A7" s="31" t="s">
        <v>10</v>
      </c>
      <c r="B7" s="2"/>
      <c r="C7" s="31" t="s">
        <v>112</v>
      </c>
      <c r="D7" s="31" t="s">
        <v>446</v>
      </c>
      <c r="E7" s="32"/>
      <c r="F7" s="10" t="s">
        <v>447</v>
      </c>
      <c r="G7" s="33" t="s">
        <v>448</v>
      </c>
      <c r="H7" s="10" t="s">
        <v>449</v>
      </c>
    </row>
    <row r="8" spans="1:8" ht="180">
      <c r="A8" s="65" t="s">
        <v>10</v>
      </c>
      <c r="B8" s="61"/>
      <c r="C8" s="65" t="s">
        <v>112</v>
      </c>
      <c r="D8" s="65" t="s">
        <v>441</v>
      </c>
      <c r="E8" s="70" t="s">
        <v>582</v>
      </c>
      <c r="F8" s="63" t="s">
        <v>583</v>
      </c>
      <c r="G8" s="59" t="s">
        <v>112</v>
      </c>
      <c r="H8" s="63" t="s">
        <v>581</v>
      </c>
    </row>
    <row r="9" spans="1:8" ht="18.75">
      <c r="A9" s="31" t="s">
        <v>10</v>
      </c>
      <c r="B9" s="2"/>
      <c r="C9" s="31" t="s">
        <v>112</v>
      </c>
      <c r="D9" s="31" t="s">
        <v>446</v>
      </c>
      <c r="E9" s="32"/>
      <c r="F9" s="10" t="s">
        <v>447</v>
      </c>
      <c r="G9" s="33" t="s">
        <v>448</v>
      </c>
      <c r="H9" s="10" t="s">
        <v>449</v>
      </c>
    </row>
    <row r="10" spans="1:8" ht="41.25" customHeight="1">
      <c r="A10" s="155" t="s">
        <v>573</v>
      </c>
      <c r="B10" s="155"/>
      <c r="C10" s="155"/>
      <c r="D10" s="155"/>
      <c r="E10" s="155"/>
      <c r="F10" s="155"/>
      <c r="G10" s="155"/>
      <c r="H10" s="155"/>
    </row>
    <row r="11" spans="1:8" ht="94.5">
      <c r="A11" s="34" t="s">
        <v>10</v>
      </c>
      <c r="B11" s="34"/>
      <c r="C11" s="34" t="s">
        <v>112</v>
      </c>
      <c r="D11" s="34" t="s">
        <v>87</v>
      </c>
      <c r="E11" s="77" t="s">
        <v>6</v>
      </c>
      <c r="F11" s="79" t="s">
        <v>584</v>
      </c>
      <c r="G11" s="78" t="s">
        <v>585</v>
      </c>
      <c r="H11" s="34" t="s">
        <v>586</v>
      </c>
    </row>
    <row r="12" spans="1:8" ht="47.25">
      <c r="A12" s="65" t="s">
        <v>10</v>
      </c>
      <c r="B12" s="61"/>
      <c r="C12" s="65" t="s">
        <v>112</v>
      </c>
      <c r="D12" s="65" t="s">
        <v>441</v>
      </c>
      <c r="E12" s="143" t="s">
        <v>587</v>
      </c>
      <c r="F12" s="63" t="s">
        <v>588</v>
      </c>
      <c r="G12" s="80" t="s">
        <v>589</v>
      </c>
      <c r="H12" s="63" t="s">
        <v>590</v>
      </c>
    </row>
    <row r="13" spans="1:8" ht="105">
      <c r="A13" s="65" t="s">
        <v>10</v>
      </c>
      <c r="B13" s="61"/>
      <c r="C13" s="65" t="s">
        <v>112</v>
      </c>
      <c r="D13" s="65" t="s">
        <v>441</v>
      </c>
      <c r="E13" s="143" t="s">
        <v>591</v>
      </c>
      <c r="F13" s="63" t="s">
        <v>592</v>
      </c>
      <c r="G13" s="59" t="s">
        <v>112</v>
      </c>
      <c r="H13" s="63" t="s">
        <v>581</v>
      </c>
    </row>
    <row r="14" spans="1:8" ht="18.75">
      <c r="A14" s="31" t="s">
        <v>10</v>
      </c>
      <c r="B14" s="2"/>
      <c r="C14" s="31" t="s">
        <v>112</v>
      </c>
      <c r="D14" s="31" t="s">
        <v>446</v>
      </c>
      <c r="E14" s="32"/>
      <c r="F14" s="10" t="s">
        <v>447</v>
      </c>
      <c r="G14" s="33" t="s">
        <v>448</v>
      </c>
      <c r="H14" s="10" t="s">
        <v>449</v>
      </c>
    </row>
    <row r="15" spans="1:8" ht="47.25">
      <c r="A15" s="65" t="s">
        <v>10</v>
      </c>
      <c r="B15" s="61"/>
      <c r="C15" s="65" t="s">
        <v>112</v>
      </c>
      <c r="D15" s="65" t="s">
        <v>441</v>
      </c>
      <c r="E15" s="143" t="s">
        <v>593</v>
      </c>
      <c r="F15" s="63" t="s">
        <v>588</v>
      </c>
      <c r="G15" s="80" t="s">
        <v>594</v>
      </c>
      <c r="H15" s="63" t="s">
        <v>590</v>
      </c>
    </row>
    <row r="16" spans="1:8" ht="120">
      <c r="A16" s="65" t="s">
        <v>10</v>
      </c>
      <c r="B16" s="61"/>
      <c r="C16" s="65" t="s">
        <v>112</v>
      </c>
      <c r="D16" s="65" t="s">
        <v>441</v>
      </c>
      <c r="E16" s="143" t="s">
        <v>595</v>
      </c>
      <c r="F16" s="63" t="s">
        <v>596</v>
      </c>
      <c r="G16" s="59" t="s">
        <v>112</v>
      </c>
      <c r="H16" s="63" t="s">
        <v>581</v>
      </c>
    </row>
    <row r="17" spans="1:8" ht="18.75">
      <c r="A17" s="31" t="s">
        <v>10</v>
      </c>
      <c r="B17" s="2"/>
      <c r="C17" s="31" t="s">
        <v>112</v>
      </c>
      <c r="D17" s="31" t="s">
        <v>446</v>
      </c>
      <c r="E17" s="32"/>
      <c r="F17" s="10" t="s">
        <v>447</v>
      </c>
      <c r="G17" s="33" t="s">
        <v>448</v>
      </c>
      <c r="H17" s="10" t="s">
        <v>449</v>
      </c>
    </row>
    <row r="18" spans="1:8" ht="150">
      <c r="A18" s="65" t="s">
        <v>10</v>
      </c>
      <c r="B18" s="61"/>
      <c r="C18" s="65" t="s">
        <v>112</v>
      </c>
      <c r="D18" s="65" t="s">
        <v>441</v>
      </c>
      <c r="E18" s="143" t="s">
        <v>597</v>
      </c>
      <c r="F18" s="63" t="s">
        <v>598</v>
      </c>
      <c r="G18" s="59" t="s">
        <v>112</v>
      </c>
      <c r="H18" s="63" t="s">
        <v>581</v>
      </c>
    </row>
    <row r="19" spans="1:8" ht="30">
      <c r="A19" s="31" t="s">
        <v>10</v>
      </c>
      <c r="B19" s="2"/>
      <c r="C19" s="31" t="s">
        <v>112</v>
      </c>
      <c r="D19" s="31" t="s">
        <v>446</v>
      </c>
      <c r="E19" s="32"/>
      <c r="F19" s="10" t="s">
        <v>447</v>
      </c>
      <c r="G19" s="10" t="s">
        <v>599</v>
      </c>
      <c r="H19" s="10" t="s">
        <v>449</v>
      </c>
    </row>
    <row r="20" spans="1:8" ht="135">
      <c r="A20" s="65" t="s">
        <v>10</v>
      </c>
      <c r="B20" s="61"/>
      <c r="C20" s="65" t="s">
        <v>112</v>
      </c>
      <c r="D20" s="65" t="s">
        <v>441</v>
      </c>
      <c r="E20" s="143" t="s">
        <v>600</v>
      </c>
      <c r="F20" s="63" t="s">
        <v>601</v>
      </c>
      <c r="G20" s="59" t="s">
        <v>112</v>
      </c>
      <c r="H20" s="63" t="s">
        <v>581</v>
      </c>
    </row>
    <row r="21" spans="1:8" ht="18.75">
      <c r="A21" s="31" t="s">
        <v>10</v>
      </c>
      <c r="B21" s="2"/>
      <c r="C21" s="31" t="s">
        <v>112</v>
      </c>
      <c r="D21" s="31" t="s">
        <v>446</v>
      </c>
      <c r="E21" s="32"/>
      <c r="F21" s="10" t="s">
        <v>447</v>
      </c>
      <c r="G21" s="33" t="s">
        <v>448</v>
      </c>
      <c r="H21" s="10" t="s">
        <v>449</v>
      </c>
    </row>
    <row r="22" spans="1:8" ht="150">
      <c r="A22" s="65" t="s">
        <v>10</v>
      </c>
      <c r="B22" s="61"/>
      <c r="C22" s="65" t="s">
        <v>112</v>
      </c>
      <c r="D22" s="65" t="s">
        <v>441</v>
      </c>
      <c r="E22" s="143" t="s">
        <v>602</v>
      </c>
      <c r="F22" s="63" t="s">
        <v>603</v>
      </c>
      <c r="G22" s="59" t="s">
        <v>112</v>
      </c>
      <c r="H22" s="63" t="s">
        <v>581</v>
      </c>
    </row>
    <row r="23" spans="1:8" ht="18.75">
      <c r="A23" s="31" t="s">
        <v>10</v>
      </c>
      <c r="B23" s="2"/>
      <c r="C23" s="31" t="s">
        <v>112</v>
      </c>
      <c r="D23" s="31" t="s">
        <v>446</v>
      </c>
      <c r="E23" s="32"/>
      <c r="F23" s="10" t="s">
        <v>447</v>
      </c>
      <c r="G23" s="33" t="s">
        <v>448</v>
      </c>
      <c r="H23" s="10" t="s">
        <v>449</v>
      </c>
    </row>
    <row r="24" spans="1:8" ht="61.5" customHeight="1">
      <c r="A24" s="155" t="s">
        <v>604</v>
      </c>
      <c r="B24" s="155"/>
      <c r="C24" s="155"/>
      <c r="D24" s="155"/>
      <c r="E24" s="155"/>
      <c r="F24" s="155"/>
      <c r="G24" s="155"/>
      <c r="H24" s="155"/>
    </row>
    <row r="25" spans="1:8" ht="63">
      <c r="A25" s="34" t="s">
        <v>10</v>
      </c>
      <c r="B25" s="34"/>
      <c r="C25" s="34" t="s">
        <v>112</v>
      </c>
      <c r="D25" s="34" t="s">
        <v>87</v>
      </c>
      <c r="E25" s="77" t="s">
        <v>6</v>
      </c>
      <c r="F25" s="79" t="s">
        <v>605</v>
      </c>
      <c r="G25" s="78" t="s">
        <v>606</v>
      </c>
      <c r="H25" s="34" t="s">
        <v>607</v>
      </c>
    </row>
    <row r="26" spans="1:8" ht="18.75">
      <c r="A26" s="31" t="s">
        <v>10</v>
      </c>
      <c r="B26" s="2"/>
      <c r="C26" s="31" t="s">
        <v>112</v>
      </c>
      <c r="D26" s="31" t="s">
        <v>446</v>
      </c>
      <c r="E26" s="32"/>
      <c r="F26" s="10" t="s">
        <v>447</v>
      </c>
      <c r="G26" s="33" t="s">
        <v>448</v>
      </c>
      <c r="H26" s="10" t="s">
        <v>449</v>
      </c>
    </row>
  </sheetData>
  <mergeCells count="4">
    <mergeCell ref="A2:H2"/>
    <mergeCell ref="A4:H4"/>
    <mergeCell ref="A10:H10"/>
    <mergeCell ref="A24:H24"/>
  </mergeCells>
  <dataValidations count="8">
    <dataValidation type="list" allowBlank="1" showInputMessage="1" showErrorMessage="1" sqref="G3" xr:uid="{8925DB89-8EA7-40E3-9AE5-3941A4EA3DE4}">
      <formula1>"Waste handling and disposal,Renewable energy,Household/Communities/SMEs"</formula1>
    </dataValidation>
    <dataValidation type="list" allowBlank="1" showInputMessage="1" showErrorMessage="1" sqref="G5" xr:uid="{612A854D-26B8-41F9-ABDE-466EA54B957C}">
      <formula1>"Landfill gas recovery and its gainful use,Methane recovery in wastewater treatment"</formula1>
    </dataValidation>
    <dataValidation type="list" allowBlank="1" showInputMessage="1" showErrorMessage="1" sqref="G11" xr:uid="{69364CF1-F877-439B-9B89-B62C90BDBE11}">
      <formula1>"Tech for large-scale grid-connected power generation,Tech for large-scale isolated grid power generation,Tech for small-scale grid-connected power generation,Tech for small-scale off-grid power generation,Rural electrification projects"</formula1>
    </dataValidation>
    <dataValidation type="list" allowBlank="1" showInputMessage="1" showErrorMessage="1" sqref="G6 G8 G13 G16 G18 G20 G22" xr:uid="{9C6E3B6E-3099-438B-AF50-3A6F0630D6E7}">
      <formula1>"yes,no"</formula1>
    </dataValidation>
    <dataValidation type="list" allowBlank="1" showInputMessage="1" showErrorMessage="1" sqref="G12" xr:uid="{23D0C716-5E43-441E-BEE0-4F08F89450D5}">
      <formula1>"Solar thermal electricity generation includign concentrating solar power,Off-shore wind technologies,Marine wave technologies,Marine tidal technologies,Ocean thermal technologies."</formula1>
    </dataValidation>
    <dataValidation type="list" allowBlank="1" showInputMessage="1" showErrorMessage="1" sqref="G15" xr:uid="{FDB939CC-6D33-471B-81F6-B7F5275025DB}">
      <formula1>"Solar photovoltaic technologies,Solar thermal electricity generation includign concentrating solar power,Off-shore wind technologies,Marine wave technologies,Marine tidal technologies,Ocean thermal technologies."</formula1>
    </dataValidation>
    <dataValidation allowBlank="1" showInputMessage="1" showErrorMessage="1" sqref="G14 G17 G7 G9 G19 G21 G23 G26" xr:uid="{95F66C83-8D4D-4A72-8E6F-6093DE935A15}"/>
    <dataValidation type="list" allowBlank="1" showInputMessage="1" showErrorMessage="1" sqref="G25" xr:uid="{16BC92D3-15A7-4B52-83A2-C676E521C12D}">
      <formula1>"Biogas digesters for cooking,Micro-irrigation,Energy efficient pump-set for agriculture"</formula1>
    </dataValidation>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278E66-78BC-439B-BB7F-599242BF24CB}">
  <dimension ref="A1:I205"/>
  <sheetViews>
    <sheetView workbookViewId="0">
      <selection activeCell="G3" sqref="G3"/>
    </sheetView>
  </sheetViews>
  <sheetFormatPr defaultColWidth="8.85546875" defaultRowHeight="15"/>
  <cols>
    <col min="1" max="1" width="18.140625" bestFit="1" customWidth="1"/>
    <col min="2" max="2" width="24.42578125" bestFit="1" customWidth="1"/>
    <col min="3" max="3" width="29.28515625" bestFit="1" customWidth="1"/>
    <col min="4" max="4" width="16.140625" bestFit="1" customWidth="1"/>
    <col min="5" max="5" width="13.42578125" bestFit="1" customWidth="1"/>
    <col min="6" max="6" width="41.42578125" customWidth="1"/>
    <col min="7" max="7" width="40.42578125" customWidth="1"/>
    <col min="8" max="8" width="46.7109375" customWidth="1"/>
    <col min="9" max="9" width="40" customWidth="1"/>
  </cols>
  <sheetData>
    <row r="1" spans="1:9" ht="18.75">
      <c r="A1" s="113" t="s">
        <v>0</v>
      </c>
      <c r="B1" s="113" t="s">
        <v>1</v>
      </c>
      <c r="C1" s="113" t="s">
        <v>608</v>
      </c>
      <c r="D1" s="113" t="s">
        <v>4</v>
      </c>
      <c r="E1" s="113" t="s">
        <v>5</v>
      </c>
      <c r="F1" s="113" t="s">
        <v>6</v>
      </c>
      <c r="G1" s="113" t="s">
        <v>7</v>
      </c>
      <c r="H1" s="113" t="s">
        <v>8</v>
      </c>
      <c r="I1" s="113" t="s">
        <v>609</v>
      </c>
    </row>
    <row r="2" spans="1:9" ht="18.75">
      <c r="A2" s="166" t="s">
        <v>610</v>
      </c>
      <c r="B2" s="166"/>
      <c r="C2" s="166"/>
      <c r="D2" s="166"/>
      <c r="E2" s="166"/>
      <c r="F2" s="166"/>
      <c r="G2" s="166"/>
      <c r="H2" s="166"/>
      <c r="I2" s="2"/>
    </row>
    <row r="3" spans="1:9" ht="45">
      <c r="A3" s="2" t="s">
        <v>10</v>
      </c>
      <c r="B3" s="2"/>
      <c r="C3" s="2" t="s">
        <v>11</v>
      </c>
      <c r="D3" s="2" t="s">
        <v>12</v>
      </c>
      <c r="E3" s="2" t="s">
        <v>13</v>
      </c>
      <c r="F3" s="7" t="s">
        <v>611</v>
      </c>
      <c r="G3" s="2" t="s">
        <v>612</v>
      </c>
      <c r="H3" s="2"/>
      <c r="I3" s="147" t="s">
        <v>613</v>
      </c>
    </row>
    <row r="4" spans="1:9" ht="18.75">
      <c r="A4" s="166" t="s">
        <v>614</v>
      </c>
      <c r="B4" s="166"/>
      <c r="C4" s="166"/>
      <c r="D4" s="166"/>
      <c r="E4" s="166"/>
      <c r="F4" s="166"/>
      <c r="G4" s="166"/>
      <c r="H4" s="166"/>
      <c r="I4" s="2"/>
    </row>
    <row r="5" spans="1:9" ht="45">
      <c r="A5" s="115" t="s">
        <v>10</v>
      </c>
      <c r="B5" s="115"/>
      <c r="C5" s="115" t="s">
        <v>11</v>
      </c>
      <c r="D5" s="115" t="s">
        <v>300</v>
      </c>
      <c r="E5" s="81"/>
      <c r="F5" s="82" t="s">
        <v>615</v>
      </c>
      <c r="G5" s="81" t="s">
        <v>616</v>
      </c>
      <c r="H5" s="82" t="s">
        <v>617</v>
      </c>
    </row>
    <row r="6" spans="1:9" ht="30">
      <c r="A6" s="115" t="s">
        <v>10</v>
      </c>
      <c r="B6" s="115"/>
      <c r="C6" s="115" t="s">
        <v>11</v>
      </c>
      <c r="D6" s="115" t="s">
        <v>300</v>
      </c>
      <c r="E6" s="81"/>
      <c r="F6" s="82" t="s">
        <v>618</v>
      </c>
      <c r="G6" s="81" t="s">
        <v>11</v>
      </c>
      <c r="H6" s="82" t="s">
        <v>619</v>
      </c>
    </row>
    <row r="7" spans="1:9" ht="30">
      <c r="A7" s="115" t="s">
        <v>10</v>
      </c>
      <c r="B7" s="115"/>
      <c r="C7" s="115" t="s">
        <v>11</v>
      </c>
      <c r="D7" s="115" t="s">
        <v>300</v>
      </c>
      <c r="E7" s="81"/>
      <c r="F7" s="82" t="s">
        <v>620</v>
      </c>
      <c r="G7" s="81" t="s">
        <v>11</v>
      </c>
      <c r="H7" s="82" t="s">
        <v>621</v>
      </c>
    </row>
    <row r="8" spans="1:9" ht="30">
      <c r="A8" s="115" t="s">
        <v>10</v>
      </c>
      <c r="B8" s="115"/>
      <c r="C8" s="115" t="s">
        <v>11</v>
      </c>
      <c r="D8" s="115" t="s">
        <v>300</v>
      </c>
      <c r="E8" s="81"/>
      <c r="F8" s="82" t="s">
        <v>622</v>
      </c>
      <c r="G8" s="81" t="s">
        <v>11</v>
      </c>
      <c r="H8" s="82" t="s">
        <v>623</v>
      </c>
    </row>
    <row r="9" spans="1:9" ht="30">
      <c r="A9" s="115" t="s">
        <v>10</v>
      </c>
      <c r="B9" s="115"/>
      <c r="C9" s="115" t="s">
        <v>11</v>
      </c>
      <c r="D9" s="115" t="s">
        <v>300</v>
      </c>
      <c r="E9" s="81"/>
      <c r="F9" s="82" t="s">
        <v>624</v>
      </c>
      <c r="G9" s="81" t="s">
        <v>11</v>
      </c>
      <c r="H9" s="82" t="s">
        <v>623</v>
      </c>
    </row>
    <row r="10" spans="1:9" ht="45">
      <c r="A10" s="115" t="s">
        <v>10</v>
      </c>
      <c r="B10" s="115"/>
      <c r="C10" s="115" t="s">
        <v>11</v>
      </c>
      <c r="D10" s="115" t="s">
        <v>300</v>
      </c>
      <c r="E10" s="81"/>
      <c r="F10" s="82" t="s">
        <v>625</v>
      </c>
      <c r="G10" s="81" t="s">
        <v>10</v>
      </c>
      <c r="H10" s="82" t="s">
        <v>626</v>
      </c>
    </row>
    <row r="11" spans="1:9" ht="18.75">
      <c r="A11" s="166" t="s">
        <v>627</v>
      </c>
      <c r="B11" s="166"/>
      <c r="C11" s="166"/>
      <c r="D11" s="166"/>
      <c r="E11" s="166"/>
      <c r="F11" s="166"/>
      <c r="G11" s="166"/>
      <c r="H11" s="166"/>
      <c r="I11" s="2"/>
    </row>
    <row r="12" spans="1:9">
      <c r="A12" s="2"/>
      <c r="B12" s="2"/>
      <c r="C12" s="2"/>
      <c r="D12" s="2"/>
    </row>
    <row r="13" spans="1:9">
      <c r="A13" s="2"/>
      <c r="B13" s="2"/>
      <c r="C13" s="2"/>
      <c r="D13" s="2"/>
    </row>
    <row r="14" spans="1:9">
      <c r="A14" s="2"/>
      <c r="B14" s="2"/>
      <c r="C14" s="2"/>
      <c r="D14" s="2"/>
    </row>
    <row r="15" spans="1:9">
      <c r="A15" s="2"/>
      <c r="B15" s="2"/>
      <c r="C15" s="2"/>
      <c r="D15" s="2"/>
    </row>
    <row r="16" spans="1:9">
      <c r="B16" s="2"/>
      <c r="C16" s="2"/>
      <c r="D16" s="2"/>
    </row>
    <row r="17" spans="4:4">
      <c r="D17" s="2"/>
    </row>
    <row r="18" spans="4:4">
      <c r="D18" s="2"/>
    </row>
    <row r="19" spans="4:4">
      <c r="D19" s="2"/>
    </row>
    <row r="20" spans="4:4">
      <c r="D20" s="2"/>
    </row>
    <row r="21" spans="4:4">
      <c r="D21" s="2"/>
    </row>
    <row r="22" spans="4:4">
      <c r="D22" s="2"/>
    </row>
    <row r="23" spans="4:4">
      <c r="D23" s="2"/>
    </row>
    <row r="24" spans="4:4">
      <c r="D24" s="2"/>
    </row>
    <row r="25" spans="4:4">
      <c r="D25" s="2"/>
    </row>
    <row r="26" spans="4:4">
      <c r="D26" s="2"/>
    </row>
    <row r="27" spans="4:4">
      <c r="D27" s="2"/>
    </row>
    <row r="28" spans="4:4">
      <c r="D28" s="2"/>
    </row>
    <row r="29" spans="4:4">
      <c r="D29" s="2"/>
    </row>
    <row r="30" spans="4:4">
      <c r="D30" s="2"/>
    </row>
    <row r="31" spans="4:4">
      <c r="D31" s="2"/>
    </row>
    <row r="32" spans="4:4">
      <c r="D32" s="2"/>
    </row>
    <row r="33" spans="4:4">
      <c r="D33" s="2"/>
    </row>
    <row r="34" spans="4:4">
      <c r="D34" s="2"/>
    </row>
    <row r="35" spans="4:4">
      <c r="D35" s="2"/>
    </row>
    <row r="36" spans="4:4">
      <c r="D36" s="2"/>
    </row>
    <row r="37" spans="4:4">
      <c r="D37" s="2"/>
    </row>
    <row r="38" spans="4:4">
      <c r="D38" s="2"/>
    </row>
    <row r="39" spans="4:4">
      <c r="D39" s="2"/>
    </row>
    <row r="40" spans="4:4">
      <c r="D40" s="2"/>
    </row>
    <row r="41" spans="4:4">
      <c r="D41" s="2"/>
    </row>
    <row r="42" spans="4:4">
      <c r="D42" s="2"/>
    </row>
    <row r="43" spans="4:4">
      <c r="D43" s="2"/>
    </row>
    <row r="44" spans="4:4">
      <c r="D44" s="2"/>
    </row>
    <row r="45" spans="4:4">
      <c r="D45" s="2"/>
    </row>
    <row r="46" spans="4:4">
      <c r="D46" s="2"/>
    </row>
    <row r="47" spans="4:4">
      <c r="D47" s="2"/>
    </row>
    <row r="48" spans="4:4">
      <c r="D48" s="2"/>
    </row>
    <row r="49" spans="4:4">
      <c r="D49" s="2"/>
    </row>
    <row r="50" spans="4:4">
      <c r="D50" s="2"/>
    </row>
    <row r="51" spans="4:4">
      <c r="D51" s="2"/>
    </row>
    <row r="52" spans="4:4">
      <c r="D52" s="2"/>
    </row>
    <row r="53" spans="4:4">
      <c r="D53" s="2"/>
    </row>
    <row r="54" spans="4:4">
      <c r="D54" s="2"/>
    </row>
    <row r="55" spans="4:4">
      <c r="D55" s="2"/>
    </row>
    <row r="56" spans="4:4">
      <c r="D56" s="2"/>
    </row>
    <row r="57" spans="4:4">
      <c r="D57" s="2"/>
    </row>
    <row r="58" spans="4:4">
      <c r="D58" s="2"/>
    </row>
    <row r="59" spans="4:4">
      <c r="D59" s="2"/>
    </row>
    <row r="60" spans="4:4">
      <c r="D60" s="2"/>
    </row>
    <row r="61" spans="4:4">
      <c r="D61" s="2"/>
    </row>
    <row r="62" spans="4:4">
      <c r="D62" s="2"/>
    </row>
    <row r="63" spans="4:4">
      <c r="D63" s="2"/>
    </row>
    <row r="64" spans="4:4">
      <c r="D64" s="2"/>
    </row>
    <row r="65" spans="4:4">
      <c r="D65" s="2"/>
    </row>
    <row r="66" spans="4:4">
      <c r="D66" s="2"/>
    </row>
    <row r="67" spans="4:4">
      <c r="D67" s="2"/>
    </row>
    <row r="68" spans="4:4">
      <c r="D68" s="2"/>
    </row>
    <row r="69" spans="4:4">
      <c r="D69" s="2"/>
    </row>
    <row r="70" spans="4:4">
      <c r="D70" s="2"/>
    </row>
    <row r="71" spans="4:4">
      <c r="D71" s="2"/>
    </row>
    <row r="72" spans="4:4">
      <c r="D72" s="2"/>
    </row>
    <row r="73" spans="4:4">
      <c r="D73" s="2"/>
    </row>
    <row r="74" spans="4:4">
      <c r="D74" s="2"/>
    </row>
    <row r="75" spans="4:4">
      <c r="D75" s="2"/>
    </row>
    <row r="76" spans="4:4">
      <c r="D76" s="2"/>
    </row>
    <row r="77" spans="4:4">
      <c r="D77" s="2"/>
    </row>
    <row r="78" spans="4:4">
      <c r="D78" s="2"/>
    </row>
    <row r="79" spans="4:4">
      <c r="D79" s="2"/>
    </row>
    <row r="80" spans="4:4">
      <c r="D80" s="2"/>
    </row>
    <row r="81" spans="4:4">
      <c r="D81" s="2"/>
    </row>
    <row r="82" spans="4:4">
      <c r="D82" s="2"/>
    </row>
    <row r="83" spans="4:4">
      <c r="D83" s="2"/>
    </row>
    <row r="84" spans="4:4">
      <c r="D84" s="2"/>
    </row>
    <row r="85" spans="4:4">
      <c r="D85" s="2"/>
    </row>
    <row r="86" spans="4:4">
      <c r="D86" s="2"/>
    </row>
    <row r="87" spans="4:4">
      <c r="D87" s="2"/>
    </row>
    <row r="88" spans="4:4">
      <c r="D88" s="2"/>
    </row>
    <row r="89" spans="4:4">
      <c r="D89" s="2"/>
    </row>
    <row r="90" spans="4:4">
      <c r="D90" s="2"/>
    </row>
    <row r="91" spans="4:4">
      <c r="D91" s="2"/>
    </row>
    <row r="92" spans="4:4">
      <c r="D92" s="2"/>
    </row>
    <row r="93" spans="4:4">
      <c r="D93" s="2"/>
    </row>
    <row r="94" spans="4:4">
      <c r="D94" s="2"/>
    </row>
    <row r="95" spans="4:4">
      <c r="D95" s="2"/>
    </row>
    <row r="96" spans="4:4">
      <c r="D96" s="2"/>
    </row>
    <row r="97" spans="4:4">
      <c r="D97" s="2"/>
    </row>
    <row r="98" spans="4:4">
      <c r="D98" s="2"/>
    </row>
    <row r="99" spans="4:4">
      <c r="D99" s="2"/>
    </row>
    <row r="100" spans="4:4">
      <c r="D100" s="2"/>
    </row>
    <row r="101" spans="4:4">
      <c r="D101" s="2"/>
    </row>
    <row r="102" spans="4:4">
      <c r="D102" s="2"/>
    </row>
    <row r="103" spans="4:4">
      <c r="D103" s="2"/>
    </row>
    <row r="104" spans="4:4">
      <c r="D104" s="2"/>
    </row>
    <row r="105" spans="4:4">
      <c r="D105" s="2"/>
    </row>
    <row r="106" spans="4:4">
      <c r="D106" s="2"/>
    </row>
    <row r="107" spans="4:4">
      <c r="D107" s="2"/>
    </row>
    <row r="108" spans="4:4">
      <c r="D108" s="2"/>
    </row>
    <row r="109" spans="4:4">
      <c r="D109" s="2"/>
    </row>
    <row r="110" spans="4:4">
      <c r="D110" s="2"/>
    </row>
    <row r="111" spans="4:4">
      <c r="D111" s="2"/>
    </row>
    <row r="112" spans="4:4">
      <c r="D112" s="2"/>
    </row>
    <row r="113" spans="4:4">
      <c r="D113" s="2"/>
    </row>
    <row r="114" spans="4:4">
      <c r="D114" s="2"/>
    </row>
    <row r="115" spans="4:4">
      <c r="D115" s="2"/>
    </row>
    <row r="116" spans="4:4">
      <c r="D116" s="2"/>
    </row>
    <row r="117" spans="4:4">
      <c r="D117" s="2"/>
    </row>
    <row r="118" spans="4:4">
      <c r="D118" s="2"/>
    </row>
    <row r="119" spans="4:4">
      <c r="D119" s="2"/>
    </row>
    <row r="120" spans="4:4">
      <c r="D120" s="2"/>
    </row>
    <row r="121" spans="4:4">
      <c r="D121" s="2"/>
    </row>
    <row r="122" spans="4:4">
      <c r="D122" s="2"/>
    </row>
    <row r="123" spans="4:4">
      <c r="D123" s="2"/>
    </row>
    <row r="124" spans="4:4">
      <c r="D124" s="2"/>
    </row>
    <row r="125" spans="4:4">
      <c r="D125" s="2"/>
    </row>
    <row r="126" spans="4:4">
      <c r="D126" s="2"/>
    </row>
    <row r="127" spans="4:4">
      <c r="D127" s="2"/>
    </row>
    <row r="128" spans="4:4">
      <c r="D128" s="2"/>
    </row>
    <row r="129" spans="4:4">
      <c r="D129" s="2"/>
    </row>
    <row r="130" spans="4:4">
      <c r="D130" s="2"/>
    </row>
    <row r="131" spans="4:4">
      <c r="D131" s="2"/>
    </row>
    <row r="132" spans="4:4">
      <c r="D132" s="2"/>
    </row>
    <row r="133" spans="4:4">
      <c r="D133" s="2"/>
    </row>
    <row r="134" spans="4:4">
      <c r="D134" s="2"/>
    </row>
    <row r="135" spans="4:4">
      <c r="D135" s="2"/>
    </row>
    <row r="136" spans="4:4">
      <c r="D136" s="2"/>
    </row>
    <row r="137" spans="4:4">
      <c r="D137" s="2"/>
    </row>
    <row r="138" spans="4:4">
      <c r="D138" s="2"/>
    </row>
    <row r="139" spans="4:4">
      <c r="D139" s="2"/>
    </row>
    <row r="140" spans="4:4">
      <c r="D140" s="2"/>
    </row>
    <row r="141" spans="4:4">
      <c r="D141" s="2"/>
    </row>
    <row r="142" spans="4:4">
      <c r="D142" s="2"/>
    </row>
    <row r="143" spans="4:4">
      <c r="D143" s="2"/>
    </row>
    <row r="144" spans="4:4">
      <c r="D144" s="2"/>
    </row>
    <row r="145" spans="4:4">
      <c r="D145" s="2"/>
    </row>
    <row r="146" spans="4:4">
      <c r="D146" s="2"/>
    </row>
    <row r="147" spans="4:4">
      <c r="D147" s="2"/>
    </row>
    <row r="148" spans="4:4">
      <c r="D148" s="2"/>
    </row>
    <row r="149" spans="4:4">
      <c r="D149" s="2"/>
    </row>
    <row r="150" spans="4:4">
      <c r="D150" s="2"/>
    </row>
    <row r="151" spans="4:4">
      <c r="D151" s="2"/>
    </row>
    <row r="152" spans="4:4">
      <c r="D152" s="2"/>
    </row>
    <row r="153" spans="4:4">
      <c r="D153" s="2"/>
    </row>
    <row r="154" spans="4:4">
      <c r="D154" s="2"/>
    </row>
    <row r="155" spans="4:4">
      <c r="D155" s="2"/>
    </row>
    <row r="156" spans="4:4">
      <c r="D156" s="2"/>
    </row>
    <row r="157" spans="4:4">
      <c r="D157" s="2"/>
    </row>
    <row r="158" spans="4:4">
      <c r="D158" s="2"/>
    </row>
    <row r="159" spans="4:4">
      <c r="D159" s="2"/>
    </row>
    <row r="160" spans="4:4">
      <c r="D160" s="2"/>
    </row>
    <row r="161" spans="4:4">
      <c r="D161" s="2"/>
    </row>
    <row r="162" spans="4:4">
      <c r="D162" s="2"/>
    </row>
    <row r="163" spans="4:4">
      <c r="D163" s="2"/>
    </row>
    <row r="164" spans="4:4">
      <c r="D164" s="2"/>
    </row>
    <row r="165" spans="4:4">
      <c r="D165" s="2"/>
    </row>
    <row r="166" spans="4:4">
      <c r="D166" s="2"/>
    </row>
    <row r="167" spans="4:4">
      <c r="D167" s="2"/>
    </row>
    <row r="168" spans="4:4">
      <c r="D168" s="2"/>
    </row>
    <row r="169" spans="4:4">
      <c r="D169" s="2"/>
    </row>
    <row r="170" spans="4:4">
      <c r="D170" s="2"/>
    </row>
    <row r="171" spans="4:4">
      <c r="D171" s="2"/>
    </row>
    <row r="172" spans="4:4">
      <c r="D172" s="2"/>
    </row>
    <row r="173" spans="4:4">
      <c r="D173" s="2"/>
    </row>
    <row r="174" spans="4:4">
      <c r="D174" s="2"/>
    </row>
    <row r="175" spans="4:4">
      <c r="D175" s="2"/>
    </row>
    <row r="176" spans="4:4">
      <c r="D176" s="2"/>
    </row>
    <row r="177" spans="4:4">
      <c r="D177" s="2"/>
    </row>
    <row r="178" spans="4:4">
      <c r="D178" s="2"/>
    </row>
    <row r="179" spans="4:4">
      <c r="D179" s="2"/>
    </row>
    <row r="180" spans="4:4">
      <c r="D180" s="2"/>
    </row>
    <row r="181" spans="4:4">
      <c r="D181" s="2"/>
    </row>
    <row r="182" spans="4:4">
      <c r="D182" s="2"/>
    </row>
    <row r="183" spans="4:4">
      <c r="D183" s="2"/>
    </row>
    <row r="184" spans="4:4">
      <c r="D184" s="2"/>
    </row>
    <row r="185" spans="4:4">
      <c r="D185" s="2"/>
    </row>
    <row r="186" spans="4:4">
      <c r="D186" s="2"/>
    </row>
    <row r="187" spans="4:4">
      <c r="D187" s="2"/>
    </row>
    <row r="188" spans="4:4">
      <c r="D188" s="2"/>
    </row>
    <row r="189" spans="4:4">
      <c r="D189" s="2"/>
    </row>
    <row r="190" spans="4:4">
      <c r="D190" s="2"/>
    </row>
    <row r="191" spans="4:4">
      <c r="D191" s="2"/>
    </row>
    <row r="192" spans="4:4">
      <c r="D192" s="2"/>
    </row>
    <row r="193" spans="4:4">
      <c r="D193" s="2"/>
    </row>
    <row r="194" spans="4:4">
      <c r="D194" s="2"/>
    </row>
    <row r="195" spans="4:4">
      <c r="D195" s="2"/>
    </row>
    <row r="196" spans="4:4">
      <c r="D196" s="2"/>
    </row>
    <row r="197" spans="4:4">
      <c r="D197" s="2"/>
    </row>
    <row r="198" spans="4:4">
      <c r="D198" s="2"/>
    </row>
    <row r="199" spans="4:4">
      <c r="D199" s="2"/>
    </row>
    <row r="200" spans="4:4">
      <c r="D200" s="2"/>
    </row>
    <row r="201" spans="4:4">
      <c r="D201" s="2"/>
    </row>
    <row r="202" spans="4:4">
      <c r="D202" s="2"/>
    </row>
    <row r="203" spans="4:4">
      <c r="D203" s="2"/>
    </row>
    <row r="204" spans="4:4">
      <c r="D204" s="2"/>
    </row>
    <row r="205" spans="4:4">
      <c r="D205" s="2"/>
    </row>
  </sheetData>
  <mergeCells count="3">
    <mergeCell ref="A2:H2"/>
    <mergeCell ref="A4:H4"/>
    <mergeCell ref="A11:H11"/>
  </mergeCells>
  <dataValidations count="3">
    <dataValidation type="list" allowBlank="1" showInputMessage="1" showErrorMessage="1" sqref="A12:A15 A3:C3 G6:G10 A5:C10 B12:C16 A44:A200 B44:C203" xr:uid="{C9485632-36DB-4562-8E4B-31E61BE0DC17}">
      <formula1>"Yes, No"</formula1>
    </dataValidation>
    <dataValidation type="list" allowBlank="1" showInputMessage="1" showErrorMessage="1" sqref="G5" xr:uid="{1A234886-8DB8-4EBB-BAAE-91CDE39F7E3A}">
      <formula1>"Hourly, Annual"</formula1>
    </dataValidation>
    <dataValidation type="list" allowBlank="1" showInputMessage="1" showErrorMessage="1" sqref="D3 D5:D10 D12:D205" xr:uid="{28FB85E6-672F-4176-BACF-16D6F57B333A}">
      <formula1>"Account, Boolean, Date, DateTime, Duration, Email, Enum, GeoJSON, Help Text, If/Then, Image, Integer, Number, Postfix, Prefix, String, Time, URL"</formula1>
    </dataValidation>
  </dataValidations>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86A53A-43F4-4C0A-A83B-9BC4079E8BE1}">
  <dimension ref="A1:H51"/>
  <sheetViews>
    <sheetView workbookViewId="0">
      <selection activeCell="I3" sqref="I3"/>
    </sheetView>
  </sheetViews>
  <sheetFormatPr defaultRowHeight="15"/>
  <cols>
    <col min="1" max="1" width="12.28515625" customWidth="1"/>
    <col min="2" max="2" width="14.5703125" customWidth="1"/>
    <col min="3" max="3" width="13.85546875" customWidth="1"/>
    <col min="4" max="4" width="17.140625" customWidth="1"/>
    <col min="5" max="5" width="19.28515625" customWidth="1"/>
    <col min="6" max="6" width="64" customWidth="1"/>
    <col min="7" max="7" width="54.7109375" customWidth="1"/>
    <col min="8" max="8" width="64.140625" customWidth="1"/>
  </cols>
  <sheetData>
    <row r="1" spans="1:8" ht="56.25">
      <c r="A1" s="112" t="s">
        <v>0</v>
      </c>
      <c r="B1" s="112" t="s">
        <v>1</v>
      </c>
      <c r="C1" s="112" t="s">
        <v>608</v>
      </c>
      <c r="D1" s="113" t="s">
        <v>4</v>
      </c>
      <c r="E1" s="113" t="s">
        <v>5</v>
      </c>
      <c r="F1" s="113" t="s">
        <v>6</v>
      </c>
      <c r="G1" s="113" t="s">
        <v>7</v>
      </c>
      <c r="H1" s="113" t="s">
        <v>8</v>
      </c>
    </row>
    <row r="2" spans="1:8" ht="18.75">
      <c r="A2" s="166" t="s">
        <v>628</v>
      </c>
      <c r="B2" s="166"/>
      <c r="C2" s="166"/>
      <c r="D2" s="166"/>
      <c r="E2" s="166"/>
      <c r="F2" s="166"/>
      <c r="G2" s="166"/>
      <c r="H2" s="166"/>
    </row>
    <row r="3" spans="1:8" ht="90">
      <c r="A3" s="2" t="s">
        <v>10</v>
      </c>
      <c r="B3" s="2"/>
      <c r="C3" s="2" t="s">
        <v>11</v>
      </c>
      <c r="D3" s="2" t="s">
        <v>300</v>
      </c>
      <c r="E3" s="2" t="s">
        <v>140</v>
      </c>
      <c r="F3" s="7" t="s">
        <v>629</v>
      </c>
      <c r="G3" t="s">
        <v>179</v>
      </c>
    </row>
    <row r="4" spans="1:8">
      <c r="A4" s="116" t="s">
        <v>10</v>
      </c>
      <c r="B4" s="116"/>
      <c r="C4" s="116" t="s">
        <v>11</v>
      </c>
      <c r="D4" s="116" t="s">
        <v>92</v>
      </c>
      <c r="E4" s="18" t="s">
        <v>630</v>
      </c>
      <c r="F4" s="19" t="s">
        <v>631</v>
      </c>
      <c r="G4" s="17">
        <f>IF(AND(G3="Option A"),G6,IF(AND(G3="Option B"),G30))</f>
        <v>0.5164879</v>
      </c>
      <c r="H4" s="18"/>
    </row>
    <row r="5" spans="1:8" ht="18.75">
      <c r="A5" s="166" t="s">
        <v>632</v>
      </c>
      <c r="B5" s="166"/>
      <c r="C5" s="166"/>
      <c r="D5" s="166"/>
      <c r="E5" s="166"/>
      <c r="F5" s="166"/>
      <c r="G5" s="166"/>
      <c r="H5" s="166"/>
    </row>
    <row r="6" spans="1:8">
      <c r="A6" s="116" t="s">
        <v>10</v>
      </c>
      <c r="B6" s="116"/>
      <c r="C6" s="116" t="s">
        <v>11</v>
      </c>
      <c r="D6" s="116" t="s">
        <v>92</v>
      </c>
      <c r="E6" s="18" t="s">
        <v>630</v>
      </c>
      <c r="F6" s="19" t="s">
        <v>631</v>
      </c>
      <c r="G6" s="17">
        <f>SUM(((G14*G11)/G14),((G23*G22)/G23),((G28*G27)/G28))</f>
        <v>0.5164879</v>
      </c>
      <c r="H6" s="18"/>
    </row>
    <row r="7" spans="1:8" ht="18.75">
      <c r="A7" s="166" t="s">
        <v>633</v>
      </c>
      <c r="B7" s="166"/>
      <c r="C7" s="166"/>
      <c r="D7" s="166"/>
      <c r="E7" s="166"/>
      <c r="F7" s="166"/>
      <c r="G7" s="166"/>
      <c r="H7" s="166"/>
    </row>
    <row r="8" spans="1:8" ht="18.75">
      <c r="A8" s="166" t="s">
        <v>634</v>
      </c>
      <c r="B8" s="166"/>
      <c r="C8" s="166"/>
      <c r="D8" s="166"/>
      <c r="E8" s="166"/>
      <c r="F8" s="166"/>
      <c r="G8" s="166"/>
      <c r="H8" s="166"/>
    </row>
    <row r="9" spans="1:8" ht="105">
      <c r="A9" s="2" t="s">
        <v>10</v>
      </c>
      <c r="B9" s="2"/>
      <c r="C9" s="2" t="s">
        <v>10</v>
      </c>
      <c r="D9" s="2" t="s">
        <v>300</v>
      </c>
      <c r="E9" t="s">
        <v>140</v>
      </c>
      <c r="F9" s="7" t="s">
        <v>635</v>
      </c>
      <c r="G9" t="s">
        <v>636</v>
      </c>
    </row>
    <row r="10" spans="1:8" ht="18.75">
      <c r="A10" s="166" t="s">
        <v>636</v>
      </c>
      <c r="B10" s="166"/>
      <c r="C10" s="166"/>
      <c r="D10" s="166"/>
      <c r="E10" s="166"/>
      <c r="F10" s="166"/>
      <c r="G10" s="166"/>
      <c r="H10" s="166"/>
    </row>
    <row r="11" spans="1:8">
      <c r="A11" s="116" t="s">
        <v>10</v>
      </c>
      <c r="B11" s="116"/>
      <c r="C11" s="116" t="s">
        <v>11</v>
      </c>
      <c r="D11" s="116" t="s">
        <v>92</v>
      </c>
      <c r="E11" s="18" t="s">
        <v>637</v>
      </c>
      <c r="F11" s="18" t="s">
        <v>638</v>
      </c>
      <c r="G11" s="17">
        <f>SUM((G18*G19*G20)/G14)</f>
        <v>7.0087900000000009E-2</v>
      </c>
      <c r="H11" s="18"/>
    </row>
    <row r="12" spans="1:8">
      <c r="A12" s="3" t="s">
        <v>10</v>
      </c>
      <c r="B12" s="3"/>
      <c r="C12" s="2" t="s">
        <v>10</v>
      </c>
      <c r="D12" s="2" t="s">
        <v>12</v>
      </c>
      <c r="E12" s="3" t="s">
        <v>639</v>
      </c>
      <c r="F12" s="3" t="s">
        <v>640</v>
      </c>
      <c r="G12" s="3"/>
      <c r="H12" s="3"/>
    </row>
    <row r="13" spans="1:8" ht="30">
      <c r="A13" s="3" t="s">
        <v>10</v>
      </c>
      <c r="B13" s="2"/>
      <c r="C13" s="2" t="s">
        <v>10</v>
      </c>
      <c r="D13" s="2" t="s">
        <v>12</v>
      </c>
      <c r="E13" t="s">
        <v>641</v>
      </c>
      <c r="F13" s="7" t="s">
        <v>642</v>
      </c>
      <c r="G13" t="s">
        <v>643</v>
      </c>
    </row>
    <row r="14" spans="1:8" ht="30">
      <c r="A14" s="3" t="s">
        <v>10</v>
      </c>
      <c r="B14" s="2"/>
      <c r="C14" s="2" t="s">
        <v>10</v>
      </c>
      <c r="D14" s="2" t="s">
        <v>113</v>
      </c>
      <c r="E14" t="s">
        <v>644</v>
      </c>
      <c r="F14" s="7" t="s">
        <v>645</v>
      </c>
      <c r="G14" s="4">
        <v>40</v>
      </c>
    </row>
    <row r="15" spans="1:8">
      <c r="A15" s="3" t="s">
        <v>10</v>
      </c>
      <c r="B15" s="2"/>
      <c r="C15" s="2" t="s">
        <v>10</v>
      </c>
      <c r="D15" s="2" t="s">
        <v>12</v>
      </c>
      <c r="E15" t="s">
        <v>646</v>
      </c>
      <c r="F15" t="s">
        <v>647</v>
      </c>
      <c r="G15" s="4">
        <v>2009</v>
      </c>
    </row>
    <row r="16" spans="1:8" ht="18.75">
      <c r="A16" s="161" t="s">
        <v>648</v>
      </c>
      <c r="B16" s="161"/>
      <c r="C16" s="161"/>
      <c r="D16" s="161"/>
      <c r="E16" s="161"/>
      <c r="F16" s="161"/>
      <c r="G16" s="161"/>
      <c r="H16" s="161"/>
    </row>
    <row r="17" spans="1:8">
      <c r="A17" s="4" t="s">
        <v>10</v>
      </c>
      <c r="B17" s="3"/>
      <c r="C17" s="3" t="s">
        <v>10</v>
      </c>
      <c r="D17" s="2" t="s">
        <v>12</v>
      </c>
      <c r="E17" s="3" t="s">
        <v>639</v>
      </c>
      <c r="F17" s="3" t="s">
        <v>640</v>
      </c>
      <c r="G17" s="3" t="s">
        <v>649</v>
      </c>
      <c r="H17" s="3"/>
    </row>
    <row r="18" spans="1:8" ht="30">
      <c r="A18" s="4" t="s">
        <v>10</v>
      </c>
      <c r="C18" s="2" t="s">
        <v>10</v>
      </c>
      <c r="D18" s="2" t="s">
        <v>113</v>
      </c>
      <c r="E18" t="s">
        <v>650</v>
      </c>
      <c r="F18" s="7" t="s">
        <v>651</v>
      </c>
      <c r="G18" s="4">
        <v>1</v>
      </c>
    </row>
    <row r="19" spans="1:8" ht="30">
      <c r="A19" s="4" t="s">
        <v>10</v>
      </c>
      <c r="C19" s="2" t="s">
        <v>10</v>
      </c>
      <c r="D19" s="2" t="s">
        <v>113</v>
      </c>
      <c r="E19" t="s">
        <v>652</v>
      </c>
      <c r="F19" s="7" t="s">
        <v>653</v>
      </c>
      <c r="G19" s="4">
        <v>22.609000000000002</v>
      </c>
    </row>
    <row r="20" spans="1:8">
      <c r="A20" s="4" t="s">
        <v>10</v>
      </c>
      <c r="C20" s="2" t="s">
        <v>10</v>
      </c>
      <c r="D20" s="2" t="s">
        <v>113</v>
      </c>
      <c r="E20" t="s">
        <v>654</v>
      </c>
      <c r="F20" t="s">
        <v>655</v>
      </c>
      <c r="G20" s="4">
        <v>0.124</v>
      </c>
    </row>
    <row r="21" spans="1:8" ht="18.75">
      <c r="A21" s="166" t="s">
        <v>262</v>
      </c>
      <c r="B21" s="166"/>
      <c r="C21" s="166"/>
      <c r="D21" s="166"/>
      <c r="E21" s="166"/>
      <c r="F21" s="166"/>
      <c r="G21" s="166"/>
      <c r="H21" s="166"/>
    </row>
    <row r="22" spans="1:8">
      <c r="A22" s="116" t="s">
        <v>10</v>
      </c>
      <c r="B22" s="116"/>
      <c r="C22" s="116" t="s">
        <v>11</v>
      </c>
      <c r="D22" s="116" t="s">
        <v>92</v>
      </c>
      <c r="E22" s="18" t="s">
        <v>637</v>
      </c>
      <c r="F22" s="19" t="s">
        <v>656</v>
      </c>
      <c r="G22" s="17">
        <f>(G24*3.6)/G25</f>
        <v>0.44640000000000002</v>
      </c>
      <c r="H22" s="18"/>
    </row>
    <row r="23" spans="1:8" ht="30">
      <c r="A23" s="2" t="s">
        <v>10</v>
      </c>
      <c r="B23" s="2"/>
      <c r="C23" s="2" t="s">
        <v>10</v>
      </c>
      <c r="D23" s="2" t="s">
        <v>113</v>
      </c>
      <c r="E23" t="s">
        <v>644</v>
      </c>
      <c r="F23" s="7" t="s">
        <v>645</v>
      </c>
      <c r="G23" s="4">
        <v>40</v>
      </c>
    </row>
    <row r="24" spans="1:8" ht="30">
      <c r="A24" s="2" t="s">
        <v>10</v>
      </c>
      <c r="B24" s="2"/>
      <c r="C24" s="2" t="s">
        <v>10</v>
      </c>
      <c r="D24" s="2" t="s">
        <v>113</v>
      </c>
      <c r="E24" t="s">
        <v>657</v>
      </c>
      <c r="F24" s="7" t="s">
        <v>658</v>
      </c>
      <c r="G24" s="4">
        <v>0.124</v>
      </c>
    </row>
    <row r="25" spans="1:8" ht="30">
      <c r="A25" s="2" t="s">
        <v>10</v>
      </c>
      <c r="B25" s="2"/>
      <c r="C25" s="2" t="s">
        <v>10</v>
      </c>
      <c r="D25" s="2" t="s">
        <v>113</v>
      </c>
      <c r="E25" t="s">
        <v>659</v>
      </c>
      <c r="F25" s="7" t="s">
        <v>660</v>
      </c>
      <c r="G25" s="4">
        <v>1</v>
      </c>
    </row>
    <row r="26" spans="1:8" ht="18.75">
      <c r="A26" s="161" t="s">
        <v>661</v>
      </c>
      <c r="B26" s="161"/>
      <c r="C26" s="161"/>
      <c r="D26" s="161"/>
      <c r="E26" s="161"/>
      <c r="F26" s="161"/>
      <c r="G26" s="161"/>
      <c r="H26" s="161"/>
    </row>
    <row r="27" spans="1:8">
      <c r="A27" s="116" t="s">
        <v>10</v>
      </c>
      <c r="B27" s="116"/>
      <c r="C27" s="116" t="s">
        <v>11</v>
      </c>
      <c r="D27" s="116" t="s">
        <v>92</v>
      </c>
      <c r="E27" s="18" t="s">
        <v>637</v>
      </c>
      <c r="F27" s="19" t="s">
        <v>638</v>
      </c>
      <c r="G27" s="17">
        <f>0</f>
        <v>0</v>
      </c>
      <c r="H27" s="18"/>
    </row>
    <row r="28" spans="1:8" ht="30">
      <c r="A28" s="2" t="s">
        <v>10</v>
      </c>
      <c r="B28" s="2"/>
      <c r="C28" s="2" t="s">
        <v>10</v>
      </c>
      <c r="D28" s="2" t="s">
        <v>113</v>
      </c>
      <c r="E28" t="s">
        <v>644</v>
      </c>
      <c r="F28" s="7" t="s">
        <v>645</v>
      </c>
      <c r="G28" s="4">
        <v>40</v>
      </c>
    </row>
    <row r="29" spans="1:8" ht="18.75">
      <c r="A29" s="166" t="s">
        <v>662</v>
      </c>
      <c r="B29" s="166"/>
      <c r="C29" s="166"/>
      <c r="D29" s="166"/>
      <c r="E29" s="166"/>
      <c r="F29" s="166"/>
      <c r="G29" s="166"/>
      <c r="H29" s="166"/>
    </row>
    <row r="30" spans="1:8">
      <c r="A30" s="18" t="s">
        <v>10</v>
      </c>
      <c r="B30" s="18"/>
      <c r="C30" s="18" t="s">
        <v>11</v>
      </c>
      <c r="D30" s="116" t="s">
        <v>92</v>
      </c>
      <c r="E30" s="18" t="s">
        <v>630</v>
      </c>
      <c r="F30" s="18" t="s">
        <v>663</v>
      </c>
      <c r="G30" s="17">
        <f>SUM((G34*G35*G36),(G39*G40*G41),(G44*G45*G46),(G49*G50*G51))/G31</f>
        <v>0.22200625000000002</v>
      </c>
      <c r="H30" s="18"/>
    </row>
    <row r="31" spans="1:8" ht="45">
      <c r="A31" t="s">
        <v>10</v>
      </c>
      <c r="C31" t="s">
        <v>10</v>
      </c>
      <c r="D31" s="2" t="s">
        <v>113</v>
      </c>
      <c r="E31" t="s">
        <v>664</v>
      </c>
      <c r="F31" s="7" t="s">
        <v>665</v>
      </c>
      <c r="G31" s="4">
        <v>40</v>
      </c>
    </row>
    <row r="32" spans="1:8" ht="18.75">
      <c r="A32" s="161" t="s">
        <v>648</v>
      </c>
      <c r="B32" s="161"/>
      <c r="C32" s="161"/>
      <c r="D32" s="161"/>
      <c r="E32" s="161"/>
      <c r="F32" s="161"/>
      <c r="G32" s="161"/>
      <c r="H32" s="161"/>
    </row>
    <row r="33" spans="1:8">
      <c r="A33" s="3" t="s">
        <v>10</v>
      </c>
      <c r="B33" s="3"/>
      <c r="C33" s="3" t="s">
        <v>10</v>
      </c>
      <c r="D33" s="2" t="s">
        <v>12</v>
      </c>
      <c r="E33" s="3" t="s">
        <v>639</v>
      </c>
      <c r="F33" s="3" t="s">
        <v>640</v>
      </c>
      <c r="G33" s="3" t="s">
        <v>649</v>
      </c>
      <c r="H33" s="3"/>
    </row>
    <row r="34" spans="1:8" ht="30">
      <c r="A34" t="s">
        <v>10</v>
      </c>
      <c r="C34" t="s">
        <v>10</v>
      </c>
      <c r="D34" s="2" t="s">
        <v>113</v>
      </c>
      <c r="E34" t="s">
        <v>666</v>
      </c>
      <c r="F34" s="7" t="s">
        <v>651</v>
      </c>
      <c r="G34" s="4">
        <v>1</v>
      </c>
    </row>
    <row r="35" spans="1:8" ht="30">
      <c r="A35" t="s">
        <v>10</v>
      </c>
      <c r="C35" t="s">
        <v>10</v>
      </c>
      <c r="D35" s="2" t="s">
        <v>113</v>
      </c>
      <c r="E35" t="s">
        <v>652</v>
      </c>
      <c r="F35" s="7" t="s">
        <v>653</v>
      </c>
      <c r="G35" s="4">
        <v>22.609000000000002</v>
      </c>
    </row>
    <row r="36" spans="1:8">
      <c r="A36" t="s">
        <v>10</v>
      </c>
      <c r="C36" t="s">
        <v>10</v>
      </c>
      <c r="D36" s="2" t="s">
        <v>113</v>
      </c>
      <c r="E36" t="s">
        <v>654</v>
      </c>
      <c r="F36" t="s">
        <v>655</v>
      </c>
      <c r="G36" s="4">
        <v>0.12</v>
      </c>
    </row>
    <row r="37" spans="1:8" ht="18.75">
      <c r="A37" s="161" t="s">
        <v>648</v>
      </c>
      <c r="B37" s="161"/>
      <c r="C37" s="161"/>
      <c r="D37" s="161"/>
      <c r="E37" s="161"/>
      <c r="F37" s="161"/>
      <c r="G37" s="161"/>
      <c r="H37" s="161"/>
    </row>
    <row r="38" spans="1:8">
      <c r="A38" s="3" t="s">
        <v>10</v>
      </c>
      <c r="B38" s="3"/>
      <c r="C38" s="3" t="s">
        <v>10</v>
      </c>
      <c r="D38" s="2" t="s">
        <v>12</v>
      </c>
      <c r="E38" s="3" t="s">
        <v>639</v>
      </c>
      <c r="F38" s="3" t="s">
        <v>640</v>
      </c>
      <c r="G38" s="3" t="s">
        <v>667</v>
      </c>
      <c r="H38" s="3"/>
    </row>
    <row r="39" spans="1:8" ht="30">
      <c r="A39" s="3" t="s">
        <v>10</v>
      </c>
      <c r="C39" t="s">
        <v>10</v>
      </c>
      <c r="D39" s="2" t="s">
        <v>113</v>
      </c>
      <c r="E39" t="s">
        <v>666</v>
      </c>
      <c r="F39" s="7" t="s">
        <v>651</v>
      </c>
      <c r="G39" s="4">
        <v>1</v>
      </c>
    </row>
    <row r="40" spans="1:8" ht="30">
      <c r="A40" s="3" t="s">
        <v>10</v>
      </c>
      <c r="C40" t="s">
        <v>10</v>
      </c>
      <c r="D40" s="2" t="s">
        <v>113</v>
      </c>
      <c r="E40" t="s">
        <v>652</v>
      </c>
      <c r="F40" s="7" t="s">
        <v>653</v>
      </c>
      <c r="G40" s="4">
        <v>38.936999999999998</v>
      </c>
    </row>
    <row r="41" spans="1:8">
      <c r="A41" s="3" t="s">
        <v>10</v>
      </c>
      <c r="C41" t="s">
        <v>10</v>
      </c>
      <c r="D41" s="2" t="s">
        <v>113</v>
      </c>
      <c r="E41" t="s">
        <v>654</v>
      </c>
      <c r="F41" t="s">
        <v>655</v>
      </c>
      <c r="G41" s="4">
        <v>0.08</v>
      </c>
    </row>
    <row r="42" spans="1:8" ht="18.75">
      <c r="A42" s="161" t="s">
        <v>648</v>
      </c>
      <c r="B42" s="161"/>
      <c r="C42" s="161"/>
      <c r="D42" s="161"/>
      <c r="E42" s="161"/>
      <c r="F42" s="161"/>
      <c r="G42" s="161"/>
      <c r="H42" s="161"/>
    </row>
    <row r="43" spans="1:8">
      <c r="A43" s="3" t="s">
        <v>10</v>
      </c>
      <c r="B43" s="3"/>
      <c r="C43" s="3" t="s">
        <v>10</v>
      </c>
      <c r="D43" s="2" t="s">
        <v>12</v>
      </c>
      <c r="E43" s="3" t="s">
        <v>639</v>
      </c>
      <c r="F43" s="3" t="s">
        <v>640</v>
      </c>
      <c r="G43" s="3" t="s">
        <v>667</v>
      </c>
      <c r="H43" s="3"/>
    </row>
    <row r="44" spans="1:8" ht="30">
      <c r="A44" s="3" t="s">
        <v>10</v>
      </c>
      <c r="C44" t="s">
        <v>10</v>
      </c>
      <c r="D44" s="2" t="s">
        <v>113</v>
      </c>
      <c r="E44" t="s">
        <v>666</v>
      </c>
      <c r="F44" s="7" t="s">
        <v>651</v>
      </c>
      <c r="G44" s="4">
        <v>2</v>
      </c>
    </row>
    <row r="45" spans="1:8" ht="30">
      <c r="A45" s="3" t="s">
        <v>10</v>
      </c>
      <c r="C45" t="s">
        <v>10</v>
      </c>
      <c r="D45" s="2" t="s">
        <v>113</v>
      </c>
      <c r="E45" t="s">
        <v>652</v>
      </c>
      <c r="F45" s="7" t="s">
        <v>653</v>
      </c>
      <c r="G45" s="4">
        <v>3.5000000000000003E-2</v>
      </c>
    </row>
    <row r="46" spans="1:8">
      <c r="A46" s="3" t="s">
        <v>10</v>
      </c>
      <c r="C46" t="s">
        <v>10</v>
      </c>
      <c r="D46" s="2" t="s">
        <v>113</v>
      </c>
      <c r="E46" t="s">
        <v>654</v>
      </c>
      <c r="F46" t="s">
        <v>655</v>
      </c>
      <c r="G46" s="4">
        <v>0.06</v>
      </c>
    </row>
    <row r="47" spans="1:8" ht="18.75">
      <c r="A47" s="161" t="s">
        <v>648</v>
      </c>
      <c r="B47" s="161"/>
      <c r="C47" s="161"/>
      <c r="D47" s="161"/>
      <c r="E47" s="161"/>
      <c r="F47" s="161"/>
      <c r="G47" s="161"/>
      <c r="H47" s="161"/>
    </row>
    <row r="48" spans="1:8">
      <c r="A48" s="3" t="s">
        <v>10</v>
      </c>
      <c r="B48" s="3"/>
      <c r="C48" s="3" t="s">
        <v>10</v>
      </c>
      <c r="D48" s="2" t="s">
        <v>12</v>
      </c>
      <c r="E48" s="3" t="s">
        <v>639</v>
      </c>
      <c r="F48" s="3" t="s">
        <v>640</v>
      </c>
      <c r="G48" s="3" t="s">
        <v>667</v>
      </c>
      <c r="H48" s="3"/>
    </row>
    <row r="49" spans="1:7" ht="30">
      <c r="A49" s="3" t="s">
        <v>10</v>
      </c>
      <c r="C49" t="s">
        <v>10</v>
      </c>
      <c r="D49" s="2" t="s">
        <v>113</v>
      </c>
      <c r="E49" t="s">
        <v>666</v>
      </c>
      <c r="F49" s="7" t="s">
        <v>651</v>
      </c>
      <c r="G49" s="4">
        <v>1</v>
      </c>
    </row>
    <row r="50" spans="1:7" ht="30">
      <c r="A50" s="3" t="s">
        <v>10</v>
      </c>
      <c r="C50" t="s">
        <v>10</v>
      </c>
      <c r="D50" s="2" t="s">
        <v>113</v>
      </c>
      <c r="E50" t="s">
        <v>652</v>
      </c>
      <c r="F50" s="7" t="s">
        <v>653</v>
      </c>
      <c r="G50" s="4">
        <v>43.542999999999999</v>
      </c>
    </row>
    <row r="51" spans="1:7">
      <c r="A51" s="3" t="s">
        <v>10</v>
      </c>
      <c r="C51" t="s">
        <v>10</v>
      </c>
      <c r="D51" s="2" t="s">
        <v>113</v>
      </c>
      <c r="E51" t="s">
        <v>654</v>
      </c>
      <c r="F51" t="s">
        <v>655</v>
      </c>
      <c r="G51" s="4">
        <v>7.0000000000000007E-2</v>
      </c>
    </row>
  </sheetData>
  <mergeCells count="13">
    <mergeCell ref="A16:H16"/>
    <mergeCell ref="A2:H2"/>
    <mergeCell ref="A5:H5"/>
    <mergeCell ref="A7:H7"/>
    <mergeCell ref="A8:H8"/>
    <mergeCell ref="A10:H10"/>
    <mergeCell ref="A47:H47"/>
    <mergeCell ref="A21:H21"/>
    <mergeCell ref="A26:H26"/>
    <mergeCell ref="A29:H29"/>
    <mergeCell ref="A32:H32"/>
    <mergeCell ref="A37:H37"/>
    <mergeCell ref="A42:H42"/>
  </mergeCells>
  <dataValidations count="4">
    <dataValidation type="list" allowBlank="1" showInputMessage="1" showErrorMessage="1" sqref="G9" xr:uid="{B64F4411-DBBD-474A-B24C-4D6F09BDA9E6}">
      <formula1>"Option A1, Option A2, Option A3"</formula1>
    </dataValidation>
    <dataValidation type="list" allowBlank="1" showInputMessage="1" showErrorMessage="1" sqref="G3" xr:uid="{2B381250-5BF6-4A69-99AB-6E5FB53E29B8}">
      <formula1>"Option A, Option B"</formula1>
    </dataValidation>
    <dataValidation type="list" allowBlank="1" showInputMessage="1" showErrorMessage="1" sqref="A11:C11 C12 A6:C6 A27:C28 B13:C15 A9:C9 A3:C4 A22:C25" xr:uid="{A46B200A-E5CA-41CA-8734-D679785EC89F}">
      <formula1>"Yes, No"</formula1>
    </dataValidation>
    <dataValidation type="list" allowBlank="1" showInputMessage="1" showErrorMessage="1" sqref="D6 D17:D20 D27:D28 D48:D51 D22:D25 D30:D31 D9 D11:D15 D33:D36 D38:D41 D43:D46 D3:D4" xr:uid="{D1889F4D-BC03-451A-9ADC-EBA2A8719C56}">
      <formula1>"Account, Auto-Calculate, Boolean, Date, DateTime, Duration, Email, Enum, GeoJSON, Help Text, If/Then, Image, Integer, Number, Postfix, Prefix, String, Time, URL"</formula1>
    </dataValidation>
  </dataValidations>
  <pageMargins left="0.7" right="0.7" top="0.75" bottom="0.75" header="0.3" footer="0.3"/>
  <legacyDrawing r:id="rId1"/>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8468E1-28E4-4B1D-9960-4403EF372ED0}">
  <dimension ref="A1:H68"/>
  <sheetViews>
    <sheetView workbookViewId="0">
      <selection activeCell="I3" sqref="I3"/>
    </sheetView>
  </sheetViews>
  <sheetFormatPr defaultRowHeight="15"/>
  <cols>
    <col min="1" max="1" width="11.42578125" customWidth="1"/>
    <col min="2" max="2" width="15.42578125" customWidth="1"/>
    <col min="3" max="3" width="12.42578125" customWidth="1"/>
    <col min="4" max="4" width="19" customWidth="1"/>
    <col min="5" max="5" width="18.42578125" customWidth="1"/>
    <col min="6" max="6" width="64" customWidth="1"/>
    <col min="7" max="7" width="54.85546875" customWidth="1"/>
    <col min="8" max="8" width="63.5703125" customWidth="1"/>
  </cols>
  <sheetData>
    <row r="1" spans="1:8" ht="56.25">
      <c r="A1" s="112" t="s">
        <v>0</v>
      </c>
      <c r="B1" s="112" t="s">
        <v>1</v>
      </c>
      <c r="C1" s="112" t="s">
        <v>608</v>
      </c>
      <c r="D1" s="113" t="s">
        <v>4</v>
      </c>
      <c r="E1" s="113" t="s">
        <v>5</v>
      </c>
      <c r="F1" s="113" t="s">
        <v>6</v>
      </c>
      <c r="G1" s="113" t="s">
        <v>7</v>
      </c>
      <c r="H1" s="113" t="s">
        <v>8</v>
      </c>
    </row>
    <row r="2" spans="1:8" ht="18.75">
      <c r="A2" s="166" t="s">
        <v>668</v>
      </c>
      <c r="B2" s="166"/>
      <c r="C2" s="166"/>
      <c r="D2" s="166"/>
      <c r="E2" s="166"/>
      <c r="F2" s="166"/>
      <c r="G2" s="166"/>
      <c r="H2" s="166"/>
    </row>
    <row r="3" spans="1:8" ht="135">
      <c r="A3" s="2" t="s">
        <v>10</v>
      </c>
      <c r="B3" s="2"/>
      <c r="C3" s="2" t="s">
        <v>11</v>
      </c>
      <c r="D3" s="2" t="s">
        <v>300</v>
      </c>
      <c r="E3" s="2" t="s">
        <v>317</v>
      </c>
      <c r="F3" s="7" t="s">
        <v>669</v>
      </c>
      <c r="G3" s="2" t="s">
        <v>670</v>
      </c>
      <c r="H3" s="2"/>
    </row>
    <row r="4" spans="1:8" ht="30">
      <c r="A4" s="116" t="s">
        <v>10</v>
      </c>
      <c r="B4" s="116"/>
      <c r="C4" s="116" t="s">
        <v>11</v>
      </c>
      <c r="D4" s="116" t="s">
        <v>92</v>
      </c>
      <c r="E4" s="18" t="s">
        <v>671</v>
      </c>
      <c r="F4" s="19" t="s">
        <v>672</v>
      </c>
      <c r="G4" s="17">
        <f>(1-IF(G3="Approach 1",(G6),IF(AND(G3="Approach 2"),G20)))*(((IF(G26="Option A1",SUM(G31*G28)/SUM(G31),IF(AND(G26="Option A2"),(SUM(G40*G39))/(SUM(G40)),IF(AND(G26="Option A3"),(SUM(G45*G44)/SUM(G45))))))))+IF(G3="Approach 1",(G6),IF(AND(G3="Approach 2"),G20))*(((IF(G49="Option A1",SUM(G54*G51)/SUM(G54),IF(AND(G49="Option A2"),(SUM(G63*G62))/(SUM(G63)),IF(AND(G49="Option A3"),(SUM(G68*G67)/SUM(G68))))))))</f>
        <v>4.5557135000000006E-2</v>
      </c>
      <c r="H4" s="18"/>
    </row>
    <row r="5" spans="1:8" ht="18.75">
      <c r="A5" s="166" t="s">
        <v>673</v>
      </c>
      <c r="B5" s="166"/>
      <c r="C5" s="166"/>
      <c r="D5" s="166"/>
      <c r="E5" s="166"/>
      <c r="F5" s="166"/>
      <c r="G5" s="166"/>
      <c r="H5" s="166"/>
    </row>
    <row r="6" spans="1:8" ht="30">
      <c r="A6" s="116" t="s">
        <v>10</v>
      </c>
      <c r="B6" s="116"/>
      <c r="C6" s="116" t="s">
        <v>11</v>
      </c>
      <c r="D6" s="116" t="s">
        <v>92</v>
      </c>
      <c r="E6" s="18" t="s">
        <v>674</v>
      </c>
      <c r="F6" s="19" t="s">
        <v>675</v>
      </c>
      <c r="G6" s="17">
        <f>'Tool 07 Default Lambda'!C16</f>
        <v>0.35</v>
      </c>
      <c r="H6" s="19" t="s">
        <v>676</v>
      </c>
    </row>
    <row r="7" spans="1:8">
      <c r="A7" s="116" t="s">
        <v>10</v>
      </c>
      <c r="B7" s="116"/>
      <c r="C7" s="116" t="s">
        <v>11</v>
      </c>
      <c r="D7" s="116" t="s">
        <v>92</v>
      </c>
      <c r="E7" s="18" t="s">
        <v>677</v>
      </c>
      <c r="F7" s="19" t="s">
        <v>678</v>
      </c>
      <c r="G7" s="17">
        <f>(AVERAGE(G8,G9,G10,G11,G12))/(AVERAGE(G13,G14,G15,G16,G17))*(100)</f>
        <v>25</v>
      </c>
      <c r="H7" s="18"/>
    </row>
    <row r="8" spans="1:8" ht="30">
      <c r="A8" s="2" t="s">
        <v>10</v>
      </c>
      <c r="B8" s="2"/>
      <c r="C8" s="2" t="s">
        <v>10</v>
      </c>
      <c r="D8" s="2" t="s">
        <v>113</v>
      </c>
      <c r="E8" t="s">
        <v>679</v>
      </c>
      <c r="F8" s="7" t="s">
        <v>680</v>
      </c>
      <c r="G8" s="4">
        <v>10</v>
      </c>
    </row>
    <row r="9" spans="1:8" ht="30">
      <c r="A9" s="2" t="s">
        <v>10</v>
      </c>
      <c r="B9" s="2"/>
      <c r="C9" s="2" t="s">
        <v>10</v>
      </c>
      <c r="D9" s="2" t="s">
        <v>113</v>
      </c>
      <c r="E9" t="s">
        <v>681</v>
      </c>
      <c r="F9" s="7" t="s">
        <v>682</v>
      </c>
      <c r="G9" s="4">
        <v>10</v>
      </c>
    </row>
    <row r="10" spans="1:8" ht="30">
      <c r="A10" s="2" t="s">
        <v>10</v>
      </c>
      <c r="B10" s="2"/>
      <c r="C10" s="2" t="s">
        <v>10</v>
      </c>
      <c r="D10" s="2" t="s">
        <v>113</v>
      </c>
      <c r="E10" t="s">
        <v>683</v>
      </c>
      <c r="F10" s="7" t="s">
        <v>684</v>
      </c>
      <c r="G10" s="4">
        <v>10</v>
      </c>
    </row>
    <row r="11" spans="1:8" ht="30">
      <c r="A11" s="2" t="s">
        <v>10</v>
      </c>
      <c r="B11" s="2"/>
      <c r="C11" s="2" t="s">
        <v>10</v>
      </c>
      <c r="D11" s="2" t="s">
        <v>113</v>
      </c>
      <c r="E11" t="s">
        <v>685</v>
      </c>
      <c r="F11" s="7" t="s">
        <v>686</v>
      </c>
      <c r="G11" s="4">
        <v>10</v>
      </c>
    </row>
    <row r="12" spans="1:8" ht="30">
      <c r="A12" s="2" t="s">
        <v>10</v>
      </c>
      <c r="B12" s="2"/>
      <c r="C12" s="2" t="s">
        <v>10</v>
      </c>
      <c r="D12" s="2" t="s">
        <v>113</v>
      </c>
      <c r="E12" t="s">
        <v>687</v>
      </c>
      <c r="F12" s="7" t="s">
        <v>688</v>
      </c>
      <c r="G12" s="4">
        <v>10</v>
      </c>
    </row>
    <row r="13" spans="1:8" ht="30">
      <c r="A13" s="2" t="s">
        <v>10</v>
      </c>
      <c r="B13" s="2"/>
      <c r="C13" s="2" t="s">
        <v>10</v>
      </c>
      <c r="D13" s="2" t="s">
        <v>113</v>
      </c>
      <c r="E13" t="s">
        <v>689</v>
      </c>
      <c r="F13" s="7" t="s">
        <v>690</v>
      </c>
      <c r="G13" s="4">
        <v>40</v>
      </c>
    </row>
    <row r="14" spans="1:8" ht="30">
      <c r="A14" s="2" t="s">
        <v>10</v>
      </c>
      <c r="B14" s="2"/>
      <c r="C14" s="2" t="s">
        <v>10</v>
      </c>
      <c r="D14" s="2" t="s">
        <v>113</v>
      </c>
      <c r="E14" t="s">
        <v>691</v>
      </c>
      <c r="F14" s="7" t="s">
        <v>690</v>
      </c>
      <c r="G14" s="4">
        <v>40</v>
      </c>
    </row>
    <row r="15" spans="1:8" ht="30">
      <c r="A15" s="2" t="s">
        <v>10</v>
      </c>
      <c r="B15" s="2"/>
      <c r="C15" s="2" t="s">
        <v>10</v>
      </c>
      <c r="D15" s="2" t="s">
        <v>113</v>
      </c>
      <c r="E15" t="s">
        <v>692</v>
      </c>
      <c r="F15" s="7" t="s">
        <v>690</v>
      </c>
      <c r="G15" s="4">
        <v>40</v>
      </c>
    </row>
    <row r="16" spans="1:8" ht="30">
      <c r="A16" s="2" t="s">
        <v>10</v>
      </c>
      <c r="B16" s="2"/>
      <c r="C16" s="2" t="s">
        <v>10</v>
      </c>
      <c r="D16" s="2" t="s">
        <v>113</v>
      </c>
      <c r="E16" t="s">
        <v>693</v>
      </c>
      <c r="F16" s="7" t="s">
        <v>690</v>
      </c>
      <c r="G16" s="4">
        <v>40</v>
      </c>
    </row>
    <row r="17" spans="1:8" ht="30">
      <c r="A17" s="2" t="s">
        <v>10</v>
      </c>
      <c r="B17" s="2"/>
      <c r="C17" s="2" t="s">
        <v>10</v>
      </c>
      <c r="D17" s="2" t="s">
        <v>113</v>
      </c>
      <c r="E17" t="s">
        <v>694</v>
      </c>
      <c r="F17" s="7" t="s">
        <v>690</v>
      </c>
      <c r="G17" s="4">
        <v>40</v>
      </c>
    </row>
    <row r="18" spans="1:8">
      <c r="A18" s="2" t="s">
        <v>10</v>
      </c>
      <c r="B18" s="2"/>
      <c r="C18" s="2" t="s">
        <v>10</v>
      </c>
      <c r="D18" s="2" t="s">
        <v>113</v>
      </c>
      <c r="E18" t="s">
        <v>695</v>
      </c>
      <c r="F18" s="7" t="s">
        <v>696</v>
      </c>
      <c r="G18" s="4">
        <v>2009</v>
      </c>
    </row>
    <row r="19" spans="1:8" ht="18.75">
      <c r="A19" s="166" t="s">
        <v>697</v>
      </c>
      <c r="B19" s="166"/>
      <c r="C19" s="166"/>
      <c r="D19" s="166"/>
      <c r="E19" s="166"/>
      <c r="F19" s="166"/>
      <c r="G19" s="166"/>
      <c r="H19" s="166"/>
    </row>
    <row r="20" spans="1:8" ht="30">
      <c r="A20" s="2" t="s">
        <v>10</v>
      </c>
      <c r="B20" s="2"/>
      <c r="C20" s="2" t="s">
        <v>10</v>
      </c>
      <c r="D20" s="2" t="s">
        <v>113</v>
      </c>
      <c r="E20" t="s">
        <v>674</v>
      </c>
      <c r="F20" s="7" t="s">
        <v>675</v>
      </c>
      <c r="G20" s="4">
        <v>50</v>
      </c>
    </row>
    <row r="21" spans="1:8">
      <c r="A21" s="2" t="s">
        <v>10</v>
      </c>
      <c r="B21" s="2"/>
      <c r="C21" s="2" t="s">
        <v>10</v>
      </c>
      <c r="D21" s="2" t="s">
        <v>12</v>
      </c>
      <c r="E21" t="s">
        <v>698</v>
      </c>
      <c r="F21" s="7" t="s">
        <v>699</v>
      </c>
      <c r="G21" s="4"/>
    </row>
    <row r="22" spans="1:8">
      <c r="A22" s="2" t="s">
        <v>10</v>
      </c>
      <c r="B22" s="2"/>
      <c r="C22" s="2" t="s">
        <v>10</v>
      </c>
      <c r="D22" s="2" t="s">
        <v>700</v>
      </c>
      <c r="E22" t="s">
        <v>701</v>
      </c>
      <c r="F22" s="7" t="s">
        <v>702</v>
      </c>
      <c r="G22" s="4"/>
    </row>
    <row r="23" spans="1:8" ht="18.75">
      <c r="A23" s="166" t="s">
        <v>703</v>
      </c>
      <c r="B23" s="166"/>
      <c r="C23" s="166"/>
      <c r="D23" s="166"/>
      <c r="E23" s="166"/>
      <c r="F23" s="166"/>
      <c r="G23" s="166"/>
      <c r="H23" s="166"/>
    </row>
    <row r="24" spans="1:8" ht="18.75">
      <c r="A24" s="166" t="s">
        <v>633</v>
      </c>
      <c r="B24" s="166"/>
      <c r="C24" s="166"/>
      <c r="D24" s="166"/>
      <c r="E24" s="166"/>
      <c r="F24" s="166"/>
      <c r="G24" s="166"/>
      <c r="H24" s="166"/>
    </row>
    <row r="25" spans="1:8" ht="18.75">
      <c r="A25" s="166" t="s">
        <v>704</v>
      </c>
      <c r="B25" s="166"/>
      <c r="C25" s="166"/>
      <c r="D25" s="166"/>
      <c r="E25" s="166"/>
      <c r="F25" s="166"/>
      <c r="G25" s="166"/>
      <c r="H25" s="166"/>
    </row>
    <row r="26" spans="1:8" ht="105">
      <c r="A26" s="2" t="s">
        <v>10</v>
      </c>
      <c r="B26" s="2"/>
      <c r="C26" s="2" t="s">
        <v>11</v>
      </c>
      <c r="D26" s="2" t="s">
        <v>300</v>
      </c>
      <c r="E26" t="s">
        <v>140</v>
      </c>
      <c r="F26" s="7" t="s">
        <v>635</v>
      </c>
      <c r="G26" t="s">
        <v>636</v>
      </c>
    </row>
    <row r="27" spans="1:8" ht="18.75">
      <c r="A27" s="166" t="s">
        <v>636</v>
      </c>
      <c r="B27" s="166"/>
      <c r="C27" s="166"/>
      <c r="D27" s="166"/>
      <c r="E27" s="166"/>
      <c r="F27" s="166"/>
      <c r="G27" s="166"/>
      <c r="H27" s="166"/>
    </row>
    <row r="28" spans="1:8">
      <c r="A28" s="116" t="s">
        <v>10</v>
      </c>
      <c r="B28" s="116"/>
      <c r="C28" s="116" t="s">
        <v>11</v>
      </c>
      <c r="D28" s="116" t="s">
        <v>92</v>
      </c>
      <c r="E28" s="18" t="s">
        <v>637</v>
      </c>
      <c r="F28" s="19" t="s">
        <v>638</v>
      </c>
      <c r="G28" s="17">
        <f>SUM((G35*G36*G37)/G31)</f>
        <v>7.0087900000000009E-2</v>
      </c>
      <c r="H28" s="18"/>
    </row>
    <row r="29" spans="1:8">
      <c r="A29" s="2" t="s">
        <v>10</v>
      </c>
      <c r="B29" s="3"/>
      <c r="C29" s="3" t="s">
        <v>10</v>
      </c>
      <c r="D29" s="2" t="s">
        <v>12</v>
      </c>
      <c r="E29" s="3" t="s">
        <v>639</v>
      </c>
      <c r="F29" s="3" t="s">
        <v>640</v>
      </c>
      <c r="G29" s="3"/>
      <c r="H29" s="3"/>
    </row>
    <row r="30" spans="1:8" ht="30">
      <c r="A30" s="2" t="s">
        <v>10</v>
      </c>
      <c r="B30" s="2"/>
      <c r="C30" s="2" t="s">
        <v>10</v>
      </c>
      <c r="D30" s="2" t="s">
        <v>12</v>
      </c>
      <c r="E30" t="s">
        <v>641</v>
      </c>
      <c r="F30" s="7" t="s">
        <v>642</v>
      </c>
      <c r="G30" t="s">
        <v>643</v>
      </c>
    </row>
    <row r="31" spans="1:8" ht="30">
      <c r="A31" s="2" t="s">
        <v>10</v>
      </c>
      <c r="B31" s="2"/>
      <c r="C31" s="2" t="s">
        <v>10</v>
      </c>
      <c r="D31" s="2" t="s">
        <v>113</v>
      </c>
      <c r="E31" t="s">
        <v>644</v>
      </c>
      <c r="F31" s="7" t="s">
        <v>645</v>
      </c>
      <c r="G31" s="4">
        <v>40</v>
      </c>
    </row>
    <row r="32" spans="1:8">
      <c r="A32" s="2" t="s">
        <v>10</v>
      </c>
      <c r="B32" s="2"/>
      <c r="C32" s="2" t="s">
        <v>10</v>
      </c>
      <c r="D32" s="2" t="s">
        <v>12</v>
      </c>
      <c r="E32" t="s">
        <v>646</v>
      </c>
      <c r="F32" s="7" t="s">
        <v>647</v>
      </c>
      <c r="G32" s="4">
        <v>2009</v>
      </c>
    </row>
    <row r="33" spans="1:8" ht="18.75">
      <c r="A33" s="161" t="s">
        <v>648</v>
      </c>
      <c r="B33" s="161"/>
      <c r="C33" s="161"/>
      <c r="D33" s="161"/>
      <c r="E33" s="161"/>
      <c r="F33" s="161"/>
      <c r="G33" s="161"/>
      <c r="H33" s="161"/>
    </row>
    <row r="34" spans="1:8">
      <c r="A34" s="3" t="s">
        <v>10</v>
      </c>
      <c r="B34" s="3"/>
      <c r="C34" s="3" t="s">
        <v>10</v>
      </c>
      <c r="D34" s="2" t="s">
        <v>12</v>
      </c>
      <c r="E34" s="3" t="s">
        <v>639</v>
      </c>
      <c r="F34" s="8" t="s">
        <v>640</v>
      </c>
      <c r="G34" s="3" t="s">
        <v>649</v>
      </c>
      <c r="H34" s="3"/>
    </row>
    <row r="35" spans="1:8" ht="30">
      <c r="A35" s="3" t="s">
        <v>10</v>
      </c>
      <c r="C35" s="3" t="s">
        <v>10</v>
      </c>
      <c r="D35" s="2" t="s">
        <v>113</v>
      </c>
      <c r="E35" t="s">
        <v>650</v>
      </c>
      <c r="F35" s="7" t="s">
        <v>651</v>
      </c>
      <c r="G35" s="4">
        <v>1</v>
      </c>
    </row>
    <row r="36" spans="1:8" ht="30">
      <c r="A36" s="3" t="s">
        <v>10</v>
      </c>
      <c r="C36" s="3" t="s">
        <v>10</v>
      </c>
      <c r="D36" s="2" t="s">
        <v>113</v>
      </c>
      <c r="E36" t="s">
        <v>652</v>
      </c>
      <c r="F36" s="7" t="s">
        <v>653</v>
      </c>
      <c r="G36" s="4">
        <v>22.609000000000002</v>
      </c>
    </row>
    <row r="37" spans="1:8">
      <c r="A37" s="3" t="s">
        <v>10</v>
      </c>
      <c r="C37" s="3" t="s">
        <v>10</v>
      </c>
      <c r="D37" s="2" t="s">
        <v>113</v>
      </c>
      <c r="E37" t="s">
        <v>654</v>
      </c>
      <c r="F37" t="s">
        <v>655</v>
      </c>
      <c r="G37" s="4">
        <v>0.124</v>
      </c>
    </row>
    <row r="38" spans="1:8" ht="18.75">
      <c r="A38" s="166" t="s">
        <v>262</v>
      </c>
      <c r="B38" s="166"/>
      <c r="C38" s="166"/>
      <c r="D38" s="166"/>
      <c r="E38" s="166"/>
      <c r="F38" s="166"/>
      <c r="G38" s="166"/>
      <c r="H38" s="166"/>
    </row>
    <row r="39" spans="1:8">
      <c r="A39" s="116" t="s">
        <v>10</v>
      </c>
      <c r="B39" s="116"/>
      <c r="C39" s="116" t="s">
        <v>11</v>
      </c>
      <c r="D39" s="116" t="s">
        <v>92</v>
      </c>
      <c r="E39" s="18" t="s">
        <v>637</v>
      </c>
      <c r="F39" s="19" t="s">
        <v>656</v>
      </c>
      <c r="G39" s="17">
        <f>(G41*3.6)/G42</f>
        <v>0.44640000000000002</v>
      </c>
      <c r="H39" s="18"/>
    </row>
    <row r="40" spans="1:8" ht="30">
      <c r="A40" s="2" t="s">
        <v>10</v>
      </c>
      <c r="B40" s="2"/>
      <c r="C40" s="2" t="s">
        <v>10</v>
      </c>
      <c r="D40" s="2" t="s">
        <v>113</v>
      </c>
      <c r="E40" t="s">
        <v>644</v>
      </c>
      <c r="F40" s="7" t="s">
        <v>645</v>
      </c>
      <c r="G40" s="4">
        <v>40</v>
      </c>
    </row>
    <row r="41" spans="1:8" ht="30">
      <c r="A41" s="2" t="s">
        <v>10</v>
      </c>
      <c r="B41" s="2"/>
      <c r="C41" s="2" t="s">
        <v>10</v>
      </c>
      <c r="D41" s="2" t="s">
        <v>113</v>
      </c>
      <c r="E41" t="s">
        <v>657</v>
      </c>
      <c r="F41" s="7" t="s">
        <v>658</v>
      </c>
      <c r="G41" s="4">
        <v>0.124</v>
      </c>
    </row>
    <row r="42" spans="1:8" ht="30">
      <c r="A42" s="2" t="s">
        <v>10</v>
      </c>
      <c r="B42" s="2"/>
      <c r="C42" s="2" t="s">
        <v>10</v>
      </c>
      <c r="D42" s="2" t="s">
        <v>113</v>
      </c>
      <c r="E42" t="s">
        <v>659</v>
      </c>
      <c r="F42" s="7" t="s">
        <v>660</v>
      </c>
      <c r="G42" s="4">
        <v>1</v>
      </c>
    </row>
    <row r="43" spans="1:8" ht="18.75">
      <c r="A43" s="161" t="s">
        <v>661</v>
      </c>
      <c r="B43" s="161"/>
      <c r="C43" s="161"/>
      <c r="D43" s="161"/>
      <c r="E43" s="161"/>
      <c r="F43" s="161"/>
      <c r="G43" s="161"/>
      <c r="H43" s="161"/>
    </row>
    <row r="44" spans="1:8">
      <c r="A44" s="116" t="s">
        <v>10</v>
      </c>
      <c r="B44" s="116"/>
      <c r="C44" s="116" t="s">
        <v>11</v>
      </c>
      <c r="D44" s="116" t="s">
        <v>92</v>
      </c>
      <c r="E44" s="18" t="s">
        <v>637</v>
      </c>
      <c r="F44" s="19" t="s">
        <v>638</v>
      </c>
      <c r="G44" s="17">
        <f>0</f>
        <v>0</v>
      </c>
      <c r="H44" s="18"/>
    </row>
    <row r="45" spans="1:8" ht="30">
      <c r="A45" s="2" t="s">
        <v>10</v>
      </c>
      <c r="B45" s="2"/>
      <c r="C45" s="2" t="s">
        <v>10</v>
      </c>
      <c r="D45" s="2" t="s">
        <v>113</v>
      </c>
      <c r="E45" t="s">
        <v>644</v>
      </c>
      <c r="F45" s="7" t="s">
        <v>645</v>
      </c>
      <c r="G45" s="4">
        <v>40</v>
      </c>
    </row>
    <row r="46" spans="1:8" ht="18.75">
      <c r="A46" s="166" t="s">
        <v>705</v>
      </c>
      <c r="B46" s="166"/>
      <c r="C46" s="166"/>
      <c r="D46" s="166"/>
      <c r="E46" s="166"/>
      <c r="F46" s="166"/>
      <c r="G46" s="166"/>
      <c r="H46" s="166"/>
    </row>
    <row r="47" spans="1:8" ht="18.75">
      <c r="A47" s="166" t="s">
        <v>633</v>
      </c>
      <c r="B47" s="166"/>
      <c r="C47" s="166"/>
      <c r="D47" s="166"/>
      <c r="E47" s="166"/>
      <c r="F47" s="166"/>
      <c r="G47" s="166"/>
      <c r="H47" s="166"/>
    </row>
    <row r="48" spans="1:8" ht="18.75">
      <c r="A48" s="166" t="s">
        <v>704</v>
      </c>
      <c r="B48" s="166"/>
      <c r="C48" s="166"/>
      <c r="D48" s="166"/>
      <c r="E48" s="166"/>
      <c r="F48" s="166"/>
      <c r="G48" s="166"/>
      <c r="H48" s="166"/>
    </row>
    <row r="49" spans="1:8" ht="105">
      <c r="A49" s="2" t="s">
        <v>10</v>
      </c>
      <c r="B49" s="2"/>
      <c r="C49" s="2" t="s">
        <v>11</v>
      </c>
      <c r="D49" s="2" t="s">
        <v>300</v>
      </c>
      <c r="E49" t="s">
        <v>140</v>
      </c>
      <c r="F49" s="7" t="s">
        <v>635</v>
      </c>
      <c r="G49" t="s">
        <v>661</v>
      </c>
    </row>
    <row r="50" spans="1:8" ht="18.75">
      <c r="A50" s="166" t="s">
        <v>636</v>
      </c>
      <c r="B50" s="166"/>
      <c r="C50" s="166"/>
      <c r="D50" s="166"/>
      <c r="E50" s="166"/>
      <c r="F50" s="166"/>
      <c r="G50" s="166"/>
      <c r="H50" s="166"/>
    </row>
    <row r="51" spans="1:8">
      <c r="A51" s="116" t="s">
        <v>10</v>
      </c>
      <c r="B51" s="116"/>
      <c r="C51" s="116" t="s">
        <v>11</v>
      </c>
      <c r="D51" s="116" t="s">
        <v>92</v>
      </c>
      <c r="E51" s="18" t="s">
        <v>706</v>
      </c>
      <c r="F51" s="19" t="s">
        <v>638</v>
      </c>
      <c r="G51" s="17">
        <f>SUM((G58*G59*G60)/G54)</f>
        <v>7.0087900000000009E-2</v>
      </c>
      <c r="H51" s="18"/>
    </row>
    <row r="52" spans="1:8">
      <c r="A52" s="3" t="s">
        <v>10</v>
      </c>
      <c r="B52" s="3"/>
      <c r="C52" s="3" t="s">
        <v>10</v>
      </c>
      <c r="D52" s="2" t="s">
        <v>12</v>
      </c>
      <c r="E52" s="3" t="s">
        <v>639</v>
      </c>
      <c r="F52" s="3" t="s">
        <v>640</v>
      </c>
      <c r="G52" s="3"/>
      <c r="H52" s="3"/>
    </row>
    <row r="53" spans="1:8" ht="30">
      <c r="A53" s="2" t="s">
        <v>10</v>
      </c>
      <c r="B53" s="2"/>
      <c r="C53" s="3" t="s">
        <v>10</v>
      </c>
      <c r="D53" s="2" t="s">
        <v>12</v>
      </c>
      <c r="E53" t="s">
        <v>236</v>
      </c>
      <c r="F53" s="7" t="s">
        <v>707</v>
      </c>
      <c r="G53" t="s">
        <v>643</v>
      </c>
    </row>
    <row r="54" spans="1:8" ht="30">
      <c r="A54" s="2" t="s">
        <v>10</v>
      </c>
      <c r="B54" s="2"/>
      <c r="C54" s="3" t="s">
        <v>10</v>
      </c>
      <c r="D54" s="2" t="s">
        <v>113</v>
      </c>
      <c r="E54" t="s">
        <v>708</v>
      </c>
      <c r="F54" s="7" t="s">
        <v>645</v>
      </c>
      <c r="G54" s="4">
        <v>40</v>
      </c>
    </row>
    <row r="55" spans="1:8">
      <c r="A55" s="2" t="s">
        <v>10</v>
      </c>
      <c r="B55" s="2"/>
      <c r="C55" s="3" t="s">
        <v>10</v>
      </c>
      <c r="D55" s="2" t="s">
        <v>12</v>
      </c>
      <c r="E55" t="s">
        <v>646</v>
      </c>
      <c r="F55" t="s">
        <v>647</v>
      </c>
      <c r="G55" s="4">
        <v>2009</v>
      </c>
    </row>
    <row r="56" spans="1:8" ht="18.75">
      <c r="A56" s="161" t="s">
        <v>648</v>
      </c>
      <c r="B56" s="161"/>
      <c r="C56" s="161"/>
      <c r="D56" s="161"/>
      <c r="E56" s="161"/>
      <c r="F56" s="161"/>
      <c r="G56" s="161"/>
      <c r="H56" s="161"/>
    </row>
    <row r="57" spans="1:8">
      <c r="A57" s="3" t="s">
        <v>10</v>
      </c>
      <c r="B57" s="3"/>
      <c r="C57" s="3" t="s">
        <v>10</v>
      </c>
      <c r="D57" s="2" t="s">
        <v>12</v>
      </c>
      <c r="E57" s="3" t="s">
        <v>639</v>
      </c>
      <c r="F57" s="3" t="s">
        <v>640</v>
      </c>
      <c r="G57" s="3" t="s">
        <v>649</v>
      </c>
      <c r="H57" s="3"/>
    </row>
    <row r="58" spans="1:8" ht="30">
      <c r="A58" s="3" t="s">
        <v>10</v>
      </c>
      <c r="C58" s="3" t="s">
        <v>10</v>
      </c>
      <c r="D58" s="2" t="s">
        <v>113</v>
      </c>
      <c r="E58" t="s">
        <v>709</v>
      </c>
      <c r="F58" s="7" t="s">
        <v>651</v>
      </c>
      <c r="G58" s="4">
        <v>1</v>
      </c>
    </row>
    <row r="59" spans="1:8" ht="30">
      <c r="A59" s="3" t="s">
        <v>10</v>
      </c>
      <c r="C59" s="3" t="s">
        <v>10</v>
      </c>
      <c r="D59" s="2" t="s">
        <v>113</v>
      </c>
      <c r="E59" t="s">
        <v>652</v>
      </c>
      <c r="F59" s="7" t="s">
        <v>653</v>
      </c>
      <c r="G59" s="4">
        <v>22.609000000000002</v>
      </c>
    </row>
    <row r="60" spans="1:8">
      <c r="A60" s="3" t="s">
        <v>10</v>
      </c>
      <c r="C60" s="3" t="s">
        <v>10</v>
      </c>
      <c r="D60" s="2" t="s">
        <v>113</v>
      </c>
      <c r="E60" t="s">
        <v>654</v>
      </c>
      <c r="F60" t="s">
        <v>655</v>
      </c>
      <c r="G60" s="4">
        <v>0.124</v>
      </c>
    </row>
    <row r="61" spans="1:8" ht="18.75">
      <c r="A61" s="166" t="s">
        <v>262</v>
      </c>
      <c r="B61" s="166"/>
      <c r="C61" s="166"/>
      <c r="D61" s="166"/>
      <c r="E61" s="166"/>
      <c r="F61" s="166"/>
      <c r="G61" s="166"/>
      <c r="H61" s="166"/>
    </row>
    <row r="62" spans="1:8">
      <c r="A62" s="116" t="s">
        <v>10</v>
      </c>
      <c r="B62" s="116"/>
      <c r="C62" s="116" t="s">
        <v>11</v>
      </c>
      <c r="D62" s="116" t="s">
        <v>92</v>
      </c>
      <c r="E62" s="18" t="s">
        <v>706</v>
      </c>
      <c r="F62" s="19" t="s">
        <v>656</v>
      </c>
      <c r="G62" s="17">
        <f>(G64*3.6)/G65</f>
        <v>0.44640000000000002</v>
      </c>
      <c r="H62" s="18"/>
    </row>
    <row r="63" spans="1:8" ht="30">
      <c r="A63" s="2" t="s">
        <v>10</v>
      </c>
      <c r="B63" s="2"/>
      <c r="C63" s="2" t="s">
        <v>10</v>
      </c>
      <c r="D63" s="2" t="s">
        <v>113</v>
      </c>
      <c r="E63" t="s">
        <v>708</v>
      </c>
      <c r="F63" s="7" t="s">
        <v>645</v>
      </c>
      <c r="G63" s="4">
        <v>40</v>
      </c>
    </row>
    <row r="64" spans="1:8" ht="30">
      <c r="A64" s="2" t="s">
        <v>10</v>
      </c>
      <c r="B64" s="2"/>
      <c r="C64" s="2" t="s">
        <v>10</v>
      </c>
      <c r="D64" s="2" t="s">
        <v>113</v>
      </c>
      <c r="E64" t="s">
        <v>710</v>
      </c>
      <c r="F64" s="7" t="s">
        <v>658</v>
      </c>
      <c r="G64" s="4">
        <v>0.124</v>
      </c>
    </row>
    <row r="65" spans="1:8" ht="30">
      <c r="A65" s="2" t="s">
        <v>10</v>
      </c>
      <c r="B65" s="2"/>
      <c r="C65" s="2" t="s">
        <v>10</v>
      </c>
      <c r="D65" s="2" t="s">
        <v>113</v>
      </c>
      <c r="E65" t="s">
        <v>711</v>
      </c>
      <c r="F65" s="7" t="s">
        <v>660</v>
      </c>
      <c r="G65" s="4">
        <v>1</v>
      </c>
    </row>
    <row r="66" spans="1:8" ht="18.75">
      <c r="A66" s="161" t="s">
        <v>661</v>
      </c>
      <c r="B66" s="161"/>
      <c r="C66" s="161"/>
      <c r="D66" s="161"/>
      <c r="E66" s="161"/>
      <c r="F66" s="161"/>
      <c r="G66" s="161"/>
      <c r="H66" s="161"/>
    </row>
    <row r="67" spans="1:8">
      <c r="A67" s="116" t="s">
        <v>10</v>
      </c>
      <c r="B67" s="116"/>
      <c r="C67" s="116" t="s">
        <v>11</v>
      </c>
      <c r="D67" s="116" t="s">
        <v>92</v>
      </c>
      <c r="E67" s="18" t="s">
        <v>706</v>
      </c>
      <c r="F67" s="19" t="s">
        <v>638</v>
      </c>
      <c r="G67" s="17">
        <f>0</f>
        <v>0</v>
      </c>
      <c r="H67" s="18"/>
    </row>
    <row r="68" spans="1:8" ht="30">
      <c r="A68" s="2" t="s">
        <v>10</v>
      </c>
      <c r="B68" s="2"/>
      <c r="C68" s="2" t="s">
        <v>10</v>
      </c>
      <c r="D68" s="2" t="s">
        <v>113</v>
      </c>
      <c r="E68" t="s">
        <v>708</v>
      </c>
      <c r="F68" s="7" t="s">
        <v>645</v>
      </c>
      <c r="G68" s="4">
        <v>40</v>
      </c>
    </row>
  </sheetData>
  <mergeCells count="17">
    <mergeCell ref="A47:H47"/>
    <mergeCell ref="A2:H2"/>
    <mergeCell ref="A5:H5"/>
    <mergeCell ref="A19:H19"/>
    <mergeCell ref="A23:H23"/>
    <mergeCell ref="A24:H24"/>
    <mergeCell ref="A25:H25"/>
    <mergeCell ref="A27:H27"/>
    <mergeCell ref="A33:H33"/>
    <mergeCell ref="A38:H38"/>
    <mergeCell ref="A43:H43"/>
    <mergeCell ref="A46:H46"/>
    <mergeCell ref="A48:H48"/>
    <mergeCell ref="A50:H50"/>
    <mergeCell ref="A56:H56"/>
    <mergeCell ref="A61:H61"/>
    <mergeCell ref="A66:H66"/>
  </mergeCells>
  <dataValidations count="4">
    <dataValidation type="list" allowBlank="1" showInputMessage="1" showErrorMessage="1" sqref="G3" xr:uid="{7325FE06-C5FE-4A2F-BA69-6D8169B325A5}">
      <formula1>"Approach 1,Approach 2"</formula1>
    </dataValidation>
    <dataValidation type="list" allowBlank="1" showInputMessage="1" showErrorMessage="1" sqref="G26 G49" xr:uid="{D94E87D4-C7E6-4443-A9EE-E45DBF69BD11}">
      <formula1>"Option A1, Option A2, Option A3"</formula1>
    </dataValidation>
    <dataValidation type="list" allowBlank="1" showInputMessage="1" showErrorMessage="1" sqref="D51:D55 D20:D22 D6:D18 D34:D37 D44:D45 D39:D42 D26 D28:D32 D57:D60 D67:D68 D62:D65 D49 D3:D4" xr:uid="{27618295-D5A8-4310-A938-7F7DF467E730}">
      <formula1>"Account, Auto-Calculate, Boolean, Date, DateTime, Duration, Email, Enum, GeoJSON, Help Text, If/Then, Image, Integer, Number, Postfix, Prefix, String, Time, URL"</formula1>
    </dataValidation>
    <dataValidation type="list" allowBlank="1" showInputMessage="1" showErrorMessage="1" sqref="A26:C26 A28:C28 A29:A32 A53:B55 A44:C45 A67:C68 A49:C49 A51:C51 A20:C22 B30:C32 A3:C4 A39:C42 A6:C18 A62:C65" xr:uid="{EE3FB484-5B57-4DAB-8F69-9E06C6CAA5AE}">
      <formula1>"Yes, No"</formula1>
    </dataValidation>
  </dataValidations>
  <pageMargins left="0.7" right="0.7" top="0.75" bottom="0.75" header="0.3" footer="0.3"/>
  <legacy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A46256-EA77-413B-8F57-5E9B522FCE16}">
  <dimension ref="B1:C23"/>
  <sheetViews>
    <sheetView workbookViewId="0">
      <selection activeCell="I3" sqref="I3"/>
    </sheetView>
  </sheetViews>
  <sheetFormatPr defaultColWidth="8.85546875" defaultRowHeight="15"/>
  <cols>
    <col min="2" max="2" width="32.140625" customWidth="1"/>
    <col min="3" max="3" width="12.7109375" bestFit="1" customWidth="1"/>
  </cols>
  <sheetData>
    <row r="1" spans="2:3" ht="15.75" thickBot="1"/>
    <row r="2" spans="2:3" ht="24" customHeight="1">
      <c r="B2" s="117" t="s">
        <v>712</v>
      </c>
      <c r="C2" s="118" t="s">
        <v>713</v>
      </c>
    </row>
    <row r="3" spans="2:3">
      <c r="B3" s="96" t="s">
        <v>714</v>
      </c>
      <c r="C3" s="119">
        <v>1</v>
      </c>
    </row>
    <row r="4" spans="2:3">
      <c r="B4" s="96" t="s">
        <v>715</v>
      </c>
      <c r="C4" s="119">
        <v>0.95</v>
      </c>
    </row>
    <row r="5" spans="2:3">
      <c r="B5" s="96" t="s">
        <v>716</v>
      </c>
      <c r="C5" s="119">
        <v>0.9</v>
      </c>
    </row>
    <row r="6" spans="2:3">
      <c r="B6" s="96" t="s">
        <v>717</v>
      </c>
      <c r="C6" s="119">
        <v>0.85</v>
      </c>
    </row>
    <row r="7" spans="2:3">
      <c r="B7" s="96" t="s">
        <v>718</v>
      </c>
      <c r="C7" s="119">
        <v>0.8</v>
      </c>
    </row>
    <row r="8" spans="2:3">
      <c r="B8" s="96" t="s">
        <v>719</v>
      </c>
      <c r="C8" s="119">
        <v>0.75</v>
      </c>
    </row>
    <row r="9" spans="2:3">
      <c r="B9" s="96" t="s">
        <v>720</v>
      </c>
      <c r="C9" s="119">
        <v>0.7</v>
      </c>
    </row>
    <row r="10" spans="2:3">
      <c r="B10" s="96" t="s">
        <v>721</v>
      </c>
      <c r="C10" s="119">
        <v>0.65</v>
      </c>
    </row>
    <row r="11" spans="2:3">
      <c r="B11" s="96" t="s">
        <v>722</v>
      </c>
      <c r="C11" s="119">
        <v>0.6</v>
      </c>
    </row>
    <row r="12" spans="2:3">
      <c r="B12" s="96" t="s">
        <v>723</v>
      </c>
      <c r="C12" s="119">
        <v>0.55000000000000004</v>
      </c>
    </row>
    <row r="13" spans="2:3">
      <c r="B13" s="96" t="s">
        <v>724</v>
      </c>
      <c r="C13" s="119">
        <v>0.5</v>
      </c>
    </row>
    <row r="14" spans="2:3">
      <c r="B14" s="96" t="s">
        <v>725</v>
      </c>
      <c r="C14" s="119">
        <v>0.45</v>
      </c>
    </row>
    <row r="15" spans="2:3">
      <c r="B15" s="96" t="s">
        <v>726</v>
      </c>
      <c r="C15" s="119">
        <v>0.4</v>
      </c>
    </row>
    <row r="16" spans="2:3">
      <c r="B16" s="96" t="s">
        <v>727</v>
      </c>
      <c r="C16" s="119">
        <v>0.35</v>
      </c>
    </row>
    <row r="17" spans="2:3">
      <c r="B17" s="96" t="s">
        <v>728</v>
      </c>
      <c r="C17" s="119">
        <v>0.3</v>
      </c>
    </row>
    <row r="18" spans="2:3">
      <c r="B18" s="96" t="s">
        <v>729</v>
      </c>
      <c r="C18" s="119">
        <v>0.25</v>
      </c>
    </row>
    <row r="19" spans="2:3">
      <c r="B19" s="96" t="s">
        <v>730</v>
      </c>
      <c r="C19" s="119">
        <v>0.2</v>
      </c>
    </row>
    <row r="20" spans="2:3">
      <c r="B20" s="96" t="s">
        <v>731</v>
      </c>
      <c r="C20" s="119">
        <v>0.15</v>
      </c>
    </row>
    <row r="21" spans="2:3">
      <c r="B21" s="96" t="s">
        <v>732</v>
      </c>
      <c r="C21" s="119">
        <v>0.1</v>
      </c>
    </row>
    <row r="22" spans="2:3">
      <c r="B22" s="96" t="s">
        <v>733</v>
      </c>
      <c r="C22" s="119">
        <v>0.05</v>
      </c>
    </row>
    <row r="23" spans="2:3" ht="15.75" thickBot="1">
      <c r="B23" s="100" t="s">
        <v>734</v>
      </c>
      <c r="C23" s="120">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F2A01D-F208-46C2-BCC5-06544EC844F7}">
  <dimension ref="A1:I207"/>
  <sheetViews>
    <sheetView workbookViewId="0">
      <selection activeCell="I3" sqref="I3"/>
    </sheetView>
  </sheetViews>
  <sheetFormatPr defaultColWidth="8.85546875" defaultRowHeight="15"/>
  <cols>
    <col min="1" max="1" width="18.140625" bestFit="1" customWidth="1"/>
    <col min="2" max="2" width="24.42578125" bestFit="1" customWidth="1"/>
    <col min="3" max="3" width="29.28515625" bestFit="1" customWidth="1"/>
    <col min="4" max="4" width="16.140625" bestFit="1" customWidth="1"/>
    <col min="5" max="5" width="15.140625" bestFit="1" customWidth="1"/>
    <col min="6" max="6" width="54.42578125" customWidth="1"/>
    <col min="7" max="7" width="40.42578125" style="4" customWidth="1"/>
    <col min="8" max="8" width="46.7109375" customWidth="1"/>
  </cols>
  <sheetData>
    <row r="1" spans="1:9" ht="18.75">
      <c r="A1" s="113" t="s">
        <v>0</v>
      </c>
      <c r="B1" s="113" t="s">
        <v>1</v>
      </c>
      <c r="C1" s="113" t="s">
        <v>608</v>
      </c>
      <c r="D1" s="113" t="s">
        <v>4</v>
      </c>
      <c r="E1" s="113" t="s">
        <v>5</v>
      </c>
      <c r="F1" s="113" t="s">
        <v>6</v>
      </c>
      <c r="G1" s="113" t="s">
        <v>7</v>
      </c>
      <c r="H1" s="113" t="s">
        <v>8</v>
      </c>
      <c r="I1" s="114"/>
    </row>
    <row r="2" spans="1:9" ht="18.75">
      <c r="A2" s="166" t="s">
        <v>735</v>
      </c>
      <c r="B2" s="166"/>
      <c r="C2" s="166"/>
      <c r="D2" s="166"/>
      <c r="E2" s="166"/>
      <c r="F2" s="166"/>
      <c r="G2" s="166"/>
      <c r="H2" s="166"/>
      <c r="I2" s="2"/>
    </row>
    <row r="3" spans="1:9" ht="34.5" customHeight="1">
      <c r="A3" s="169" t="s">
        <v>10</v>
      </c>
      <c r="B3" s="169"/>
      <c r="C3" s="169" t="s">
        <v>11</v>
      </c>
      <c r="D3" s="169" t="s">
        <v>300</v>
      </c>
      <c r="E3" s="169" t="s">
        <v>736</v>
      </c>
      <c r="F3" s="150" t="s">
        <v>737</v>
      </c>
      <c r="G3" s="167" t="s">
        <v>738</v>
      </c>
      <c r="H3" s="169"/>
    </row>
    <row r="4" spans="1:9">
      <c r="A4" s="169"/>
      <c r="B4" s="169"/>
      <c r="C4" s="169"/>
      <c r="D4" s="169"/>
      <c r="E4" s="169"/>
      <c r="F4" s="150" t="s">
        <v>739</v>
      </c>
      <c r="G4" s="167"/>
      <c r="H4" s="169"/>
      <c r="I4" s="2"/>
    </row>
    <row r="5" spans="1:9">
      <c r="A5" s="169"/>
      <c r="B5" s="169"/>
      <c r="C5" s="169"/>
      <c r="D5" s="169"/>
      <c r="E5" s="169"/>
      <c r="F5" s="150" t="s">
        <v>740</v>
      </c>
      <c r="G5" s="167"/>
      <c r="H5" s="169"/>
    </row>
    <row r="6" spans="1:9" ht="18.75">
      <c r="A6" s="166" t="s">
        <v>741</v>
      </c>
      <c r="B6" s="166"/>
      <c r="C6" s="166"/>
      <c r="D6" s="166"/>
      <c r="E6" s="166"/>
      <c r="F6" s="166"/>
      <c r="G6" s="166"/>
      <c r="H6" s="166"/>
    </row>
    <row r="7" spans="1:9" ht="30">
      <c r="A7" s="2" t="s">
        <v>10</v>
      </c>
      <c r="B7" s="2"/>
      <c r="C7" s="2" t="s">
        <v>10</v>
      </c>
      <c r="D7" s="2" t="s">
        <v>113</v>
      </c>
      <c r="E7" s="2" t="s">
        <v>742</v>
      </c>
      <c r="F7" s="147" t="s">
        <v>743</v>
      </c>
      <c r="G7" s="3"/>
      <c r="H7" s="2"/>
    </row>
    <row r="8" spans="1:9" ht="60">
      <c r="A8" s="2" t="s">
        <v>10</v>
      </c>
      <c r="B8" s="2"/>
      <c r="C8" s="2" t="s">
        <v>10</v>
      </c>
      <c r="D8" s="2" t="s">
        <v>744</v>
      </c>
      <c r="E8" s="147" t="s">
        <v>745</v>
      </c>
      <c r="F8" s="147" t="s">
        <v>746</v>
      </c>
      <c r="G8" s="3"/>
      <c r="H8" s="147" t="s">
        <v>747</v>
      </c>
      <c r="I8" s="2"/>
    </row>
    <row r="9" spans="1:9">
      <c r="A9" s="2"/>
      <c r="B9" s="2"/>
      <c r="C9" s="2"/>
      <c r="D9" s="2"/>
    </row>
    <row r="10" spans="1:9">
      <c r="A10" s="2"/>
      <c r="B10" s="2"/>
      <c r="C10" s="2"/>
      <c r="D10" s="2"/>
    </row>
    <row r="11" spans="1:9">
      <c r="A11" s="2"/>
      <c r="B11" s="2"/>
      <c r="C11" s="2"/>
      <c r="D11" s="2"/>
    </row>
    <row r="12" spans="1:9">
      <c r="A12" s="2"/>
      <c r="B12" s="2"/>
      <c r="C12" s="2"/>
      <c r="D12" s="2"/>
    </row>
    <row r="13" spans="1:9">
      <c r="A13" s="2"/>
      <c r="B13" s="2"/>
      <c r="C13" s="2"/>
      <c r="D13" s="2"/>
    </row>
    <row r="14" spans="1:9">
      <c r="A14" s="2"/>
      <c r="B14" s="2"/>
      <c r="C14" s="2"/>
      <c r="D14" s="2"/>
    </row>
    <row r="15" spans="1:9">
      <c r="A15" s="2"/>
      <c r="B15" s="2"/>
      <c r="C15" s="2"/>
      <c r="D15" s="2"/>
    </row>
    <row r="16" spans="1:9">
      <c r="A16" s="2"/>
      <c r="B16" s="2"/>
      <c r="C16" s="2"/>
      <c r="D16" s="2"/>
    </row>
    <row r="17" spans="1:4">
      <c r="A17" s="2"/>
      <c r="B17" s="2"/>
      <c r="C17" s="2"/>
      <c r="D17" s="2"/>
    </row>
    <row r="18" spans="1:4">
      <c r="B18" s="2"/>
      <c r="C18" s="2"/>
      <c r="D18" s="2"/>
    </row>
    <row r="19" spans="1:4">
      <c r="D19" s="2"/>
    </row>
    <row r="20" spans="1:4">
      <c r="D20" s="2"/>
    </row>
    <row r="21" spans="1:4">
      <c r="D21" s="2"/>
    </row>
    <row r="22" spans="1:4">
      <c r="D22" s="2"/>
    </row>
    <row r="23" spans="1:4">
      <c r="D23" s="2"/>
    </row>
    <row r="24" spans="1:4">
      <c r="D24" s="2"/>
    </row>
    <row r="25" spans="1:4">
      <c r="D25" s="2"/>
    </row>
    <row r="26" spans="1:4">
      <c r="D26" s="2"/>
    </row>
    <row r="27" spans="1:4">
      <c r="D27" s="2"/>
    </row>
    <row r="28" spans="1:4">
      <c r="D28" s="2"/>
    </row>
    <row r="29" spans="1:4">
      <c r="D29" s="2"/>
    </row>
    <row r="30" spans="1:4">
      <c r="D30" s="2"/>
    </row>
    <row r="31" spans="1:4">
      <c r="D31" s="2"/>
    </row>
    <row r="32" spans="1:4">
      <c r="D32" s="2"/>
    </row>
    <row r="33" spans="4:4">
      <c r="D33" s="2"/>
    </row>
    <row r="34" spans="4:4">
      <c r="D34" s="2"/>
    </row>
    <row r="35" spans="4:4">
      <c r="D35" s="2"/>
    </row>
    <row r="36" spans="4:4">
      <c r="D36" s="2"/>
    </row>
    <row r="37" spans="4:4">
      <c r="D37" s="2"/>
    </row>
    <row r="38" spans="4:4">
      <c r="D38" s="2"/>
    </row>
    <row r="39" spans="4:4">
      <c r="D39" s="2"/>
    </row>
    <row r="40" spans="4:4">
      <c r="D40" s="2"/>
    </row>
    <row r="41" spans="4:4">
      <c r="D41" s="2"/>
    </row>
    <row r="42" spans="4:4">
      <c r="D42" s="2"/>
    </row>
    <row r="43" spans="4:4">
      <c r="D43" s="2"/>
    </row>
    <row r="44" spans="4:4">
      <c r="D44" s="2"/>
    </row>
    <row r="45" spans="4:4">
      <c r="D45" s="2"/>
    </row>
    <row r="46" spans="4:4">
      <c r="D46" s="2"/>
    </row>
    <row r="47" spans="4:4">
      <c r="D47" s="2"/>
    </row>
    <row r="48" spans="4:4">
      <c r="D48" s="2"/>
    </row>
    <row r="49" spans="4:4">
      <c r="D49" s="2"/>
    </row>
    <row r="50" spans="4:4">
      <c r="D50" s="2"/>
    </row>
    <row r="51" spans="4:4">
      <c r="D51" s="2"/>
    </row>
    <row r="52" spans="4:4">
      <c r="D52" s="2"/>
    </row>
    <row r="53" spans="4:4">
      <c r="D53" s="2"/>
    </row>
    <row r="54" spans="4:4">
      <c r="D54" s="2"/>
    </row>
    <row r="55" spans="4:4">
      <c r="D55" s="2"/>
    </row>
    <row r="56" spans="4:4">
      <c r="D56" s="2"/>
    </row>
    <row r="57" spans="4:4">
      <c r="D57" s="2"/>
    </row>
    <row r="58" spans="4:4">
      <c r="D58" s="2"/>
    </row>
    <row r="59" spans="4:4">
      <c r="D59" s="2"/>
    </row>
    <row r="60" spans="4:4">
      <c r="D60" s="2"/>
    </row>
    <row r="61" spans="4:4">
      <c r="D61" s="2"/>
    </row>
    <row r="62" spans="4:4">
      <c r="D62" s="2"/>
    </row>
    <row r="63" spans="4:4">
      <c r="D63" s="2"/>
    </row>
    <row r="64" spans="4:4">
      <c r="D64" s="2"/>
    </row>
    <row r="65" spans="4:4">
      <c r="D65" s="2"/>
    </row>
    <row r="66" spans="4:4">
      <c r="D66" s="2"/>
    </row>
    <row r="67" spans="4:4">
      <c r="D67" s="2"/>
    </row>
    <row r="68" spans="4:4">
      <c r="D68" s="2"/>
    </row>
    <row r="69" spans="4:4">
      <c r="D69" s="2"/>
    </row>
    <row r="70" spans="4:4">
      <c r="D70" s="2"/>
    </row>
    <row r="71" spans="4:4">
      <c r="D71" s="2"/>
    </row>
    <row r="72" spans="4:4">
      <c r="D72" s="2"/>
    </row>
    <row r="73" spans="4:4">
      <c r="D73" s="2"/>
    </row>
    <row r="74" spans="4:4">
      <c r="D74" s="2"/>
    </row>
    <row r="75" spans="4:4">
      <c r="D75" s="2"/>
    </row>
    <row r="76" spans="4:4">
      <c r="D76" s="2"/>
    </row>
    <row r="77" spans="4:4">
      <c r="D77" s="2"/>
    </row>
    <row r="78" spans="4:4">
      <c r="D78" s="2"/>
    </row>
    <row r="79" spans="4:4">
      <c r="D79" s="2"/>
    </row>
    <row r="80" spans="4:4">
      <c r="D80" s="2"/>
    </row>
    <row r="81" spans="4:4">
      <c r="D81" s="2"/>
    </row>
    <row r="82" spans="4:4">
      <c r="D82" s="2"/>
    </row>
    <row r="83" spans="4:4">
      <c r="D83" s="2"/>
    </row>
    <row r="84" spans="4:4">
      <c r="D84" s="2"/>
    </row>
    <row r="85" spans="4:4">
      <c r="D85" s="2"/>
    </row>
    <row r="86" spans="4:4">
      <c r="D86" s="2"/>
    </row>
    <row r="87" spans="4:4">
      <c r="D87" s="2"/>
    </row>
    <row r="88" spans="4:4">
      <c r="D88" s="2"/>
    </row>
    <row r="89" spans="4:4">
      <c r="D89" s="2"/>
    </row>
    <row r="90" spans="4:4">
      <c r="D90" s="2"/>
    </row>
    <row r="91" spans="4:4">
      <c r="D91" s="2"/>
    </row>
    <row r="92" spans="4:4">
      <c r="D92" s="2"/>
    </row>
    <row r="93" spans="4:4">
      <c r="D93" s="2"/>
    </row>
    <row r="94" spans="4:4">
      <c r="D94" s="2"/>
    </row>
    <row r="95" spans="4:4">
      <c r="D95" s="2"/>
    </row>
    <row r="96" spans="4:4">
      <c r="D96" s="2"/>
    </row>
    <row r="97" spans="4:4">
      <c r="D97" s="2"/>
    </row>
    <row r="98" spans="4:4">
      <c r="D98" s="2"/>
    </row>
    <row r="99" spans="4:4">
      <c r="D99" s="2"/>
    </row>
    <row r="100" spans="4:4">
      <c r="D100" s="2"/>
    </row>
    <row r="101" spans="4:4">
      <c r="D101" s="2"/>
    </row>
    <row r="102" spans="4:4">
      <c r="D102" s="2"/>
    </row>
    <row r="103" spans="4:4">
      <c r="D103" s="2"/>
    </row>
    <row r="104" spans="4:4">
      <c r="D104" s="2"/>
    </row>
    <row r="105" spans="4:4">
      <c r="D105" s="2"/>
    </row>
    <row r="106" spans="4:4">
      <c r="D106" s="2"/>
    </row>
    <row r="107" spans="4:4">
      <c r="D107" s="2"/>
    </row>
    <row r="108" spans="4:4">
      <c r="D108" s="2"/>
    </row>
    <row r="109" spans="4:4">
      <c r="D109" s="2"/>
    </row>
    <row r="110" spans="4:4">
      <c r="D110" s="2"/>
    </row>
    <row r="111" spans="4:4">
      <c r="D111" s="2"/>
    </row>
    <row r="112" spans="4:4">
      <c r="D112" s="2"/>
    </row>
    <row r="113" spans="4:4">
      <c r="D113" s="2"/>
    </row>
    <row r="114" spans="4:4">
      <c r="D114" s="2"/>
    </row>
    <row r="115" spans="4:4">
      <c r="D115" s="2"/>
    </row>
    <row r="116" spans="4:4">
      <c r="D116" s="2"/>
    </row>
    <row r="117" spans="4:4">
      <c r="D117" s="2"/>
    </row>
    <row r="118" spans="4:4">
      <c r="D118" s="2"/>
    </row>
    <row r="119" spans="4:4">
      <c r="D119" s="2"/>
    </row>
    <row r="120" spans="4:4">
      <c r="D120" s="2"/>
    </row>
    <row r="121" spans="4:4">
      <c r="D121" s="2"/>
    </row>
    <row r="122" spans="4:4">
      <c r="D122" s="2"/>
    </row>
    <row r="123" spans="4:4">
      <c r="D123" s="2"/>
    </row>
    <row r="124" spans="4:4">
      <c r="D124" s="2"/>
    </row>
    <row r="125" spans="4:4">
      <c r="D125" s="2"/>
    </row>
    <row r="126" spans="4:4">
      <c r="D126" s="2"/>
    </row>
    <row r="127" spans="4:4">
      <c r="D127" s="2"/>
    </row>
    <row r="128" spans="4:4">
      <c r="D128" s="2"/>
    </row>
    <row r="129" spans="4:4">
      <c r="D129" s="2"/>
    </row>
    <row r="130" spans="4:4">
      <c r="D130" s="2"/>
    </row>
    <row r="131" spans="4:4">
      <c r="D131" s="2"/>
    </row>
    <row r="132" spans="4:4">
      <c r="D132" s="2"/>
    </row>
    <row r="133" spans="4:4">
      <c r="D133" s="2"/>
    </row>
    <row r="134" spans="4:4">
      <c r="D134" s="2"/>
    </row>
    <row r="135" spans="4:4">
      <c r="D135" s="2"/>
    </row>
    <row r="136" spans="4:4">
      <c r="D136" s="2"/>
    </row>
    <row r="137" spans="4:4">
      <c r="D137" s="2"/>
    </row>
    <row r="138" spans="4:4">
      <c r="D138" s="2"/>
    </row>
    <row r="139" spans="4:4">
      <c r="D139" s="2"/>
    </row>
    <row r="140" spans="4:4">
      <c r="D140" s="2"/>
    </row>
    <row r="141" spans="4:4">
      <c r="D141" s="2"/>
    </row>
    <row r="142" spans="4:4">
      <c r="D142" s="2"/>
    </row>
    <row r="143" spans="4:4">
      <c r="D143" s="2"/>
    </row>
    <row r="144" spans="4:4">
      <c r="D144" s="2"/>
    </row>
    <row r="145" spans="4:4">
      <c r="D145" s="2"/>
    </row>
    <row r="146" spans="4:4">
      <c r="D146" s="2"/>
    </row>
    <row r="147" spans="4:4">
      <c r="D147" s="2"/>
    </row>
    <row r="148" spans="4:4">
      <c r="D148" s="2"/>
    </row>
    <row r="149" spans="4:4">
      <c r="D149" s="2"/>
    </row>
    <row r="150" spans="4:4">
      <c r="D150" s="2"/>
    </row>
    <row r="151" spans="4:4">
      <c r="D151" s="2"/>
    </row>
    <row r="152" spans="4:4">
      <c r="D152" s="2"/>
    </row>
    <row r="153" spans="4:4">
      <c r="D153" s="2"/>
    </row>
    <row r="154" spans="4:4">
      <c r="D154" s="2"/>
    </row>
    <row r="155" spans="4:4">
      <c r="D155" s="2"/>
    </row>
    <row r="156" spans="4:4">
      <c r="D156" s="2"/>
    </row>
    <row r="157" spans="4:4">
      <c r="D157" s="2"/>
    </row>
    <row r="158" spans="4:4">
      <c r="D158" s="2"/>
    </row>
    <row r="159" spans="4:4">
      <c r="D159" s="2"/>
    </row>
    <row r="160" spans="4:4">
      <c r="D160" s="2"/>
    </row>
    <row r="161" spans="4:4">
      <c r="D161" s="2"/>
    </row>
    <row r="162" spans="4:4">
      <c r="D162" s="2"/>
    </row>
    <row r="163" spans="4:4">
      <c r="D163" s="2"/>
    </row>
    <row r="164" spans="4:4">
      <c r="D164" s="2"/>
    </row>
    <row r="165" spans="4:4">
      <c r="D165" s="2"/>
    </row>
    <row r="166" spans="4:4">
      <c r="D166" s="2"/>
    </row>
    <row r="167" spans="4:4">
      <c r="D167" s="2"/>
    </row>
    <row r="168" spans="4:4">
      <c r="D168" s="2"/>
    </row>
    <row r="169" spans="4:4">
      <c r="D169" s="2"/>
    </row>
    <row r="170" spans="4:4">
      <c r="D170" s="2"/>
    </row>
    <row r="171" spans="4:4">
      <c r="D171" s="2"/>
    </row>
    <row r="172" spans="4:4">
      <c r="D172" s="2"/>
    </row>
    <row r="173" spans="4:4">
      <c r="D173" s="2"/>
    </row>
    <row r="174" spans="4:4">
      <c r="D174" s="2"/>
    </row>
    <row r="175" spans="4:4">
      <c r="D175" s="2"/>
    </row>
    <row r="176" spans="4:4">
      <c r="D176" s="2"/>
    </row>
    <row r="177" spans="4:4">
      <c r="D177" s="2"/>
    </row>
    <row r="178" spans="4:4">
      <c r="D178" s="2"/>
    </row>
    <row r="179" spans="4:4">
      <c r="D179" s="2"/>
    </row>
    <row r="180" spans="4:4">
      <c r="D180" s="2"/>
    </row>
    <row r="181" spans="4:4">
      <c r="D181" s="2"/>
    </row>
    <row r="182" spans="4:4">
      <c r="D182" s="2"/>
    </row>
    <row r="183" spans="4:4">
      <c r="D183" s="2"/>
    </row>
    <row r="184" spans="4:4">
      <c r="D184" s="2"/>
    </row>
    <row r="185" spans="4:4">
      <c r="D185" s="2"/>
    </row>
    <row r="186" spans="4:4">
      <c r="D186" s="2"/>
    </row>
    <row r="187" spans="4:4">
      <c r="D187" s="2"/>
    </row>
    <row r="188" spans="4:4">
      <c r="D188" s="2"/>
    </row>
    <row r="189" spans="4:4">
      <c r="D189" s="2"/>
    </row>
    <row r="190" spans="4:4">
      <c r="D190" s="2"/>
    </row>
    <row r="191" spans="4:4">
      <c r="D191" s="2"/>
    </row>
    <row r="192" spans="4:4">
      <c r="D192" s="2"/>
    </row>
    <row r="193" spans="4:4">
      <c r="D193" s="2"/>
    </row>
    <row r="194" spans="4:4">
      <c r="D194" s="2"/>
    </row>
    <row r="195" spans="4:4">
      <c r="D195" s="2"/>
    </row>
    <row r="196" spans="4:4">
      <c r="D196" s="2"/>
    </row>
    <row r="197" spans="4:4">
      <c r="D197" s="2"/>
    </row>
    <row r="198" spans="4:4">
      <c r="D198" s="2"/>
    </row>
    <row r="199" spans="4:4">
      <c r="D199" s="2"/>
    </row>
    <row r="200" spans="4:4">
      <c r="D200" s="2"/>
    </row>
    <row r="201" spans="4:4">
      <c r="D201" s="2"/>
    </row>
    <row r="202" spans="4:4">
      <c r="D202" s="2"/>
    </row>
    <row r="203" spans="4:4">
      <c r="D203" s="2"/>
    </row>
    <row r="204" spans="4:4">
      <c r="D204" s="2"/>
    </row>
    <row r="205" spans="4:4">
      <c r="D205" s="2"/>
    </row>
    <row r="206" spans="4:4">
      <c r="D206" s="2"/>
    </row>
    <row r="207" spans="4:4">
      <c r="D207" s="2"/>
    </row>
  </sheetData>
  <mergeCells count="9">
    <mergeCell ref="A6:H6"/>
    <mergeCell ref="A2:H2"/>
    <mergeCell ref="A3:A5"/>
    <mergeCell ref="B3:B5"/>
    <mergeCell ref="C3:C5"/>
    <mergeCell ref="D3:D5"/>
    <mergeCell ref="E3:E5"/>
    <mergeCell ref="G3:G5"/>
    <mergeCell ref="H3:H5"/>
  </mergeCells>
  <dataValidations count="3">
    <dataValidation type="list" allowBlank="1" showInputMessage="1" showErrorMessage="1" sqref="A14:A17 B14:C18 A46:A202 B46:C205 A9:C13" xr:uid="{C2D74579-DB52-4FCD-A95F-5C9747040FFE}">
      <formula1>"Yes, No"</formula1>
    </dataValidation>
    <dataValidation type="list" allowBlank="1" showInputMessage="1" showErrorMessage="1" sqref="D9:D207" xr:uid="{0DEE2572-70B6-40B4-AD19-A065E3ADD46A}">
      <formula1>"Account, Boolean, Date, DateTime, Duration, Email, Enum, GeoJSON, Help Text, If/Then, Image, Integer, Number, Postfix, Prefix, String, Time, URL"</formula1>
    </dataValidation>
    <dataValidation type="list" allowBlank="1" showInputMessage="1" showErrorMessage="1" sqref="G3:G5" xr:uid="{BFCA4624-A7D1-4EC0-BF19-235F729E4C88}">
      <formula1>"Option 1,Option 2"</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3256C-F5F7-4DCB-A2EF-636E5D276F63}">
  <dimension ref="A1:H39"/>
  <sheetViews>
    <sheetView zoomScaleNormal="100" workbookViewId="0">
      <selection activeCell="G5" sqref="G5"/>
    </sheetView>
  </sheetViews>
  <sheetFormatPr defaultColWidth="8.85546875" defaultRowHeight="15"/>
  <cols>
    <col min="1" max="1" width="12.42578125" bestFit="1" customWidth="1"/>
    <col min="2" max="2" width="12.7109375" customWidth="1"/>
    <col min="3" max="3" width="15" customWidth="1"/>
    <col min="4" max="4" width="17" bestFit="1" customWidth="1"/>
    <col min="5" max="5" width="13.42578125" bestFit="1" customWidth="1"/>
    <col min="6" max="6" width="59" customWidth="1"/>
    <col min="7" max="7" width="25.42578125" customWidth="1"/>
    <col min="8" max="8" width="97.28515625" customWidth="1"/>
  </cols>
  <sheetData>
    <row r="1" spans="1:8" ht="39.75" customHeight="1">
      <c r="A1" s="6" t="s">
        <v>0</v>
      </c>
      <c r="B1" s="6" t="s">
        <v>1</v>
      </c>
      <c r="C1" s="5" t="s">
        <v>2</v>
      </c>
      <c r="D1" s="6" t="s">
        <v>4</v>
      </c>
      <c r="E1" s="6" t="s">
        <v>5</v>
      </c>
      <c r="F1" s="1" t="s">
        <v>6</v>
      </c>
      <c r="G1" s="1" t="s">
        <v>7</v>
      </c>
      <c r="H1" s="5" t="s">
        <v>8</v>
      </c>
    </row>
    <row r="2" spans="1:8" ht="30" customHeight="1">
      <c r="A2" s="155" t="s">
        <v>166</v>
      </c>
      <c r="B2" s="155"/>
      <c r="C2" s="155"/>
      <c r="D2" s="155"/>
      <c r="E2" s="155"/>
      <c r="F2" s="155"/>
      <c r="G2" s="155"/>
      <c r="H2" s="155"/>
    </row>
    <row r="3" spans="1:8" ht="30">
      <c r="A3" s="18" t="s">
        <v>11</v>
      </c>
      <c r="B3" s="18"/>
      <c r="C3" s="18" t="s">
        <v>11</v>
      </c>
      <c r="D3" s="18" t="s">
        <v>167</v>
      </c>
      <c r="E3" s="21" t="s">
        <v>168</v>
      </c>
      <c r="F3" s="86" t="s">
        <v>169</v>
      </c>
      <c r="G3" s="17">
        <f>SUM((G11*G12),(G29*G30))</f>
        <v>0</v>
      </c>
      <c r="H3" s="17" t="s">
        <v>170</v>
      </c>
    </row>
    <row r="4" spans="1:8" ht="46.5" customHeight="1">
      <c r="A4" s="155" t="s">
        <v>171</v>
      </c>
      <c r="B4" s="155"/>
      <c r="C4" s="155"/>
      <c r="D4" s="155"/>
      <c r="E4" s="155"/>
      <c r="F4" s="155"/>
      <c r="G4" s="155"/>
      <c r="H4" s="155"/>
    </row>
    <row r="5" spans="1:8" ht="33" customHeight="1">
      <c r="A5" t="s">
        <v>10</v>
      </c>
      <c r="C5" t="s">
        <v>10</v>
      </c>
      <c r="D5" t="s">
        <v>12</v>
      </c>
      <c r="E5" s="107" t="s">
        <v>172</v>
      </c>
      <c r="F5" s="83" t="s">
        <v>173</v>
      </c>
      <c r="G5" t="s">
        <v>174</v>
      </c>
      <c r="H5" t="s">
        <v>175</v>
      </c>
    </row>
    <row r="6" spans="1:8">
      <c r="A6" t="s">
        <v>10</v>
      </c>
      <c r="C6" t="s">
        <v>10</v>
      </c>
      <c r="D6" t="s">
        <v>12</v>
      </c>
      <c r="F6" s="83" t="s">
        <v>176</v>
      </c>
      <c r="G6" t="s">
        <v>174</v>
      </c>
    </row>
    <row r="7" spans="1:8" ht="75">
      <c r="A7" s="81" t="s">
        <v>10</v>
      </c>
      <c r="B7" s="81"/>
      <c r="C7" s="81" t="s">
        <v>10</v>
      </c>
      <c r="D7" s="81" t="s">
        <v>177</v>
      </c>
      <c r="E7" s="81"/>
      <c r="F7" s="84" t="s">
        <v>178</v>
      </c>
      <c r="G7" s="81" t="s">
        <v>179</v>
      </c>
      <c r="H7" s="82" t="s">
        <v>180</v>
      </c>
    </row>
    <row r="8" spans="1:8" ht="30">
      <c r="A8" s="81" t="s">
        <v>10</v>
      </c>
      <c r="B8" s="81"/>
      <c r="C8" s="81" t="s">
        <v>10</v>
      </c>
      <c r="D8" s="81" t="s">
        <v>177</v>
      </c>
      <c r="E8" s="81"/>
      <c r="F8" s="84" t="s">
        <v>181</v>
      </c>
      <c r="G8" s="81" t="s">
        <v>182</v>
      </c>
      <c r="H8" s="82" t="s">
        <v>183</v>
      </c>
    </row>
    <row r="9" spans="1:8" ht="21">
      <c r="A9" s="157" t="s">
        <v>184</v>
      </c>
      <c r="B9" s="157"/>
      <c r="C9" s="157"/>
      <c r="D9" s="157"/>
      <c r="E9" s="157"/>
      <c r="F9" s="157"/>
      <c r="G9" s="157"/>
      <c r="H9" s="157"/>
    </row>
    <row r="10" spans="1:8" ht="30">
      <c r="A10" s="18" t="s">
        <v>11</v>
      </c>
      <c r="B10" s="18"/>
      <c r="C10" s="18" t="s">
        <v>11</v>
      </c>
      <c r="D10" s="18" t="s">
        <v>167</v>
      </c>
      <c r="E10" s="21" t="s">
        <v>168</v>
      </c>
      <c r="F10" s="86" t="s">
        <v>185</v>
      </c>
      <c r="G10" s="17">
        <f>G11*G12</f>
        <v>0</v>
      </c>
      <c r="H10" s="17"/>
    </row>
    <row r="11" spans="1:8" ht="30">
      <c r="A11" t="s">
        <v>10</v>
      </c>
      <c r="C11" t="s">
        <v>10</v>
      </c>
      <c r="D11" t="s">
        <v>113</v>
      </c>
      <c r="E11" s="23" t="s">
        <v>186</v>
      </c>
      <c r="F11" s="83" t="s">
        <v>187</v>
      </c>
      <c r="G11" s="4">
        <v>0</v>
      </c>
      <c r="H11" s="4"/>
    </row>
    <row r="12" spans="1:8" ht="30">
      <c r="A12" s="18" t="s">
        <v>10</v>
      </c>
      <c r="B12" s="18"/>
      <c r="C12" s="18" t="s">
        <v>11</v>
      </c>
      <c r="D12" s="18" t="s">
        <v>167</v>
      </c>
      <c r="E12" s="106" t="s">
        <v>188</v>
      </c>
      <c r="F12" s="86" t="s">
        <v>189</v>
      </c>
      <c r="G12" s="17">
        <f>G14</f>
        <v>0</v>
      </c>
      <c r="H12" s="16" t="s">
        <v>190</v>
      </c>
    </row>
    <row r="13" spans="1:8" ht="21">
      <c r="A13" s="157" t="s">
        <v>191</v>
      </c>
      <c r="B13" s="157"/>
      <c r="C13" s="157"/>
      <c r="D13" s="157"/>
      <c r="E13" s="157"/>
      <c r="F13" s="157"/>
      <c r="G13" s="157"/>
      <c r="H13" s="157"/>
    </row>
    <row r="14" spans="1:8" ht="30">
      <c r="A14" s="18" t="s">
        <v>11</v>
      </c>
      <c r="B14" s="18"/>
      <c r="C14" s="18" t="s">
        <v>11</v>
      </c>
      <c r="D14" s="18" t="s">
        <v>167</v>
      </c>
      <c r="E14" s="21" t="s">
        <v>188</v>
      </c>
      <c r="F14" s="86" t="s">
        <v>192</v>
      </c>
      <c r="G14" s="17">
        <f>G16*(44/12)</f>
        <v>0</v>
      </c>
      <c r="H14" s="17" t="s">
        <v>193</v>
      </c>
    </row>
    <row r="15" spans="1:8" ht="30">
      <c r="A15" s="18" t="s">
        <v>11</v>
      </c>
      <c r="B15" s="18"/>
      <c r="C15" s="18" t="s">
        <v>11</v>
      </c>
      <c r="D15" s="18" t="s">
        <v>167</v>
      </c>
      <c r="E15" s="21" t="s">
        <v>188</v>
      </c>
      <c r="F15" s="86" t="s">
        <v>194</v>
      </c>
      <c r="G15" s="17">
        <f>G16*G17*(44/12)</f>
        <v>0</v>
      </c>
      <c r="H15" s="17" t="s">
        <v>195</v>
      </c>
    </row>
    <row r="16" spans="1:8" ht="30">
      <c r="A16" t="s">
        <v>10</v>
      </c>
      <c r="C16" t="s">
        <v>10</v>
      </c>
      <c r="D16" t="s">
        <v>113</v>
      </c>
      <c r="E16" s="23" t="s">
        <v>196</v>
      </c>
      <c r="F16" s="83" t="s">
        <v>197</v>
      </c>
      <c r="G16" s="4">
        <v>0</v>
      </c>
      <c r="H16" s="4"/>
    </row>
    <row r="17" spans="1:8" ht="30">
      <c r="A17" t="s">
        <v>10</v>
      </c>
      <c r="C17" t="s">
        <v>10</v>
      </c>
      <c r="D17" t="s">
        <v>113</v>
      </c>
      <c r="E17" s="23" t="s">
        <v>198</v>
      </c>
      <c r="F17" s="83" t="s">
        <v>199</v>
      </c>
      <c r="G17" s="4">
        <v>0</v>
      </c>
      <c r="H17" s="4"/>
    </row>
    <row r="18" spans="1:8" ht="21">
      <c r="A18" s="157" t="s">
        <v>200</v>
      </c>
      <c r="B18" s="157"/>
      <c r="C18" s="157"/>
      <c r="D18" s="157"/>
      <c r="E18" s="157"/>
      <c r="F18" s="157"/>
      <c r="G18" s="157"/>
      <c r="H18" s="157"/>
    </row>
    <row r="19" spans="1:8" ht="30">
      <c r="A19" s="18" t="s">
        <v>11</v>
      </c>
      <c r="B19" s="18"/>
      <c r="C19" s="18" t="s">
        <v>11</v>
      </c>
      <c r="D19" s="18" t="s">
        <v>167</v>
      </c>
      <c r="E19" s="21" t="s">
        <v>188</v>
      </c>
      <c r="F19" s="16" t="s">
        <v>189</v>
      </c>
      <c r="G19" s="17">
        <f>G20*G21</f>
        <v>0</v>
      </c>
      <c r="H19" s="17"/>
    </row>
    <row r="20" spans="1:8" ht="30">
      <c r="A20" t="s">
        <v>10</v>
      </c>
      <c r="C20" t="s">
        <v>10</v>
      </c>
      <c r="D20" t="s">
        <v>113</v>
      </c>
      <c r="E20" s="23" t="s">
        <v>201</v>
      </c>
      <c r="F20" s="7" t="s">
        <v>202</v>
      </c>
      <c r="G20" s="4">
        <v>0</v>
      </c>
      <c r="H20" s="4"/>
    </row>
    <row r="21" spans="1:8" ht="30">
      <c r="A21" t="s">
        <v>10</v>
      </c>
      <c r="C21" t="s">
        <v>10</v>
      </c>
      <c r="D21" t="s">
        <v>113</v>
      </c>
      <c r="E21" s="23" t="s">
        <v>203</v>
      </c>
      <c r="F21" s="7" t="s">
        <v>204</v>
      </c>
      <c r="G21" s="4">
        <v>0</v>
      </c>
      <c r="H21" s="4"/>
    </row>
    <row r="22" spans="1:8" ht="46.5" customHeight="1">
      <c r="A22" s="155" t="s">
        <v>205</v>
      </c>
      <c r="B22" s="155"/>
      <c r="C22" s="155"/>
      <c r="D22" s="155"/>
      <c r="E22" s="155"/>
      <c r="F22" s="155"/>
      <c r="G22" s="155"/>
      <c r="H22" s="155"/>
    </row>
    <row r="23" spans="1:8" ht="33" customHeight="1">
      <c r="A23" t="s">
        <v>10</v>
      </c>
      <c r="C23" t="s">
        <v>10</v>
      </c>
      <c r="D23" t="s">
        <v>12</v>
      </c>
      <c r="E23" s="23" t="s">
        <v>172</v>
      </c>
      <c r="F23" s="83" t="s">
        <v>173</v>
      </c>
      <c r="G23" t="s">
        <v>174</v>
      </c>
    </row>
    <row r="24" spans="1:8">
      <c r="A24" t="s">
        <v>10</v>
      </c>
      <c r="C24" t="s">
        <v>10</v>
      </c>
      <c r="D24" t="s">
        <v>12</v>
      </c>
      <c r="E24" s="46"/>
      <c r="F24" s="83" t="s">
        <v>176</v>
      </c>
      <c r="G24" t="s">
        <v>174</v>
      </c>
    </row>
    <row r="25" spans="1:8" ht="75">
      <c r="A25" s="81" t="s">
        <v>10</v>
      </c>
      <c r="B25" s="81"/>
      <c r="C25" s="81" t="s">
        <v>10</v>
      </c>
      <c r="D25" s="81" t="s">
        <v>206</v>
      </c>
      <c r="E25" s="87"/>
      <c r="F25" s="84" t="s">
        <v>178</v>
      </c>
      <c r="G25" s="81" t="s">
        <v>207</v>
      </c>
      <c r="H25" s="82" t="s">
        <v>180</v>
      </c>
    </row>
    <row r="26" spans="1:8" ht="30">
      <c r="A26" s="81" t="s">
        <v>10</v>
      </c>
      <c r="B26" s="81"/>
      <c r="C26" s="81" t="s">
        <v>10</v>
      </c>
      <c r="D26" s="81" t="s">
        <v>206</v>
      </c>
      <c r="E26" s="87"/>
      <c r="F26" s="84" t="s">
        <v>181</v>
      </c>
      <c r="G26" s="81" t="s">
        <v>208</v>
      </c>
      <c r="H26" s="82" t="s">
        <v>183</v>
      </c>
    </row>
    <row r="27" spans="1:8" ht="21">
      <c r="A27" s="157" t="s">
        <v>184</v>
      </c>
      <c r="B27" s="157"/>
      <c r="C27" s="157"/>
      <c r="D27" s="157"/>
      <c r="E27" s="157"/>
      <c r="F27" s="157"/>
      <c r="G27" s="157"/>
      <c r="H27" s="157"/>
    </row>
    <row r="28" spans="1:8" ht="30">
      <c r="A28" s="18" t="s">
        <v>11</v>
      </c>
      <c r="B28" s="18"/>
      <c r="C28" s="18" t="s">
        <v>11</v>
      </c>
      <c r="D28" s="18" t="s">
        <v>167</v>
      </c>
      <c r="E28" s="21" t="s">
        <v>168</v>
      </c>
      <c r="F28" s="86" t="s">
        <v>185</v>
      </c>
      <c r="G28" s="17">
        <f>G29*G30</f>
        <v>0</v>
      </c>
      <c r="H28" s="17"/>
    </row>
    <row r="29" spans="1:8" ht="30">
      <c r="A29" t="s">
        <v>10</v>
      </c>
      <c r="C29" t="s">
        <v>10</v>
      </c>
      <c r="D29" t="s">
        <v>113</v>
      </c>
      <c r="E29" s="23" t="s">
        <v>186</v>
      </c>
      <c r="F29" s="83" t="s">
        <v>187</v>
      </c>
      <c r="G29" s="4">
        <v>0</v>
      </c>
      <c r="H29" s="4"/>
    </row>
    <row r="30" spans="1:8" ht="30">
      <c r="A30" s="18" t="s">
        <v>10</v>
      </c>
      <c r="B30" s="18"/>
      <c r="C30" s="18" t="s">
        <v>10</v>
      </c>
      <c r="D30" s="18" t="s">
        <v>167</v>
      </c>
      <c r="E30" s="106" t="s">
        <v>188</v>
      </c>
      <c r="F30" s="86" t="s">
        <v>189</v>
      </c>
      <c r="G30" s="17">
        <f>G33</f>
        <v>0</v>
      </c>
      <c r="H30" s="16" t="s">
        <v>209</v>
      </c>
    </row>
    <row r="31" spans="1:8" ht="21">
      <c r="A31" s="157" t="s">
        <v>191</v>
      </c>
      <c r="B31" s="157"/>
      <c r="C31" s="157"/>
      <c r="D31" s="157"/>
      <c r="E31" s="157"/>
      <c r="F31" s="157"/>
      <c r="G31" s="157"/>
      <c r="H31" s="157"/>
    </row>
    <row r="32" spans="1:8" ht="30">
      <c r="A32" s="18" t="s">
        <v>11</v>
      </c>
      <c r="B32" s="18"/>
      <c r="C32" s="18" t="s">
        <v>11</v>
      </c>
      <c r="D32" s="18" t="s">
        <v>167</v>
      </c>
      <c r="E32" s="21" t="s">
        <v>188</v>
      </c>
      <c r="F32" s="86" t="s">
        <v>192</v>
      </c>
      <c r="G32" s="17">
        <f>G34*(44/12)</f>
        <v>0</v>
      </c>
      <c r="H32" s="17" t="s">
        <v>193</v>
      </c>
    </row>
    <row r="33" spans="1:8" ht="30">
      <c r="A33" s="18" t="s">
        <v>11</v>
      </c>
      <c r="B33" s="18"/>
      <c r="C33" s="18" t="s">
        <v>11</v>
      </c>
      <c r="D33" s="18" t="s">
        <v>167</v>
      </c>
      <c r="E33" s="21" t="s">
        <v>188</v>
      </c>
      <c r="F33" s="86" t="s">
        <v>194</v>
      </c>
      <c r="G33" s="17">
        <f>G34*G35*(44/12)</f>
        <v>0</v>
      </c>
      <c r="H33" s="17" t="s">
        <v>195</v>
      </c>
    </row>
    <row r="34" spans="1:8" ht="30">
      <c r="A34" t="s">
        <v>10</v>
      </c>
      <c r="C34" t="s">
        <v>10</v>
      </c>
      <c r="D34" t="s">
        <v>113</v>
      </c>
      <c r="E34" s="23" t="s">
        <v>196</v>
      </c>
      <c r="F34" s="83" t="s">
        <v>197</v>
      </c>
      <c r="G34" s="4">
        <v>0</v>
      </c>
      <c r="H34" s="4"/>
    </row>
    <row r="35" spans="1:8" ht="30">
      <c r="A35" t="s">
        <v>10</v>
      </c>
      <c r="C35" t="s">
        <v>10</v>
      </c>
      <c r="D35" t="s">
        <v>113</v>
      </c>
      <c r="E35" s="23" t="s">
        <v>198</v>
      </c>
      <c r="F35" s="83" t="s">
        <v>199</v>
      </c>
      <c r="G35" s="4">
        <v>0</v>
      </c>
      <c r="H35" s="4"/>
    </row>
    <row r="36" spans="1:8" ht="21">
      <c r="A36" s="157" t="s">
        <v>200</v>
      </c>
      <c r="B36" s="157"/>
      <c r="C36" s="157"/>
      <c r="D36" s="157"/>
      <c r="E36" s="157"/>
      <c r="F36" s="157"/>
      <c r="G36" s="157"/>
      <c r="H36" s="157"/>
    </row>
    <row r="37" spans="1:8" ht="30">
      <c r="A37" s="18" t="s">
        <v>11</v>
      </c>
      <c r="B37" s="18"/>
      <c r="C37" s="18" t="s">
        <v>11</v>
      </c>
      <c r="D37" s="18" t="s">
        <v>167</v>
      </c>
      <c r="E37" s="21" t="s">
        <v>188</v>
      </c>
      <c r="F37" s="86" t="s">
        <v>189</v>
      </c>
      <c r="G37" s="17">
        <f>G38*G39</f>
        <v>0</v>
      </c>
      <c r="H37" s="17"/>
    </row>
    <row r="38" spans="1:8" ht="30">
      <c r="A38" t="s">
        <v>10</v>
      </c>
      <c r="C38" t="s">
        <v>10</v>
      </c>
      <c r="D38" t="s">
        <v>113</v>
      </c>
      <c r="E38" s="23" t="s">
        <v>201</v>
      </c>
      <c r="F38" s="83" t="s">
        <v>202</v>
      </c>
      <c r="G38" s="4">
        <v>0</v>
      </c>
      <c r="H38" s="4"/>
    </row>
    <row r="39" spans="1:8" ht="30">
      <c r="A39" t="s">
        <v>10</v>
      </c>
      <c r="C39" t="s">
        <v>10</v>
      </c>
      <c r="D39" t="s">
        <v>113</v>
      </c>
      <c r="E39" s="23" t="s">
        <v>203</v>
      </c>
      <c r="F39" s="83" t="s">
        <v>204</v>
      </c>
      <c r="G39" s="4">
        <v>0</v>
      </c>
      <c r="H39" s="4"/>
    </row>
  </sheetData>
  <mergeCells count="9">
    <mergeCell ref="A27:H27"/>
    <mergeCell ref="A31:H31"/>
    <mergeCell ref="A2:H2"/>
    <mergeCell ref="A36:H36"/>
    <mergeCell ref="A13:H13"/>
    <mergeCell ref="A9:H9"/>
    <mergeCell ref="A4:H4"/>
    <mergeCell ref="A22:H22"/>
    <mergeCell ref="A18:H18"/>
  </mergeCells>
  <dataValidations count="2">
    <dataValidation type="list" allowBlank="1" showInputMessage="1" showErrorMessage="1" sqref="G8 G26" xr:uid="{4A59359C-45A6-429F-B1FE-C2447C84C649}">
      <formula1>"Mass,Volume"</formula1>
    </dataValidation>
    <dataValidation type="list" allowBlank="1" showInputMessage="1" showErrorMessage="1" sqref="G7 G25" xr:uid="{51415A4E-A003-4454-91D2-B4CDE8F3AEE7}">
      <formula1>"Option A,Option B"</formula1>
    </dataValidation>
  </dataValidations>
  <pageMargins left="0.7" right="0.7" top="0.75" bottom="0.75" header="0.3" footer="0.3"/>
  <pageSetup scale="34" orientation="portrait" r:id="rId1"/>
  <legacyDrawing r:id="rId2"/>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AC1C3A-0637-4D12-BDCB-C826926AE819}">
  <dimension ref="A1:H51"/>
  <sheetViews>
    <sheetView topLeftCell="B19" workbookViewId="0">
      <selection activeCell="G6" sqref="G6"/>
    </sheetView>
  </sheetViews>
  <sheetFormatPr defaultRowHeight="15"/>
  <cols>
    <col min="1" max="1" width="11.5703125" customWidth="1"/>
    <col min="2" max="2" width="13" customWidth="1"/>
    <col min="3" max="3" width="12.85546875" customWidth="1"/>
    <col min="4" max="4" width="17.85546875" customWidth="1"/>
    <col min="5" max="5" width="18.28515625" customWidth="1"/>
    <col min="6" max="6" width="58.28515625" customWidth="1"/>
    <col min="7" max="7" width="59.28515625" customWidth="1"/>
    <col min="8" max="8" width="54.28515625" customWidth="1"/>
  </cols>
  <sheetData>
    <row r="1" spans="1:8" ht="56.25">
      <c r="A1" s="112" t="s">
        <v>0</v>
      </c>
      <c r="B1" s="112" t="s">
        <v>1</v>
      </c>
      <c r="C1" s="112" t="s">
        <v>608</v>
      </c>
      <c r="D1" s="113" t="s">
        <v>4</v>
      </c>
      <c r="E1" s="113" t="s">
        <v>5</v>
      </c>
      <c r="F1" s="113" t="s">
        <v>6</v>
      </c>
      <c r="G1" s="113" t="s">
        <v>7</v>
      </c>
      <c r="H1" s="113" t="s">
        <v>8</v>
      </c>
    </row>
    <row r="2" spans="1:8" ht="18.75">
      <c r="A2" s="166" t="s">
        <v>748</v>
      </c>
      <c r="B2" s="166"/>
      <c r="C2" s="166"/>
      <c r="D2" s="166"/>
      <c r="E2" s="166"/>
      <c r="F2" s="166"/>
      <c r="G2" s="166"/>
      <c r="H2" s="166"/>
    </row>
    <row r="3" spans="1:8" ht="105">
      <c r="A3" s="2" t="s">
        <v>10</v>
      </c>
      <c r="B3" s="2"/>
      <c r="C3" s="2" t="s">
        <v>11</v>
      </c>
      <c r="D3" s="2" t="s">
        <v>300</v>
      </c>
      <c r="F3" s="7" t="s">
        <v>749</v>
      </c>
      <c r="G3" t="s">
        <v>179</v>
      </c>
    </row>
    <row r="4" spans="1:8" ht="30">
      <c r="A4" s="116" t="s">
        <v>10</v>
      </c>
      <c r="B4" s="116"/>
      <c r="C4" s="116" t="s">
        <v>11</v>
      </c>
      <c r="D4" s="116" t="s">
        <v>92</v>
      </c>
      <c r="E4" s="18" t="s">
        <v>630</v>
      </c>
      <c r="F4" s="19" t="s">
        <v>631</v>
      </c>
      <c r="G4" s="17">
        <f>IF(AND(G3="Option A"),G6,IF(AND(G3="Option B"),G30))</f>
        <v>0.5164879</v>
      </c>
      <c r="H4" s="18"/>
    </row>
    <row r="5" spans="1:8" ht="18.75">
      <c r="A5" s="166" t="s">
        <v>632</v>
      </c>
      <c r="B5" s="166"/>
      <c r="C5" s="166"/>
      <c r="D5" s="166"/>
      <c r="E5" s="166"/>
      <c r="F5" s="166"/>
      <c r="G5" s="166"/>
      <c r="H5" s="166"/>
    </row>
    <row r="6" spans="1:8" ht="30">
      <c r="A6" s="116" t="s">
        <v>10</v>
      </c>
      <c r="B6" s="116"/>
      <c r="C6" s="116" t="s">
        <v>11</v>
      </c>
      <c r="D6" s="116" t="s">
        <v>92</v>
      </c>
      <c r="E6" s="18" t="s">
        <v>630</v>
      </c>
      <c r="F6" s="19" t="s">
        <v>631</v>
      </c>
      <c r="G6" s="17">
        <f>SUM(((G14*G11)/G14),((G23*G22)/G23),((G28*G27)/G28))</f>
        <v>0.5164879</v>
      </c>
      <c r="H6" s="18"/>
    </row>
    <row r="7" spans="1:8" ht="18.75">
      <c r="A7" s="166" t="s">
        <v>633</v>
      </c>
      <c r="B7" s="166"/>
      <c r="C7" s="166"/>
      <c r="D7" s="166"/>
      <c r="E7" s="166"/>
      <c r="F7" s="166"/>
      <c r="G7" s="166"/>
      <c r="H7" s="166"/>
    </row>
    <row r="8" spans="1:8" ht="18.75">
      <c r="A8" s="166" t="s">
        <v>634</v>
      </c>
      <c r="B8" s="166"/>
      <c r="C8" s="166"/>
      <c r="D8" s="166"/>
      <c r="E8" s="166"/>
      <c r="F8" s="166"/>
      <c r="G8" s="166"/>
      <c r="H8" s="166"/>
    </row>
    <row r="9" spans="1:8" ht="105">
      <c r="A9" s="2" t="s">
        <v>10</v>
      </c>
      <c r="B9" s="2"/>
      <c r="C9" s="2" t="s">
        <v>11</v>
      </c>
      <c r="D9" s="2" t="s">
        <v>300</v>
      </c>
      <c r="E9" t="s">
        <v>140</v>
      </c>
      <c r="F9" s="7" t="s">
        <v>635</v>
      </c>
      <c r="G9" t="s">
        <v>636</v>
      </c>
    </row>
    <row r="10" spans="1:8" ht="18.75">
      <c r="A10" s="166" t="s">
        <v>636</v>
      </c>
      <c r="B10" s="166"/>
      <c r="C10" s="166"/>
      <c r="D10" s="166"/>
      <c r="E10" s="166"/>
      <c r="F10" s="166"/>
      <c r="G10" s="166"/>
      <c r="H10" s="166"/>
    </row>
    <row r="11" spans="1:8">
      <c r="A11" s="116" t="s">
        <v>10</v>
      </c>
      <c r="B11" s="116"/>
      <c r="C11" s="116" t="s">
        <v>11</v>
      </c>
      <c r="D11" s="116" t="s">
        <v>92</v>
      </c>
      <c r="E11" s="18" t="s">
        <v>637</v>
      </c>
      <c r="F11" s="18" t="s">
        <v>638</v>
      </c>
      <c r="G11" s="17">
        <f>SUM((G18*G19*G20)/G14)</f>
        <v>7.0087900000000009E-2</v>
      </c>
      <c r="H11" s="18"/>
    </row>
    <row r="12" spans="1:8">
      <c r="A12" s="3" t="s">
        <v>10</v>
      </c>
      <c r="B12" s="3"/>
      <c r="C12" s="3" t="s">
        <v>10</v>
      </c>
      <c r="D12" s="2" t="s">
        <v>12</v>
      </c>
      <c r="E12" s="3" t="s">
        <v>639</v>
      </c>
      <c r="F12" s="3" t="s">
        <v>640</v>
      </c>
      <c r="G12" s="3"/>
      <c r="H12" s="3"/>
    </row>
    <row r="13" spans="1:8" ht="30">
      <c r="A13" s="3" t="s">
        <v>10</v>
      </c>
      <c r="B13" s="2"/>
      <c r="C13" s="3" t="s">
        <v>10</v>
      </c>
      <c r="D13" s="2" t="s">
        <v>12</v>
      </c>
      <c r="E13" t="s">
        <v>641</v>
      </c>
      <c r="F13" s="7" t="s">
        <v>750</v>
      </c>
      <c r="G13" t="s">
        <v>643</v>
      </c>
    </row>
    <row r="14" spans="1:8" ht="30">
      <c r="A14" s="3" t="s">
        <v>10</v>
      </c>
      <c r="B14" s="2"/>
      <c r="C14" s="3" t="s">
        <v>10</v>
      </c>
      <c r="D14" s="2" t="s">
        <v>113</v>
      </c>
      <c r="E14" t="s">
        <v>644</v>
      </c>
      <c r="F14" s="7" t="s">
        <v>645</v>
      </c>
      <c r="G14" s="4">
        <v>40</v>
      </c>
    </row>
    <row r="15" spans="1:8">
      <c r="A15" s="3" t="s">
        <v>10</v>
      </c>
      <c r="B15" s="2"/>
      <c r="C15" s="3" t="s">
        <v>10</v>
      </c>
      <c r="D15" s="2" t="s">
        <v>12</v>
      </c>
      <c r="E15" t="s">
        <v>646</v>
      </c>
      <c r="F15" t="s">
        <v>647</v>
      </c>
      <c r="G15" s="4">
        <v>2022</v>
      </c>
    </row>
    <row r="16" spans="1:8" ht="18.75">
      <c r="A16" s="161" t="s">
        <v>648</v>
      </c>
      <c r="B16" s="161"/>
      <c r="C16" s="161"/>
      <c r="D16" s="161"/>
      <c r="E16" s="161"/>
      <c r="F16" s="161"/>
      <c r="G16" s="161"/>
      <c r="H16" s="161"/>
    </row>
    <row r="17" spans="1:8">
      <c r="A17" s="3" t="s">
        <v>10</v>
      </c>
      <c r="B17" s="3"/>
      <c r="C17" s="3" t="s">
        <v>10</v>
      </c>
      <c r="D17" s="2" t="s">
        <v>12</v>
      </c>
      <c r="E17" s="3" t="s">
        <v>639</v>
      </c>
      <c r="F17" s="3" t="s">
        <v>640</v>
      </c>
      <c r="G17" s="3" t="s">
        <v>649</v>
      </c>
      <c r="H17" s="3"/>
    </row>
    <row r="18" spans="1:8" ht="30">
      <c r="A18" s="3" t="s">
        <v>10</v>
      </c>
      <c r="C18" s="3" t="s">
        <v>10</v>
      </c>
      <c r="D18" s="2" t="s">
        <v>113</v>
      </c>
      <c r="E18" t="s">
        <v>650</v>
      </c>
      <c r="F18" s="7" t="s">
        <v>651</v>
      </c>
      <c r="G18" s="4">
        <v>1</v>
      </c>
    </row>
    <row r="19" spans="1:8" ht="30">
      <c r="A19" s="3" t="s">
        <v>10</v>
      </c>
      <c r="C19" s="3" t="s">
        <v>10</v>
      </c>
      <c r="D19" s="2" t="s">
        <v>113</v>
      </c>
      <c r="E19" t="s">
        <v>652</v>
      </c>
      <c r="F19" s="7" t="s">
        <v>653</v>
      </c>
      <c r="G19" s="4">
        <v>22.609000000000002</v>
      </c>
    </row>
    <row r="20" spans="1:8">
      <c r="A20" s="3" t="s">
        <v>10</v>
      </c>
      <c r="C20" s="3" t="s">
        <v>10</v>
      </c>
      <c r="D20" s="2" t="s">
        <v>113</v>
      </c>
      <c r="E20" t="s">
        <v>654</v>
      </c>
      <c r="F20" t="s">
        <v>655</v>
      </c>
      <c r="G20" s="4">
        <v>0.124</v>
      </c>
    </row>
    <row r="21" spans="1:8" ht="18.75">
      <c r="A21" s="166" t="s">
        <v>262</v>
      </c>
      <c r="B21" s="166"/>
      <c r="C21" s="166"/>
      <c r="D21" s="166"/>
      <c r="E21" s="166"/>
      <c r="F21" s="166"/>
      <c r="G21" s="166"/>
      <c r="H21" s="166"/>
    </row>
    <row r="22" spans="1:8">
      <c r="A22" s="116" t="s">
        <v>10</v>
      </c>
      <c r="B22" s="116"/>
      <c r="C22" s="116" t="s">
        <v>11</v>
      </c>
      <c r="D22" s="116" t="s">
        <v>92</v>
      </c>
      <c r="E22" s="18" t="s">
        <v>637</v>
      </c>
      <c r="F22" s="19" t="s">
        <v>656</v>
      </c>
      <c r="G22" s="17">
        <f>(G24*3.6)/G25</f>
        <v>0.44640000000000002</v>
      </c>
      <c r="H22" s="18"/>
    </row>
    <row r="23" spans="1:8" ht="30">
      <c r="A23" s="2" t="s">
        <v>10</v>
      </c>
      <c r="B23" s="2"/>
      <c r="C23" s="2" t="s">
        <v>10</v>
      </c>
      <c r="D23" s="2" t="s">
        <v>113</v>
      </c>
      <c r="E23" t="s">
        <v>644</v>
      </c>
      <c r="F23" s="7" t="s">
        <v>645</v>
      </c>
      <c r="G23" s="4">
        <v>40</v>
      </c>
    </row>
    <row r="24" spans="1:8" ht="30">
      <c r="A24" s="2" t="s">
        <v>10</v>
      </c>
      <c r="B24" s="2"/>
      <c r="C24" s="2" t="s">
        <v>10</v>
      </c>
      <c r="D24" s="2" t="s">
        <v>113</v>
      </c>
      <c r="E24" t="s">
        <v>657</v>
      </c>
      <c r="F24" s="7" t="s">
        <v>658</v>
      </c>
      <c r="G24" s="4">
        <v>0.124</v>
      </c>
    </row>
    <row r="25" spans="1:8" ht="30">
      <c r="A25" s="2" t="s">
        <v>10</v>
      </c>
      <c r="B25" s="2"/>
      <c r="C25" s="2" t="s">
        <v>10</v>
      </c>
      <c r="D25" s="2" t="s">
        <v>113</v>
      </c>
      <c r="E25" t="s">
        <v>659</v>
      </c>
      <c r="F25" s="7" t="s">
        <v>660</v>
      </c>
      <c r="G25" s="4">
        <v>1</v>
      </c>
    </row>
    <row r="26" spans="1:8" ht="18.75">
      <c r="A26" s="161" t="s">
        <v>661</v>
      </c>
      <c r="B26" s="161"/>
      <c r="C26" s="161"/>
      <c r="D26" s="161"/>
      <c r="E26" s="161"/>
      <c r="F26" s="161"/>
      <c r="G26" s="161"/>
      <c r="H26" s="161"/>
    </row>
    <row r="27" spans="1:8">
      <c r="A27" s="116" t="s">
        <v>10</v>
      </c>
      <c r="B27" s="116"/>
      <c r="C27" s="116" t="s">
        <v>11</v>
      </c>
      <c r="D27" s="116" t="s">
        <v>92</v>
      </c>
      <c r="E27" s="18" t="s">
        <v>637</v>
      </c>
      <c r="F27" s="19" t="s">
        <v>638</v>
      </c>
      <c r="G27" s="17">
        <f>0</f>
        <v>0</v>
      </c>
      <c r="H27" s="18"/>
    </row>
    <row r="28" spans="1:8" ht="30">
      <c r="A28" s="2" t="s">
        <v>10</v>
      </c>
      <c r="B28" s="2"/>
      <c r="C28" s="2" t="s">
        <v>10</v>
      </c>
      <c r="D28" s="2" t="s">
        <v>113</v>
      </c>
      <c r="E28" t="s">
        <v>644</v>
      </c>
      <c r="F28" s="7" t="s">
        <v>645</v>
      </c>
      <c r="G28" s="4">
        <v>40</v>
      </c>
    </row>
    <row r="29" spans="1:8" ht="18.75">
      <c r="A29" s="166" t="s">
        <v>662</v>
      </c>
      <c r="B29" s="166"/>
      <c r="C29" s="166"/>
      <c r="D29" s="166"/>
      <c r="E29" s="166"/>
      <c r="F29" s="166"/>
      <c r="G29" s="166"/>
      <c r="H29" s="166"/>
    </row>
    <row r="30" spans="1:8">
      <c r="A30" s="18" t="s">
        <v>10</v>
      </c>
      <c r="B30" s="18"/>
      <c r="C30" s="18" t="s">
        <v>11</v>
      </c>
      <c r="D30" s="116" t="s">
        <v>92</v>
      </c>
      <c r="E30" s="18" t="s">
        <v>630</v>
      </c>
      <c r="F30" s="18" t="s">
        <v>663</v>
      </c>
      <c r="G30" s="17">
        <f>SUM((G34*G35*G36),(G39*G40*G41),(G44*G45*G46),(G49*G50*G51))/G31</f>
        <v>0.22195375000000001</v>
      </c>
      <c r="H30" s="18"/>
    </row>
    <row r="31" spans="1:8" ht="45">
      <c r="A31" t="s">
        <v>10</v>
      </c>
      <c r="C31" t="s">
        <v>10</v>
      </c>
      <c r="D31" s="2" t="s">
        <v>113</v>
      </c>
      <c r="E31" t="s">
        <v>664</v>
      </c>
      <c r="F31" s="7" t="s">
        <v>751</v>
      </c>
      <c r="G31" s="4">
        <v>40</v>
      </c>
    </row>
    <row r="32" spans="1:8" ht="18.75">
      <c r="A32" s="161" t="s">
        <v>648</v>
      </c>
      <c r="B32" s="161"/>
      <c r="C32" s="161"/>
      <c r="D32" s="161"/>
      <c r="E32" s="161"/>
      <c r="F32" s="161"/>
      <c r="G32" s="161"/>
      <c r="H32" s="161"/>
    </row>
    <row r="33" spans="1:8">
      <c r="A33" s="3" t="s">
        <v>10</v>
      </c>
      <c r="B33" s="3"/>
      <c r="C33" s="3" t="s">
        <v>10</v>
      </c>
      <c r="D33" s="2" t="s">
        <v>12</v>
      </c>
      <c r="E33" s="3" t="s">
        <v>639</v>
      </c>
      <c r="F33" s="3" t="s">
        <v>640</v>
      </c>
      <c r="G33" s="3" t="s">
        <v>649</v>
      </c>
      <c r="H33" s="3"/>
    </row>
    <row r="34" spans="1:8" ht="30">
      <c r="A34" t="s">
        <v>10</v>
      </c>
      <c r="C34" t="s">
        <v>10</v>
      </c>
      <c r="D34" s="2" t="s">
        <v>113</v>
      </c>
      <c r="E34" t="s">
        <v>666</v>
      </c>
      <c r="F34" s="7" t="s">
        <v>651</v>
      </c>
      <c r="G34" s="4">
        <v>1</v>
      </c>
    </row>
    <row r="35" spans="1:8" ht="30">
      <c r="A35" t="s">
        <v>10</v>
      </c>
      <c r="C35" t="s">
        <v>10</v>
      </c>
      <c r="D35" s="2" t="s">
        <v>113</v>
      </c>
      <c r="E35" t="s">
        <v>652</v>
      </c>
      <c r="F35" s="7" t="s">
        <v>653</v>
      </c>
      <c r="G35" s="4">
        <v>22.609000000000002</v>
      </c>
    </row>
    <row r="36" spans="1:8">
      <c r="A36" t="s">
        <v>10</v>
      </c>
      <c r="C36" t="s">
        <v>10</v>
      </c>
      <c r="D36" s="2" t="s">
        <v>113</v>
      </c>
      <c r="E36" t="s">
        <v>654</v>
      </c>
      <c r="F36" t="s">
        <v>655</v>
      </c>
      <c r="G36" s="4">
        <v>0.12</v>
      </c>
    </row>
    <row r="37" spans="1:8" ht="18.75">
      <c r="A37" s="161" t="s">
        <v>648</v>
      </c>
      <c r="B37" s="161"/>
      <c r="C37" s="161"/>
      <c r="D37" s="161"/>
      <c r="E37" s="161"/>
      <c r="F37" s="161"/>
      <c r="G37" s="161"/>
      <c r="H37" s="161"/>
    </row>
    <row r="38" spans="1:8">
      <c r="A38" s="3" t="s">
        <v>10</v>
      </c>
      <c r="B38" s="3"/>
      <c r="C38" s="3" t="s">
        <v>10</v>
      </c>
      <c r="D38" s="2" t="s">
        <v>12</v>
      </c>
      <c r="E38" s="3" t="s">
        <v>639</v>
      </c>
      <c r="F38" s="3" t="s">
        <v>640</v>
      </c>
      <c r="G38" s="3" t="s">
        <v>667</v>
      </c>
      <c r="H38" s="3"/>
    </row>
    <row r="39" spans="1:8" ht="30">
      <c r="A39" t="s">
        <v>10</v>
      </c>
      <c r="C39" t="s">
        <v>10</v>
      </c>
      <c r="D39" s="2" t="s">
        <v>113</v>
      </c>
      <c r="E39" t="s">
        <v>666</v>
      </c>
      <c r="F39" s="7" t="s">
        <v>651</v>
      </c>
      <c r="G39" s="4">
        <v>1</v>
      </c>
    </row>
    <row r="40" spans="1:8" ht="30">
      <c r="A40" t="s">
        <v>10</v>
      </c>
      <c r="C40" t="s">
        <v>10</v>
      </c>
      <c r="D40" s="2" t="s">
        <v>113</v>
      </c>
      <c r="E40" t="s">
        <v>652</v>
      </c>
      <c r="F40" s="7" t="s">
        <v>653</v>
      </c>
      <c r="G40" s="4">
        <v>38.936999999999998</v>
      </c>
    </row>
    <row r="41" spans="1:8">
      <c r="A41" t="s">
        <v>10</v>
      </c>
      <c r="C41" t="s">
        <v>10</v>
      </c>
      <c r="D41" s="2" t="s">
        <v>113</v>
      </c>
      <c r="E41" t="s">
        <v>654</v>
      </c>
      <c r="F41" t="s">
        <v>655</v>
      </c>
      <c r="G41" s="4">
        <v>0.08</v>
      </c>
    </row>
    <row r="42" spans="1:8" ht="18.75">
      <c r="A42" s="161" t="s">
        <v>648</v>
      </c>
      <c r="B42" s="161"/>
      <c r="C42" s="161"/>
      <c r="D42" s="161"/>
      <c r="E42" s="161"/>
      <c r="F42" s="161"/>
      <c r="G42" s="161"/>
      <c r="H42" s="161"/>
    </row>
    <row r="43" spans="1:8">
      <c r="A43" s="3" t="s">
        <v>10</v>
      </c>
      <c r="B43" s="3"/>
      <c r="C43" s="3" t="s">
        <v>10</v>
      </c>
      <c r="D43" s="2" t="s">
        <v>12</v>
      </c>
      <c r="E43" s="3" t="s">
        <v>639</v>
      </c>
      <c r="F43" s="3" t="s">
        <v>640</v>
      </c>
      <c r="G43" s="3" t="s">
        <v>667</v>
      </c>
      <c r="H43" s="3"/>
    </row>
    <row r="44" spans="1:8" ht="30">
      <c r="A44" t="s">
        <v>10</v>
      </c>
      <c r="C44" t="s">
        <v>10</v>
      </c>
      <c r="D44" s="2" t="s">
        <v>113</v>
      </c>
      <c r="E44" t="s">
        <v>666</v>
      </c>
      <c r="F44" s="7" t="s">
        <v>651</v>
      </c>
      <c r="G44" s="4">
        <v>1</v>
      </c>
    </row>
    <row r="45" spans="1:8" ht="30">
      <c r="A45" t="s">
        <v>10</v>
      </c>
      <c r="C45" t="s">
        <v>10</v>
      </c>
      <c r="D45" s="2" t="s">
        <v>113</v>
      </c>
      <c r="E45" t="s">
        <v>652</v>
      </c>
      <c r="F45" s="7" t="s">
        <v>653</v>
      </c>
      <c r="G45" s="4">
        <v>3.5000000000000003E-2</v>
      </c>
    </row>
    <row r="46" spans="1:8">
      <c r="A46" t="s">
        <v>10</v>
      </c>
      <c r="C46" t="s">
        <v>10</v>
      </c>
      <c r="D46" s="2" t="s">
        <v>113</v>
      </c>
      <c r="E46" t="s">
        <v>654</v>
      </c>
      <c r="F46" t="s">
        <v>655</v>
      </c>
      <c r="G46" s="4">
        <v>0.06</v>
      </c>
    </row>
    <row r="47" spans="1:8" ht="18.75">
      <c r="A47" s="161" t="s">
        <v>648</v>
      </c>
      <c r="B47" s="161"/>
      <c r="C47" s="161"/>
      <c r="D47" s="161"/>
      <c r="E47" s="161"/>
      <c r="F47" s="161"/>
      <c r="G47" s="161"/>
      <c r="H47" s="161"/>
    </row>
    <row r="48" spans="1:8">
      <c r="A48" s="3" t="s">
        <v>10</v>
      </c>
      <c r="B48" s="3"/>
      <c r="C48" s="3" t="s">
        <v>10</v>
      </c>
      <c r="D48" s="2" t="s">
        <v>12</v>
      </c>
      <c r="E48" s="3" t="s">
        <v>639</v>
      </c>
      <c r="F48" s="3" t="s">
        <v>640</v>
      </c>
      <c r="G48" s="3" t="s">
        <v>667</v>
      </c>
      <c r="H48" s="3"/>
    </row>
    <row r="49" spans="1:7" ht="30">
      <c r="A49" t="s">
        <v>10</v>
      </c>
      <c r="C49" t="s">
        <v>10</v>
      </c>
      <c r="D49" s="2" t="s">
        <v>113</v>
      </c>
      <c r="E49" t="s">
        <v>666</v>
      </c>
      <c r="F49" s="7" t="s">
        <v>651</v>
      </c>
      <c r="G49" s="4">
        <v>1</v>
      </c>
    </row>
    <row r="50" spans="1:7" ht="30">
      <c r="A50" t="s">
        <v>10</v>
      </c>
      <c r="C50" t="s">
        <v>10</v>
      </c>
      <c r="D50" s="2" t="s">
        <v>113</v>
      </c>
      <c r="E50" t="s">
        <v>652</v>
      </c>
      <c r="F50" s="7" t="s">
        <v>653</v>
      </c>
      <c r="G50" s="4">
        <v>43.542999999999999</v>
      </c>
    </row>
    <row r="51" spans="1:7">
      <c r="A51" t="s">
        <v>10</v>
      </c>
      <c r="C51" t="s">
        <v>10</v>
      </c>
      <c r="D51" s="2" t="s">
        <v>113</v>
      </c>
      <c r="E51" t="s">
        <v>654</v>
      </c>
      <c r="F51" t="s">
        <v>655</v>
      </c>
      <c r="G51" s="4">
        <v>7.0000000000000007E-2</v>
      </c>
    </row>
  </sheetData>
  <mergeCells count="13">
    <mergeCell ref="A16:H16"/>
    <mergeCell ref="A2:H2"/>
    <mergeCell ref="A5:H5"/>
    <mergeCell ref="A7:H7"/>
    <mergeCell ref="A8:H8"/>
    <mergeCell ref="A10:H10"/>
    <mergeCell ref="A47:H47"/>
    <mergeCell ref="A21:H21"/>
    <mergeCell ref="A26:H26"/>
    <mergeCell ref="A29:H29"/>
    <mergeCell ref="A32:H32"/>
    <mergeCell ref="A37:H37"/>
    <mergeCell ref="A42:H42"/>
  </mergeCells>
  <dataValidations count="4">
    <dataValidation type="list" allowBlank="1" showInputMessage="1" showErrorMessage="1" sqref="D6 D17:D20 D27:D28 D48:D51 D22:D25 D30:D31 D9 D11:D15 D33:D36 D38:D41 D43:D46 D3:D4" xr:uid="{8F375F6E-CD02-498C-8DFF-118A8D4C6ED6}">
      <formula1>"Account, Auto-Calculate, Boolean, Date, DateTime, Duration, Email, Enum, GeoJSON, Help Text, If/Then, Image, Integer, Number, Postfix, Prefix, String, Time, URL"</formula1>
    </dataValidation>
    <dataValidation type="list" allowBlank="1" showInputMessage="1" showErrorMessage="1" sqref="A11:C11 B13:B15 A6:C6 A3:C4 A27:C28 A9:C9 A22:C25" xr:uid="{C960BC1A-AB5C-4933-863B-F9990D1F03BF}">
      <formula1>"Yes, No"</formula1>
    </dataValidation>
    <dataValidation type="list" allowBlank="1" showInputMessage="1" showErrorMessage="1" sqref="G3" xr:uid="{DC245455-A795-4C02-8031-BD3A046C3BBB}">
      <formula1>"Option A, Option B"</formula1>
    </dataValidation>
    <dataValidation type="list" allowBlank="1" showInputMessage="1" showErrorMessage="1" sqref="G9" xr:uid="{29D777C4-0C3E-47F8-B742-8917048F631F}">
      <formula1>"Option A1, Option A2, Option A3"</formula1>
    </dataValidation>
  </dataValidations>
  <pageMargins left="0.7" right="0.7" top="0.75" bottom="0.75" header="0.3" footer="0.3"/>
  <legacy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35D9D5-0DB4-4ACD-AF8E-705940DFCAA7}">
  <dimension ref="A1:H17"/>
  <sheetViews>
    <sheetView topLeftCell="A5" workbookViewId="0">
      <selection activeCell="G15" sqref="G15"/>
    </sheetView>
  </sheetViews>
  <sheetFormatPr defaultRowHeight="15"/>
  <cols>
    <col min="1" max="1" width="12.28515625" customWidth="1"/>
    <col min="2" max="2" width="17" customWidth="1"/>
    <col min="3" max="3" width="13" customWidth="1"/>
    <col min="4" max="5" width="18" customWidth="1"/>
    <col min="6" max="6" width="63" customWidth="1"/>
    <col min="7" max="7" width="63.7109375" customWidth="1"/>
    <col min="8" max="8" width="54.7109375" customWidth="1"/>
  </cols>
  <sheetData>
    <row r="1" spans="1:8" ht="56.25">
      <c r="A1" s="112" t="s">
        <v>0</v>
      </c>
      <c r="B1" s="112" t="s">
        <v>1</v>
      </c>
      <c r="C1" s="112" t="s">
        <v>608</v>
      </c>
      <c r="D1" s="113" t="s">
        <v>4</v>
      </c>
      <c r="E1" s="113" t="s">
        <v>5</v>
      </c>
      <c r="F1" s="113" t="s">
        <v>6</v>
      </c>
      <c r="G1" s="113" t="s">
        <v>7</v>
      </c>
      <c r="H1" s="113" t="s">
        <v>8</v>
      </c>
    </row>
    <row r="2" spans="1:8" ht="18.75">
      <c r="A2" s="166" t="s">
        <v>752</v>
      </c>
      <c r="B2" s="166"/>
      <c r="C2" s="166"/>
      <c r="D2" s="166"/>
      <c r="E2" s="166"/>
      <c r="F2" s="166"/>
      <c r="G2" s="166"/>
      <c r="H2" s="166"/>
    </row>
    <row r="3" spans="1:8">
      <c r="A3" s="18" t="s">
        <v>10</v>
      </c>
      <c r="B3" s="18"/>
      <c r="C3" s="18" t="s">
        <v>11</v>
      </c>
      <c r="D3" s="18" t="s">
        <v>92</v>
      </c>
      <c r="E3" s="18" t="s">
        <v>753</v>
      </c>
      <c r="F3" s="18" t="s">
        <v>754</v>
      </c>
      <c r="G3" s="17">
        <f>(SUM(G11,G16)*SUM(G12,G17))/SUM(G11,G16)</f>
        <v>0.70279999999999998</v>
      </c>
      <c r="H3" s="18"/>
    </row>
    <row r="4" spans="1:8" ht="18.75">
      <c r="A4" s="166" t="s">
        <v>755</v>
      </c>
      <c r="B4" s="166"/>
      <c r="C4" s="166"/>
      <c r="D4" s="166"/>
      <c r="E4" s="166"/>
      <c r="F4" s="166"/>
      <c r="G4" s="166"/>
      <c r="H4" s="166"/>
    </row>
    <row r="5" spans="1:8" ht="360">
      <c r="D5" t="s">
        <v>756</v>
      </c>
      <c r="E5" t="s">
        <v>757</v>
      </c>
      <c r="F5" s="7" t="s">
        <v>758</v>
      </c>
      <c r="G5" s="4"/>
    </row>
    <row r="6" spans="1:8">
      <c r="A6" t="s">
        <v>10</v>
      </c>
      <c r="C6" t="s">
        <v>10</v>
      </c>
      <c r="D6" t="s">
        <v>113</v>
      </c>
      <c r="E6" t="s">
        <v>695</v>
      </c>
      <c r="F6" s="7" t="s">
        <v>759</v>
      </c>
      <c r="G6" s="4">
        <v>2022</v>
      </c>
    </row>
    <row r="7" spans="1:8">
      <c r="A7" t="s">
        <v>10</v>
      </c>
      <c r="C7" t="s">
        <v>10</v>
      </c>
      <c r="D7" t="s">
        <v>113</v>
      </c>
      <c r="E7" t="s">
        <v>760</v>
      </c>
      <c r="F7" t="s">
        <v>761</v>
      </c>
      <c r="G7" s="4">
        <v>40</v>
      </c>
    </row>
    <row r="8" spans="1:8" ht="18.75">
      <c r="A8" s="166" t="s">
        <v>762</v>
      </c>
      <c r="B8" s="166"/>
      <c r="C8" s="166"/>
      <c r="D8" s="166"/>
      <c r="E8" s="166"/>
      <c r="F8" s="166"/>
      <c r="G8" s="166"/>
      <c r="H8" s="166"/>
    </row>
    <row r="9" spans="1:8">
      <c r="A9" t="s">
        <v>10</v>
      </c>
      <c r="C9" t="s">
        <v>10</v>
      </c>
      <c r="D9" t="s">
        <v>113</v>
      </c>
      <c r="E9" t="s">
        <v>763</v>
      </c>
      <c r="F9" t="s">
        <v>764</v>
      </c>
      <c r="G9" s="4" t="s">
        <v>765</v>
      </c>
    </row>
    <row r="10" spans="1:8">
      <c r="A10" t="s">
        <v>10</v>
      </c>
      <c r="C10" t="s">
        <v>10</v>
      </c>
      <c r="D10" t="s">
        <v>437</v>
      </c>
      <c r="E10" t="s">
        <v>766</v>
      </c>
      <c r="F10" t="s">
        <v>767</v>
      </c>
      <c r="G10" s="121">
        <v>44913</v>
      </c>
    </row>
    <row r="11" spans="1:8">
      <c r="A11" t="s">
        <v>10</v>
      </c>
      <c r="C11" t="s">
        <v>10</v>
      </c>
      <c r="D11" t="s">
        <v>113</v>
      </c>
      <c r="E11" t="s">
        <v>644</v>
      </c>
      <c r="F11" t="s">
        <v>768</v>
      </c>
      <c r="G11" s="4">
        <v>1444</v>
      </c>
    </row>
    <row r="12" spans="1:8">
      <c r="A12" t="s">
        <v>10</v>
      </c>
      <c r="C12" t="s">
        <v>10</v>
      </c>
      <c r="D12" t="s">
        <v>113</v>
      </c>
      <c r="E12" t="s">
        <v>637</v>
      </c>
      <c r="F12" t="s">
        <v>769</v>
      </c>
      <c r="G12" s="4">
        <v>0</v>
      </c>
    </row>
    <row r="13" spans="1:8" ht="18.75">
      <c r="A13" s="166" t="s">
        <v>762</v>
      </c>
      <c r="B13" s="166"/>
      <c r="C13" s="166"/>
      <c r="D13" s="166"/>
      <c r="E13" s="166"/>
      <c r="F13" s="166"/>
      <c r="G13" s="166"/>
      <c r="H13" s="166"/>
    </row>
    <row r="14" spans="1:8">
      <c r="A14" t="s">
        <v>10</v>
      </c>
      <c r="C14" t="s">
        <v>10</v>
      </c>
      <c r="D14" t="s">
        <v>113</v>
      </c>
      <c r="E14" t="s">
        <v>763</v>
      </c>
      <c r="F14" t="s">
        <v>764</v>
      </c>
      <c r="G14" s="4" t="s">
        <v>770</v>
      </c>
    </row>
    <row r="15" spans="1:8">
      <c r="A15" t="s">
        <v>10</v>
      </c>
      <c r="C15" t="s">
        <v>10</v>
      </c>
      <c r="D15" t="s">
        <v>437</v>
      </c>
      <c r="E15" t="s">
        <v>766</v>
      </c>
      <c r="F15" t="s">
        <v>767</v>
      </c>
      <c r="G15" s="121">
        <v>44856</v>
      </c>
    </row>
    <row r="16" spans="1:8">
      <c r="A16" t="s">
        <v>10</v>
      </c>
      <c r="C16" t="s">
        <v>10</v>
      </c>
      <c r="D16" t="s">
        <v>113</v>
      </c>
      <c r="E16" t="s">
        <v>644</v>
      </c>
      <c r="F16" t="s">
        <v>768</v>
      </c>
      <c r="G16" s="4">
        <v>161</v>
      </c>
    </row>
    <row r="17" spans="1:7">
      <c r="A17" t="s">
        <v>10</v>
      </c>
      <c r="C17" t="s">
        <v>10</v>
      </c>
      <c r="D17" t="s">
        <v>113</v>
      </c>
      <c r="E17" t="s">
        <v>637</v>
      </c>
      <c r="F17" t="s">
        <v>769</v>
      </c>
      <c r="G17" s="4">
        <v>0.70279999999999998</v>
      </c>
    </row>
  </sheetData>
  <mergeCells count="4">
    <mergeCell ref="A2:H2"/>
    <mergeCell ref="A4:H4"/>
    <mergeCell ref="A8:H8"/>
    <mergeCell ref="A13:H13"/>
  </mergeCells>
  <dataValidations count="2">
    <dataValidation type="list" allowBlank="1" showInputMessage="1" showErrorMessage="1" sqref="A3:C3 A5:C6 A9:C12 A14:C17" xr:uid="{594CD578-2C98-4CE8-A8C4-D86B77E9A16D}">
      <formula1>"Yes,No"</formula1>
    </dataValidation>
    <dataValidation type="list" allowBlank="1" showInputMessage="1" showErrorMessage="1" sqref="D3 D5:D6 D9:D12 D14:D17" xr:uid="{1F5E4004-852D-4EF1-AEBA-4C359005E7B8}">
      <formula1>"Account, Auto-Calculate, Boolean, Date, DateTime, Duration, Email, Enum, GeoJSON, Help Text, If/Then, Image, Integer, Number, Postfix, Prefix, String, Time, URL"</formula1>
    </dataValidation>
  </dataValidations>
  <pageMargins left="0.7" right="0.7" top="0.75" bottom="0.75" header="0.3" footer="0.3"/>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CAE03-36B3-4C43-9259-54E43C611280}">
  <dimension ref="A1:H31"/>
  <sheetViews>
    <sheetView workbookViewId="0">
      <selection activeCell="G4" sqref="G4"/>
    </sheetView>
  </sheetViews>
  <sheetFormatPr defaultRowHeight="15"/>
  <cols>
    <col min="1" max="1" width="18.140625" bestFit="1" customWidth="1"/>
    <col min="2" max="2" width="24.5703125" bestFit="1" customWidth="1"/>
    <col min="3" max="3" width="29.28515625" bestFit="1" customWidth="1"/>
    <col min="4" max="4" width="16.140625" bestFit="1" customWidth="1"/>
    <col min="5" max="5" width="13.42578125" bestFit="1" customWidth="1"/>
    <col min="6" max="6" width="69.42578125" bestFit="1" customWidth="1"/>
    <col min="7" max="7" width="31.5703125" bestFit="1" customWidth="1"/>
    <col min="8" max="8" width="52.85546875" customWidth="1"/>
  </cols>
  <sheetData>
    <row r="1" spans="1:8" ht="18.75">
      <c r="A1" s="113" t="s">
        <v>0</v>
      </c>
      <c r="B1" s="113" t="s">
        <v>1</v>
      </c>
      <c r="C1" s="113" t="s">
        <v>608</v>
      </c>
      <c r="D1" s="113" t="s">
        <v>4</v>
      </c>
      <c r="E1" s="113" t="s">
        <v>5</v>
      </c>
      <c r="F1" s="113" t="s">
        <v>6</v>
      </c>
      <c r="G1" s="113" t="s">
        <v>7</v>
      </c>
      <c r="H1" s="113" t="s">
        <v>8</v>
      </c>
    </row>
    <row r="2" spans="1:8" ht="18.75">
      <c r="A2" s="166" t="s">
        <v>771</v>
      </c>
      <c r="B2" s="166"/>
      <c r="C2" s="166"/>
      <c r="D2" s="166"/>
      <c r="E2" s="166"/>
      <c r="F2" s="166"/>
      <c r="G2" s="166"/>
      <c r="H2" s="166"/>
    </row>
    <row r="3" spans="1:8">
      <c r="A3" t="s">
        <v>10</v>
      </c>
      <c r="C3" t="s">
        <v>11</v>
      </c>
      <c r="D3" t="s">
        <v>300</v>
      </c>
      <c r="E3" t="s">
        <v>317</v>
      </c>
      <c r="F3" t="s">
        <v>772</v>
      </c>
      <c r="G3" s="4" t="s">
        <v>10</v>
      </c>
    </row>
    <row r="4" spans="1:8">
      <c r="A4" t="s">
        <v>10</v>
      </c>
      <c r="C4" t="s">
        <v>11</v>
      </c>
      <c r="D4" t="s">
        <v>300</v>
      </c>
      <c r="E4" t="s">
        <v>317</v>
      </c>
      <c r="F4" t="s">
        <v>773</v>
      </c>
      <c r="G4" s="4" t="s">
        <v>774</v>
      </c>
    </row>
    <row r="5" spans="1:8">
      <c r="A5" t="s">
        <v>10</v>
      </c>
      <c r="C5" t="s">
        <v>11</v>
      </c>
      <c r="D5" t="s">
        <v>300</v>
      </c>
      <c r="E5" t="s">
        <v>317</v>
      </c>
      <c r="F5" t="s">
        <v>775</v>
      </c>
      <c r="G5" s="4" t="s">
        <v>10</v>
      </c>
    </row>
    <row r="6" spans="1:8">
      <c r="A6" t="s">
        <v>10</v>
      </c>
      <c r="C6" t="s">
        <v>11</v>
      </c>
      <c r="D6" t="s">
        <v>300</v>
      </c>
      <c r="E6" t="s">
        <v>317</v>
      </c>
      <c r="F6" t="s">
        <v>776</v>
      </c>
      <c r="G6" s="4" t="s">
        <v>777</v>
      </c>
    </row>
    <row r="7" spans="1:8" ht="18.75">
      <c r="A7" s="166" t="s">
        <v>778</v>
      </c>
      <c r="B7" s="166"/>
      <c r="C7" s="166"/>
      <c r="D7" s="166"/>
      <c r="E7" s="166"/>
      <c r="F7" s="166"/>
      <c r="G7" s="166"/>
      <c r="H7" s="166"/>
    </row>
    <row r="8" spans="1:8">
      <c r="A8" s="18" t="s">
        <v>10</v>
      </c>
      <c r="B8" s="18"/>
      <c r="C8" s="18" t="s">
        <v>11</v>
      </c>
      <c r="D8" s="18" t="s">
        <v>92</v>
      </c>
      <c r="E8" s="18" t="s">
        <v>779</v>
      </c>
      <c r="F8" s="18" t="s">
        <v>780</v>
      </c>
      <c r="G8" s="17">
        <f>IF(AND(G3="Yes"),G10,IF(AND(G3="No",G4="Grid is located in LDC/SIDs/URC"),G15,IF(AND(G3="No",G4="Isolated System"),G24,IF(AND(G3="No",G4="Neither"),G15))))</f>
        <v>0.56306592499999997</v>
      </c>
      <c r="H8" s="18"/>
    </row>
    <row r="9" spans="1:8" ht="18.75">
      <c r="A9" s="166" t="s">
        <v>781</v>
      </c>
      <c r="B9" s="166"/>
      <c r="C9" s="166"/>
      <c r="D9" s="166"/>
      <c r="E9" s="166"/>
      <c r="F9" s="166"/>
      <c r="G9" s="166"/>
      <c r="H9" s="166"/>
    </row>
    <row r="10" spans="1:8">
      <c r="A10" s="18" t="s">
        <v>10</v>
      </c>
      <c r="B10" s="18"/>
      <c r="C10" s="18" t="s">
        <v>11</v>
      </c>
      <c r="D10" s="18" t="s">
        <v>92</v>
      </c>
      <c r="E10" s="18" t="s">
        <v>779</v>
      </c>
      <c r="F10" s="18" t="s">
        <v>782</v>
      </c>
      <c r="G10" s="17">
        <f>G11*G12+'Tool 07 Build Margin'!G3*G13</f>
        <v>0.56306592499999997</v>
      </c>
      <c r="H10" s="18"/>
    </row>
    <row r="11" spans="1:8">
      <c r="A11" s="18" t="s">
        <v>10</v>
      </c>
      <c r="B11" s="18"/>
      <c r="C11" s="18" t="s">
        <v>11</v>
      </c>
      <c r="D11" s="18" t="s">
        <v>300</v>
      </c>
      <c r="E11" s="18" t="s">
        <v>783</v>
      </c>
      <c r="F11" s="18" t="s">
        <v>784</v>
      </c>
      <c r="G11" s="17">
        <f>'Tool 07 Average OM'!G4</f>
        <v>0.5164879</v>
      </c>
      <c r="H11" s="18"/>
    </row>
    <row r="12" spans="1:8">
      <c r="A12" s="18" t="s">
        <v>10</v>
      </c>
      <c r="B12" s="18"/>
      <c r="C12" s="18" t="s">
        <v>11</v>
      </c>
      <c r="D12" s="18" t="s">
        <v>300</v>
      </c>
      <c r="E12" s="18" t="s">
        <v>785</v>
      </c>
      <c r="F12" s="18" t="s">
        <v>786</v>
      </c>
      <c r="G12" s="17">
        <f>IF(AND(G3="Yes",G5="Yes",G6="All Other Projects"),0.5,IF(AND(G3="Yes",G5="No",G6="All Other Projects"),0.25,IF(AND(G3="Yes",G5="Yes",G6="Wind and Solar Power Generation"),0.75,IF(AND(G3="Yes",G5="No",G6="Wind and Solar Power Generation"),0.75))))</f>
        <v>0.75</v>
      </c>
      <c r="H12" s="17"/>
    </row>
    <row r="13" spans="1:8">
      <c r="A13" s="18" t="s">
        <v>10</v>
      </c>
      <c r="B13" s="18"/>
      <c r="C13" s="18" t="s">
        <v>11</v>
      </c>
      <c r="D13" s="18" t="s">
        <v>300</v>
      </c>
      <c r="E13" s="18" t="s">
        <v>787</v>
      </c>
      <c r="F13" s="18" t="s">
        <v>788</v>
      </c>
      <c r="G13" s="17">
        <f>IF(AND(G3="Yes",G5="Yes",G6="All Other Projects"),0.5,IF(AND(G3="Yes",G5="No",G6="All Other Projects"),0.75,IF(AND(G3="Yes",G5="Yes",G6="Wind and Solar Power Generation"),0.25,IF(AND(G3="Yes",G5="No",G6="Wind and Solar Power Generation"),0.25))))</f>
        <v>0.25</v>
      </c>
      <c r="H13" s="18"/>
    </row>
    <row r="14" spans="1:8" ht="18.75">
      <c r="A14" s="166" t="s">
        <v>789</v>
      </c>
      <c r="B14" s="166"/>
      <c r="C14" s="166"/>
      <c r="D14" s="166"/>
      <c r="E14" s="166"/>
      <c r="F14" s="166"/>
      <c r="G14" s="166"/>
      <c r="H14" s="166"/>
    </row>
    <row r="15" spans="1:8">
      <c r="A15" s="18" t="s">
        <v>10</v>
      </c>
      <c r="B15" s="18"/>
      <c r="C15" s="18" t="s">
        <v>11</v>
      </c>
      <c r="D15" s="18" t="s">
        <v>92</v>
      </c>
      <c r="E15" s="18" t="s">
        <v>779</v>
      </c>
      <c r="F15" s="18" t="s">
        <v>782</v>
      </c>
      <c r="G15" s="17">
        <f>G22*G16+G18*G17</f>
        <v>0</v>
      </c>
      <c r="H15" s="18"/>
    </row>
    <row r="16" spans="1:8">
      <c r="A16" s="18" t="s">
        <v>10</v>
      </c>
      <c r="B16" s="18"/>
      <c r="C16" s="18" t="s">
        <v>11</v>
      </c>
      <c r="D16" s="18" t="s">
        <v>300</v>
      </c>
      <c r="E16" s="18" t="s">
        <v>785</v>
      </c>
      <c r="F16" s="18" t="s">
        <v>786</v>
      </c>
      <c r="G16" s="17" t="b">
        <f>IF(G3="No",IF(AND(G4="Grid is located in LDC/SIDs/URC"),1,IF(AND(G3="No",G4="Neither",G5="Yes",G6="All Other Projects"),0.5,IF(AND(G3="No",G4="Neither",G5="No",G6="All Other Projects"),0.25,IF(AND(G3="No",G4="Neither",G5="Yes",G6="Wind and Solar Power Generation"),0.75,IF(AND(G3="No",G4="Neither",G5="No",G6="Wind and Solar Power Generation"),0.75))))))</f>
        <v>0</v>
      </c>
      <c r="H16" s="17"/>
    </row>
    <row r="17" spans="1:8">
      <c r="A17" s="18" t="s">
        <v>10</v>
      </c>
      <c r="B17" s="18"/>
      <c r="C17" s="18" t="s">
        <v>11</v>
      </c>
      <c r="D17" s="18" t="s">
        <v>300</v>
      </c>
      <c r="E17" s="18" t="s">
        <v>787</v>
      </c>
      <c r="F17" s="18" t="s">
        <v>788</v>
      </c>
      <c r="G17" s="17" t="b">
        <f>IF(G3="No",IF(AND(G4="Grid is located in LDC/SIDs/URC"),1,IF(AND(G3="No",G4="Neither",G5="Yes",G6="All Other Projects"),0.5,IF(AND(G3="No",G4="Neither",G5="No",G6="All Other Projects"),0.75,IF(AND(G3="No",G4="Neither",G5="Yes",G6="Wind and Solar Power Generation"),0.25,IF(AND(G3="No",G4="Neither",G5="No",G6="Wind and Solar Power Generation"),0.25))))))</f>
        <v>0</v>
      </c>
      <c r="H17" s="18"/>
    </row>
    <row r="18" spans="1:8">
      <c r="A18" s="18" t="s">
        <v>10</v>
      </c>
      <c r="B18" s="18"/>
      <c r="C18" s="18" t="s">
        <v>11</v>
      </c>
      <c r="D18" s="18" t="s">
        <v>300</v>
      </c>
      <c r="E18" s="18" t="s">
        <v>753</v>
      </c>
      <c r="F18" s="18" t="s">
        <v>754</v>
      </c>
      <c r="G18" s="17" t="b">
        <f>IF(AND(G19="Yes",G4="Neither",G20="Less than or equal",G21="Yes"),0.326,IF(AND(G19="Yes",G4="Neither",G20="Less than or equal",G21="No"),0.568,IF(AND(G19="Yes",G4="Neither",G20="More than or equal"),0,IF(AND(G19="No",G4="Grid is located in LDC/SIDs/URC"),'Tool 07 Build Margin'!G3))))</f>
        <v>0</v>
      </c>
      <c r="H18" s="18"/>
    </row>
    <row r="19" spans="1:8">
      <c r="A19" t="s">
        <v>10</v>
      </c>
      <c r="C19" t="s">
        <v>11</v>
      </c>
      <c r="D19" t="s">
        <v>300</v>
      </c>
      <c r="E19" t="s">
        <v>317</v>
      </c>
      <c r="F19" s="7" t="s">
        <v>790</v>
      </c>
      <c r="G19" s="4" t="s">
        <v>11</v>
      </c>
    </row>
    <row r="20" spans="1:8" ht="45">
      <c r="A20" t="s">
        <v>10</v>
      </c>
      <c r="C20" t="s">
        <v>11</v>
      </c>
      <c r="D20" t="s">
        <v>300</v>
      </c>
      <c r="E20" t="s">
        <v>317</v>
      </c>
      <c r="F20" s="7" t="s">
        <v>791</v>
      </c>
      <c r="G20" s="4" t="s">
        <v>792</v>
      </c>
    </row>
    <row r="21" spans="1:8" ht="30">
      <c r="A21" t="s">
        <v>10</v>
      </c>
      <c r="C21" t="s">
        <v>11</v>
      </c>
      <c r="D21" t="s">
        <v>300</v>
      </c>
      <c r="E21" t="s">
        <v>317</v>
      </c>
      <c r="F21" s="7" t="s">
        <v>793</v>
      </c>
      <c r="G21" s="4" t="s">
        <v>10</v>
      </c>
    </row>
    <row r="22" spans="1:8">
      <c r="A22" s="18" t="s">
        <v>10</v>
      </c>
      <c r="B22" s="18"/>
      <c r="C22" s="18" t="s">
        <v>11</v>
      </c>
      <c r="D22" s="18" t="s">
        <v>300</v>
      </c>
      <c r="E22" s="18" t="s">
        <v>783</v>
      </c>
      <c r="F22" s="18" t="s">
        <v>784</v>
      </c>
      <c r="G22" s="17">
        <f>IF(AND('Tool 07 Average OM'!G3="Option A"),'Tool 07 Average OM'!G6,IF('Tool 07 Average OM'!G3="Option B",'Tool 07 Average OM'!G30))</f>
        <v>0.5164879</v>
      </c>
      <c r="H22" s="18"/>
    </row>
    <row r="23" spans="1:8" ht="18.75">
      <c r="A23" s="166" t="s">
        <v>794</v>
      </c>
      <c r="B23" s="166"/>
      <c r="C23" s="166"/>
      <c r="D23" s="166"/>
      <c r="E23" s="166"/>
      <c r="F23" s="166"/>
      <c r="G23" s="166"/>
      <c r="H23" s="166"/>
    </row>
    <row r="24" spans="1:8">
      <c r="A24" s="18" t="s">
        <v>10</v>
      </c>
      <c r="B24" s="18"/>
      <c r="C24" s="18" t="s">
        <v>11</v>
      </c>
      <c r="D24" s="18" t="s">
        <v>300</v>
      </c>
      <c r="E24" s="18" t="s">
        <v>779</v>
      </c>
      <c r="F24" s="18" t="s">
        <v>782</v>
      </c>
      <c r="G24" s="17">
        <f>IF(AND(G29="Single"),G27*G25+G28*G26,IF(AND(G29="Multiple",G30="Isolated grid system with only liquid fuel power plant"),G27*G25+G28*G26,IF(AND(G29="Multiple",G30="Isolated grid systems with multiple fuel and technology types without combined cycle power plants",G31="No"),0.4,IF(AND(G29="Multiple",G30="Isolated grid systems with multiple fuel and technology types without combined cycle power plants",G31="Yes"),0.32,IF(AND(G29="Multiple",G30="Isolated grid systems with multiple fuel and technology types with combined cycle power plants",G31="No"),0.27,IF(AND(G29="Multiple",G30="Isolated grid systems with multiple fuel and technology types with combined cycle power plants",G31="Yes"),0.2))))))</f>
        <v>0</v>
      </c>
      <c r="H24" s="18"/>
    </row>
    <row r="25" spans="1:8">
      <c r="A25" s="18" t="s">
        <v>10</v>
      </c>
      <c r="B25" s="18"/>
      <c r="C25" s="18" t="s">
        <v>11</v>
      </c>
      <c r="D25" s="18" t="s">
        <v>300</v>
      </c>
      <c r="E25" s="18" t="s">
        <v>785</v>
      </c>
      <c r="F25" s="18" t="s">
        <v>786</v>
      </c>
      <c r="G25" s="17" t="b">
        <f>IF(G3="No",IF(AND(G4="Grid is located in LDC/SIDs/URC"),FALSE,IF(AND(G3="No",G4="Isolated System",G5="Yes",G6="All Other Projects"),0.5,IF(AND(G3="No",G4="Isolated System",G5="No",G6="All Other Projects"),0.25,IF(AND(G3="No",G4="Isolated System",G5="Yes",G6="Wind and Solar Power Generation"),0.75,IF(AND(G3="No",G4="Isolated System",G5="No",G6="Wind and Solar Power Generation"),0.75))))))</f>
        <v>0</v>
      </c>
      <c r="H25" s="17"/>
    </row>
    <row r="26" spans="1:8">
      <c r="A26" s="18" t="s">
        <v>10</v>
      </c>
      <c r="B26" s="18"/>
      <c r="C26" s="18" t="s">
        <v>11</v>
      </c>
      <c r="D26" s="18" t="s">
        <v>300</v>
      </c>
      <c r="E26" s="18" t="s">
        <v>787</v>
      </c>
      <c r="F26" s="18" t="s">
        <v>788</v>
      </c>
      <c r="G26" s="17" t="b">
        <f>IF(G3="No",IF(AND(G4="Grid is located in LDC/SIDs/URC"),FALSE,IF(AND(G3="No",G4="Isolated System",G5="Yes",G6="All Other Projects"),0.5,IF(AND(G3="No",G4="Isolated System",G5="No",G6="All Other Projects"),0.75,IF(AND(G3="No",G4="Isolated System",G5="Yes",G6="Wind and Solar Power Generation"),0.25,IF(AND(G3="No",G4="Isolated System",G5="No",G6="Wind and Solar Power Generation"),0.25))))))</f>
        <v>0</v>
      </c>
      <c r="H26" s="18"/>
    </row>
    <row r="27" spans="1:8">
      <c r="A27" s="18" t="s">
        <v>10</v>
      </c>
      <c r="B27" s="18"/>
      <c r="C27" s="18" t="s">
        <v>11</v>
      </c>
      <c r="D27" s="18" t="s">
        <v>300</v>
      </c>
      <c r="E27" s="18" t="s">
        <v>783</v>
      </c>
      <c r="F27" s="18" t="s">
        <v>784</v>
      </c>
      <c r="G27" s="17">
        <f>IF(AND(G29="Single"),0.79,IF(AND(G29="Multiple",G30="Isolated grid system with only liquid fuel power plant"),0.79))</f>
        <v>0.79</v>
      </c>
      <c r="H27" s="18"/>
    </row>
    <row r="28" spans="1:8">
      <c r="A28" s="18" t="s">
        <v>10</v>
      </c>
      <c r="B28" s="18"/>
      <c r="C28" s="18" t="s">
        <v>11</v>
      </c>
      <c r="D28" s="18" t="s">
        <v>300</v>
      </c>
      <c r="E28" s="18" t="s">
        <v>753</v>
      </c>
      <c r="F28" s="18" t="s">
        <v>754</v>
      </c>
      <c r="G28" s="17">
        <f>IF(AND(G29="Single"),0.58,IF(AND(G29="Multiple",G30="Isolated grid system with only liquid fuel power plant"),0.58))</f>
        <v>0.57999999999999996</v>
      </c>
      <c r="H28" s="18"/>
    </row>
    <row r="29" spans="1:8" ht="30">
      <c r="A29" t="s">
        <v>10</v>
      </c>
      <c r="C29" t="s">
        <v>11</v>
      </c>
      <c r="E29" t="s">
        <v>317</v>
      </c>
      <c r="F29" s="7" t="s">
        <v>795</v>
      </c>
      <c r="G29" s="4" t="s">
        <v>796</v>
      </c>
      <c r="H29" s="7" t="s">
        <v>797</v>
      </c>
    </row>
    <row r="30" spans="1:8" ht="75">
      <c r="A30" t="s">
        <v>10</v>
      </c>
      <c r="C30" t="s">
        <v>11</v>
      </c>
      <c r="E30" t="s">
        <v>317</v>
      </c>
      <c r="F30" t="s">
        <v>798</v>
      </c>
      <c r="G30" s="122" t="s">
        <v>799</v>
      </c>
      <c r="H30" s="7" t="s">
        <v>800</v>
      </c>
    </row>
    <row r="31" spans="1:8">
      <c r="A31" t="s">
        <v>10</v>
      </c>
      <c r="C31" t="s">
        <v>11</v>
      </c>
      <c r="E31" t="s">
        <v>317</v>
      </c>
      <c r="F31" t="s">
        <v>801</v>
      </c>
      <c r="G31" s="4" t="s">
        <v>10</v>
      </c>
    </row>
  </sheetData>
  <mergeCells count="5">
    <mergeCell ref="A2:H2"/>
    <mergeCell ref="A7:H7"/>
    <mergeCell ref="A9:H9"/>
    <mergeCell ref="A14:H14"/>
    <mergeCell ref="A23:H23"/>
  </mergeCells>
  <dataValidations count="7">
    <dataValidation type="list" allowBlank="1" showInputMessage="1" showErrorMessage="1" sqref="G4" xr:uid="{E7417741-0977-4136-B784-9DF5B6FE4686}">
      <formula1>"Grid is located in LDC/SIDs/URC, Isolated System,Neither"</formula1>
    </dataValidation>
    <dataValidation type="list" allowBlank="1" showInputMessage="1" showErrorMessage="1" sqref="G30" xr:uid="{3FF8FE27-8315-47BB-B1CE-ABF4752ECB03}">
      <formula1>"Isolated grid system with only liquid fuel power plant, Isolated grid systems with multiple fuel and technology types without combined cycle power plants, Isolated grid systems with multiple fuel and technology types with combined cycle power plants"</formula1>
    </dataValidation>
    <dataValidation type="list" allowBlank="1" showInputMessage="1" showErrorMessage="1" sqref="G29" xr:uid="{6BF1E585-8AD2-4F37-9D05-11792602719C}">
      <formula1>"Single, Multiple"</formula1>
    </dataValidation>
    <dataValidation type="list" allowBlank="1" showInputMessage="1" showErrorMessage="1" sqref="G20" xr:uid="{9FC30071-BF54-430D-8458-751253F9DE14}">
      <formula1>"Less than or equal, More than or equal"</formula1>
    </dataValidation>
    <dataValidation type="list" allowBlank="1" showInputMessage="1" showErrorMessage="1" sqref="G6" xr:uid="{18C1A023-B7C5-4C62-822D-0F5EDB66C3DB}">
      <formula1>"Wind and Solar Power Generation,All Other Projects"</formula1>
    </dataValidation>
    <dataValidation type="list" allowBlank="1" showInputMessage="1" showErrorMessage="1" sqref="D10:D13 D3:D6 D8 D24:D31 D15:D22" xr:uid="{DC81AF10-00D6-4DD0-9278-E6FD17E02EE5}">
      <formula1>"Account, Auto-Calculate, Boolean, Date, DateTime, Duration, Email, Enum, GeoJSON, Help Text, If/Then, Image, Integer, Number, Postfix, Prefix, String, Time, URL"</formula1>
    </dataValidation>
    <dataValidation type="list" allowBlank="1" showInputMessage="1" showErrorMessage="1" sqref="G31 G5 A15:C22 G21 A8:C8 G3 A3:C6 G19 A10:C13 A24:C31" xr:uid="{00DEA384-ED09-4E2F-B878-4211F6876A5A}">
      <formula1>"Yes,No"</formula1>
    </dataValidation>
  </dataValidations>
  <pageMargins left="0.7" right="0.7" top="0.75" bottom="0.75" header="0.3" footer="0.3"/>
  <legacy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CA6851-F230-4484-B8FD-AEE0352EDE6B}">
  <dimension ref="A1:B481"/>
  <sheetViews>
    <sheetView topLeftCell="A36" zoomScale="120" zoomScaleNormal="120" workbookViewId="0">
      <selection activeCell="C1" sqref="C1"/>
    </sheetView>
  </sheetViews>
  <sheetFormatPr defaultColWidth="8.85546875" defaultRowHeight="15"/>
  <cols>
    <col min="1" max="1" width="51.7109375" bestFit="1" customWidth="1"/>
    <col min="2" max="2" width="150.5703125" customWidth="1"/>
  </cols>
  <sheetData>
    <row r="1" spans="1:2">
      <c r="A1" s="144" t="s">
        <v>802</v>
      </c>
      <c r="B1" s="148" t="s">
        <v>803</v>
      </c>
    </row>
    <row r="2" spans="1:2">
      <c r="A2" t="s">
        <v>804</v>
      </c>
      <c r="B2" t="s">
        <v>805</v>
      </c>
    </row>
    <row r="3" spans="1:2">
      <c r="A3" t="s">
        <v>39</v>
      </c>
      <c r="B3" t="s">
        <v>806</v>
      </c>
    </row>
    <row r="4" spans="1:2">
      <c r="A4" t="s">
        <v>807</v>
      </c>
      <c r="B4" t="s">
        <v>808</v>
      </c>
    </row>
    <row r="5" spans="1:2">
      <c r="A5" t="s">
        <v>46</v>
      </c>
      <c r="B5" t="s">
        <v>809</v>
      </c>
    </row>
    <row r="6" spans="1:2">
      <c r="A6" t="s">
        <v>59</v>
      </c>
      <c r="B6" t="s">
        <v>810</v>
      </c>
    </row>
    <row r="7" spans="1:2">
      <c r="A7" t="s">
        <v>50</v>
      </c>
      <c r="B7" t="s">
        <v>811</v>
      </c>
    </row>
    <row r="8" spans="1:2">
      <c r="A8" t="s">
        <v>812</v>
      </c>
      <c r="B8" t="s">
        <v>813</v>
      </c>
    </row>
    <row r="9" spans="1:2">
      <c r="A9" t="s">
        <v>814</v>
      </c>
      <c r="B9" t="s">
        <v>815</v>
      </c>
    </row>
    <row r="10" spans="1:2">
      <c r="A10" t="s">
        <v>816</v>
      </c>
      <c r="B10" t="s">
        <v>817</v>
      </c>
    </row>
    <row r="11" spans="1:2">
      <c r="A11" t="s">
        <v>818</v>
      </c>
      <c r="B11" t="s">
        <v>819</v>
      </c>
    </row>
    <row r="12" spans="1:2">
      <c r="A12" t="s">
        <v>820</v>
      </c>
      <c r="B12" t="s">
        <v>821</v>
      </c>
    </row>
    <row r="13" spans="1:2">
      <c r="A13" t="s">
        <v>822</v>
      </c>
      <c r="B13" t="s">
        <v>823</v>
      </c>
    </row>
    <row r="14" spans="1:2">
      <c r="A14" t="s">
        <v>824</v>
      </c>
      <c r="B14" t="s">
        <v>825</v>
      </c>
    </row>
    <row r="15" spans="1:2">
      <c r="A15" t="s">
        <v>826</v>
      </c>
      <c r="B15" t="s">
        <v>827</v>
      </c>
    </row>
    <row r="16" spans="1:2">
      <c r="A16" t="s">
        <v>828</v>
      </c>
      <c r="B16" t="s">
        <v>829</v>
      </c>
    </row>
    <row r="17" spans="1:2">
      <c r="A17" t="s">
        <v>830</v>
      </c>
      <c r="B17" t="s">
        <v>831</v>
      </c>
    </row>
    <row r="18" spans="1:2">
      <c r="A18" t="s">
        <v>832</v>
      </c>
      <c r="B18" t="s">
        <v>833</v>
      </c>
    </row>
    <row r="19" spans="1:2">
      <c r="A19" t="s">
        <v>16</v>
      </c>
      <c r="B19" t="s">
        <v>834</v>
      </c>
    </row>
    <row r="20" spans="1:2">
      <c r="A20" t="s">
        <v>19</v>
      </c>
      <c r="B20" t="s">
        <v>835</v>
      </c>
    </row>
    <row r="21" spans="1:2">
      <c r="A21" t="s">
        <v>24</v>
      </c>
      <c r="B21" t="s">
        <v>836</v>
      </c>
    </row>
    <row r="22" spans="1:2">
      <c r="A22" t="s">
        <v>837</v>
      </c>
      <c r="B22" t="s">
        <v>838</v>
      </c>
    </row>
    <row r="23" spans="1:2">
      <c r="A23" t="s">
        <v>839</v>
      </c>
      <c r="B23" t="s">
        <v>840</v>
      </c>
    </row>
    <row r="24" spans="1:2">
      <c r="A24" t="s">
        <v>841</v>
      </c>
      <c r="B24" t="s">
        <v>842</v>
      </c>
    </row>
    <row r="25" spans="1:2">
      <c r="A25" t="s">
        <v>843</v>
      </c>
      <c r="B25" t="s">
        <v>844</v>
      </c>
    </row>
    <row r="26" spans="1:2">
      <c r="A26" t="s">
        <v>845</v>
      </c>
      <c r="B26" t="s">
        <v>846</v>
      </c>
    </row>
    <row r="27" spans="1:2">
      <c r="A27" t="s">
        <v>847</v>
      </c>
      <c r="B27" t="s">
        <v>848</v>
      </c>
    </row>
    <row r="28" spans="1:2">
      <c r="A28" t="s">
        <v>849</v>
      </c>
      <c r="B28" t="s">
        <v>850</v>
      </c>
    </row>
    <row r="29" spans="1:2">
      <c r="A29" t="s">
        <v>851</v>
      </c>
      <c r="B29" t="s">
        <v>852</v>
      </c>
    </row>
    <row r="30" spans="1:2">
      <c r="A30" t="s">
        <v>853</v>
      </c>
      <c r="B30" t="s">
        <v>854</v>
      </c>
    </row>
    <row r="31" spans="1:2">
      <c r="A31" t="s">
        <v>855</v>
      </c>
      <c r="B31" t="s">
        <v>856</v>
      </c>
    </row>
    <row r="32" spans="1:2">
      <c r="A32" t="s">
        <v>857</v>
      </c>
      <c r="B32" t="s">
        <v>858</v>
      </c>
    </row>
    <row r="33" spans="1:2">
      <c r="A33" t="s">
        <v>859</v>
      </c>
      <c r="B33" t="s">
        <v>860</v>
      </c>
    </row>
    <row r="34" spans="1:2">
      <c r="A34" s="149" t="s">
        <v>861</v>
      </c>
      <c r="B34" t="s">
        <v>862</v>
      </c>
    </row>
    <row r="35" spans="1:2">
      <c r="A35" s="149" t="s">
        <v>71</v>
      </c>
      <c r="B35" t="s">
        <v>863</v>
      </c>
    </row>
    <row r="36" spans="1:2">
      <c r="A36" s="149" t="s">
        <v>75</v>
      </c>
      <c r="B36" t="s">
        <v>864</v>
      </c>
    </row>
    <row r="37" spans="1:2">
      <c r="A37" t="s">
        <v>865</v>
      </c>
      <c r="B37" t="s">
        <v>866</v>
      </c>
    </row>
    <row r="38" spans="1:2">
      <c r="A38" t="s">
        <v>867</v>
      </c>
      <c r="B38" t="s">
        <v>868</v>
      </c>
    </row>
    <row r="39" spans="1:2">
      <c r="A39" t="s">
        <v>869</v>
      </c>
      <c r="B39" t="s">
        <v>870</v>
      </c>
    </row>
    <row r="40" spans="1:2">
      <c r="A40" t="s">
        <v>871</v>
      </c>
      <c r="B40" t="s">
        <v>872</v>
      </c>
    </row>
    <row r="41" spans="1:2">
      <c r="A41" t="s">
        <v>873</v>
      </c>
      <c r="B41" t="s">
        <v>874</v>
      </c>
    </row>
    <row r="42" spans="1:2">
      <c r="A42" t="s">
        <v>875</v>
      </c>
      <c r="B42" t="s">
        <v>876</v>
      </c>
    </row>
    <row r="43" spans="1:2">
      <c r="A43" t="s">
        <v>877</v>
      </c>
      <c r="B43" t="s">
        <v>878</v>
      </c>
    </row>
    <row r="44" spans="1:2">
      <c r="A44" t="s">
        <v>879</v>
      </c>
      <c r="B44" t="s">
        <v>880</v>
      </c>
    </row>
    <row r="45" spans="1:2">
      <c r="A45" t="s">
        <v>881</v>
      </c>
      <c r="B45" t="s">
        <v>882</v>
      </c>
    </row>
    <row r="46" spans="1:2">
      <c r="A46" t="s">
        <v>883</v>
      </c>
      <c r="B46" t="s">
        <v>884</v>
      </c>
    </row>
    <row r="47" spans="1:2">
      <c r="A47" t="s">
        <v>885</v>
      </c>
      <c r="B47" t="s">
        <v>886</v>
      </c>
    </row>
    <row r="48" spans="1:2">
      <c r="A48" t="s">
        <v>887</v>
      </c>
      <c r="B48" t="s">
        <v>888</v>
      </c>
    </row>
    <row r="49" spans="1:2">
      <c r="A49" t="s">
        <v>889</v>
      </c>
      <c r="B49" t="s">
        <v>890</v>
      </c>
    </row>
    <row r="50" spans="1:2">
      <c r="A50" t="s">
        <v>891</v>
      </c>
      <c r="B50" t="s">
        <v>892</v>
      </c>
    </row>
    <row r="51" spans="1:2">
      <c r="A51" t="s">
        <v>893</v>
      </c>
      <c r="B51" t="s">
        <v>894</v>
      </c>
    </row>
    <row r="52" spans="1:2">
      <c r="A52" t="s">
        <v>895</v>
      </c>
      <c r="B52" t="s">
        <v>896</v>
      </c>
    </row>
    <row r="53" spans="1:2">
      <c r="A53" t="s">
        <v>897</v>
      </c>
      <c r="B53" t="s">
        <v>898</v>
      </c>
    </row>
    <row r="54" spans="1:2">
      <c r="A54" t="s">
        <v>899</v>
      </c>
      <c r="B54" t="s">
        <v>900</v>
      </c>
    </row>
    <row r="55" spans="1:2">
      <c r="A55" t="s">
        <v>901</v>
      </c>
      <c r="B55" t="s">
        <v>902</v>
      </c>
    </row>
    <row r="56" spans="1:2">
      <c r="A56" t="s">
        <v>903</v>
      </c>
      <c r="B56" t="s">
        <v>904</v>
      </c>
    </row>
    <row r="57" spans="1:2">
      <c r="A57" t="s">
        <v>905</v>
      </c>
      <c r="B57" t="s">
        <v>906</v>
      </c>
    </row>
    <row r="58" spans="1:2">
      <c r="A58" t="s">
        <v>907</v>
      </c>
      <c r="B58" t="s">
        <v>908</v>
      </c>
    </row>
    <row r="59" spans="1:2">
      <c r="A59" t="s">
        <v>909</v>
      </c>
      <c r="B59" t="s">
        <v>910</v>
      </c>
    </row>
    <row r="60" spans="1:2">
      <c r="A60" t="s">
        <v>911</v>
      </c>
      <c r="B60" t="s">
        <v>912</v>
      </c>
    </row>
    <row r="61" spans="1:2">
      <c r="A61" t="s">
        <v>913</v>
      </c>
      <c r="B61" t="s">
        <v>914</v>
      </c>
    </row>
    <row r="62" spans="1:2">
      <c r="A62" t="s">
        <v>915</v>
      </c>
      <c r="B62" t="s">
        <v>916</v>
      </c>
    </row>
    <row r="63" spans="1:2">
      <c r="A63" t="s">
        <v>917</v>
      </c>
      <c r="B63" t="s">
        <v>918</v>
      </c>
    </row>
    <row r="64" spans="1:2">
      <c r="A64" t="s">
        <v>919</v>
      </c>
      <c r="B64" t="s">
        <v>920</v>
      </c>
    </row>
    <row r="65" spans="1:2">
      <c r="A65" t="s">
        <v>921</v>
      </c>
      <c r="B65" t="s">
        <v>922</v>
      </c>
    </row>
    <row r="66" spans="1:2">
      <c r="A66" t="s">
        <v>923</v>
      </c>
      <c r="B66" t="s">
        <v>924</v>
      </c>
    </row>
    <row r="67" spans="1:2">
      <c r="A67" t="s">
        <v>925</v>
      </c>
      <c r="B67" t="s">
        <v>926</v>
      </c>
    </row>
    <row r="68" spans="1:2">
      <c r="A68" t="s">
        <v>927</v>
      </c>
      <c r="B68" t="s">
        <v>928</v>
      </c>
    </row>
    <row r="69" spans="1:2">
      <c r="A69" t="s">
        <v>929</v>
      </c>
      <c r="B69" t="s">
        <v>930</v>
      </c>
    </row>
    <row r="70" spans="1:2">
      <c r="A70" t="s">
        <v>931</v>
      </c>
      <c r="B70" t="s">
        <v>932</v>
      </c>
    </row>
    <row r="71" spans="1:2">
      <c r="A71" t="s">
        <v>933</v>
      </c>
      <c r="B71" t="s">
        <v>934</v>
      </c>
    </row>
    <row r="72" spans="1:2">
      <c r="A72" t="s">
        <v>935</v>
      </c>
      <c r="B72" t="s">
        <v>936</v>
      </c>
    </row>
    <row r="73" spans="1:2">
      <c r="A73" t="s">
        <v>937</v>
      </c>
      <c r="B73" t="s">
        <v>938</v>
      </c>
    </row>
    <row r="74" spans="1:2">
      <c r="A74" t="s">
        <v>939</v>
      </c>
      <c r="B74" t="s">
        <v>940</v>
      </c>
    </row>
    <row r="75" spans="1:2">
      <c r="A75" t="s">
        <v>941</v>
      </c>
      <c r="B75" t="s">
        <v>942</v>
      </c>
    </row>
    <row r="76" spans="1:2">
      <c r="A76" t="s">
        <v>943</v>
      </c>
      <c r="B76" t="s">
        <v>944</v>
      </c>
    </row>
    <row r="77" spans="1:2">
      <c r="A77" t="s">
        <v>945</v>
      </c>
      <c r="B77" t="s">
        <v>946</v>
      </c>
    </row>
    <row r="78" spans="1:2">
      <c r="A78" t="s">
        <v>947</v>
      </c>
      <c r="B78" t="s">
        <v>948</v>
      </c>
    </row>
    <row r="79" spans="1:2">
      <c r="A79" t="s">
        <v>949</v>
      </c>
      <c r="B79" t="s">
        <v>950</v>
      </c>
    </row>
    <row r="80" spans="1:2">
      <c r="A80" t="s">
        <v>951</v>
      </c>
      <c r="B80" t="s">
        <v>952</v>
      </c>
    </row>
    <row r="81" spans="1:2">
      <c r="A81" t="s">
        <v>953</v>
      </c>
      <c r="B81" t="s">
        <v>954</v>
      </c>
    </row>
    <row r="82" spans="1:2">
      <c r="A82" t="s">
        <v>955</v>
      </c>
      <c r="B82" t="s">
        <v>956</v>
      </c>
    </row>
    <row r="83" spans="1:2">
      <c r="A83" t="s">
        <v>957</v>
      </c>
      <c r="B83" t="s">
        <v>958</v>
      </c>
    </row>
    <row r="84" spans="1:2">
      <c r="A84" t="s">
        <v>81</v>
      </c>
      <c r="B84" t="s">
        <v>959</v>
      </c>
    </row>
    <row r="85" spans="1:2">
      <c r="A85" t="s">
        <v>960</v>
      </c>
      <c r="B85" t="s">
        <v>961</v>
      </c>
    </row>
    <row r="86" spans="1:2">
      <c r="A86" t="s">
        <v>962</v>
      </c>
      <c r="B86" t="s">
        <v>963</v>
      </c>
    </row>
    <row r="87" spans="1:2">
      <c r="A87" t="s">
        <v>964</v>
      </c>
      <c r="B87" t="s">
        <v>965</v>
      </c>
    </row>
    <row r="88" spans="1:2">
      <c r="A88" t="s">
        <v>966</v>
      </c>
      <c r="B88" t="s">
        <v>967</v>
      </c>
    </row>
    <row r="89" spans="1:2">
      <c r="A89" t="s">
        <v>968</v>
      </c>
      <c r="B89" t="s">
        <v>969</v>
      </c>
    </row>
    <row r="90" spans="1:2">
      <c r="A90" t="s">
        <v>970</v>
      </c>
      <c r="B90" t="s">
        <v>971</v>
      </c>
    </row>
    <row r="91" spans="1:2">
      <c r="A91" t="s">
        <v>972</v>
      </c>
      <c r="B91" t="s">
        <v>973</v>
      </c>
    </row>
    <row r="92" spans="1:2">
      <c r="A92" t="s">
        <v>974</v>
      </c>
      <c r="B92" t="s">
        <v>975</v>
      </c>
    </row>
    <row r="93" spans="1:2">
      <c r="A93" t="s">
        <v>976</v>
      </c>
      <c r="B93" t="s">
        <v>977</v>
      </c>
    </row>
    <row r="94" spans="1:2">
      <c r="A94" t="s">
        <v>978</v>
      </c>
      <c r="B94" t="s">
        <v>979</v>
      </c>
    </row>
    <row r="95" spans="1:2">
      <c r="A95" t="s">
        <v>980</v>
      </c>
      <c r="B95" t="s">
        <v>981</v>
      </c>
    </row>
    <row r="96" spans="1:2">
      <c r="A96" t="s">
        <v>982</v>
      </c>
      <c r="B96" t="s">
        <v>983</v>
      </c>
    </row>
    <row r="97" spans="1:2">
      <c r="A97" t="s">
        <v>984</v>
      </c>
      <c r="B97" t="s">
        <v>985</v>
      </c>
    </row>
    <row r="98" spans="1:2">
      <c r="A98" t="s">
        <v>986</v>
      </c>
      <c r="B98" t="s">
        <v>987</v>
      </c>
    </row>
    <row r="99" spans="1:2">
      <c r="A99" t="s">
        <v>988</v>
      </c>
      <c r="B99" t="s">
        <v>989</v>
      </c>
    </row>
    <row r="100" spans="1:2">
      <c r="A100" t="s">
        <v>990</v>
      </c>
      <c r="B100" t="s">
        <v>991</v>
      </c>
    </row>
    <row r="101" spans="1:2">
      <c r="A101" t="s">
        <v>992</v>
      </c>
      <c r="B101" t="s">
        <v>993</v>
      </c>
    </row>
    <row r="102" spans="1:2">
      <c r="A102" t="s">
        <v>994</v>
      </c>
      <c r="B102" t="s">
        <v>995</v>
      </c>
    </row>
    <row r="103" spans="1:2">
      <c r="A103" t="s">
        <v>996</v>
      </c>
      <c r="B103" t="s">
        <v>997</v>
      </c>
    </row>
    <row r="104" spans="1:2">
      <c r="A104" t="s">
        <v>998</v>
      </c>
      <c r="B104" t="s">
        <v>999</v>
      </c>
    </row>
    <row r="105" spans="1:2">
      <c r="A105" t="s">
        <v>1000</v>
      </c>
      <c r="B105" t="s">
        <v>1001</v>
      </c>
    </row>
    <row r="106" spans="1:2">
      <c r="A106" t="s">
        <v>1002</v>
      </c>
      <c r="B106" t="s">
        <v>1003</v>
      </c>
    </row>
    <row r="107" spans="1:2">
      <c r="A107" t="s">
        <v>1004</v>
      </c>
      <c r="B107" t="s">
        <v>1005</v>
      </c>
    </row>
    <row r="108" spans="1:2">
      <c r="A108" t="s">
        <v>1006</v>
      </c>
      <c r="B108" t="s">
        <v>1007</v>
      </c>
    </row>
    <row r="109" spans="1:2">
      <c r="A109" t="s">
        <v>1008</v>
      </c>
      <c r="B109" t="s">
        <v>1009</v>
      </c>
    </row>
    <row r="110" spans="1:2">
      <c r="A110" t="s">
        <v>1010</v>
      </c>
      <c r="B110" t="s">
        <v>1011</v>
      </c>
    </row>
    <row r="111" spans="1:2">
      <c r="A111" t="s">
        <v>1012</v>
      </c>
      <c r="B111" t="s">
        <v>1013</v>
      </c>
    </row>
    <row r="112" spans="1:2">
      <c r="A112" t="s">
        <v>1014</v>
      </c>
      <c r="B112" t="s">
        <v>1015</v>
      </c>
    </row>
    <row r="113" spans="1:2">
      <c r="A113" t="s">
        <v>68</v>
      </c>
      <c r="B113" t="s">
        <v>1016</v>
      </c>
    </row>
    <row r="114" spans="1:2">
      <c r="A114" t="s">
        <v>1017</v>
      </c>
      <c r="B114" t="s">
        <v>1018</v>
      </c>
    </row>
    <row r="115" spans="1:2">
      <c r="A115" t="s">
        <v>1019</v>
      </c>
      <c r="B115" t="s">
        <v>1020</v>
      </c>
    </row>
    <row r="116" spans="1:2">
      <c r="A116" t="s">
        <v>1021</v>
      </c>
      <c r="B116" t="s">
        <v>1022</v>
      </c>
    </row>
    <row r="117" spans="1:2">
      <c r="A117" t="s">
        <v>1023</v>
      </c>
      <c r="B117" t="s">
        <v>1024</v>
      </c>
    </row>
    <row r="118" spans="1:2">
      <c r="A118" t="s">
        <v>1025</v>
      </c>
      <c r="B118" t="s">
        <v>1026</v>
      </c>
    </row>
    <row r="119" spans="1:2">
      <c r="A119" t="s">
        <v>1027</v>
      </c>
      <c r="B119" t="s">
        <v>1028</v>
      </c>
    </row>
    <row r="120" spans="1:2">
      <c r="A120" t="s">
        <v>1029</v>
      </c>
      <c r="B120" t="s">
        <v>1030</v>
      </c>
    </row>
    <row r="121" spans="1:2">
      <c r="A121" t="s">
        <v>1031</v>
      </c>
      <c r="B121" t="s">
        <v>1032</v>
      </c>
    </row>
    <row r="122" spans="1:2">
      <c r="A122" t="s">
        <v>1033</v>
      </c>
      <c r="B122" t="s">
        <v>1034</v>
      </c>
    </row>
    <row r="123" spans="1:2">
      <c r="A123" t="s">
        <v>1035</v>
      </c>
      <c r="B123" t="s">
        <v>1036</v>
      </c>
    </row>
    <row r="124" spans="1:2">
      <c r="A124" t="s">
        <v>1037</v>
      </c>
      <c r="B124" t="s">
        <v>1038</v>
      </c>
    </row>
    <row r="125" spans="1:2">
      <c r="A125" t="s">
        <v>1039</v>
      </c>
      <c r="B125" t="s">
        <v>1040</v>
      </c>
    </row>
    <row r="126" spans="1:2">
      <c r="A126" t="s">
        <v>30</v>
      </c>
      <c r="B126" t="s">
        <v>1041</v>
      </c>
    </row>
    <row r="127" spans="1:2">
      <c r="A127" t="s">
        <v>27</v>
      </c>
      <c r="B127" t="s">
        <v>1042</v>
      </c>
    </row>
    <row r="128" spans="1:2">
      <c r="A128" t="s">
        <v>33</v>
      </c>
      <c r="B128" t="s">
        <v>1043</v>
      </c>
    </row>
    <row r="129" spans="1:2">
      <c r="A129" t="s">
        <v>1044</v>
      </c>
      <c r="B129" t="s">
        <v>1045</v>
      </c>
    </row>
    <row r="130" spans="1:2">
      <c r="A130" t="s">
        <v>1046</v>
      </c>
      <c r="B130" t="s">
        <v>1047</v>
      </c>
    </row>
    <row r="131" spans="1:2">
      <c r="A131" t="s">
        <v>1048</v>
      </c>
      <c r="B131" t="s">
        <v>1049</v>
      </c>
    </row>
    <row r="132" spans="1:2">
      <c r="A132" t="s">
        <v>1050</v>
      </c>
      <c r="B132" t="s">
        <v>1051</v>
      </c>
    </row>
    <row r="133" spans="1:2">
      <c r="A133" t="s">
        <v>1052</v>
      </c>
      <c r="B133" t="s">
        <v>1053</v>
      </c>
    </row>
    <row r="134" spans="1:2">
      <c r="A134" t="s">
        <v>157</v>
      </c>
      <c r="B134" t="s">
        <v>1054</v>
      </c>
    </row>
    <row r="135" spans="1:2">
      <c r="A135" t="s">
        <v>1055</v>
      </c>
      <c r="B135" t="s">
        <v>1056</v>
      </c>
    </row>
    <row r="136" spans="1:2">
      <c r="A136" t="s">
        <v>1057</v>
      </c>
      <c r="B136" t="s">
        <v>1058</v>
      </c>
    </row>
    <row r="137" spans="1:2">
      <c r="A137" t="s">
        <v>1059</v>
      </c>
      <c r="B137" t="s">
        <v>1060</v>
      </c>
    </row>
    <row r="138" spans="1:2">
      <c r="A138" t="s">
        <v>1061</v>
      </c>
      <c r="B138" t="s">
        <v>1062</v>
      </c>
    </row>
    <row r="139" spans="1:2">
      <c r="A139" t="s">
        <v>1063</v>
      </c>
      <c r="B139" t="s">
        <v>1064</v>
      </c>
    </row>
    <row r="140" spans="1:2">
      <c r="A140" t="s">
        <v>1065</v>
      </c>
      <c r="B140" t="s">
        <v>1066</v>
      </c>
    </row>
    <row r="141" spans="1:2">
      <c r="A141" t="s">
        <v>1067</v>
      </c>
      <c r="B141" t="s">
        <v>1068</v>
      </c>
    </row>
    <row r="142" spans="1:2">
      <c r="A142" t="s">
        <v>1069</v>
      </c>
      <c r="B142" t="s">
        <v>1070</v>
      </c>
    </row>
    <row r="143" spans="1:2">
      <c r="A143" t="s">
        <v>160</v>
      </c>
      <c r="B143" t="s">
        <v>1071</v>
      </c>
    </row>
    <row r="144" spans="1:2">
      <c r="A144" t="s">
        <v>163</v>
      </c>
      <c r="B144" t="s">
        <v>1072</v>
      </c>
    </row>
    <row r="145" spans="1:2">
      <c r="A145" t="s">
        <v>1073</v>
      </c>
      <c r="B145" t="s">
        <v>1074</v>
      </c>
    </row>
    <row r="146" spans="1:2">
      <c r="A146" t="s">
        <v>1075</v>
      </c>
      <c r="B146" t="s">
        <v>1076</v>
      </c>
    </row>
    <row r="147" spans="1:2">
      <c r="A147" t="s">
        <v>1077</v>
      </c>
      <c r="B147" t="s">
        <v>1078</v>
      </c>
    </row>
    <row r="148" spans="1:2">
      <c r="A148" t="s">
        <v>1079</v>
      </c>
      <c r="B148" t="s">
        <v>1080</v>
      </c>
    </row>
    <row r="149" spans="1:2">
      <c r="A149" t="s">
        <v>1081</v>
      </c>
      <c r="B149" t="s">
        <v>1082</v>
      </c>
    </row>
    <row r="150" spans="1:2">
      <c r="A150" t="s">
        <v>1083</v>
      </c>
      <c r="B150" t="s">
        <v>1084</v>
      </c>
    </row>
    <row r="151" spans="1:2">
      <c r="A151" t="s">
        <v>1085</v>
      </c>
      <c r="B151" t="s">
        <v>1086</v>
      </c>
    </row>
    <row r="152" spans="1:2">
      <c r="A152" t="s">
        <v>1087</v>
      </c>
      <c r="B152" t="s">
        <v>1088</v>
      </c>
    </row>
    <row r="153" spans="1:2">
      <c r="A153" t="s">
        <v>1089</v>
      </c>
      <c r="B153" t="s">
        <v>1090</v>
      </c>
    </row>
    <row r="154" spans="1:2">
      <c r="A154" t="s">
        <v>1091</v>
      </c>
      <c r="B154" t="s">
        <v>1092</v>
      </c>
    </row>
    <row r="155" spans="1:2">
      <c r="A155" t="s">
        <v>1093</v>
      </c>
      <c r="B155" t="s">
        <v>1094</v>
      </c>
    </row>
    <row r="156" spans="1:2">
      <c r="A156" t="s">
        <v>1095</v>
      </c>
      <c r="B156" t="s">
        <v>1096</v>
      </c>
    </row>
    <row r="157" spans="1:2">
      <c r="A157" t="s">
        <v>1097</v>
      </c>
      <c r="B157" t="s">
        <v>1098</v>
      </c>
    </row>
    <row r="158" spans="1:2">
      <c r="A158" t="s">
        <v>1099</v>
      </c>
      <c r="B158" t="s">
        <v>1100</v>
      </c>
    </row>
    <row r="159" spans="1:2">
      <c r="A159" t="s">
        <v>1101</v>
      </c>
      <c r="B159" t="s">
        <v>1102</v>
      </c>
    </row>
    <row r="160" spans="1:2">
      <c r="A160" t="s">
        <v>1103</v>
      </c>
      <c r="B160" t="s">
        <v>1104</v>
      </c>
    </row>
    <row r="161" spans="1:2">
      <c r="A161" t="s">
        <v>1105</v>
      </c>
      <c r="B161" t="s">
        <v>1106</v>
      </c>
    </row>
    <row r="162" spans="1:2">
      <c r="A162" t="s">
        <v>1107</v>
      </c>
      <c r="B162" t="s">
        <v>1108</v>
      </c>
    </row>
    <row r="163" spans="1:2">
      <c r="A163" t="s">
        <v>1109</v>
      </c>
      <c r="B163" t="s">
        <v>1110</v>
      </c>
    </row>
    <row r="164" spans="1:2">
      <c r="A164" t="s">
        <v>1111</v>
      </c>
      <c r="B164" t="s">
        <v>1112</v>
      </c>
    </row>
    <row r="165" spans="1:2">
      <c r="A165" t="s">
        <v>1113</v>
      </c>
      <c r="B165" t="s">
        <v>1114</v>
      </c>
    </row>
    <row r="166" spans="1:2">
      <c r="A166" t="s">
        <v>1115</v>
      </c>
      <c r="B166" t="s">
        <v>1116</v>
      </c>
    </row>
    <row r="167" spans="1:2">
      <c r="A167" t="s">
        <v>1117</v>
      </c>
      <c r="B167" t="s">
        <v>1118</v>
      </c>
    </row>
    <row r="168" spans="1:2">
      <c r="A168" t="s">
        <v>1119</v>
      </c>
      <c r="B168" t="s">
        <v>1120</v>
      </c>
    </row>
    <row r="169" spans="1:2">
      <c r="A169" t="s">
        <v>1121</v>
      </c>
      <c r="B169" t="s">
        <v>1122</v>
      </c>
    </row>
    <row r="170" spans="1:2">
      <c r="A170" t="s">
        <v>1123</v>
      </c>
      <c r="B170" t="s">
        <v>1124</v>
      </c>
    </row>
    <row r="171" spans="1:2">
      <c r="A171" t="s">
        <v>1125</v>
      </c>
      <c r="B171" t="s">
        <v>1126</v>
      </c>
    </row>
    <row r="172" spans="1:2">
      <c r="A172" t="s">
        <v>1127</v>
      </c>
      <c r="B172" t="s">
        <v>1128</v>
      </c>
    </row>
    <row r="173" spans="1:2">
      <c r="A173" t="s">
        <v>1129</v>
      </c>
      <c r="B173" t="s">
        <v>1130</v>
      </c>
    </row>
    <row r="174" spans="1:2">
      <c r="A174" t="s">
        <v>1131</v>
      </c>
      <c r="B174" t="s">
        <v>1132</v>
      </c>
    </row>
    <row r="175" spans="1:2">
      <c r="A175" t="s">
        <v>1133</v>
      </c>
      <c r="B175" t="s">
        <v>1134</v>
      </c>
    </row>
    <row r="176" spans="1:2">
      <c r="A176" t="s">
        <v>1135</v>
      </c>
      <c r="B176" t="s">
        <v>1136</v>
      </c>
    </row>
    <row r="177" spans="1:2">
      <c r="A177" t="s">
        <v>1137</v>
      </c>
      <c r="B177" t="s">
        <v>1138</v>
      </c>
    </row>
    <row r="178" spans="1:2">
      <c r="A178" t="s">
        <v>1139</v>
      </c>
      <c r="B178" t="s">
        <v>1140</v>
      </c>
    </row>
    <row r="179" spans="1:2">
      <c r="A179" t="s">
        <v>1141</v>
      </c>
      <c r="B179" t="s">
        <v>1142</v>
      </c>
    </row>
    <row r="180" spans="1:2">
      <c r="A180" t="s">
        <v>1143</v>
      </c>
      <c r="B180" t="s">
        <v>1144</v>
      </c>
    </row>
    <row r="181" spans="1:2">
      <c r="A181" t="s">
        <v>1145</v>
      </c>
      <c r="B181" t="s">
        <v>1146</v>
      </c>
    </row>
    <row r="182" spans="1:2">
      <c r="A182" t="s">
        <v>1147</v>
      </c>
      <c r="B182" t="s">
        <v>1148</v>
      </c>
    </row>
    <row r="183" spans="1:2">
      <c r="A183" t="s">
        <v>1149</v>
      </c>
      <c r="B183" t="s">
        <v>1150</v>
      </c>
    </row>
    <row r="184" spans="1:2">
      <c r="A184" t="s">
        <v>1151</v>
      </c>
      <c r="B184" t="s">
        <v>1152</v>
      </c>
    </row>
    <row r="185" spans="1:2">
      <c r="A185" t="s">
        <v>1153</v>
      </c>
      <c r="B185" t="s">
        <v>1154</v>
      </c>
    </row>
    <row r="186" spans="1:2">
      <c r="A186" t="s">
        <v>1155</v>
      </c>
      <c r="B186" t="s">
        <v>1156</v>
      </c>
    </row>
    <row r="187" spans="1:2">
      <c r="A187" t="s">
        <v>1157</v>
      </c>
      <c r="B187" t="s">
        <v>1158</v>
      </c>
    </row>
    <row r="188" spans="1:2">
      <c r="A188" t="s">
        <v>1159</v>
      </c>
      <c r="B188" t="s">
        <v>1160</v>
      </c>
    </row>
    <row r="189" spans="1:2">
      <c r="A189" t="s">
        <v>1161</v>
      </c>
      <c r="B189" t="s">
        <v>1162</v>
      </c>
    </row>
    <row r="190" spans="1:2">
      <c r="A190" t="s">
        <v>1163</v>
      </c>
      <c r="B190" t="s">
        <v>1164</v>
      </c>
    </row>
    <row r="191" spans="1:2">
      <c r="A191" t="s">
        <v>1165</v>
      </c>
      <c r="B191" t="s">
        <v>1166</v>
      </c>
    </row>
    <row r="192" spans="1:2">
      <c r="A192" t="s">
        <v>1167</v>
      </c>
      <c r="B192" t="s">
        <v>1168</v>
      </c>
    </row>
    <row r="193" spans="1:2">
      <c r="A193" t="s">
        <v>1169</v>
      </c>
      <c r="B193" t="s">
        <v>1170</v>
      </c>
    </row>
    <row r="194" spans="1:2">
      <c r="A194" t="s">
        <v>1171</v>
      </c>
      <c r="B194" t="s">
        <v>1172</v>
      </c>
    </row>
    <row r="195" spans="1:2">
      <c r="A195" t="s">
        <v>64</v>
      </c>
      <c r="B195" t="s">
        <v>1173</v>
      </c>
    </row>
    <row r="196" spans="1:2">
      <c r="A196" t="s">
        <v>1174</v>
      </c>
      <c r="B196" t="s">
        <v>1175</v>
      </c>
    </row>
    <row r="197" spans="1:2">
      <c r="A197" t="s">
        <v>1176</v>
      </c>
      <c r="B197" t="s">
        <v>1177</v>
      </c>
    </row>
    <row r="198" spans="1:2">
      <c r="A198" t="s">
        <v>1178</v>
      </c>
      <c r="B198" t="s">
        <v>1179</v>
      </c>
    </row>
    <row r="199" spans="1:2">
      <c r="A199" t="s">
        <v>1180</v>
      </c>
      <c r="B199" t="s">
        <v>1181</v>
      </c>
    </row>
    <row r="200" spans="1:2">
      <c r="A200" t="s">
        <v>1182</v>
      </c>
      <c r="B200" t="s">
        <v>1183</v>
      </c>
    </row>
    <row r="201" spans="1:2">
      <c r="A201" t="s">
        <v>1184</v>
      </c>
      <c r="B201" t="s">
        <v>1185</v>
      </c>
    </row>
    <row r="202" spans="1:2">
      <c r="A202" t="s">
        <v>1186</v>
      </c>
      <c r="B202" t="s">
        <v>1187</v>
      </c>
    </row>
    <row r="203" spans="1:2">
      <c r="A203" t="s">
        <v>1188</v>
      </c>
      <c r="B203" t="s">
        <v>1189</v>
      </c>
    </row>
    <row r="204" spans="1:2">
      <c r="A204" t="s">
        <v>1190</v>
      </c>
      <c r="B204" t="s">
        <v>1191</v>
      </c>
    </row>
    <row r="205" spans="1:2">
      <c r="A205" t="s">
        <v>1192</v>
      </c>
      <c r="B205" t="s">
        <v>1193</v>
      </c>
    </row>
    <row r="206" spans="1:2">
      <c r="A206" t="s">
        <v>1194</v>
      </c>
      <c r="B206" t="s">
        <v>1195</v>
      </c>
    </row>
    <row r="207" spans="1:2">
      <c r="A207" t="s">
        <v>1196</v>
      </c>
      <c r="B207" t="s">
        <v>1197</v>
      </c>
    </row>
    <row r="208" spans="1:2">
      <c r="A208" t="s">
        <v>1198</v>
      </c>
      <c r="B208" t="s">
        <v>1199</v>
      </c>
    </row>
    <row r="209" spans="1:2">
      <c r="A209" t="s">
        <v>1200</v>
      </c>
      <c r="B209" t="s">
        <v>1201</v>
      </c>
    </row>
    <row r="210" spans="1:2">
      <c r="A210" t="s">
        <v>1202</v>
      </c>
      <c r="B210" t="s">
        <v>1203</v>
      </c>
    </row>
    <row r="211" spans="1:2">
      <c r="A211" t="s">
        <v>1204</v>
      </c>
      <c r="B211" t="s">
        <v>1205</v>
      </c>
    </row>
    <row r="212" spans="1:2">
      <c r="A212" t="s">
        <v>1206</v>
      </c>
      <c r="B212" t="s">
        <v>1207</v>
      </c>
    </row>
    <row r="213" spans="1:2">
      <c r="A213" t="s">
        <v>1208</v>
      </c>
      <c r="B213" t="s">
        <v>1209</v>
      </c>
    </row>
    <row r="214" spans="1:2">
      <c r="A214" t="s">
        <v>1210</v>
      </c>
      <c r="B214" t="s">
        <v>1211</v>
      </c>
    </row>
    <row r="215" spans="1:2">
      <c r="A215" t="s">
        <v>1212</v>
      </c>
      <c r="B215" t="s">
        <v>1213</v>
      </c>
    </row>
    <row r="216" spans="1:2">
      <c r="A216" t="s">
        <v>1214</v>
      </c>
      <c r="B216" t="s">
        <v>1215</v>
      </c>
    </row>
    <row r="217" spans="1:2">
      <c r="A217" t="s">
        <v>1216</v>
      </c>
      <c r="B217" t="s">
        <v>1217</v>
      </c>
    </row>
    <row r="218" spans="1:2">
      <c r="A218" t="s">
        <v>1218</v>
      </c>
      <c r="B218" t="s">
        <v>1219</v>
      </c>
    </row>
    <row r="219" spans="1:2">
      <c r="A219" t="s">
        <v>1220</v>
      </c>
      <c r="B219" t="s">
        <v>1221</v>
      </c>
    </row>
    <row r="220" spans="1:2">
      <c r="A220" t="s">
        <v>1222</v>
      </c>
      <c r="B220" t="s">
        <v>1223</v>
      </c>
    </row>
    <row r="221" spans="1:2">
      <c r="A221" t="s">
        <v>1224</v>
      </c>
      <c r="B221" t="s">
        <v>1225</v>
      </c>
    </row>
    <row r="222" spans="1:2">
      <c r="A222" t="s">
        <v>1226</v>
      </c>
      <c r="B222" t="s">
        <v>1227</v>
      </c>
    </row>
    <row r="223" spans="1:2">
      <c r="A223" t="s">
        <v>1228</v>
      </c>
      <c r="B223" t="s">
        <v>1229</v>
      </c>
    </row>
    <row r="224" spans="1:2">
      <c r="A224" t="s">
        <v>1230</v>
      </c>
      <c r="B224" t="s">
        <v>1231</v>
      </c>
    </row>
    <row r="225" spans="1:2">
      <c r="A225" t="s">
        <v>1232</v>
      </c>
      <c r="B225" t="s">
        <v>1233</v>
      </c>
    </row>
    <row r="226" spans="1:2">
      <c r="A226" t="s">
        <v>1234</v>
      </c>
      <c r="B226" t="s">
        <v>1235</v>
      </c>
    </row>
    <row r="227" spans="1:2">
      <c r="A227" t="s">
        <v>1236</v>
      </c>
      <c r="B227" t="s">
        <v>1237</v>
      </c>
    </row>
    <row r="228" spans="1:2">
      <c r="A228" t="s">
        <v>1238</v>
      </c>
      <c r="B228" t="s">
        <v>1239</v>
      </c>
    </row>
    <row r="229" spans="1:2">
      <c r="A229" t="s">
        <v>1240</v>
      </c>
      <c r="B229" t="s">
        <v>1241</v>
      </c>
    </row>
    <row r="230" spans="1:2">
      <c r="A230" t="s">
        <v>1242</v>
      </c>
      <c r="B230" t="s">
        <v>1243</v>
      </c>
    </row>
    <row r="231" spans="1:2">
      <c r="A231" t="s">
        <v>1244</v>
      </c>
      <c r="B231" t="s">
        <v>1245</v>
      </c>
    </row>
    <row r="232" spans="1:2">
      <c r="A232" t="s">
        <v>1246</v>
      </c>
      <c r="B232" t="s">
        <v>1247</v>
      </c>
    </row>
    <row r="233" spans="1:2">
      <c r="A233" t="s">
        <v>1248</v>
      </c>
      <c r="B233" t="s">
        <v>1249</v>
      </c>
    </row>
    <row r="234" spans="1:2">
      <c r="A234" t="s">
        <v>1250</v>
      </c>
      <c r="B234" s="149" t="s">
        <v>1251</v>
      </c>
    </row>
    <row r="235" spans="1:2">
      <c r="A235" t="s">
        <v>1252</v>
      </c>
      <c r="B235" s="149" t="s">
        <v>67</v>
      </c>
    </row>
    <row r="236" spans="1:2">
      <c r="A236" t="s">
        <v>1253</v>
      </c>
      <c r="B236" s="149" t="s">
        <v>1254</v>
      </c>
    </row>
    <row r="237" spans="1:2">
      <c r="A237" t="s">
        <v>1255</v>
      </c>
      <c r="B237" s="149" t="s">
        <v>1256</v>
      </c>
    </row>
    <row r="238" spans="1:2">
      <c r="A238" t="s">
        <v>1257</v>
      </c>
      <c r="B238" s="149" t="s">
        <v>1258</v>
      </c>
    </row>
    <row r="239" spans="1:2">
      <c r="A239" t="s">
        <v>1259</v>
      </c>
      <c r="B239" s="149" t="s">
        <v>1260</v>
      </c>
    </row>
    <row r="240" spans="1:2">
      <c r="A240" t="s">
        <v>1261</v>
      </c>
      <c r="B240" s="149" t="s">
        <v>1262</v>
      </c>
    </row>
    <row r="241" spans="1:2">
      <c r="A241" t="s">
        <v>1263</v>
      </c>
      <c r="B241" s="149" t="s">
        <v>1264</v>
      </c>
    </row>
    <row r="242" spans="1:2">
      <c r="A242" t="s">
        <v>1265</v>
      </c>
      <c r="B242" s="149" t="s">
        <v>1266</v>
      </c>
    </row>
    <row r="243" spans="1:2">
      <c r="A243" t="s">
        <v>1267</v>
      </c>
      <c r="B243" s="149" t="s">
        <v>1268</v>
      </c>
    </row>
    <row r="244" spans="1:2">
      <c r="A244" t="s">
        <v>1269</v>
      </c>
      <c r="B244" s="149" t="s">
        <v>1270</v>
      </c>
    </row>
    <row r="245" spans="1:2">
      <c r="A245" t="s">
        <v>1271</v>
      </c>
      <c r="B245" s="149" t="s">
        <v>1272</v>
      </c>
    </row>
    <row r="246" spans="1:2">
      <c r="A246" t="s">
        <v>1273</v>
      </c>
      <c r="B246" s="149" t="s">
        <v>1274</v>
      </c>
    </row>
    <row r="247" spans="1:2">
      <c r="A247" t="s">
        <v>1275</v>
      </c>
      <c r="B247" s="149" t="s">
        <v>1276</v>
      </c>
    </row>
    <row r="248" spans="1:2">
      <c r="A248" t="s">
        <v>1277</v>
      </c>
      <c r="B248" s="149" t="s">
        <v>1278</v>
      </c>
    </row>
    <row r="249" spans="1:2">
      <c r="A249" t="s">
        <v>1279</v>
      </c>
      <c r="B249" s="149" t="s">
        <v>1280</v>
      </c>
    </row>
    <row r="250" spans="1:2">
      <c r="A250" t="s">
        <v>1281</v>
      </c>
      <c r="B250" s="149" t="s">
        <v>1282</v>
      </c>
    </row>
    <row r="251" spans="1:2">
      <c r="A251" t="s">
        <v>1283</v>
      </c>
      <c r="B251" s="149" t="s">
        <v>1284</v>
      </c>
    </row>
    <row r="252" spans="1:2">
      <c r="A252" t="s">
        <v>1285</v>
      </c>
      <c r="B252" s="149" t="s">
        <v>1286</v>
      </c>
    </row>
    <row r="253" spans="1:2">
      <c r="A253" t="s">
        <v>1287</v>
      </c>
      <c r="B253" s="149" t="s">
        <v>1288</v>
      </c>
    </row>
    <row r="254" spans="1:2">
      <c r="A254" t="s">
        <v>1289</v>
      </c>
      <c r="B254" s="149" t="s">
        <v>1290</v>
      </c>
    </row>
    <row r="255" spans="1:2">
      <c r="A255" t="s">
        <v>1291</v>
      </c>
      <c r="B255" s="149" t="s">
        <v>1292</v>
      </c>
    </row>
    <row r="256" spans="1:2">
      <c r="A256" t="s">
        <v>1293</v>
      </c>
      <c r="B256" s="149" t="s">
        <v>1294</v>
      </c>
    </row>
    <row r="257" spans="1:2">
      <c r="A257" t="s">
        <v>1295</v>
      </c>
      <c r="B257" s="149" t="s">
        <v>1296</v>
      </c>
    </row>
    <row r="258" spans="1:2">
      <c r="A258" t="s">
        <v>1297</v>
      </c>
      <c r="B258" s="149" t="s">
        <v>1298</v>
      </c>
    </row>
    <row r="259" spans="1:2">
      <c r="A259" t="s">
        <v>1299</v>
      </c>
      <c r="B259" s="149" t="s">
        <v>1300</v>
      </c>
    </row>
    <row r="260" spans="1:2">
      <c r="A260" t="s">
        <v>1301</v>
      </c>
      <c r="B260" s="149" t="s">
        <v>1302</v>
      </c>
    </row>
    <row r="261" spans="1:2">
      <c r="A261" t="s">
        <v>1303</v>
      </c>
      <c r="B261" s="149" t="s">
        <v>1304</v>
      </c>
    </row>
    <row r="262" spans="1:2">
      <c r="A262" t="s">
        <v>1305</v>
      </c>
      <c r="B262" s="149" t="s">
        <v>1306</v>
      </c>
    </row>
    <row r="263" spans="1:2">
      <c r="A263" t="s">
        <v>1307</v>
      </c>
      <c r="B263" s="149" t="s">
        <v>1308</v>
      </c>
    </row>
    <row r="264" spans="1:2">
      <c r="A264" t="s">
        <v>1309</v>
      </c>
      <c r="B264" s="149" t="s">
        <v>1310</v>
      </c>
    </row>
    <row r="265" spans="1:2">
      <c r="A265" t="s">
        <v>1311</v>
      </c>
      <c r="B265" s="149" t="s">
        <v>1312</v>
      </c>
    </row>
    <row r="266" spans="1:2">
      <c r="A266" t="s">
        <v>1313</v>
      </c>
      <c r="B266" s="149" t="s">
        <v>1314</v>
      </c>
    </row>
    <row r="267" spans="1:2">
      <c r="A267" t="s">
        <v>1315</v>
      </c>
      <c r="B267" s="149" t="s">
        <v>1316</v>
      </c>
    </row>
    <row r="268" spans="1:2">
      <c r="A268" t="s">
        <v>1317</v>
      </c>
      <c r="B268" s="149" t="s">
        <v>1318</v>
      </c>
    </row>
    <row r="269" spans="1:2">
      <c r="A269" t="s">
        <v>1319</v>
      </c>
      <c r="B269" s="149" t="s">
        <v>1320</v>
      </c>
    </row>
    <row r="270" spans="1:2">
      <c r="A270" t="s">
        <v>1321</v>
      </c>
      <c r="B270" s="149" t="s">
        <v>1322</v>
      </c>
    </row>
    <row r="271" spans="1:2">
      <c r="A271" t="s">
        <v>1323</v>
      </c>
      <c r="B271" s="149" t="s">
        <v>1324</v>
      </c>
    </row>
    <row r="272" spans="1:2">
      <c r="A272" t="s">
        <v>1325</v>
      </c>
      <c r="B272" s="149" t="s">
        <v>1326</v>
      </c>
    </row>
    <row r="273" spans="1:2">
      <c r="A273" t="s">
        <v>1327</v>
      </c>
      <c r="B273" s="149" t="s">
        <v>1328</v>
      </c>
    </row>
    <row r="274" spans="1:2">
      <c r="A274" t="s">
        <v>1329</v>
      </c>
      <c r="B274" s="149" t="s">
        <v>1330</v>
      </c>
    </row>
    <row r="275" spans="1:2">
      <c r="B275" s="149" t="s">
        <v>1331</v>
      </c>
    </row>
    <row r="276" spans="1:2">
      <c r="B276" s="149" t="s">
        <v>1332</v>
      </c>
    </row>
    <row r="277" spans="1:2">
      <c r="B277" s="149" t="s">
        <v>1333</v>
      </c>
    </row>
    <row r="278" spans="1:2">
      <c r="B278" s="149" t="s">
        <v>1334</v>
      </c>
    </row>
    <row r="279" spans="1:2">
      <c r="B279" s="149" t="s">
        <v>1335</v>
      </c>
    </row>
    <row r="280" spans="1:2">
      <c r="B280" s="149" t="s">
        <v>1336</v>
      </c>
    </row>
    <row r="281" spans="1:2">
      <c r="B281" s="149" t="s">
        <v>1337</v>
      </c>
    </row>
    <row r="282" spans="1:2">
      <c r="B282" s="149" t="s">
        <v>1338</v>
      </c>
    </row>
    <row r="283" spans="1:2">
      <c r="B283" s="149" t="s">
        <v>1339</v>
      </c>
    </row>
    <row r="284" spans="1:2">
      <c r="B284" s="149" t="s">
        <v>1340</v>
      </c>
    </row>
    <row r="285" spans="1:2">
      <c r="B285" s="149" t="s">
        <v>1341</v>
      </c>
    </row>
    <row r="286" spans="1:2">
      <c r="B286" s="149" t="s">
        <v>1342</v>
      </c>
    </row>
    <row r="287" spans="1:2">
      <c r="B287" s="149" t="s">
        <v>1343</v>
      </c>
    </row>
    <row r="288" spans="1:2">
      <c r="B288" s="149" t="s">
        <v>1344</v>
      </c>
    </row>
    <row r="289" spans="2:2">
      <c r="B289" s="149" t="s">
        <v>1345</v>
      </c>
    </row>
    <row r="290" spans="2:2">
      <c r="B290" s="149" t="s">
        <v>1346</v>
      </c>
    </row>
    <row r="291" spans="2:2">
      <c r="B291" s="149" t="s">
        <v>1347</v>
      </c>
    </row>
    <row r="292" spans="2:2">
      <c r="B292" s="149" t="s">
        <v>1348</v>
      </c>
    </row>
    <row r="293" spans="2:2">
      <c r="B293" s="149" t="s">
        <v>1349</v>
      </c>
    </row>
    <row r="294" spans="2:2">
      <c r="B294" s="149" t="s">
        <v>1350</v>
      </c>
    </row>
    <row r="295" spans="2:2">
      <c r="B295" s="149" t="s">
        <v>1351</v>
      </c>
    </row>
    <row r="296" spans="2:2">
      <c r="B296" s="149" t="s">
        <v>1352</v>
      </c>
    </row>
    <row r="297" spans="2:2">
      <c r="B297" s="149" t="s">
        <v>1353</v>
      </c>
    </row>
    <row r="298" spans="2:2">
      <c r="B298" s="149" t="s">
        <v>1354</v>
      </c>
    </row>
    <row r="299" spans="2:2">
      <c r="B299" s="149" t="s">
        <v>1355</v>
      </c>
    </row>
    <row r="300" spans="2:2">
      <c r="B300" s="149" t="s">
        <v>1356</v>
      </c>
    </row>
    <row r="301" spans="2:2">
      <c r="B301" s="149" t="s">
        <v>1357</v>
      </c>
    </row>
    <row r="302" spans="2:2">
      <c r="B302" s="149" t="s">
        <v>1358</v>
      </c>
    </row>
    <row r="303" spans="2:2">
      <c r="B303" t="s">
        <v>1359</v>
      </c>
    </row>
    <row r="304" spans="2:2">
      <c r="B304" t="s">
        <v>1360</v>
      </c>
    </row>
    <row r="305" spans="2:2">
      <c r="B305" t="s">
        <v>1361</v>
      </c>
    </row>
    <row r="306" spans="2:2">
      <c r="B306" t="s">
        <v>1362</v>
      </c>
    </row>
    <row r="307" spans="2:2">
      <c r="B307" t="s">
        <v>1363</v>
      </c>
    </row>
    <row r="308" spans="2:2">
      <c r="B308" t="s">
        <v>1364</v>
      </c>
    </row>
    <row r="309" spans="2:2">
      <c r="B309" t="s">
        <v>1365</v>
      </c>
    </row>
    <row r="310" spans="2:2">
      <c r="B310" t="s">
        <v>1366</v>
      </c>
    </row>
    <row r="311" spans="2:2">
      <c r="B311" t="s">
        <v>1367</v>
      </c>
    </row>
    <row r="312" spans="2:2">
      <c r="B312" t="s">
        <v>1368</v>
      </c>
    </row>
    <row r="313" spans="2:2">
      <c r="B313" t="s">
        <v>1369</v>
      </c>
    </row>
    <row r="314" spans="2:2">
      <c r="B314" t="s">
        <v>1370</v>
      </c>
    </row>
    <row r="315" spans="2:2">
      <c r="B315" t="s">
        <v>1371</v>
      </c>
    </row>
    <row r="316" spans="2:2">
      <c r="B316" t="s">
        <v>1372</v>
      </c>
    </row>
    <row r="317" spans="2:2">
      <c r="B317" t="s">
        <v>1373</v>
      </c>
    </row>
    <row r="318" spans="2:2">
      <c r="B318" t="s">
        <v>1374</v>
      </c>
    </row>
    <row r="319" spans="2:2">
      <c r="B319" t="s">
        <v>1375</v>
      </c>
    </row>
    <row r="320" spans="2:2">
      <c r="B320" t="s">
        <v>1376</v>
      </c>
    </row>
    <row r="321" spans="2:2">
      <c r="B321" t="s">
        <v>1377</v>
      </c>
    </row>
    <row r="322" spans="2:2">
      <c r="B322" t="s">
        <v>1378</v>
      </c>
    </row>
    <row r="323" spans="2:2">
      <c r="B323" t="s">
        <v>1379</v>
      </c>
    </row>
    <row r="324" spans="2:2">
      <c r="B324" t="s">
        <v>1380</v>
      </c>
    </row>
    <row r="325" spans="2:2">
      <c r="B325" t="s">
        <v>1381</v>
      </c>
    </row>
    <row r="326" spans="2:2">
      <c r="B326" t="s">
        <v>1382</v>
      </c>
    </row>
    <row r="327" spans="2:2">
      <c r="B327" t="s">
        <v>1383</v>
      </c>
    </row>
    <row r="328" spans="2:2">
      <c r="B328" t="s">
        <v>1384</v>
      </c>
    </row>
    <row r="329" spans="2:2">
      <c r="B329" t="s">
        <v>1385</v>
      </c>
    </row>
    <row r="330" spans="2:2">
      <c r="B330" t="s">
        <v>1386</v>
      </c>
    </row>
    <row r="331" spans="2:2">
      <c r="B331" t="s">
        <v>1387</v>
      </c>
    </row>
    <row r="332" spans="2:2">
      <c r="B332" t="s">
        <v>1388</v>
      </c>
    </row>
    <row r="333" spans="2:2">
      <c r="B333" t="s">
        <v>1389</v>
      </c>
    </row>
    <row r="334" spans="2:2">
      <c r="B334" t="s">
        <v>1390</v>
      </c>
    </row>
    <row r="335" spans="2:2">
      <c r="B335" t="s">
        <v>1391</v>
      </c>
    </row>
    <row r="336" spans="2:2">
      <c r="B336" t="s">
        <v>1392</v>
      </c>
    </row>
    <row r="337" spans="2:2">
      <c r="B337" t="s">
        <v>1393</v>
      </c>
    </row>
    <row r="338" spans="2:2">
      <c r="B338" t="s">
        <v>1394</v>
      </c>
    </row>
    <row r="339" spans="2:2">
      <c r="B339" t="s">
        <v>1395</v>
      </c>
    </row>
    <row r="340" spans="2:2">
      <c r="B340" t="s">
        <v>1396</v>
      </c>
    </row>
    <row r="341" spans="2:2">
      <c r="B341" t="s">
        <v>1397</v>
      </c>
    </row>
    <row r="342" spans="2:2">
      <c r="B342" t="s">
        <v>1398</v>
      </c>
    </row>
    <row r="343" spans="2:2">
      <c r="B343" t="s">
        <v>1399</v>
      </c>
    </row>
    <row r="344" spans="2:2">
      <c r="B344" t="s">
        <v>1400</v>
      </c>
    </row>
    <row r="345" spans="2:2">
      <c r="B345" t="s">
        <v>1401</v>
      </c>
    </row>
    <row r="346" spans="2:2">
      <c r="B346" t="s">
        <v>1402</v>
      </c>
    </row>
    <row r="347" spans="2:2">
      <c r="B347" t="s">
        <v>1403</v>
      </c>
    </row>
    <row r="348" spans="2:2">
      <c r="B348" t="s">
        <v>1404</v>
      </c>
    </row>
    <row r="349" spans="2:2">
      <c r="B349" t="s">
        <v>1405</v>
      </c>
    </row>
    <row r="350" spans="2:2">
      <c r="B350" t="s">
        <v>1406</v>
      </c>
    </row>
    <row r="351" spans="2:2">
      <c r="B351" s="149" t="s">
        <v>1407</v>
      </c>
    </row>
    <row r="352" spans="2:2">
      <c r="B352" s="149" t="s">
        <v>1408</v>
      </c>
    </row>
    <row r="353" spans="2:2">
      <c r="B353" s="149" t="s">
        <v>1409</v>
      </c>
    </row>
    <row r="354" spans="2:2">
      <c r="B354" s="149" t="s">
        <v>1410</v>
      </c>
    </row>
    <row r="355" spans="2:2">
      <c r="B355" s="149" t="s">
        <v>1411</v>
      </c>
    </row>
    <row r="356" spans="2:2">
      <c r="B356" s="149" t="s">
        <v>1412</v>
      </c>
    </row>
    <row r="357" spans="2:2">
      <c r="B357" s="149" t="s">
        <v>1413</v>
      </c>
    </row>
    <row r="358" spans="2:2">
      <c r="B358" s="149" t="s">
        <v>1414</v>
      </c>
    </row>
    <row r="359" spans="2:2">
      <c r="B359" s="149" t="s">
        <v>1415</v>
      </c>
    </row>
    <row r="360" spans="2:2">
      <c r="B360" s="149" t="s">
        <v>1416</v>
      </c>
    </row>
    <row r="361" spans="2:2">
      <c r="B361" s="149" t="s">
        <v>1417</v>
      </c>
    </row>
    <row r="362" spans="2:2">
      <c r="B362" t="s">
        <v>1418</v>
      </c>
    </row>
    <row r="363" spans="2:2">
      <c r="B363" t="s">
        <v>1419</v>
      </c>
    </row>
    <row r="364" spans="2:2">
      <c r="B364" t="s">
        <v>1420</v>
      </c>
    </row>
    <row r="365" spans="2:2">
      <c r="B365" t="s">
        <v>1421</v>
      </c>
    </row>
    <row r="366" spans="2:2">
      <c r="B366" t="s">
        <v>1422</v>
      </c>
    </row>
    <row r="367" spans="2:2">
      <c r="B367" t="s">
        <v>1423</v>
      </c>
    </row>
    <row r="368" spans="2:2">
      <c r="B368" t="s">
        <v>1424</v>
      </c>
    </row>
    <row r="369" spans="2:2">
      <c r="B369" t="s">
        <v>1425</v>
      </c>
    </row>
    <row r="370" spans="2:2">
      <c r="B370" t="s">
        <v>1426</v>
      </c>
    </row>
    <row r="371" spans="2:2">
      <c r="B371" t="s">
        <v>1427</v>
      </c>
    </row>
    <row r="372" spans="2:2">
      <c r="B372" t="s">
        <v>1428</v>
      </c>
    </row>
    <row r="373" spans="2:2">
      <c r="B373" t="s">
        <v>1429</v>
      </c>
    </row>
    <row r="374" spans="2:2">
      <c r="B374" t="s">
        <v>1430</v>
      </c>
    </row>
    <row r="375" spans="2:2">
      <c r="B375" t="s">
        <v>1431</v>
      </c>
    </row>
    <row r="376" spans="2:2">
      <c r="B376" t="s">
        <v>1432</v>
      </c>
    </row>
    <row r="377" spans="2:2">
      <c r="B377" t="s">
        <v>1433</v>
      </c>
    </row>
    <row r="378" spans="2:2">
      <c r="B378" t="s">
        <v>1434</v>
      </c>
    </row>
    <row r="379" spans="2:2">
      <c r="B379" t="s">
        <v>1435</v>
      </c>
    </row>
    <row r="380" spans="2:2">
      <c r="B380" t="s">
        <v>1436</v>
      </c>
    </row>
    <row r="381" spans="2:2">
      <c r="B381" t="s">
        <v>1437</v>
      </c>
    </row>
    <row r="382" spans="2:2">
      <c r="B382" t="s">
        <v>1438</v>
      </c>
    </row>
    <row r="383" spans="2:2">
      <c r="B383" t="s">
        <v>1439</v>
      </c>
    </row>
    <row r="384" spans="2:2">
      <c r="B384" t="s">
        <v>1440</v>
      </c>
    </row>
    <row r="385" spans="2:2">
      <c r="B385" t="s">
        <v>1441</v>
      </c>
    </row>
    <row r="386" spans="2:2">
      <c r="B386" t="s">
        <v>1442</v>
      </c>
    </row>
    <row r="387" spans="2:2">
      <c r="B387" t="s">
        <v>1443</v>
      </c>
    </row>
    <row r="388" spans="2:2">
      <c r="B388" t="s">
        <v>1444</v>
      </c>
    </row>
    <row r="389" spans="2:2">
      <c r="B389" t="s">
        <v>1445</v>
      </c>
    </row>
    <row r="390" spans="2:2">
      <c r="B390" t="s">
        <v>1446</v>
      </c>
    </row>
    <row r="391" spans="2:2">
      <c r="B391" t="s">
        <v>1447</v>
      </c>
    </row>
    <row r="392" spans="2:2">
      <c r="B392" t="s">
        <v>1448</v>
      </c>
    </row>
    <row r="393" spans="2:2">
      <c r="B393" t="s">
        <v>1449</v>
      </c>
    </row>
    <row r="394" spans="2:2">
      <c r="B394" t="s">
        <v>1450</v>
      </c>
    </row>
    <row r="395" spans="2:2">
      <c r="B395" t="s">
        <v>1451</v>
      </c>
    </row>
    <row r="396" spans="2:2">
      <c r="B396" t="s">
        <v>1452</v>
      </c>
    </row>
    <row r="397" spans="2:2">
      <c r="B397" t="s">
        <v>1453</v>
      </c>
    </row>
    <row r="398" spans="2:2">
      <c r="B398" t="s">
        <v>1454</v>
      </c>
    </row>
    <row r="399" spans="2:2">
      <c r="B399" t="s">
        <v>1455</v>
      </c>
    </row>
    <row r="400" spans="2:2">
      <c r="B400" t="s">
        <v>1456</v>
      </c>
    </row>
    <row r="401" spans="2:2">
      <c r="B401" t="s">
        <v>1457</v>
      </c>
    </row>
    <row r="402" spans="2:2">
      <c r="B402" t="s">
        <v>1458</v>
      </c>
    </row>
    <row r="403" spans="2:2">
      <c r="B403" t="s">
        <v>1459</v>
      </c>
    </row>
    <row r="404" spans="2:2">
      <c r="B404" t="s">
        <v>1460</v>
      </c>
    </row>
    <row r="405" spans="2:2">
      <c r="B405" t="s">
        <v>1461</v>
      </c>
    </row>
    <row r="406" spans="2:2">
      <c r="B406" t="s">
        <v>1462</v>
      </c>
    </row>
    <row r="407" spans="2:2">
      <c r="B407" t="s">
        <v>1463</v>
      </c>
    </row>
    <row r="408" spans="2:2">
      <c r="B408" t="s">
        <v>1464</v>
      </c>
    </row>
    <row r="409" spans="2:2">
      <c r="B409" t="s">
        <v>1465</v>
      </c>
    </row>
    <row r="410" spans="2:2">
      <c r="B410" t="s">
        <v>1466</v>
      </c>
    </row>
    <row r="411" spans="2:2">
      <c r="B411" t="s">
        <v>1467</v>
      </c>
    </row>
    <row r="412" spans="2:2">
      <c r="B412" t="s">
        <v>1468</v>
      </c>
    </row>
    <row r="413" spans="2:2">
      <c r="B413" t="s">
        <v>1469</v>
      </c>
    </row>
    <row r="414" spans="2:2">
      <c r="B414" t="s">
        <v>1470</v>
      </c>
    </row>
    <row r="415" spans="2:2">
      <c r="B415" t="s">
        <v>1471</v>
      </c>
    </row>
    <row r="416" spans="2:2">
      <c r="B416" t="s">
        <v>1472</v>
      </c>
    </row>
    <row r="417" spans="2:2">
      <c r="B417" t="s">
        <v>1473</v>
      </c>
    </row>
    <row r="418" spans="2:2">
      <c r="B418" t="s">
        <v>1474</v>
      </c>
    </row>
    <row r="419" spans="2:2">
      <c r="B419" t="s">
        <v>1475</v>
      </c>
    </row>
    <row r="420" spans="2:2">
      <c r="B420" t="s">
        <v>1476</v>
      </c>
    </row>
    <row r="421" spans="2:2">
      <c r="B421" t="s">
        <v>1477</v>
      </c>
    </row>
    <row r="422" spans="2:2">
      <c r="B422" t="s">
        <v>1478</v>
      </c>
    </row>
    <row r="423" spans="2:2">
      <c r="B423" t="s">
        <v>1479</v>
      </c>
    </row>
    <row r="424" spans="2:2">
      <c r="B424" t="s">
        <v>1480</v>
      </c>
    </row>
    <row r="425" spans="2:2">
      <c r="B425" t="s">
        <v>1481</v>
      </c>
    </row>
    <row r="426" spans="2:2">
      <c r="B426" t="s">
        <v>1482</v>
      </c>
    </row>
    <row r="427" spans="2:2">
      <c r="B427" t="s">
        <v>1483</v>
      </c>
    </row>
    <row r="428" spans="2:2">
      <c r="B428" t="s">
        <v>1484</v>
      </c>
    </row>
    <row r="429" spans="2:2">
      <c r="B429" t="s">
        <v>1485</v>
      </c>
    </row>
    <row r="430" spans="2:2">
      <c r="B430" t="s">
        <v>1486</v>
      </c>
    </row>
    <row r="431" spans="2:2">
      <c r="B431" t="s">
        <v>1487</v>
      </c>
    </row>
    <row r="432" spans="2:2">
      <c r="B432" t="s">
        <v>1488</v>
      </c>
    </row>
    <row r="433" spans="2:2">
      <c r="B433" t="s">
        <v>1489</v>
      </c>
    </row>
    <row r="434" spans="2:2">
      <c r="B434" t="s">
        <v>1490</v>
      </c>
    </row>
    <row r="435" spans="2:2">
      <c r="B435" t="s">
        <v>1491</v>
      </c>
    </row>
    <row r="436" spans="2:2">
      <c r="B436" t="s">
        <v>1492</v>
      </c>
    </row>
    <row r="437" spans="2:2">
      <c r="B437" t="s">
        <v>1493</v>
      </c>
    </row>
    <row r="438" spans="2:2">
      <c r="B438" t="s">
        <v>1494</v>
      </c>
    </row>
    <row r="439" spans="2:2">
      <c r="B439" t="s">
        <v>1495</v>
      </c>
    </row>
    <row r="440" spans="2:2">
      <c r="B440" t="s">
        <v>1496</v>
      </c>
    </row>
    <row r="441" spans="2:2">
      <c r="B441" t="s">
        <v>1497</v>
      </c>
    </row>
    <row r="442" spans="2:2">
      <c r="B442" t="s">
        <v>1498</v>
      </c>
    </row>
    <row r="443" spans="2:2">
      <c r="B443" t="s">
        <v>1499</v>
      </c>
    </row>
    <row r="444" spans="2:2">
      <c r="B444" t="s">
        <v>1500</v>
      </c>
    </row>
    <row r="445" spans="2:2">
      <c r="B445" t="s">
        <v>1501</v>
      </c>
    </row>
    <row r="446" spans="2:2">
      <c r="B446" t="s">
        <v>1502</v>
      </c>
    </row>
    <row r="447" spans="2:2">
      <c r="B447" t="s">
        <v>1503</v>
      </c>
    </row>
    <row r="448" spans="2:2">
      <c r="B448" t="s">
        <v>1504</v>
      </c>
    </row>
    <row r="449" spans="2:2">
      <c r="B449" t="s">
        <v>1505</v>
      </c>
    </row>
    <row r="450" spans="2:2">
      <c r="B450" t="s">
        <v>1506</v>
      </c>
    </row>
    <row r="451" spans="2:2">
      <c r="B451" t="s">
        <v>1507</v>
      </c>
    </row>
    <row r="452" spans="2:2">
      <c r="B452" t="s">
        <v>1508</v>
      </c>
    </row>
    <row r="453" spans="2:2">
      <c r="B453" t="s">
        <v>1509</v>
      </c>
    </row>
    <row r="454" spans="2:2">
      <c r="B454" t="s">
        <v>1510</v>
      </c>
    </row>
    <row r="455" spans="2:2">
      <c r="B455" t="s">
        <v>1511</v>
      </c>
    </row>
    <row r="456" spans="2:2">
      <c r="B456" t="s">
        <v>1512</v>
      </c>
    </row>
    <row r="457" spans="2:2">
      <c r="B457" t="s">
        <v>1513</v>
      </c>
    </row>
    <row r="458" spans="2:2">
      <c r="B458" t="s">
        <v>1514</v>
      </c>
    </row>
    <row r="459" spans="2:2">
      <c r="B459" t="s">
        <v>1515</v>
      </c>
    </row>
    <row r="460" spans="2:2">
      <c r="B460" t="s">
        <v>1516</v>
      </c>
    </row>
    <row r="461" spans="2:2">
      <c r="B461" t="s">
        <v>1517</v>
      </c>
    </row>
    <row r="462" spans="2:2">
      <c r="B462" t="s">
        <v>1518</v>
      </c>
    </row>
    <row r="463" spans="2:2">
      <c r="B463" t="s">
        <v>1519</v>
      </c>
    </row>
    <row r="464" spans="2:2">
      <c r="B464" t="s">
        <v>1520</v>
      </c>
    </row>
    <row r="465" spans="2:2">
      <c r="B465" t="s">
        <v>1521</v>
      </c>
    </row>
    <row r="466" spans="2:2">
      <c r="B466" t="s">
        <v>1522</v>
      </c>
    </row>
    <row r="467" spans="2:2">
      <c r="B467" t="s">
        <v>1523</v>
      </c>
    </row>
    <row r="468" spans="2:2">
      <c r="B468" t="s">
        <v>1524</v>
      </c>
    </row>
    <row r="469" spans="2:2">
      <c r="B469" t="s">
        <v>1525</v>
      </c>
    </row>
    <row r="470" spans="2:2">
      <c r="B470" t="s">
        <v>1526</v>
      </c>
    </row>
    <row r="471" spans="2:2">
      <c r="B471" t="s">
        <v>1527</v>
      </c>
    </row>
    <row r="472" spans="2:2">
      <c r="B472" t="s">
        <v>1528</v>
      </c>
    </row>
    <row r="473" spans="2:2">
      <c r="B473" t="s">
        <v>1529</v>
      </c>
    </row>
    <row r="474" spans="2:2">
      <c r="B474" t="s">
        <v>1530</v>
      </c>
    </row>
    <row r="475" spans="2:2">
      <c r="B475" t="s">
        <v>1531</v>
      </c>
    </row>
    <row r="476" spans="2:2">
      <c r="B476" t="s">
        <v>1532</v>
      </c>
    </row>
    <row r="477" spans="2:2">
      <c r="B477" t="s">
        <v>1533</v>
      </c>
    </row>
    <row r="478" spans="2:2">
      <c r="B478" t="s">
        <v>1534</v>
      </c>
    </row>
    <row r="479" spans="2:2">
      <c r="B479" t="s">
        <v>1535</v>
      </c>
    </row>
    <row r="480" spans="2:2">
      <c r="B480" t="s">
        <v>1536</v>
      </c>
    </row>
    <row r="481" spans="2:2">
      <c r="B481" t="s">
        <v>1537</v>
      </c>
    </row>
  </sheetData>
  <phoneticPr fontId="9"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4ED086-E7B4-42E2-B86A-A19839519A8B}">
  <dimension ref="A1:Z47"/>
  <sheetViews>
    <sheetView zoomScale="80" zoomScaleNormal="80" workbookViewId="0">
      <pane ySplit="1" topLeftCell="A16" activePane="bottomLeft" state="frozen"/>
      <selection pane="bottomLeft" activeCell="G4" sqref="G4"/>
      <selection activeCell="F11" sqref="F11"/>
    </sheetView>
  </sheetViews>
  <sheetFormatPr defaultColWidth="8.85546875" defaultRowHeight="15"/>
  <cols>
    <col min="1" max="1" width="12.140625" customWidth="1"/>
    <col min="2" max="2" width="13.140625" bestFit="1" customWidth="1"/>
    <col min="3" max="3" width="11.7109375" customWidth="1"/>
    <col min="4" max="4" width="14.42578125" customWidth="1"/>
    <col min="5" max="5" width="17.28515625" bestFit="1" customWidth="1"/>
    <col min="6" max="6" width="84" customWidth="1"/>
    <col min="7" max="7" width="22.85546875" customWidth="1"/>
    <col min="8" max="8" width="90.28515625" customWidth="1"/>
  </cols>
  <sheetData>
    <row r="1" spans="1:26" ht="39.75" customHeight="1">
      <c r="A1" s="6" t="s">
        <v>0</v>
      </c>
      <c r="B1" s="6" t="s">
        <v>1</v>
      </c>
      <c r="C1" s="5" t="s">
        <v>2</v>
      </c>
      <c r="D1" s="6" t="s">
        <v>4</v>
      </c>
      <c r="E1" s="6" t="s">
        <v>5</v>
      </c>
      <c r="F1" s="1" t="s">
        <v>6</v>
      </c>
      <c r="G1" s="1" t="s">
        <v>7</v>
      </c>
      <c r="H1" s="5" t="s">
        <v>8</v>
      </c>
    </row>
    <row r="2" spans="1:26" ht="30" customHeight="1">
      <c r="A2" s="155" t="s">
        <v>210</v>
      </c>
      <c r="B2" s="155"/>
      <c r="C2" s="155"/>
      <c r="D2" s="155"/>
      <c r="E2" s="155"/>
      <c r="F2" s="155"/>
      <c r="G2" s="155"/>
      <c r="H2" s="155"/>
      <c r="Z2" s="132"/>
    </row>
    <row r="3" spans="1:26" ht="33" customHeight="1">
      <c r="A3" s="159" t="s">
        <v>211</v>
      </c>
      <c r="B3" s="159"/>
      <c r="C3" s="159"/>
      <c r="D3" s="159"/>
      <c r="E3" s="159"/>
      <c r="F3" s="159"/>
      <c r="G3" s="159"/>
      <c r="H3" s="159"/>
    </row>
    <row r="4" spans="1:26" s="20" customFormat="1" ht="210.75">
      <c r="A4" s="137" t="s">
        <v>10</v>
      </c>
      <c r="B4" s="137"/>
      <c r="C4" s="137" t="s">
        <v>11</v>
      </c>
      <c r="D4" s="137" t="s">
        <v>206</v>
      </c>
      <c r="E4" s="137"/>
      <c r="F4" s="138" t="s">
        <v>212</v>
      </c>
      <c r="G4" s="138" t="s">
        <v>213</v>
      </c>
      <c r="H4" s="139" t="s">
        <v>214</v>
      </c>
      <c r="I4" s="132"/>
      <c r="J4" s="132"/>
      <c r="K4" s="132"/>
      <c r="L4" s="132"/>
      <c r="M4" s="132"/>
      <c r="N4" s="132"/>
      <c r="O4" s="132"/>
      <c r="P4" s="132"/>
      <c r="Q4" s="132"/>
      <c r="R4" s="132"/>
      <c r="S4" s="132"/>
      <c r="T4" s="132"/>
      <c r="U4" s="132"/>
      <c r="V4" s="132"/>
      <c r="W4" s="132"/>
      <c r="X4" s="132"/>
      <c r="Y4" s="132"/>
      <c r="Z4"/>
    </row>
    <row r="5" spans="1:26" ht="30.75" customHeight="1">
      <c r="A5" s="160" t="s">
        <v>215</v>
      </c>
      <c r="B5" s="160"/>
      <c r="C5" s="160"/>
      <c r="D5" s="160"/>
      <c r="E5" s="160"/>
      <c r="F5" s="160"/>
      <c r="G5" s="160"/>
      <c r="H5" s="160"/>
    </row>
    <row r="6" spans="1:26" ht="26.25">
      <c r="A6" s="129" t="s">
        <v>11</v>
      </c>
      <c r="B6" s="129"/>
      <c r="C6" s="129" t="s">
        <v>11</v>
      </c>
      <c r="D6" s="129" t="s">
        <v>167</v>
      </c>
      <c r="E6" s="21" t="s">
        <v>216</v>
      </c>
      <c r="F6" s="19" t="s">
        <v>217</v>
      </c>
      <c r="G6" s="17">
        <f>SUM(G8*G7*(1+G9))</f>
        <v>0</v>
      </c>
      <c r="H6" s="17"/>
    </row>
    <row r="7" spans="1:26" ht="26.25">
      <c r="A7" s="129" t="s">
        <v>11</v>
      </c>
      <c r="B7" s="129"/>
      <c r="C7" s="129" t="s">
        <v>11</v>
      </c>
      <c r="D7" s="18" t="s">
        <v>218</v>
      </c>
      <c r="E7" s="21" t="s">
        <v>219</v>
      </c>
      <c r="F7" s="19" t="s">
        <v>220</v>
      </c>
      <c r="G7" s="17">
        <f>G32</f>
        <v>10</v>
      </c>
      <c r="H7" s="19" t="s">
        <v>221</v>
      </c>
    </row>
    <row r="8" spans="1:26" ht="30">
      <c r="A8" s="132" t="s">
        <v>10</v>
      </c>
      <c r="B8" s="132"/>
      <c r="C8" s="132" t="s">
        <v>10</v>
      </c>
      <c r="D8" s="132" t="s">
        <v>113</v>
      </c>
      <c r="E8" s="23" t="s">
        <v>222</v>
      </c>
      <c r="F8" s="7" t="s">
        <v>223</v>
      </c>
      <c r="G8" s="4">
        <v>0</v>
      </c>
    </row>
    <row r="9" spans="1:26" ht="30">
      <c r="A9" s="132" t="s">
        <v>10</v>
      </c>
      <c r="B9" s="132"/>
      <c r="C9" s="132" t="s">
        <v>10</v>
      </c>
      <c r="D9" s="132" t="s">
        <v>113</v>
      </c>
      <c r="E9" s="23" t="s">
        <v>224</v>
      </c>
      <c r="F9" s="7" t="s">
        <v>225</v>
      </c>
      <c r="G9" s="4">
        <v>0</v>
      </c>
    </row>
    <row r="10" spans="1:26" ht="21" customHeight="1">
      <c r="A10" s="132" t="s">
        <v>10</v>
      </c>
      <c r="B10" s="132"/>
      <c r="C10" s="132" t="s">
        <v>10</v>
      </c>
      <c r="D10" s="132" t="s">
        <v>12</v>
      </c>
      <c r="E10" s="110" t="s">
        <v>226</v>
      </c>
      <c r="F10" t="s">
        <v>227</v>
      </c>
      <c r="G10" s="4">
        <v>0</v>
      </c>
    </row>
    <row r="11" spans="1:26" ht="26.25">
      <c r="A11" s="129" t="s">
        <v>11</v>
      </c>
      <c r="B11" s="129"/>
      <c r="C11" s="129" t="s">
        <v>11</v>
      </c>
      <c r="D11" s="129" t="s">
        <v>167</v>
      </c>
      <c r="E11" s="21" t="s">
        <v>228</v>
      </c>
      <c r="F11" s="19" t="s">
        <v>229</v>
      </c>
      <c r="G11" s="17">
        <f>SUM(G13*G12*(1+G14))</f>
        <v>0</v>
      </c>
      <c r="H11" s="17"/>
    </row>
    <row r="12" spans="1:26" ht="26.25">
      <c r="A12" s="129" t="s">
        <v>11</v>
      </c>
      <c r="B12" s="129"/>
      <c r="C12" s="129" t="s">
        <v>11</v>
      </c>
      <c r="D12" s="129" t="s">
        <v>167</v>
      </c>
      <c r="E12" s="21" t="s">
        <v>230</v>
      </c>
      <c r="F12" s="19" t="s">
        <v>231</v>
      </c>
      <c r="G12" s="17">
        <f>G32</f>
        <v>10</v>
      </c>
      <c r="H12" s="19" t="s">
        <v>221</v>
      </c>
    </row>
    <row r="13" spans="1:26" ht="30">
      <c r="A13" s="132" t="s">
        <v>10</v>
      </c>
      <c r="B13" s="132"/>
      <c r="C13" s="132" t="s">
        <v>10</v>
      </c>
      <c r="D13" s="132" t="s">
        <v>113</v>
      </c>
      <c r="E13" s="23" t="s">
        <v>232</v>
      </c>
      <c r="F13" s="7" t="s">
        <v>233</v>
      </c>
      <c r="G13" s="4">
        <v>0</v>
      </c>
    </row>
    <row r="14" spans="1:26" ht="30">
      <c r="A14" s="132" t="s">
        <v>10</v>
      </c>
      <c r="B14" s="132"/>
      <c r="C14" s="132" t="s">
        <v>10</v>
      </c>
      <c r="D14" s="132" t="s">
        <v>113</v>
      </c>
      <c r="E14" s="23" t="s">
        <v>234</v>
      </c>
      <c r="F14" s="7" t="s">
        <v>235</v>
      </c>
      <c r="G14" s="4">
        <v>0</v>
      </c>
    </row>
    <row r="15" spans="1:26" ht="30" customHeight="1">
      <c r="A15" s="132" t="s">
        <v>10</v>
      </c>
      <c r="B15" s="132"/>
      <c r="C15" s="132" t="s">
        <v>10</v>
      </c>
      <c r="D15" s="132" t="s">
        <v>12</v>
      </c>
      <c r="E15" s="110" t="s">
        <v>236</v>
      </c>
      <c r="F15" t="s">
        <v>237</v>
      </c>
      <c r="G15" s="4">
        <v>0</v>
      </c>
    </row>
    <row r="16" spans="1:26" ht="26.25">
      <c r="A16" s="129" t="s">
        <v>11</v>
      </c>
      <c r="B16" s="129"/>
      <c r="C16" s="129" t="s">
        <v>11</v>
      </c>
      <c r="D16" s="129" t="s">
        <v>167</v>
      </c>
      <c r="E16" s="21" t="s">
        <v>238</v>
      </c>
      <c r="F16" s="19" t="s">
        <v>239</v>
      </c>
      <c r="G16" s="17">
        <f>SUM(G18*G17*(1+G19))</f>
        <v>0</v>
      </c>
      <c r="H16" s="17"/>
    </row>
    <row r="17" spans="1:8" ht="26.25">
      <c r="A17" s="129" t="s">
        <v>11</v>
      </c>
      <c r="B17" s="129"/>
      <c r="C17" s="129" t="s">
        <v>11</v>
      </c>
      <c r="D17" s="129" t="s">
        <v>167</v>
      </c>
      <c r="E17" s="21" t="s">
        <v>240</v>
      </c>
      <c r="F17" s="19" t="s">
        <v>241</v>
      </c>
      <c r="G17" s="17">
        <f>G32</f>
        <v>10</v>
      </c>
      <c r="H17" s="19" t="s">
        <v>221</v>
      </c>
    </row>
    <row r="18" spans="1:8" ht="26.25">
      <c r="A18" s="132" t="s">
        <v>10</v>
      </c>
      <c r="B18" s="132"/>
      <c r="C18" s="132" t="s">
        <v>10</v>
      </c>
      <c r="D18" s="132" t="s">
        <v>113</v>
      </c>
      <c r="E18" s="23" t="s">
        <v>242</v>
      </c>
      <c r="F18" s="7" t="s">
        <v>243</v>
      </c>
      <c r="G18" s="4">
        <v>0</v>
      </c>
    </row>
    <row r="19" spans="1:8" ht="30">
      <c r="A19" s="132" t="s">
        <v>10</v>
      </c>
      <c r="B19" s="132"/>
      <c r="C19" s="132" t="s">
        <v>10</v>
      </c>
      <c r="D19" s="132" t="s">
        <v>113</v>
      </c>
      <c r="E19" s="23" t="s">
        <v>244</v>
      </c>
      <c r="F19" s="7" t="s">
        <v>245</v>
      </c>
      <c r="G19" s="4">
        <v>0</v>
      </c>
    </row>
    <row r="20" spans="1:8" ht="24" customHeight="1">
      <c r="A20" s="132" t="s">
        <v>10</v>
      </c>
      <c r="B20" s="132"/>
      <c r="C20" s="132" t="s">
        <v>10</v>
      </c>
      <c r="D20" s="132" t="s">
        <v>12</v>
      </c>
      <c r="E20" s="110" t="s">
        <v>246</v>
      </c>
      <c r="F20" t="s">
        <v>247</v>
      </c>
      <c r="G20" s="4">
        <v>0</v>
      </c>
    </row>
    <row r="21" spans="1:8" ht="36" customHeight="1">
      <c r="A21" s="158" t="s">
        <v>248</v>
      </c>
      <c r="B21" s="158"/>
      <c r="C21" s="158"/>
      <c r="D21" s="158"/>
      <c r="E21" s="158"/>
      <c r="F21" s="158"/>
      <c r="G21" s="158"/>
      <c r="H21" s="158"/>
    </row>
    <row r="22" spans="1:8" ht="28.5" customHeight="1">
      <c r="A22" s="18" t="s">
        <v>11</v>
      </c>
      <c r="B22" s="18"/>
      <c r="C22" s="18" t="s">
        <v>11</v>
      </c>
      <c r="D22" s="18" t="s">
        <v>167</v>
      </c>
      <c r="E22" s="21" t="s">
        <v>249</v>
      </c>
      <c r="F22" s="19" t="s">
        <v>250</v>
      </c>
      <c r="G22" s="17">
        <f>11400*1.3*G24</f>
        <v>0</v>
      </c>
      <c r="H22" s="17"/>
    </row>
    <row r="23" spans="1:8" ht="28.5" customHeight="1">
      <c r="A23" s="18" t="s">
        <v>11</v>
      </c>
      <c r="B23" s="18"/>
      <c r="C23" s="18" t="s">
        <v>11</v>
      </c>
      <c r="D23" s="18" t="s">
        <v>167</v>
      </c>
      <c r="E23" s="21" t="s">
        <v>251</v>
      </c>
      <c r="F23" s="19" t="s">
        <v>252</v>
      </c>
      <c r="G23" s="17">
        <f>11400*1.3*G26</f>
        <v>0</v>
      </c>
      <c r="H23" s="17"/>
    </row>
    <row r="24" spans="1:8" ht="30">
      <c r="A24" t="s">
        <v>11</v>
      </c>
      <c r="C24" t="s">
        <v>10</v>
      </c>
      <c r="D24" t="s">
        <v>113</v>
      </c>
      <c r="E24" s="23" t="s">
        <v>253</v>
      </c>
      <c r="F24" s="7" t="s">
        <v>254</v>
      </c>
      <c r="G24">
        <v>0</v>
      </c>
    </row>
    <row r="25" spans="1:8" ht="30">
      <c r="A25" t="s">
        <v>10</v>
      </c>
      <c r="C25" t="s">
        <v>10</v>
      </c>
      <c r="D25" t="s">
        <v>12</v>
      </c>
      <c r="E25" s="23" t="s">
        <v>226</v>
      </c>
      <c r="F25" s="7" t="s">
        <v>255</v>
      </c>
      <c r="G25">
        <v>0</v>
      </c>
    </row>
    <row r="26" spans="1:8" ht="30">
      <c r="A26" t="s">
        <v>11</v>
      </c>
      <c r="C26" t="s">
        <v>10</v>
      </c>
      <c r="D26" t="s">
        <v>113</v>
      </c>
      <c r="E26" s="23" t="s">
        <v>256</v>
      </c>
      <c r="F26" s="7" t="s">
        <v>257</v>
      </c>
      <c r="G26">
        <v>0</v>
      </c>
    </row>
    <row r="27" spans="1:8" ht="30">
      <c r="A27" t="s">
        <v>10</v>
      </c>
      <c r="C27" t="s">
        <v>10</v>
      </c>
      <c r="D27" t="s">
        <v>12</v>
      </c>
      <c r="E27" s="23" t="s">
        <v>246</v>
      </c>
      <c r="F27" s="7" t="s">
        <v>258</v>
      </c>
      <c r="G27">
        <v>0</v>
      </c>
    </row>
    <row r="28" spans="1:8" ht="21">
      <c r="A28" s="159" t="s">
        <v>259</v>
      </c>
      <c r="B28" s="159"/>
      <c r="C28" s="159"/>
      <c r="D28" s="159"/>
      <c r="E28" s="159"/>
      <c r="F28" s="159"/>
      <c r="G28" s="159"/>
      <c r="H28" s="159"/>
    </row>
    <row r="29" spans="1:8" ht="92.25" customHeight="1">
      <c r="A29" s="81" t="s">
        <v>10</v>
      </c>
      <c r="B29" s="81"/>
      <c r="C29" s="81" t="s">
        <v>11</v>
      </c>
      <c r="D29" s="81" t="s">
        <v>206</v>
      </c>
      <c r="E29" s="82" t="s">
        <v>260</v>
      </c>
      <c r="F29" s="85" t="s">
        <v>261</v>
      </c>
      <c r="G29" s="81" t="s">
        <v>262</v>
      </c>
      <c r="H29" s="82" t="s">
        <v>263</v>
      </c>
    </row>
    <row r="30" spans="1:8" ht="102" customHeight="1">
      <c r="A30" s="81" t="s">
        <v>10</v>
      </c>
      <c r="B30" s="81"/>
      <c r="C30" s="81" t="s">
        <v>11</v>
      </c>
      <c r="D30" s="81" t="s">
        <v>206</v>
      </c>
      <c r="E30" s="88" t="s">
        <v>264</v>
      </c>
      <c r="F30" s="85" t="s">
        <v>265</v>
      </c>
      <c r="G30" s="88" t="s">
        <v>266</v>
      </c>
      <c r="H30" s="84"/>
    </row>
    <row r="31" spans="1:8" ht="68.25" customHeight="1">
      <c r="A31" s="81" t="s">
        <v>10</v>
      </c>
      <c r="B31" s="81"/>
      <c r="C31" s="81" t="s">
        <v>11</v>
      </c>
      <c r="D31" s="81" t="s">
        <v>206</v>
      </c>
      <c r="E31" s="88" t="s">
        <v>267</v>
      </c>
      <c r="F31" s="85" t="s">
        <v>268</v>
      </c>
      <c r="G31" s="88" t="s">
        <v>11</v>
      </c>
      <c r="H31" s="84" t="s">
        <v>269</v>
      </c>
    </row>
    <row r="32" spans="1:8" ht="70.5" customHeight="1">
      <c r="A32" s="18" t="s">
        <v>11</v>
      </c>
      <c r="B32" s="18"/>
      <c r="C32" s="18" t="s">
        <v>11</v>
      </c>
      <c r="D32" s="18" t="s">
        <v>167</v>
      </c>
      <c r="E32" s="103" t="s">
        <v>270</v>
      </c>
      <c r="F32" s="19" t="s">
        <v>271</v>
      </c>
      <c r="G32" s="17">
        <v>10</v>
      </c>
      <c r="H32" s="86" t="s">
        <v>272</v>
      </c>
    </row>
    <row r="33" spans="1:8" ht="31.5" customHeight="1">
      <c r="A33" s="157" t="s">
        <v>273</v>
      </c>
      <c r="B33" s="157"/>
      <c r="C33" s="157"/>
      <c r="D33" s="157"/>
      <c r="E33" s="157"/>
      <c r="F33" s="157"/>
      <c r="G33" s="157"/>
      <c r="H33" s="157"/>
    </row>
    <row r="34" spans="1:8" ht="105">
      <c r="A34" s="81" t="s">
        <v>10</v>
      </c>
      <c r="B34" s="81"/>
      <c r="C34" s="81" t="s">
        <v>11</v>
      </c>
      <c r="D34" s="81" t="s">
        <v>206</v>
      </c>
      <c r="E34" s="85" t="s">
        <v>274</v>
      </c>
      <c r="F34" s="85" t="s">
        <v>275</v>
      </c>
      <c r="G34" s="85" t="s">
        <v>276</v>
      </c>
      <c r="H34" s="85" t="s">
        <v>277</v>
      </c>
    </row>
    <row r="35" spans="1:8" ht="45">
      <c r="A35" s="81" t="s">
        <v>10</v>
      </c>
      <c r="B35" s="81"/>
      <c r="C35" s="81" t="s">
        <v>11</v>
      </c>
      <c r="D35" s="81" t="s">
        <v>206</v>
      </c>
      <c r="E35" s="85" t="s">
        <v>278</v>
      </c>
      <c r="F35" s="85" t="s">
        <v>279</v>
      </c>
      <c r="G35" s="88" t="s">
        <v>280</v>
      </c>
      <c r="H35" s="85" t="s">
        <v>281</v>
      </c>
    </row>
    <row r="36" spans="1:8" ht="90">
      <c r="A36" s="81" t="s">
        <v>10</v>
      </c>
      <c r="B36" s="81"/>
      <c r="C36" s="81" t="s">
        <v>11</v>
      </c>
      <c r="D36" s="81" t="s">
        <v>206</v>
      </c>
      <c r="E36" s="85" t="s">
        <v>282</v>
      </c>
      <c r="F36" s="85" t="s">
        <v>283</v>
      </c>
      <c r="G36" s="85" t="s">
        <v>284</v>
      </c>
      <c r="H36" s="84" t="s">
        <v>285</v>
      </c>
    </row>
    <row r="37" spans="1:8" ht="63" customHeight="1">
      <c r="A37" s="18" t="s">
        <v>11</v>
      </c>
      <c r="B37" s="18"/>
      <c r="C37" s="18" t="s">
        <v>11</v>
      </c>
      <c r="D37" s="18" t="s">
        <v>167</v>
      </c>
      <c r="E37" s="103" t="s">
        <v>270</v>
      </c>
      <c r="F37" s="19" t="s">
        <v>286</v>
      </c>
      <c r="G37" s="17">
        <f>'Tool 05.2 Power Plants'!G3</f>
        <v>0</v>
      </c>
      <c r="H37" s="17" t="s">
        <v>287</v>
      </c>
    </row>
    <row r="38" spans="1:8" ht="49.5" customHeight="1">
      <c r="A38" s="18" t="s">
        <v>11</v>
      </c>
      <c r="B38" s="18"/>
      <c r="C38" s="18" t="s">
        <v>11</v>
      </c>
      <c r="D38" s="18" t="s">
        <v>167</v>
      </c>
      <c r="E38" s="103" t="s">
        <v>270</v>
      </c>
      <c r="F38" s="19" t="s">
        <v>288</v>
      </c>
      <c r="G38" s="17">
        <f>'Tool 05.2 Power Plants'!G4</f>
        <v>0</v>
      </c>
      <c r="H38" s="104" t="s">
        <v>289</v>
      </c>
    </row>
    <row r="39" spans="1:8" ht="21">
      <c r="A39" s="157" t="s">
        <v>290</v>
      </c>
      <c r="B39" s="157"/>
      <c r="C39" s="157"/>
      <c r="D39" s="157"/>
      <c r="E39" s="157"/>
      <c r="F39" s="157"/>
      <c r="G39" s="157"/>
      <c r="H39" s="157"/>
    </row>
    <row r="40" spans="1:8" ht="90">
      <c r="A40" s="81" t="s">
        <v>10</v>
      </c>
      <c r="B40" s="81"/>
      <c r="C40" s="81" t="s">
        <v>11</v>
      </c>
      <c r="D40" s="81" t="s">
        <v>206</v>
      </c>
      <c r="E40" s="85" t="s">
        <v>291</v>
      </c>
      <c r="F40" s="85" t="s">
        <v>292</v>
      </c>
      <c r="G40" s="88" t="s">
        <v>179</v>
      </c>
      <c r="H40" s="84" t="s">
        <v>293</v>
      </c>
    </row>
    <row r="41" spans="1:8" ht="45" customHeight="1">
      <c r="A41" s="18" t="s">
        <v>11</v>
      </c>
      <c r="B41" s="18"/>
      <c r="C41" s="18" t="s">
        <v>11</v>
      </c>
      <c r="D41" s="18" t="s">
        <v>167</v>
      </c>
      <c r="E41" s="103" t="s">
        <v>270</v>
      </c>
      <c r="F41" s="19" t="s">
        <v>271</v>
      </c>
      <c r="G41" s="17">
        <v>1.3</v>
      </c>
      <c r="H41" s="17" t="s">
        <v>294</v>
      </c>
    </row>
    <row r="42" spans="1:8" ht="34.5" customHeight="1">
      <c r="A42" s="18" t="s">
        <v>11</v>
      </c>
      <c r="B42" s="18"/>
      <c r="C42" s="18" t="s">
        <v>11</v>
      </c>
      <c r="D42" s="18" t="s">
        <v>167</v>
      </c>
      <c r="E42" s="103" t="s">
        <v>270</v>
      </c>
      <c r="F42" s="19" t="s">
        <v>295</v>
      </c>
      <c r="G42" s="17">
        <v>0.4</v>
      </c>
      <c r="H42" s="17" t="s">
        <v>296</v>
      </c>
    </row>
    <row r="43" spans="1:8" ht="21">
      <c r="A43" s="157" t="s">
        <v>297</v>
      </c>
      <c r="B43" s="157"/>
      <c r="C43" s="157"/>
      <c r="D43" s="157"/>
      <c r="E43" s="157"/>
      <c r="F43" s="157"/>
      <c r="G43" s="157"/>
      <c r="H43" s="157"/>
    </row>
    <row r="44" spans="1:8" ht="225">
      <c r="A44" s="81" t="s">
        <v>10</v>
      </c>
      <c r="B44" s="81"/>
      <c r="C44" s="81" t="s">
        <v>11</v>
      </c>
      <c r="D44" s="81" t="s">
        <v>206</v>
      </c>
      <c r="E44" s="81"/>
      <c r="F44" s="85" t="s">
        <v>298</v>
      </c>
      <c r="G44" s="88" t="s">
        <v>299</v>
      </c>
      <c r="H44" s="82"/>
    </row>
    <row r="45" spans="1:8">
      <c r="A45" s="81" t="s">
        <v>10</v>
      </c>
      <c r="B45" s="81"/>
      <c r="C45" s="81" t="s">
        <v>11</v>
      </c>
      <c r="D45" s="81" t="s">
        <v>300</v>
      </c>
      <c r="E45" s="81"/>
      <c r="F45" s="82" t="s">
        <v>301</v>
      </c>
      <c r="G45" s="82" t="s">
        <v>302</v>
      </c>
      <c r="H45" s="82"/>
    </row>
    <row r="46" spans="1:8" ht="36.75" customHeight="1">
      <c r="A46" s="81" t="s">
        <v>10</v>
      </c>
      <c r="B46" s="81"/>
      <c r="C46" s="81" t="s">
        <v>11</v>
      </c>
      <c r="D46" s="81" t="s">
        <v>300</v>
      </c>
      <c r="E46" s="81"/>
      <c r="F46" s="82" t="s">
        <v>303</v>
      </c>
      <c r="G46" s="82" t="s">
        <v>304</v>
      </c>
      <c r="H46" s="82"/>
    </row>
    <row r="47" spans="1:8" ht="60">
      <c r="A47" s="81" t="s">
        <v>10</v>
      </c>
      <c r="B47" s="81"/>
      <c r="C47" s="81" t="s">
        <v>11</v>
      </c>
      <c r="D47" s="81" t="s">
        <v>300</v>
      </c>
      <c r="E47" s="81"/>
      <c r="F47" s="82" t="s">
        <v>305</v>
      </c>
      <c r="G47" s="82" t="s">
        <v>306</v>
      </c>
      <c r="H47" s="82" t="s">
        <v>307</v>
      </c>
    </row>
  </sheetData>
  <mergeCells count="8">
    <mergeCell ref="A39:H39"/>
    <mergeCell ref="A21:H21"/>
    <mergeCell ref="A43:H43"/>
    <mergeCell ref="A3:H3"/>
    <mergeCell ref="A2:H2"/>
    <mergeCell ref="A5:H5"/>
    <mergeCell ref="A33:H33"/>
    <mergeCell ref="A28:H28"/>
  </mergeCells>
  <phoneticPr fontId="9" type="noConversion"/>
  <dataValidations count="9">
    <dataValidation type="list" allowBlank="1" showInputMessage="1" showErrorMessage="1" sqref="G29" xr:uid="{78891731-2708-4EC4-A4F1-ED702B45DBBC}">
      <formula1>"Option A1,Option A2"</formula1>
    </dataValidation>
    <dataValidation type="list" allowBlank="1" showInputMessage="1" showErrorMessage="1" sqref="G30" xr:uid="{9738E4F5-4EDF-4F6F-B1D8-AD601BECD5E6}">
      <formula1>"Option 2.1,Option 2.2"</formula1>
    </dataValidation>
    <dataValidation type="list" allowBlank="1" showInputMessage="1" showErrorMessage="1" sqref="G31" xr:uid="{A2539530-D6B1-4831-B09A-5722C574E1B2}">
      <formula1>"Yes,No"</formula1>
    </dataValidation>
    <dataValidation type="list" allowBlank="1" showInputMessage="1" showErrorMessage="1" sqref="G4" xr:uid="{46E6383D-8242-4246-B804-50B00568F9AF}">
      <formula1>"A: From the Grid,B: Off-Grid Captive Power Plants,C: From the Grid and Captive Power Plant"</formula1>
    </dataValidation>
    <dataValidation type="list" allowBlank="1" showInputMessage="1" showErrorMessage="1" sqref="G34" xr:uid="{C7D56248-6D87-4466-87C5-31D9C1C5C950}">
      <formula1>"Yes: Alternative Approach, No: Generic Approach"</formula1>
    </dataValidation>
    <dataValidation type="list" allowBlank="1" showInputMessage="1" showErrorMessage="1" sqref="G35" xr:uid="{D72C0C55-7813-410A-834A-3BEA8579E783}">
      <formula1>"Monitored Data, Default Values"</formula1>
    </dataValidation>
    <dataValidation type="list" allowBlank="1" showInputMessage="1" showErrorMessage="1" sqref="G36" xr:uid="{8781B0FC-2237-4398-9D75-FBF0311C3736}">
      <formula1>"Heat Generation ignored,Fuel consumption between electricity and heat generation"</formula1>
    </dataValidation>
    <dataValidation type="list" allowBlank="1" showInputMessage="1" showErrorMessage="1" sqref="G40" xr:uid="{56B6D4BF-041B-4784-BEF8-B4F4E59592B1}">
      <formula1>"Option A,Option B"</formula1>
    </dataValidation>
    <dataValidation type="list" allowBlank="1" showInputMessage="1" showErrorMessage="1" sqref="G44" xr:uid="{9927CA8C-61B5-44F4-B547-F20E24927D52}">
      <formula1>"Case 1,Case 2, Case 3"</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8AEEA4-EA30-4D16-9292-C6F575BEEA70}">
  <dimension ref="A1:H40"/>
  <sheetViews>
    <sheetView workbookViewId="0">
      <selection activeCell="G26" sqref="G26"/>
    </sheetView>
  </sheetViews>
  <sheetFormatPr defaultColWidth="8.85546875" defaultRowHeight="15"/>
  <cols>
    <col min="1" max="1" width="12.28515625" bestFit="1" customWidth="1"/>
    <col min="2" max="2" width="13.140625" bestFit="1" customWidth="1"/>
    <col min="3" max="3" width="11.7109375" bestFit="1" customWidth="1"/>
    <col min="4" max="4" width="14.28515625" customWidth="1"/>
    <col min="5" max="5" width="16" customWidth="1"/>
    <col min="6" max="6" width="70.140625" customWidth="1"/>
    <col min="7" max="7" width="31" customWidth="1"/>
    <col min="8" max="8" width="58.140625" customWidth="1"/>
  </cols>
  <sheetData>
    <row r="1" spans="1:8" ht="37.5">
      <c r="A1" s="6" t="s">
        <v>0</v>
      </c>
      <c r="B1" s="6" t="s">
        <v>1</v>
      </c>
      <c r="C1" s="5" t="s">
        <v>2</v>
      </c>
      <c r="D1" s="6" t="s">
        <v>4</v>
      </c>
      <c r="E1" s="6" t="s">
        <v>5</v>
      </c>
      <c r="F1" s="5" t="s">
        <v>6</v>
      </c>
      <c r="G1" s="6" t="s">
        <v>7</v>
      </c>
      <c r="H1" s="6" t="s">
        <v>8</v>
      </c>
    </row>
    <row r="2" spans="1:8" ht="18.75">
      <c r="A2" s="161" t="s">
        <v>308</v>
      </c>
      <c r="B2" s="161"/>
      <c r="C2" s="161"/>
      <c r="D2" s="161"/>
      <c r="E2" s="161"/>
      <c r="F2" s="161"/>
      <c r="G2" s="161"/>
      <c r="H2" s="161"/>
    </row>
    <row r="3" spans="1:8" ht="30">
      <c r="A3" s="18" t="s">
        <v>11</v>
      </c>
      <c r="B3" s="18"/>
      <c r="C3" s="18" t="s">
        <v>11</v>
      </c>
      <c r="D3" s="18" t="s">
        <v>309</v>
      </c>
      <c r="E3" s="105" t="s">
        <v>310</v>
      </c>
      <c r="F3" s="19" t="s">
        <v>311</v>
      </c>
      <c r="G3" s="17">
        <f>G7+G19+G31</f>
        <v>0</v>
      </c>
      <c r="H3" s="56" t="s">
        <v>312</v>
      </c>
    </row>
    <row r="4" spans="1:8" ht="30">
      <c r="A4" s="18" t="s">
        <v>11</v>
      </c>
      <c r="B4" s="18"/>
      <c r="C4" s="18" t="s">
        <v>11</v>
      </c>
      <c r="D4" s="18" t="s">
        <v>309</v>
      </c>
      <c r="E4" s="105" t="s">
        <v>310</v>
      </c>
      <c r="F4" s="19" t="s">
        <v>288</v>
      </c>
      <c r="G4" s="17">
        <f>G8+G20+G32</f>
        <v>0</v>
      </c>
      <c r="H4" s="16" t="s">
        <v>313</v>
      </c>
    </row>
    <row r="5" spans="1:8" ht="18.75">
      <c r="A5" s="161" t="s">
        <v>314</v>
      </c>
      <c r="B5" s="161"/>
      <c r="C5" s="161"/>
      <c r="D5" s="161"/>
      <c r="E5" s="161"/>
      <c r="F5" s="161"/>
      <c r="G5" s="161"/>
      <c r="H5" s="161"/>
    </row>
    <row r="6" spans="1:8">
      <c r="A6" s="3" t="s">
        <v>10</v>
      </c>
      <c r="B6" s="3"/>
      <c r="C6" s="3" t="s">
        <v>10</v>
      </c>
      <c r="D6" s="3" t="s">
        <v>12</v>
      </c>
      <c r="E6" s="90"/>
      <c r="F6" s="3" t="s">
        <v>315</v>
      </c>
      <c r="G6" s="3" t="s">
        <v>316</v>
      </c>
    </row>
    <row r="7" spans="1:8" ht="30">
      <c r="A7" s="18" t="s">
        <v>11</v>
      </c>
      <c r="B7" s="18"/>
      <c r="C7" s="18" t="s">
        <v>11</v>
      </c>
      <c r="D7" s="18" t="s">
        <v>309</v>
      </c>
      <c r="E7" s="105" t="s">
        <v>310</v>
      </c>
      <c r="F7" s="19" t="s">
        <v>311</v>
      </c>
      <c r="G7" s="17">
        <f>(G12*G10*G11)/G13</f>
        <v>0</v>
      </c>
      <c r="H7" s="18"/>
    </row>
    <row r="8" spans="1:8" ht="30">
      <c r="A8" s="18" t="s">
        <v>11</v>
      </c>
      <c r="B8" s="18"/>
      <c r="C8" s="18" t="s">
        <v>11</v>
      </c>
      <c r="D8" s="18" t="s">
        <v>309</v>
      </c>
      <c r="E8" s="105" t="s">
        <v>310</v>
      </c>
      <c r="F8" s="19" t="s">
        <v>288</v>
      </c>
      <c r="G8" s="17">
        <f>ABS(((G12*G10)-(G14/G15))*G11)/G13</f>
        <v>0</v>
      </c>
      <c r="H8" s="18"/>
    </row>
    <row r="9" spans="1:8">
      <c r="A9" s="81" t="s">
        <v>10</v>
      </c>
      <c r="B9" s="81"/>
      <c r="C9" s="81" t="s">
        <v>11</v>
      </c>
      <c r="D9" s="81" t="s">
        <v>317</v>
      </c>
      <c r="E9" s="81"/>
      <c r="F9" s="82" t="s">
        <v>318</v>
      </c>
      <c r="G9" s="89" t="s">
        <v>319</v>
      </c>
      <c r="H9" s="81" t="s">
        <v>320</v>
      </c>
    </row>
    <row r="10" spans="1:8" ht="30">
      <c r="A10" s="18" t="s">
        <v>11</v>
      </c>
      <c r="B10" s="18"/>
      <c r="C10" s="18" t="s">
        <v>11</v>
      </c>
      <c r="D10" s="18" t="s">
        <v>309</v>
      </c>
      <c r="E10" s="108" t="s">
        <v>321</v>
      </c>
      <c r="F10" s="19" t="s">
        <v>322</v>
      </c>
      <c r="G10" s="17">
        <f>IF(G9="","",VLOOKUP(G9,'Tool 05.3 Default Values'!B4:D56,2,FALSE))</f>
        <v>40.1</v>
      </c>
      <c r="H10" s="19" t="s">
        <v>323</v>
      </c>
    </row>
    <row r="11" spans="1:8" ht="30">
      <c r="A11" s="18" t="s">
        <v>11</v>
      </c>
      <c r="B11" s="18"/>
      <c r="C11" s="18" t="s">
        <v>11</v>
      </c>
      <c r="D11" s="18" t="s">
        <v>309</v>
      </c>
      <c r="E11" s="108" t="s">
        <v>324</v>
      </c>
      <c r="F11" s="19" t="s">
        <v>325</v>
      </c>
      <c r="G11" s="17">
        <f>IF(G9="","",VLOOKUP(G9,'Tool 05.3 Default Values'!B4:D56,3,FALSE))*0.001</f>
        <v>75.5</v>
      </c>
      <c r="H11" s="19" t="s">
        <v>326</v>
      </c>
    </row>
    <row r="12" spans="1:8" ht="30">
      <c r="A12" t="s">
        <v>10</v>
      </c>
      <c r="C12" t="s">
        <v>10</v>
      </c>
      <c r="D12" t="s">
        <v>113</v>
      </c>
      <c r="E12" s="109" t="s">
        <v>327</v>
      </c>
      <c r="F12" s="7" t="s">
        <v>328</v>
      </c>
      <c r="G12" s="4">
        <v>0</v>
      </c>
    </row>
    <row r="13" spans="1:8" ht="30">
      <c r="A13" t="s">
        <v>10</v>
      </c>
      <c r="C13" t="s">
        <v>10</v>
      </c>
      <c r="D13" t="s">
        <v>113</v>
      </c>
      <c r="E13" s="109" t="s">
        <v>329</v>
      </c>
      <c r="F13" s="7" t="s">
        <v>330</v>
      </c>
      <c r="G13" s="4">
        <v>1</v>
      </c>
    </row>
    <row r="14" spans="1:8" ht="60">
      <c r="A14" t="s">
        <v>10</v>
      </c>
      <c r="C14" t="s">
        <v>10</v>
      </c>
      <c r="D14" t="s">
        <v>113</v>
      </c>
      <c r="E14" s="109" t="s">
        <v>331</v>
      </c>
      <c r="F14" s="7" t="s">
        <v>332</v>
      </c>
      <c r="G14" s="4">
        <v>0</v>
      </c>
    </row>
    <row r="15" spans="1:8" ht="33">
      <c r="A15" s="18" t="s">
        <v>11</v>
      </c>
      <c r="B15" s="18"/>
      <c r="C15" s="18" t="s">
        <v>11</v>
      </c>
      <c r="D15" s="18" t="s">
        <v>309</v>
      </c>
      <c r="E15" s="106" t="s">
        <v>333</v>
      </c>
      <c r="F15" s="19" t="s">
        <v>334</v>
      </c>
      <c r="G15" s="17">
        <v>1</v>
      </c>
      <c r="H15" s="18" t="s">
        <v>335</v>
      </c>
    </row>
    <row r="16" spans="1:8" ht="33">
      <c r="A16" s="18" t="s">
        <v>11</v>
      </c>
      <c r="B16" s="18"/>
      <c r="C16" s="18" t="s">
        <v>11</v>
      </c>
      <c r="D16" s="18" t="s">
        <v>309</v>
      </c>
      <c r="E16" s="106" t="s">
        <v>333</v>
      </c>
      <c r="F16" s="19" t="s">
        <v>336</v>
      </c>
      <c r="G16" s="17">
        <v>0.6</v>
      </c>
      <c r="H16" s="18" t="s">
        <v>335</v>
      </c>
    </row>
    <row r="17" spans="1:8" ht="18.75">
      <c r="A17" s="161" t="s">
        <v>314</v>
      </c>
      <c r="B17" s="161"/>
      <c r="C17" s="161"/>
      <c r="D17" s="161"/>
      <c r="E17" s="161"/>
      <c r="F17" s="161"/>
      <c r="G17" s="161"/>
      <c r="H17" s="161"/>
    </row>
    <row r="18" spans="1:8">
      <c r="A18" s="3" t="s">
        <v>10</v>
      </c>
      <c r="B18" s="3"/>
      <c r="C18" s="3" t="s">
        <v>10</v>
      </c>
      <c r="D18" s="3" t="s">
        <v>12</v>
      </c>
      <c r="E18" s="90"/>
      <c r="F18" s="3" t="s">
        <v>315</v>
      </c>
      <c r="G18" s="3" t="s">
        <v>337</v>
      </c>
    </row>
    <row r="19" spans="1:8" ht="30">
      <c r="A19" s="18" t="s">
        <v>11</v>
      </c>
      <c r="B19" s="18"/>
      <c r="C19" s="18" t="s">
        <v>11</v>
      </c>
      <c r="D19" s="18" t="s">
        <v>309</v>
      </c>
      <c r="E19" s="105" t="s">
        <v>310</v>
      </c>
      <c r="F19" s="19" t="s">
        <v>311</v>
      </c>
      <c r="G19" s="17">
        <f>(G24*G22*G23)/G25</f>
        <v>0</v>
      </c>
      <c r="H19" s="18"/>
    </row>
    <row r="20" spans="1:8" ht="30">
      <c r="A20" s="18" t="s">
        <v>11</v>
      </c>
      <c r="B20" s="18"/>
      <c r="C20" s="18" t="s">
        <v>11</v>
      </c>
      <c r="D20" s="18" t="s">
        <v>309</v>
      </c>
      <c r="E20" s="105" t="s">
        <v>310</v>
      </c>
      <c r="F20" s="19" t="s">
        <v>288</v>
      </c>
      <c r="G20" s="17">
        <f>ABS(((G24*G22)-(G26/G27))*G23)/G25</f>
        <v>0</v>
      </c>
      <c r="H20" s="18"/>
    </row>
    <row r="21" spans="1:8">
      <c r="A21" s="81" t="s">
        <v>10</v>
      </c>
      <c r="B21" s="81"/>
      <c r="C21" s="81" t="s">
        <v>11</v>
      </c>
      <c r="D21" s="81" t="s">
        <v>317</v>
      </c>
      <c r="E21" s="81"/>
      <c r="F21" s="82" t="s">
        <v>318</v>
      </c>
      <c r="G21" s="89" t="s">
        <v>338</v>
      </c>
      <c r="H21" s="81"/>
    </row>
    <row r="22" spans="1:8" ht="30">
      <c r="A22" s="18" t="s">
        <v>11</v>
      </c>
      <c r="B22" s="18"/>
      <c r="C22" s="18" t="s">
        <v>11</v>
      </c>
      <c r="D22" s="18" t="s">
        <v>309</v>
      </c>
      <c r="E22" s="108" t="s">
        <v>321</v>
      </c>
      <c r="F22" s="19" t="s">
        <v>322</v>
      </c>
      <c r="G22" s="17">
        <f>IF(G21="","",VLOOKUP(G21,'Tool 05.3 Default Values'!B4:D56,2,FALSE))</f>
        <v>41.4</v>
      </c>
      <c r="H22" s="19" t="s">
        <v>323</v>
      </c>
    </row>
    <row r="23" spans="1:8" ht="30">
      <c r="A23" s="18" t="s">
        <v>11</v>
      </c>
      <c r="B23" s="18"/>
      <c r="C23" s="18" t="s">
        <v>11</v>
      </c>
      <c r="D23" s="18" t="s">
        <v>309</v>
      </c>
      <c r="E23" s="108" t="s">
        <v>324</v>
      </c>
      <c r="F23" s="19" t="s">
        <v>325</v>
      </c>
      <c r="G23" s="17">
        <f>IF(G21="","",VLOOKUP(G21,'Tool 05.3 Default Values'!B4:D56,3,FALSE))*0.001</f>
        <v>74.8</v>
      </c>
      <c r="H23" s="19" t="s">
        <v>326</v>
      </c>
    </row>
    <row r="24" spans="1:8" ht="30">
      <c r="A24" t="s">
        <v>10</v>
      </c>
      <c r="C24" t="s">
        <v>10</v>
      </c>
      <c r="D24" t="s">
        <v>113</v>
      </c>
      <c r="E24" s="109" t="s">
        <v>327</v>
      </c>
      <c r="F24" s="7" t="s">
        <v>328</v>
      </c>
      <c r="G24" s="4">
        <v>0</v>
      </c>
    </row>
    <row r="25" spans="1:8" ht="30">
      <c r="A25" t="s">
        <v>10</v>
      </c>
      <c r="C25" t="s">
        <v>10</v>
      </c>
      <c r="D25" t="s">
        <v>113</v>
      </c>
      <c r="E25" s="109" t="s">
        <v>329</v>
      </c>
      <c r="F25" s="7" t="s">
        <v>330</v>
      </c>
      <c r="G25" s="4">
        <v>1</v>
      </c>
    </row>
    <row r="26" spans="1:8" ht="60">
      <c r="A26" t="s">
        <v>10</v>
      </c>
      <c r="C26" t="s">
        <v>10</v>
      </c>
      <c r="D26" t="s">
        <v>113</v>
      </c>
      <c r="E26" s="109" t="s">
        <v>331</v>
      </c>
      <c r="F26" s="7" t="s">
        <v>332</v>
      </c>
      <c r="G26" s="4">
        <v>0</v>
      </c>
    </row>
    <row r="27" spans="1:8" ht="33">
      <c r="A27" s="18" t="s">
        <v>11</v>
      </c>
      <c r="B27" s="18"/>
      <c r="C27" s="18" t="s">
        <v>11</v>
      </c>
      <c r="D27" s="18" t="s">
        <v>309</v>
      </c>
      <c r="E27" s="106" t="s">
        <v>333</v>
      </c>
      <c r="F27" s="19" t="s">
        <v>334</v>
      </c>
      <c r="G27" s="17">
        <v>1</v>
      </c>
      <c r="H27" s="18" t="s">
        <v>335</v>
      </c>
    </row>
    <row r="28" spans="1:8" ht="33">
      <c r="A28" s="18" t="s">
        <v>11</v>
      </c>
      <c r="B28" s="18"/>
      <c r="C28" s="18" t="s">
        <v>11</v>
      </c>
      <c r="D28" s="18" t="s">
        <v>309</v>
      </c>
      <c r="E28" s="106" t="s">
        <v>333</v>
      </c>
      <c r="F28" s="19" t="s">
        <v>336</v>
      </c>
      <c r="G28" s="17">
        <v>0.6</v>
      </c>
      <c r="H28" s="18" t="s">
        <v>335</v>
      </c>
    </row>
    <row r="29" spans="1:8" ht="18.75">
      <c r="A29" s="161" t="s">
        <v>314</v>
      </c>
      <c r="B29" s="161"/>
      <c r="C29" s="161"/>
      <c r="D29" s="161"/>
      <c r="E29" s="161"/>
      <c r="F29" s="161"/>
      <c r="G29" s="161"/>
      <c r="H29" s="161"/>
    </row>
    <row r="30" spans="1:8">
      <c r="A30" s="3" t="s">
        <v>10</v>
      </c>
      <c r="B30" s="3"/>
      <c r="C30" s="3" t="s">
        <v>10</v>
      </c>
      <c r="D30" s="3" t="s">
        <v>12</v>
      </c>
      <c r="E30" s="90"/>
      <c r="F30" s="3" t="s">
        <v>315</v>
      </c>
      <c r="G30" s="3" t="s">
        <v>339</v>
      </c>
    </row>
    <row r="31" spans="1:8" ht="30">
      <c r="A31" s="18" t="s">
        <v>11</v>
      </c>
      <c r="B31" s="18"/>
      <c r="C31" s="18" t="s">
        <v>11</v>
      </c>
      <c r="D31" s="18" t="s">
        <v>309</v>
      </c>
      <c r="E31" s="105" t="s">
        <v>310</v>
      </c>
      <c r="F31" s="19" t="s">
        <v>311</v>
      </c>
      <c r="G31" s="17">
        <f>(G36*G34*G35)/G37</f>
        <v>0</v>
      </c>
      <c r="H31" s="18"/>
    </row>
    <row r="32" spans="1:8" ht="30">
      <c r="A32" s="18" t="s">
        <v>11</v>
      </c>
      <c r="B32" s="18"/>
      <c r="C32" s="18" t="s">
        <v>11</v>
      </c>
      <c r="D32" s="18" t="s">
        <v>309</v>
      </c>
      <c r="E32" s="105" t="s">
        <v>310</v>
      </c>
      <c r="F32" s="19" t="s">
        <v>288</v>
      </c>
      <c r="G32" s="17">
        <f>ABS(((G36*G34)-(G38/G39))*G35)/G37</f>
        <v>0</v>
      </c>
      <c r="H32" s="18"/>
    </row>
    <row r="33" spans="1:8">
      <c r="A33" s="81" t="s">
        <v>10</v>
      </c>
      <c r="B33" s="81"/>
      <c r="C33" s="81" t="s">
        <v>11</v>
      </c>
      <c r="D33" s="81" t="s">
        <v>317</v>
      </c>
      <c r="E33" s="81"/>
      <c r="F33" s="82" t="s">
        <v>318</v>
      </c>
      <c r="G33" s="89" t="s">
        <v>340</v>
      </c>
      <c r="H33" s="81"/>
    </row>
    <row r="34" spans="1:8" ht="30">
      <c r="A34" s="18" t="s">
        <v>11</v>
      </c>
      <c r="B34" s="18"/>
      <c r="C34" s="18" t="s">
        <v>11</v>
      </c>
      <c r="D34" s="18" t="s">
        <v>309</v>
      </c>
      <c r="E34" s="108" t="s">
        <v>321</v>
      </c>
      <c r="F34" s="19" t="s">
        <v>322</v>
      </c>
      <c r="G34" s="17">
        <f>IF(G33="","",VLOOKUP(G33,'Tool 05.3 Default Values'!B4:D56,2,FALSE))</f>
        <v>20.3</v>
      </c>
      <c r="H34" s="19" t="s">
        <v>323</v>
      </c>
    </row>
    <row r="35" spans="1:8" ht="30">
      <c r="A35" s="18" t="s">
        <v>11</v>
      </c>
      <c r="B35" s="18"/>
      <c r="C35" s="18" t="s">
        <v>11</v>
      </c>
      <c r="D35" s="18" t="s">
        <v>309</v>
      </c>
      <c r="E35" s="108" t="s">
        <v>324</v>
      </c>
      <c r="F35" s="19" t="s">
        <v>325</v>
      </c>
      <c r="G35" s="17">
        <f>IF(G33="","",VLOOKUP(G33,'Tool 05.3 Default Values'!B4:D56,3,FALSE))*0.001</f>
        <v>74.400000000000006</v>
      </c>
      <c r="H35" s="19" t="s">
        <v>326</v>
      </c>
    </row>
    <row r="36" spans="1:8" ht="30">
      <c r="A36" t="s">
        <v>10</v>
      </c>
      <c r="C36" t="s">
        <v>10</v>
      </c>
      <c r="D36" t="s">
        <v>113</v>
      </c>
      <c r="E36" s="109" t="s">
        <v>327</v>
      </c>
      <c r="F36" s="7" t="s">
        <v>328</v>
      </c>
      <c r="G36" s="4">
        <v>0</v>
      </c>
    </row>
    <row r="37" spans="1:8" ht="30">
      <c r="A37" t="s">
        <v>10</v>
      </c>
      <c r="C37" t="s">
        <v>10</v>
      </c>
      <c r="D37" t="s">
        <v>113</v>
      </c>
      <c r="E37" s="109" t="s">
        <v>329</v>
      </c>
      <c r="F37" s="7" t="s">
        <v>330</v>
      </c>
      <c r="G37" s="4">
        <v>1</v>
      </c>
    </row>
    <row r="38" spans="1:8" ht="60">
      <c r="A38" t="s">
        <v>10</v>
      </c>
      <c r="C38" t="s">
        <v>10</v>
      </c>
      <c r="D38" t="s">
        <v>113</v>
      </c>
      <c r="E38" s="109" t="s">
        <v>331</v>
      </c>
      <c r="F38" s="7" t="s">
        <v>332</v>
      </c>
      <c r="G38" s="4">
        <v>0</v>
      </c>
    </row>
    <row r="39" spans="1:8" ht="33">
      <c r="A39" s="18" t="s">
        <v>11</v>
      </c>
      <c r="B39" s="18"/>
      <c r="C39" s="18" t="s">
        <v>11</v>
      </c>
      <c r="D39" s="18" t="s">
        <v>309</v>
      </c>
      <c r="E39" s="106" t="s">
        <v>333</v>
      </c>
      <c r="F39" s="19" t="s">
        <v>334</v>
      </c>
      <c r="G39" s="17">
        <v>1</v>
      </c>
      <c r="H39" s="18" t="s">
        <v>335</v>
      </c>
    </row>
    <row r="40" spans="1:8" ht="33">
      <c r="A40" s="18" t="s">
        <v>11</v>
      </c>
      <c r="B40" s="18"/>
      <c r="C40" s="18" t="s">
        <v>11</v>
      </c>
      <c r="D40" s="18" t="s">
        <v>309</v>
      </c>
      <c r="E40" s="106" t="s">
        <v>333</v>
      </c>
      <c r="F40" s="19" t="s">
        <v>336</v>
      </c>
      <c r="G40" s="17">
        <v>0.6</v>
      </c>
      <c r="H40" s="18" t="s">
        <v>335</v>
      </c>
    </row>
  </sheetData>
  <mergeCells count="4">
    <mergeCell ref="A5:H5"/>
    <mergeCell ref="A17:H17"/>
    <mergeCell ref="A29:H29"/>
    <mergeCell ref="A2:H2"/>
  </mergeCells>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r:uid="{9F18872E-4994-44DD-944C-72DE75CC4367}">
          <x14:formula1>
            <xm:f>'Tool 05.3 Default Values'!$B$4:$B$56</xm:f>
          </x14:formula1>
          <xm:sqref>G9 G21 G33</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DCF2FC-5B67-437C-8DF1-946E1E16FEBB}">
  <dimension ref="B1:D56"/>
  <sheetViews>
    <sheetView workbookViewId="0">
      <selection activeCell="F11" sqref="F11"/>
    </sheetView>
  </sheetViews>
  <sheetFormatPr defaultColWidth="8.85546875" defaultRowHeight="15"/>
  <cols>
    <col min="2" max="2" width="33.85546875" bestFit="1" customWidth="1"/>
    <col min="3" max="3" width="20.7109375" customWidth="1"/>
    <col min="4" max="4" width="40.42578125" customWidth="1"/>
  </cols>
  <sheetData>
    <row r="1" spans="2:4" ht="15.75" thickBot="1"/>
    <row r="2" spans="2:4" ht="19.5" thickBot="1">
      <c r="B2" s="162" t="s">
        <v>341</v>
      </c>
      <c r="C2" s="163"/>
      <c r="D2" s="164"/>
    </row>
    <row r="3" spans="2:4" ht="32.25" thickBot="1">
      <c r="B3" s="91" t="s">
        <v>342</v>
      </c>
      <c r="C3" s="92" t="s">
        <v>343</v>
      </c>
      <c r="D3" s="92" t="s">
        <v>344</v>
      </c>
    </row>
    <row r="4" spans="2:4">
      <c r="B4" s="93" t="s">
        <v>319</v>
      </c>
      <c r="C4" s="94">
        <v>40.1</v>
      </c>
      <c r="D4" s="95">
        <v>75500</v>
      </c>
    </row>
    <row r="5" spans="2:4">
      <c r="B5" s="96" t="s">
        <v>345</v>
      </c>
      <c r="C5" s="97">
        <v>27.5</v>
      </c>
      <c r="D5" s="98">
        <v>85400</v>
      </c>
    </row>
    <row r="6" spans="2:4">
      <c r="B6" s="96" t="s">
        <v>346</v>
      </c>
      <c r="C6" s="97">
        <v>40.9</v>
      </c>
      <c r="D6" s="98">
        <v>70400</v>
      </c>
    </row>
    <row r="7" spans="2:4">
      <c r="B7" s="96" t="s">
        <v>347</v>
      </c>
      <c r="C7" s="97">
        <v>42.5</v>
      </c>
      <c r="D7" s="98">
        <v>73000</v>
      </c>
    </row>
    <row r="8" spans="2:4">
      <c r="B8" s="96" t="s">
        <v>348</v>
      </c>
      <c r="C8" s="97">
        <v>42.5</v>
      </c>
      <c r="D8" s="98">
        <v>73000</v>
      </c>
    </row>
    <row r="9" spans="2:4">
      <c r="B9" s="96" t="s">
        <v>349</v>
      </c>
      <c r="C9" s="97">
        <v>42.5</v>
      </c>
      <c r="D9" s="98">
        <v>73000</v>
      </c>
    </row>
    <row r="10" spans="2:4">
      <c r="B10" s="96" t="s">
        <v>350</v>
      </c>
      <c r="C10" s="97">
        <v>42</v>
      </c>
      <c r="D10" s="98">
        <v>74400</v>
      </c>
    </row>
    <row r="11" spans="2:4">
      <c r="B11" s="96" t="s">
        <v>351</v>
      </c>
      <c r="C11" s="97">
        <v>42.4</v>
      </c>
      <c r="D11" s="98">
        <v>73700</v>
      </c>
    </row>
    <row r="12" spans="2:4">
      <c r="B12" s="96" t="s">
        <v>352</v>
      </c>
      <c r="C12" s="97">
        <v>32.1</v>
      </c>
      <c r="D12" s="98">
        <v>79200</v>
      </c>
    </row>
    <row r="13" spans="2:4">
      <c r="B13" s="96" t="s">
        <v>338</v>
      </c>
      <c r="C13" s="97">
        <v>41.4</v>
      </c>
      <c r="D13" s="98">
        <v>74800</v>
      </c>
    </row>
    <row r="14" spans="2:4">
      <c r="B14" s="96" t="s">
        <v>353</v>
      </c>
      <c r="C14" s="97">
        <v>39.799999999999997</v>
      </c>
      <c r="D14" s="98">
        <v>78800</v>
      </c>
    </row>
    <row r="15" spans="2:4">
      <c r="B15" s="96" t="s">
        <v>354</v>
      </c>
      <c r="C15" s="97">
        <v>44.8</v>
      </c>
      <c r="D15" s="98">
        <v>65600</v>
      </c>
    </row>
    <row r="16" spans="2:4">
      <c r="B16" s="96" t="s">
        <v>355</v>
      </c>
      <c r="C16" s="97">
        <v>44.9</v>
      </c>
      <c r="D16" s="98">
        <v>68600</v>
      </c>
    </row>
    <row r="17" spans="2:4">
      <c r="B17" s="96" t="s">
        <v>356</v>
      </c>
      <c r="C17" s="97">
        <v>41.8</v>
      </c>
      <c r="D17" s="98">
        <v>76300</v>
      </c>
    </row>
    <row r="18" spans="2:4">
      <c r="B18" s="96" t="s">
        <v>357</v>
      </c>
      <c r="C18" s="97">
        <v>33.5</v>
      </c>
      <c r="D18" s="98">
        <v>89900</v>
      </c>
    </row>
    <row r="19" spans="2:4">
      <c r="B19" s="96" t="s">
        <v>358</v>
      </c>
      <c r="C19" s="97">
        <v>33.5</v>
      </c>
      <c r="D19" s="98">
        <v>75200</v>
      </c>
    </row>
    <row r="20" spans="2:4">
      <c r="B20" s="96" t="s">
        <v>359</v>
      </c>
      <c r="C20" s="97">
        <v>29.7</v>
      </c>
      <c r="D20" s="98">
        <v>115000</v>
      </c>
    </row>
    <row r="21" spans="2:4">
      <c r="B21" s="96" t="s">
        <v>360</v>
      </c>
      <c r="C21" s="97">
        <v>36.299999999999997</v>
      </c>
      <c r="D21" s="98">
        <v>76600</v>
      </c>
    </row>
    <row r="22" spans="2:4">
      <c r="B22" s="96" t="s">
        <v>361</v>
      </c>
      <c r="C22" s="97">
        <v>47.5</v>
      </c>
      <c r="D22" s="98">
        <v>69000</v>
      </c>
    </row>
    <row r="23" spans="2:4">
      <c r="B23" s="96" t="s">
        <v>362</v>
      </c>
      <c r="C23" s="97">
        <v>33.700000000000003</v>
      </c>
      <c r="D23" s="98">
        <v>74400</v>
      </c>
    </row>
    <row r="24" spans="2:4">
      <c r="B24" s="96" t="s">
        <v>363</v>
      </c>
      <c r="C24" s="97">
        <v>33.700000000000003</v>
      </c>
      <c r="D24" s="98">
        <v>74400</v>
      </c>
    </row>
    <row r="25" spans="2:4">
      <c r="B25" s="96" t="s">
        <v>364</v>
      </c>
      <c r="C25" s="97">
        <v>33.700000000000003</v>
      </c>
      <c r="D25" s="98">
        <v>74400</v>
      </c>
    </row>
    <row r="26" spans="2:4">
      <c r="B26" s="96" t="s">
        <v>365</v>
      </c>
      <c r="C26" s="97">
        <v>21.6</v>
      </c>
      <c r="D26" s="98">
        <v>101000</v>
      </c>
    </row>
    <row r="27" spans="2:4">
      <c r="B27" s="96" t="s">
        <v>366</v>
      </c>
      <c r="C27" s="97">
        <v>24</v>
      </c>
      <c r="D27" s="98">
        <v>101000</v>
      </c>
    </row>
    <row r="28" spans="2:4">
      <c r="B28" s="96" t="s">
        <v>367</v>
      </c>
      <c r="C28" s="97">
        <v>19.899999999999999</v>
      </c>
      <c r="D28" s="98">
        <v>99700</v>
      </c>
    </row>
    <row r="29" spans="2:4">
      <c r="B29" s="96" t="s">
        <v>368</v>
      </c>
      <c r="C29" s="97">
        <v>11.5</v>
      </c>
      <c r="D29" s="98">
        <v>100000</v>
      </c>
    </row>
    <row r="30" spans="2:4">
      <c r="B30" s="96" t="s">
        <v>369</v>
      </c>
      <c r="C30" s="97">
        <v>5.5</v>
      </c>
      <c r="D30" s="98">
        <v>115000</v>
      </c>
    </row>
    <row r="31" spans="2:4">
      <c r="B31" s="96" t="s">
        <v>370</v>
      </c>
      <c r="C31" s="97">
        <v>7.1</v>
      </c>
      <c r="D31" s="98">
        <v>125000</v>
      </c>
    </row>
    <row r="32" spans="2:4">
      <c r="B32" s="96" t="s">
        <v>371</v>
      </c>
      <c r="C32" s="97">
        <v>15.1</v>
      </c>
      <c r="D32" s="98">
        <v>109000</v>
      </c>
    </row>
    <row r="33" spans="2:4">
      <c r="B33" s="96" t="s">
        <v>372</v>
      </c>
      <c r="C33" s="97">
        <v>15.1</v>
      </c>
      <c r="D33" s="98">
        <v>109000</v>
      </c>
    </row>
    <row r="34" spans="2:4">
      <c r="B34" s="96" t="s">
        <v>373</v>
      </c>
      <c r="C34" s="97">
        <v>25.1</v>
      </c>
      <c r="D34" s="98">
        <v>119000</v>
      </c>
    </row>
    <row r="35" spans="2:4">
      <c r="B35" s="96" t="s">
        <v>374</v>
      </c>
      <c r="C35" s="97">
        <v>25.1</v>
      </c>
      <c r="D35" s="98">
        <v>119000</v>
      </c>
    </row>
    <row r="36" spans="2:4">
      <c r="B36" s="96" t="s">
        <v>375</v>
      </c>
      <c r="C36" s="97">
        <v>14.1</v>
      </c>
      <c r="D36" s="98">
        <v>95300</v>
      </c>
    </row>
    <row r="37" spans="2:4">
      <c r="B37" s="96" t="s">
        <v>376</v>
      </c>
      <c r="C37" s="97">
        <v>19.600000000000001</v>
      </c>
      <c r="D37" s="98">
        <v>54100</v>
      </c>
    </row>
    <row r="38" spans="2:4">
      <c r="B38" s="96" t="s">
        <v>377</v>
      </c>
      <c r="C38" s="97">
        <v>19.600000000000001</v>
      </c>
      <c r="D38" s="98">
        <v>54100</v>
      </c>
    </row>
    <row r="39" spans="2:4">
      <c r="B39" s="96" t="s">
        <v>378</v>
      </c>
      <c r="C39" s="97">
        <v>1.2</v>
      </c>
      <c r="D39" s="98">
        <v>308000</v>
      </c>
    </row>
    <row r="40" spans="2:4">
      <c r="B40" s="96" t="s">
        <v>379</v>
      </c>
      <c r="C40" s="97">
        <v>3.8</v>
      </c>
      <c r="D40" s="98">
        <v>202000</v>
      </c>
    </row>
    <row r="41" spans="2:4">
      <c r="B41" s="96" t="s">
        <v>380</v>
      </c>
      <c r="C41" s="97">
        <v>46.5</v>
      </c>
      <c r="D41" s="98">
        <v>58300</v>
      </c>
    </row>
    <row r="42" spans="2:4" ht="30">
      <c r="B42" s="99" t="s">
        <v>381</v>
      </c>
      <c r="C42" s="97">
        <v>7</v>
      </c>
      <c r="D42" s="98">
        <v>121000</v>
      </c>
    </row>
    <row r="43" spans="2:4">
      <c r="B43" s="96" t="s">
        <v>340</v>
      </c>
      <c r="C43" s="97">
        <v>20.3</v>
      </c>
      <c r="D43" s="98">
        <v>74400</v>
      </c>
    </row>
    <row r="44" spans="2:4">
      <c r="B44" s="96" t="s">
        <v>382</v>
      </c>
      <c r="C44" s="97">
        <v>7.8</v>
      </c>
      <c r="D44" s="98">
        <v>108000</v>
      </c>
    </row>
    <row r="45" spans="2:4">
      <c r="B45" s="96" t="s">
        <v>383</v>
      </c>
      <c r="C45" s="97">
        <v>7.9</v>
      </c>
      <c r="D45" s="98">
        <v>132000</v>
      </c>
    </row>
    <row r="46" spans="2:4">
      <c r="B46" s="96" t="s">
        <v>384</v>
      </c>
      <c r="C46" s="97">
        <v>5.9</v>
      </c>
      <c r="D46" s="98">
        <v>110000</v>
      </c>
    </row>
    <row r="47" spans="2:4">
      <c r="B47" s="96" t="s">
        <v>385</v>
      </c>
      <c r="C47" s="97">
        <v>5.9</v>
      </c>
      <c r="D47" s="98">
        <v>117000</v>
      </c>
    </row>
    <row r="48" spans="2:4">
      <c r="B48" s="96" t="s">
        <v>386</v>
      </c>
      <c r="C48" s="97">
        <v>14.9</v>
      </c>
      <c r="D48" s="98">
        <v>132000</v>
      </c>
    </row>
    <row r="49" spans="2:4">
      <c r="B49" s="96" t="s">
        <v>387</v>
      </c>
      <c r="C49" s="97">
        <v>13.6</v>
      </c>
      <c r="D49" s="98">
        <v>84300</v>
      </c>
    </row>
    <row r="50" spans="2:4">
      <c r="B50" s="96" t="s">
        <v>388</v>
      </c>
      <c r="C50" s="97">
        <v>13.6</v>
      </c>
      <c r="D50" s="98">
        <v>84300</v>
      </c>
    </row>
    <row r="51" spans="2:4">
      <c r="B51" s="96" t="s">
        <v>389</v>
      </c>
      <c r="C51" s="97">
        <v>13.8</v>
      </c>
      <c r="D51" s="98">
        <v>95300</v>
      </c>
    </row>
    <row r="52" spans="2:4">
      <c r="B52" s="96" t="s">
        <v>390</v>
      </c>
      <c r="C52" s="97">
        <v>25.4</v>
      </c>
      <c r="D52" s="98">
        <v>66000</v>
      </c>
    </row>
    <row r="53" spans="2:4">
      <c r="B53" s="96" t="s">
        <v>391</v>
      </c>
      <c r="C53" s="97">
        <v>25.4</v>
      </c>
      <c r="D53" s="98">
        <v>66000</v>
      </c>
    </row>
    <row r="54" spans="2:4">
      <c r="B54" s="96" t="s">
        <v>392</v>
      </c>
      <c r="C54" s="97">
        <v>25.4</v>
      </c>
      <c r="D54" s="98">
        <v>66000</v>
      </c>
    </row>
    <row r="55" spans="2:4">
      <c r="B55" s="96" t="s">
        <v>393</v>
      </c>
      <c r="C55" s="97">
        <v>6.8</v>
      </c>
      <c r="D55" s="98">
        <v>117000</v>
      </c>
    </row>
    <row r="56" spans="2:4" ht="15.75" thickBot="1">
      <c r="B56" s="100" t="s">
        <v>394</v>
      </c>
      <c r="C56" s="101" t="s">
        <v>13</v>
      </c>
      <c r="D56" s="102">
        <v>183000</v>
      </c>
    </row>
  </sheetData>
  <mergeCells count="1">
    <mergeCell ref="B2:D2"/>
  </mergeCell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77DE09-7E25-4DDF-9ECF-31C0188EEAEA}">
  <dimension ref="A1:H12"/>
  <sheetViews>
    <sheetView zoomScale="90" zoomScaleNormal="90" workbookViewId="0">
      <pane ySplit="1" topLeftCell="A7" activePane="bottomLeft" state="frozen"/>
      <selection pane="bottomLeft" activeCell="G7" sqref="G7"/>
    </sheetView>
  </sheetViews>
  <sheetFormatPr defaultColWidth="8.85546875" defaultRowHeight="15"/>
  <cols>
    <col min="1" max="2" width="12.7109375" customWidth="1"/>
    <col min="3" max="3" width="12.42578125" customWidth="1"/>
    <col min="4" max="4" width="14.140625" bestFit="1" customWidth="1"/>
    <col min="5" max="5" width="18.42578125" bestFit="1" customWidth="1"/>
    <col min="6" max="6" width="67.140625" customWidth="1"/>
    <col min="7" max="7" width="10" bestFit="1" customWidth="1"/>
    <col min="8" max="8" width="54.42578125" customWidth="1"/>
  </cols>
  <sheetData>
    <row r="1" spans="1:8" ht="39.75" customHeight="1">
      <c r="A1" s="6" t="s">
        <v>0</v>
      </c>
      <c r="B1" s="6" t="s">
        <v>1</v>
      </c>
      <c r="C1" s="5" t="s">
        <v>2</v>
      </c>
      <c r="D1" s="6" t="s">
        <v>4</v>
      </c>
      <c r="E1" s="6" t="s">
        <v>5</v>
      </c>
      <c r="F1" s="1" t="s">
        <v>6</v>
      </c>
      <c r="G1" s="1" t="s">
        <v>7</v>
      </c>
      <c r="H1" s="5" t="s">
        <v>8</v>
      </c>
    </row>
    <row r="2" spans="1:8" ht="27.75" customHeight="1">
      <c r="A2" s="155" t="s">
        <v>395</v>
      </c>
      <c r="B2" s="155"/>
      <c r="C2" s="155"/>
      <c r="D2" s="155"/>
      <c r="E2" s="155"/>
      <c r="F2" s="155"/>
      <c r="G2" s="155"/>
      <c r="H2" s="155"/>
    </row>
    <row r="3" spans="1:8" s="20" customFormat="1" ht="23.25">
      <c r="A3" s="48" t="s">
        <v>112</v>
      </c>
      <c r="B3" s="48"/>
      <c r="C3" s="123" t="s">
        <v>86</v>
      </c>
      <c r="D3" s="48" t="s">
        <v>396</v>
      </c>
      <c r="E3" s="28" t="s">
        <v>397</v>
      </c>
      <c r="F3" s="126" t="s">
        <v>398</v>
      </c>
      <c r="G3" s="125">
        <f>(G4-G5)/(G6-G7)</f>
        <v>0</v>
      </c>
      <c r="H3" s="136"/>
    </row>
    <row r="4" spans="1:8" s="20" customFormat="1" ht="31.5">
      <c r="A4" s="52" t="s">
        <v>112</v>
      </c>
      <c r="B4" s="52"/>
      <c r="C4" s="130" t="s">
        <v>112</v>
      </c>
      <c r="D4" s="52" t="s">
        <v>396</v>
      </c>
      <c r="E4" s="29" t="s">
        <v>399</v>
      </c>
      <c r="F4" s="131" t="s">
        <v>400</v>
      </c>
      <c r="G4" s="133">
        <v>0</v>
      </c>
      <c r="H4" s="135"/>
    </row>
    <row r="5" spans="1:8" s="20" customFormat="1" ht="53.25" customHeight="1">
      <c r="A5" s="52" t="s">
        <v>112</v>
      </c>
      <c r="B5" s="52"/>
      <c r="C5" s="130" t="s">
        <v>112</v>
      </c>
      <c r="D5" s="52" t="s">
        <v>396</v>
      </c>
      <c r="E5" s="29" t="s">
        <v>401</v>
      </c>
      <c r="F5" s="131" t="s">
        <v>402</v>
      </c>
      <c r="G5" s="133">
        <v>0</v>
      </c>
      <c r="H5" s="135"/>
    </row>
    <row r="6" spans="1:8" s="20" customFormat="1" ht="65.25" customHeight="1">
      <c r="A6" s="52" t="s">
        <v>112</v>
      </c>
      <c r="B6" s="52"/>
      <c r="C6" s="130" t="s">
        <v>112</v>
      </c>
      <c r="D6" s="52" t="s">
        <v>396</v>
      </c>
      <c r="E6" s="29" t="s">
        <v>403</v>
      </c>
      <c r="F6" s="131" t="s">
        <v>404</v>
      </c>
      <c r="G6" s="133">
        <v>1</v>
      </c>
      <c r="H6" s="135"/>
    </row>
    <row r="7" spans="1:8" s="20" customFormat="1" ht="51.75" customHeight="1">
      <c r="A7" s="52" t="s">
        <v>112</v>
      </c>
      <c r="B7" s="52"/>
      <c r="C7" s="52" t="s">
        <v>112</v>
      </c>
      <c r="D7" s="52" t="s">
        <v>396</v>
      </c>
      <c r="E7" s="29" t="s">
        <v>405</v>
      </c>
      <c r="F7" s="135" t="s">
        <v>406</v>
      </c>
      <c r="G7" s="133">
        <v>0</v>
      </c>
      <c r="H7" s="135"/>
    </row>
    <row r="8" spans="1:8" s="20" customFormat="1" ht="94.5">
      <c r="A8" s="48" t="s">
        <v>112</v>
      </c>
      <c r="B8" s="48"/>
      <c r="C8" s="48" t="s">
        <v>112</v>
      </c>
      <c r="D8" s="48" t="s">
        <v>92</v>
      </c>
      <c r="E8" s="21" t="s">
        <v>99</v>
      </c>
      <c r="F8" s="128" t="s">
        <v>100</v>
      </c>
      <c r="G8" s="125">
        <f>IF(AND(G3&gt;4,G3&lt;=10),((G9*G10)/1000),0)</f>
        <v>0</v>
      </c>
      <c r="H8" s="126" t="s">
        <v>407</v>
      </c>
    </row>
    <row r="9" spans="1:8" s="20" customFormat="1" ht="31.5">
      <c r="A9" s="52" t="s">
        <v>112</v>
      </c>
      <c r="B9" s="52"/>
      <c r="C9" s="52" t="s">
        <v>86</v>
      </c>
      <c r="D9" s="52" t="s">
        <v>396</v>
      </c>
      <c r="E9" s="23" t="s">
        <v>408</v>
      </c>
      <c r="F9" s="131" t="s">
        <v>409</v>
      </c>
      <c r="G9" s="133">
        <v>0</v>
      </c>
      <c r="H9" s="132"/>
    </row>
    <row r="10" spans="1:8" s="20" customFormat="1" ht="47.25" customHeight="1">
      <c r="A10" s="52" t="s">
        <v>112</v>
      </c>
      <c r="B10" s="52"/>
      <c r="C10" s="52" t="s">
        <v>86</v>
      </c>
      <c r="D10" s="52" t="s">
        <v>396</v>
      </c>
      <c r="E10" s="23" t="s">
        <v>410</v>
      </c>
      <c r="F10" s="131" t="s">
        <v>411</v>
      </c>
      <c r="G10" s="133">
        <v>0</v>
      </c>
      <c r="H10" s="132"/>
    </row>
    <row r="11" spans="1:8" ht="26.25">
      <c r="A11" s="2"/>
      <c r="B11" s="2"/>
      <c r="C11" s="3"/>
      <c r="D11" s="2"/>
      <c r="E11" s="11"/>
      <c r="F11" s="10"/>
      <c r="G11" s="4"/>
    </row>
    <row r="12" spans="1:8" ht="26.25">
      <c r="A12" s="2"/>
      <c r="B12" s="2"/>
      <c r="C12" s="3"/>
      <c r="D12" s="2"/>
      <c r="E12" s="11"/>
      <c r="F12" s="10"/>
      <c r="G12" s="4"/>
    </row>
  </sheetData>
  <mergeCells count="1">
    <mergeCell ref="A2:H2"/>
  </mergeCell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77CE90-5AB1-4D6F-8B5E-42D5EA724D1C}">
  <dimension ref="A1:H10"/>
  <sheetViews>
    <sheetView zoomScale="90" zoomScaleNormal="90" workbookViewId="0">
      <selection activeCell="H8" sqref="H8"/>
    </sheetView>
  </sheetViews>
  <sheetFormatPr defaultColWidth="8.85546875" defaultRowHeight="15"/>
  <cols>
    <col min="1" max="2" width="12.7109375" customWidth="1"/>
    <col min="3" max="3" width="11.7109375" customWidth="1"/>
    <col min="4" max="4" width="14.42578125" bestFit="1" customWidth="1"/>
    <col min="5" max="5" width="18.42578125" bestFit="1" customWidth="1"/>
    <col min="6" max="6" width="70.85546875" customWidth="1"/>
    <col min="7" max="7" width="10" bestFit="1" customWidth="1"/>
    <col min="8" max="8" width="55.85546875" customWidth="1"/>
  </cols>
  <sheetData>
    <row r="1" spans="1:8" ht="39.75" customHeight="1">
      <c r="A1" s="6" t="s">
        <v>0</v>
      </c>
      <c r="B1" s="6" t="s">
        <v>1</v>
      </c>
      <c r="C1" s="5" t="s">
        <v>2</v>
      </c>
      <c r="D1" s="6" t="s">
        <v>4</v>
      </c>
      <c r="E1" s="6" t="s">
        <v>5</v>
      </c>
      <c r="F1" s="1" t="s">
        <v>6</v>
      </c>
      <c r="G1" s="1" t="s">
        <v>7</v>
      </c>
      <c r="H1" s="5" t="s">
        <v>8</v>
      </c>
    </row>
    <row r="2" spans="1:8" ht="30.75" customHeight="1">
      <c r="A2" s="155" t="s">
        <v>412</v>
      </c>
      <c r="B2" s="155"/>
      <c r="C2" s="155"/>
      <c r="D2" s="155"/>
      <c r="E2" s="155"/>
      <c r="F2" s="155"/>
      <c r="G2" s="155"/>
      <c r="H2" s="155"/>
    </row>
    <row r="3" spans="1:8" s="20" customFormat="1" ht="23.25">
      <c r="A3" s="48" t="s">
        <v>112</v>
      </c>
      <c r="B3" s="48"/>
      <c r="C3" s="123" t="s">
        <v>86</v>
      </c>
      <c r="D3" s="48" t="s">
        <v>396</v>
      </c>
      <c r="E3" s="28" t="s">
        <v>397</v>
      </c>
      <c r="F3" s="126" t="s">
        <v>398</v>
      </c>
      <c r="G3" s="125">
        <f>(SUM(G4)/SUM(G5))</f>
        <v>5</v>
      </c>
      <c r="H3" s="136"/>
    </row>
    <row r="4" spans="1:8" s="20" customFormat="1" ht="47.25">
      <c r="A4" s="52" t="s">
        <v>112</v>
      </c>
      <c r="B4" s="52"/>
      <c r="C4" s="130" t="s">
        <v>112</v>
      </c>
      <c r="D4" s="52" t="s">
        <v>396</v>
      </c>
      <c r="E4" s="29" t="s">
        <v>413</v>
      </c>
      <c r="F4" s="131" t="s">
        <v>414</v>
      </c>
      <c r="G4" s="133">
        <v>10</v>
      </c>
      <c r="H4" s="135"/>
    </row>
    <row r="5" spans="1:8" s="20" customFormat="1" ht="65.25" customHeight="1">
      <c r="A5" s="52" t="s">
        <v>112</v>
      </c>
      <c r="B5" s="52"/>
      <c r="C5" s="130" t="s">
        <v>112</v>
      </c>
      <c r="D5" s="52" t="s">
        <v>396</v>
      </c>
      <c r="E5" s="29" t="s">
        <v>415</v>
      </c>
      <c r="F5" s="131" t="s">
        <v>416</v>
      </c>
      <c r="G5" s="133">
        <v>2</v>
      </c>
      <c r="H5" s="135"/>
    </row>
    <row r="6" spans="1:8" s="20" customFormat="1" ht="94.5">
      <c r="A6" s="48" t="s">
        <v>112</v>
      </c>
      <c r="B6" s="48"/>
      <c r="C6" s="48" t="s">
        <v>86</v>
      </c>
      <c r="D6" s="48" t="s">
        <v>417</v>
      </c>
      <c r="E6" s="21" t="s">
        <v>99</v>
      </c>
      <c r="F6" s="128" t="s">
        <v>100</v>
      </c>
      <c r="G6" s="125">
        <f>IF(AND(G3&gt;4,G3&lt;=10),((G7*G8)/1000),0)</f>
        <v>500</v>
      </c>
      <c r="H6" s="126" t="s">
        <v>418</v>
      </c>
    </row>
    <row r="7" spans="1:8" s="20" customFormat="1" ht="31.5">
      <c r="A7" s="52" t="s">
        <v>112</v>
      </c>
      <c r="B7" s="52"/>
      <c r="C7" s="52" t="s">
        <v>112</v>
      </c>
      <c r="D7" s="52" t="s">
        <v>396</v>
      </c>
      <c r="E7" s="23" t="s">
        <v>408</v>
      </c>
      <c r="F7" s="131" t="s">
        <v>409</v>
      </c>
      <c r="G7" s="133">
        <v>20</v>
      </c>
      <c r="H7" s="132"/>
    </row>
    <row r="8" spans="1:8" s="20" customFormat="1" ht="47.25" customHeight="1">
      <c r="A8" s="52" t="s">
        <v>112</v>
      </c>
      <c r="B8" s="52"/>
      <c r="C8" s="52" t="s">
        <v>112</v>
      </c>
      <c r="D8" s="52" t="s">
        <v>396</v>
      </c>
      <c r="E8" s="23" t="s">
        <v>410</v>
      </c>
      <c r="F8" s="131" t="s">
        <v>411</v>
      </c>
      <c r="G8" s="133">
        <v>25000</v>
      </c>
      <c r="H8" s="132"/>
    </row>
    <row r="9" spans="1:8" ht="26.25">
      <c r="A9" s="2"/>
      <c r="B9" s="2"/>
      <c r="C9" s="3"/>
      <c r="D9" s="2"/>
      <c r="E9" s="11"/>
      <c r="F9" s="10"/>
      <c r="G9" s="4"/>
    </row>
    <row r="10" spans="1:8" ht="26.25">
      <c r="A10" s="2"/>
      <c r="B10" s="2"/>
      <c r="C10" s="3"/>
      <c r="D10" s="2"/>
      <c r="E10" s="11"/>
      <c r="F10" s="10"/>
      <c r="G10" s="4"/>
    </row>
  </sheetData>
  <mergeCells count="1">
    <mergeCell ref="A2:H2"/>
  </mergeCells>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6D7EDB-E59B-4A01-BA2D-CAA87B9F9471}">
  <dimension ref="A1:H6"/>
  <sheetViews>
    <sheetView zoomScale="90" zoomScaleNormal="90" workbookViewId="0">
      <selection activeCell="G3" sqref="G3"/>
    </sheetView>
  </sheetViews>
  <sheetFormatPr defaultColWidth="8.85546875" defaultRowHeight="15"/>
  <cols>
    <col min="1" max="2" width="12.7109375" customWidth="1"/>
    <col min="3" max="3" width="11.7109375" customWidth="1"/>
    <col min="4" max="4" width="14.42578125" bestFit="1" customWidth="1"/>
    <col min="5" max="5" width="18.42578125" bestFit="1" customWidth="1"/>
    <col min="6" max="6" width="70.85546875" customWidth="1"/>
    <col min="7" max="7" width="21.42578125" customWidth="1"/>
    <col min="8" max="8" width="56.85546875" customWidth="1"/>
  </cols>
  <sheetData>
    <row r="1" spans="1:8" ht="39.75" customHeight="1">
      <c r="A1" s="6" t="s">
        <v>0</v>
      </c>
      <c r="B1" s="6" t="s">
        <v>1</v>
      </c>
      <c r="C1" s="5" t="s">
        <v>2</v>
      </c>
      <c r="D1" s="6" t="s">
        <v>4</v>
      </c>
      <c r="E1" s="6" t="s">
        <v>5</v>
      </c>
      <c r="F1" s="1" t="s">
        <v>6</v>
      </c>
      <c r="G1" s="1" t="s">
        <v>7</v>
      </c>
      <c r="H1" s="5" t="s">
        <v>8</v>
      </c>
    </row>
    <row r="2" spans="1:8" ht="29.25" customHeight="1">
      <c r="A2" s="155" t="s">
        <v>419</v>
      </c>
      <c r="B2" s="155"/>
      <c r="C2" s="155"/>
      <c r="D2" s="155"/>
      <c r="E2" s="155"/>
      <c r="F2" s="155"/>
      <c r="G2" s="155"/>
      <c r="H2" s="155"/>
    </row>
    <row r="3" spans="1:8" s="20" customFormat="1" ht="90" customHeight="1">
      <c r="A3" s="48" t="s">
        <v>112</v>
      </c>
      <c r="B3" s="48"/>
      <c r="C3" s="48" t="s">
        <v>86</v>
      </c>
      <c r="D3" s="48" t="s">
        <v>417</v>
      </c>
      <c r="E3" s="21" t="s">
        <v>147</v>
      </c>
      <c r="F3" s="136" t="s">
        <v>420</v>
      </c>
      <c r="G3" s="125">
        <f>G4</f>
        <v>100</v>
      </c>
      <c r="H3" s="136" t="s">
        <v>421</v>
      </c>
    </row>
    <row r="4" spans="1:8" s="20" customFormat="1" ht="31.5">
      <c r="A4" s="52" t="s">
        <v>112</v>
      </c>
      <c r="B4" s="52"/>
      <c r="C4" s="52" t="s">
        <v>112</v>
      </c>
      <c r="D4" s="52" t="s">
        <v>396</v>
      </c>
      <c r="E4" s="23" t="s">
        <v>422</v>
      </c>
      <c r="F4" s="135" t="s">
        <v>423</v>
      </c>
      <c r="G4" s="133">
        <v>100</v>
      </c>
      <c r="H4" s="135"/>
    </row>
    <row r="5" spans="1:8" ht="26.25">
      <c r="A5" s="2"/>
      <c r="B5" s="2"/>
      <c r="C5" s="3"/>
      <c r="D5" s="2"/>
      <c r="E5" s="11"/>
      <c r="F5" s="10"/>
      <c r="G5" s="4"/>
    </row>
    <row r="6" spans="1:8" ht="26.25">
      <c r="A6" s="2"/>
      <c r="B6" s="2"/>
      <c r="C6" s="3"/>
      <c r="D6" s="2"/>
      <c r="E6" s="11"/>
      <c r="F6" s="10"/>
      <c r="G6" s="4"/>
    </row>
  </sheetData>
  <mergeCells count="1">
    <mergeCell ref="A2:H2"/>
  </mergeCell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FC15D4-B1B0-4B74-B498-5D7F67290AD8}">
  <dimension ref="A1:H7"/>
  <sheetViews>
    <sheetView zoomScale="90" zoomScaleNormal="90" workbookViewId="0">
      <pane ySplit="1" topLeftCell="A2" activePane="bottomLeft" state="frozen"/>
      <selection pane="bottomLeft" activeCell="G3" sqref="G3"/>
    </sheetView>
  </sheetViews>
  <sheetFormatPr defaultColWidth="8.85546875" defaultRowHeight="15"/>
  <cols>
    <col min="1" max="1" width="11.140625" customWidth="1"/>
    <col min="2" max="2" width="12.42578125" customWidth="1"/>
    <col min="3" max="3" width="10.42578125" customWidth="1"/>
    <col min="4" max="4" width="10.7109375" customWidth="1"/>
    <col min="5" max="5" width="18.42578125" bestFit="1" customWidth="1"/>
    <col min="6" max="6" width="70.85546875" customWidth="1"/>
    <col min="7" max="7" width="23.28515625" customWidth="1"/>
    <col min="8" max="8" width="41.140625" customWidth="1"/>
  </cols>
  <sheetData>
    <row r="1" spans="1:8" ht="39.75" customHeight="1">
      <c r="A1" s="6" t="s">
        <v>0</v>
      </c>
      <c r="B1" s="6" t="s">
        <v>1</v>
      </c>
      <c r="C1" s="5" t="s">
        <v>2</v>
      </c>
      <c r="D1" s="6" t="s">
        <v>4</v>
      </c>
      <c r="E1" s="6" t="s">
        <v>5</v>
      </c>
      <c r="F1" s="1" t="s">
        <v>6</v>
      </c>
      <c r="G1" s="1" t="s">
        <v>7</v>
      </c>
      <c r="H1" s="5" t="s">
        <v>8</v>
      </c>
    </row>
    <row r="2" spans="1:8" ht="25.5" customHeight="1">
      <c r="A2" s="155" t="s">
        <v>424</v>
      </c>
      <c r="B2" s="155"/>
      <c r="C2" s="155"/>
      <c r="D2" s="155"/>
      <c r="E2" s="155"/>
      <c r="F2" s="155"/>
      <c r="G2" s="155"/>
      <c r="H2" s="155"/>
    </row>
    <row r="3" spans="1:8" s="20" customFormat="1" ht="78.75">
      <c r="A3" s="53" t="s">
        <v>112</v>
      </c>
      <c r="B3" s="53"/>
      <c r="C3" s="53" t="s">
        <v>86</v>
      </c>
      <c r="D3" s="53" t="s">
        <v>87</v>
      </c>
      <c r="E3" s="38"/>
      <c r="F3" s="34" t="s">
        <v>425</v>
      </c>
      <c r="G3" s="34" t="s">
        <v>426</v>
      </c>
      <c r="H3" s="37" t="s">
        <v>427</v>
      </c>
    </row>
    <row r="4" spans="1:8" s="20" customFormat="1" ht="65.25" customHeight="1">
      <c r="A4" s="50" t="s">
        <v>112</v>
      </c>
      <c r="B4" s="50"/>
      <c r="C4" s="124" t="s">
        <v>86</v>
      </c>
      <c r="D4" s="50" t="s">
        <v>417</v>
      </c>
      <c r="E4" s="21" t="s">
        <v>147</v>
      </c>
      <c r="F4" s="126" t="s">
        <v>428</v>
      </c>
      <c r="G4" s="125">
        <f>G5</f>
        <v>100</v>
      </c>
      <c r="H4" s="136"/>
    </row>
    <row r="5" spans="1:8" s="20" customFormat="1" ht="47.25" customHeight="1">
      <c r="A5" s="51" t="s">
        <v>112</v>
      </c>
      <c r="B5" s="51"/>
      <c r="C5" s="51" t="s">
        <v>112</v>
      </c>
      <c r="D5" s="51" t="s">
        <v>396</v>
      </c>
      <c r="E5" s="23" t="s">
        <v>429</v>
      </c>
      <c r="F5" s="131" t="s">
        <v>430</v>
      </c>
      <c r="G5" s="133">
        <v>100</v>
      </c>
      <c r="H5" s="132"/>
    </row>
    <row r="6" spans="1:8" ht="26.25">
      <c r="A6" s="2"/>
      <c r="B6" s="2"/>
      <c r="C6" s="3"/>
      <c r="D6" s="2"/>
      <c r="E6" s="11"/>
      <c r="F6" s="10"/>
      <c r="G6" s="4"/>
    </row>
    <row r="7" spans="1:8" ht="26.25">
      <c r="A7" s="2"/>
      <c r="B7" s="2"/>
      <c r="C7" s="3"/>
      <c r="D7" s="2"/>
      <c r="E7" s="11"/>
      <c r="F7" s="10"/>
      <c r="G7" s="4"/>
    </row>
  </sheetData>
  <mergeCells count="1">
    <mergeCell ref="A2:H2"/>
  </mergeCells>
  <dataValidations count="1">
    <dataValidation type="list" allowBlank="1" showInputMessage="1" showErrorMessage="1" sqref="G3" xr:uid="{9DDB6D4C-334D-442C-AF00-8D0BAA2B10B8}">
      <formula1>"Wind/Solar/Wave/Tidal Plant,Hydro/Geothermal"</formula1>
    </dataValidation>
  </dataValidations>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A2A71156DC7A845931FA815841BBBE9" ma:contentTypeVersion="14" ma:contentTypeDescription="Create a new document." ma:contentTypeScope="" ma:versionID="ca3cab8b0fad4a8cc11179bbc72a9d6c">
  <xsd:schema xmlns:xsd="http://www.w3.org/2001/XMLSchema" xmlns:xs="http://www.w3.org/2001/XMLSchema" xmlns:p="http://schemas.microsoft.com/office/2006/metadata/properties" xmlns:ns3="65777255-547c-4997-b980-b8ec387fc921" xmlns:ns4="544e15c9-ee33-4574-8cbe-20a29a71700b" targetNamespace="http://schemas.microsoft.com/office/2006/metadata/properties" ma:root="true" ma:fieldsID="8704e392ffcbbae8f264f3297d7e21b0" ns3:_="" ns4:_="">
    <xsd:import namespace="65777255-547c-4997-b980-b8ec387fc921"/>
    <xsd:import namespace="544e15c9-ee33-4574-8cbe-20a29a71700b"/>
    <xsd:element name="properties">
      <xsd:complexType>
        <xsd:sequence>
          <xsd:element name="documentManagement">
            <xsd:complexType>
              <xsd:all>
                <xsd:element ref="ns3:MediaServiceMetadata" minOccurs="0"/>
                <xsd:element ref="ns3:MediaServiceFastMetadata" minOccurs="0"/>
                <xsd:element ref="ns3:_activity" minOccurs="0"/>
                <xsd:element ref="ns4:SharedWithUsers" minOccurs="0"/>
                <xsd:element ref="ns4:SharedWithDetails" minOccurs="0"/>
                <xsd:element ref="ns4:SharingHintHash" minOccurs="0"/>
                <xsd:element ref="ns3:MediaServiceAutoTags" minOccurs="0"/>
                <xsd:element ref="ns3:MediaServiceOCR" minOccurs="0"/>
                <xsd:element ref="ns3:MediaServiceGenerationTime" minOccurs="0"/>
                <xsd:element ref="ns3:MediaServiceEventHashCode" minOccurs="0"/>
                <xsd:element ref="ns3:MediaServiceObjectDetectorVersions" minOccurs="0"/>
                <xsd:element ref="ns3:MediaServiceDateTaken" minOccurs="0"/>
                <xsd:element ref="ns3:MediaServiceSystemTags"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5777255-547c-4997-b980-b8ec387fc92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_activity" ma:index="10" nillable="true" ma:displayName="_activity" ma:hidden="true" ma:internalName="_activity">
      <xsd:simpleType>
        <xsd:restriction base="dms:Note"/>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bjectDetectorVersions" ma:index="18" nillable="true" ma:displayName="MediaServiceObjectDetectorVersions" ma:hidden="true" ma:indexed="true" ma:internalName="MediaServiceObjectDetectorVersions" ma:readOnly="true">
      <xsd:simpleType>
        <xsd:restriction base="dms:Text"/>
      </xsd:simpleType>
    </xsd:element>
    <xsd:element name="MediaServiceDateTaken" ma:index="19" nillable="true" ma:displayName="MediaServiceDateTaken" ma:hidden="true" ma:indexed="true" ma:internalName="MediaServiceDateTaken" ma:readOnly="true">
      <xsd:simpleType>
        <xsd:restriction base="dms:Text"/>
      </xsd:simpleType>
    </xsd:element>
    <xsd:element name="MediaServiceSystemTags" ma:index="20" nillable="true" ma:displayName="MediaServiceSystemTags" ma:hidden="true" ma:internalName="MediaServiceSystemTags" ma:readOnly="true">
      <xsd:simpleType>
        <xsd:restriction base="dms:Note"/>
      </xsd:simpleType>
    </xsd:element>
    <xsd:element name="MediaLengthInSeconds" ma:index="21"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544e15c9-ee33-4574-8cbe-20a29a71700b"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SharingHintHash" ma:index="13"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activity xmlns="65777255-547c-4997-b980-b8ec387fc921" xsi:nil="true"/>
  </documentManagement>
</p:properties>
</file>

<file path=customXml/itemProps1.xml><?xml version="1.0" encoding="utf-8"?>
<ds:datastoreItem xmlns:ds="http://schemas.openxmlformats.org/officeDocument/2006/customXml" ds:itemID="{46C80C35-A764-4ABB-A34A-DE9FD14CF31A}"/>
</file>

<file path=customXml/itemProps2.xml><?xml version="1.0" encoding="utf-8"?>
<ds:datastoreItem xmlns:ds="http://schemas.openxmlformats.org/officeDocument/2006/customXml" ds:itemID="{22E9E12B-A782-4CD0-BA0B-F88D93C1A800}"/>
</file>

<file path=customXml/itemProps3.xml><?xml version="1.0" encoding="utf-8"?>
<ds:datastoreItem xmlns:ds="http://schemas.openxmlformats.org/officeDocument/2006/customXml" ds:itemID="{81C01DF7-4581-4984-A1C7-ADB0D0955016}"/>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Luis Hernandez</dc:creator>
  <cp:keywords/>
  <dc:description/>
  <cp:lastModifiedBy>Jailine Molina</cp:lastModifiedBy>
  <cp:revision/>
  <dcterms:created xsi:type="dcterms:W3CDTF">2023-08-10T21:37:31Z</dcterms:created>
  <dcterms:modified xsi:type="dcterms:W3CDTF">2024-03-04T21:06:33Z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0x0101005A2A71156DC7A845931FA815841BBBE9</vt:lpwstr>
  </property>
</Properties>
</file>