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029"/>
  <workbookPr filterPrivacy="1"/>
  <xr:revisionPtr revIDLastSave="84" documentId="8_{4D18D043-3280-4F83-A360-6790723AE380}" xr6:coauthVersionLast="47" xr6:coauthVersionMax="47" xr10:uidLastSave="{C9B7FC3B-21D9-420E-9C1F-ECDAB10C88CE}"/>
  <bookViews>
    <workbookView xWindow="28680" yWindow="-120" windowWidth="29040" windowHeight="15720" xr2:uid="{00000000-000D-0000-FFFF-FFFF00000000}"/>
  </bookViews>
  <sheets>
    <sheet name="Mineral_industry_Streamlined" sheetId="1" r:id="rId1"/>
    <sheet name="Emission Factors and Defaults" sheetId="8" r:id="rId2"/>
    <sheet name="CO2 Emissions from waste fuels" sheetId="24" r:id="rId3"/>
    <sheet name="Inclusion of Waste plas (enum)" sheetId="17" r:id="rId4"/>
    <sheet name="Inclusion of others (enum)" sheetId="18" r:id="rId5"/>
    <sheet name="Inclusion of waste solv (enum)" sheetId="19" r:id="rId6"/>
    <sheet name="Inclusion of waste wood (enum)" sheetId="20" r:id="rId7"/>
    <sheet name="Inclusion of Mixed waste (enum)" sheetId="21" r:id="rId8"/>
    <sheet name="Inclusion of Waste oil (enum)" sheetId="12" r:id="rId9"/>
    <sheet name="Inclusion of Waste tires (enum)" sheetId="11" r:id="rId10"/>
    <sheet name="Cement Production Process" sheetId="7" r:id="rId1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0" i="1" l="1"/>
  <c r="G53" i="1"/>
  <c r="G30" i="1" l="1"/>
  <c r="G47" i="1"/>
  <c r="G15" i="7"/>
  <c r="G10" i="7"/>
  <c r="G26" i="1"/>
  <c r="G21" i="1"/>
  <c r="G54" i="1"/>
  <c r="G52" i="1"/>
  <c r="G59" i="1" s="1"/>
  <c r="G51" i="1"/>
  <c r="G58" i="1" s="1"/>
  <c r="G50" i="1"/>
  <c r="G57" i="1" s="1"/>
  <c r="G48" i="1"/>
  <c r="D6" i="24"/>
  <c r="G21" i="24"/>
  <c r="G28" i="24" s="1"/>
  <c r="G49" i="1"/>
  <c r="G56" i="1" s="1"/>
  <c r="D33" i="1"/>
  <c r="G26" i="24"/>
  <c r="G25" i="24"/>
  <c r="G24" i="24"/>
  <c r="G31" i="24" s="1"/>
  <c r="G23" i="24"/>
  <c r="G22" i="24"/>
  <c r="G20" i="24"/>
  <c r="G27" i="24" s="1"/>
  <c r="G33" i="24"/>
  <c r="G32" i="24"/>
  <c r="G30" i="24"/>
  <c r="G29" i="24"/>
  <c r="D19" i="24"/>
  <c r="D18" i="24"/>
  <c r="D17" i="24"/>
  <c r="D16" i="24"/>
  <c r="D15" i="24"/>
  <c r="D14" i="24"/>
  <c r="D13" i="24"/>
  <c r="D12" i="24"/>
  <c r="D11" i="24"/>
  <c r="D10" i="24"/>
  <c r="D9" i="24"/>
  <c r="D8" i="24"/>
  <c r="D7" i="24"/>
  <c r="G13" i="1" l="1"/>
  <c r="G34" i="24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G55" i="1"/>
  <c r="G61" i="1" s="1"/>
  <c r="G12" i="1" s="1"/>
  <c r="G14" i="1" l="1"/>
  <c r="G19" i="7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tc={7917112D-B2FA-4A47-AAEC-6C5CD39C956D}</author>
    <author>tc={9B9977A5-0217-4C49-AA88-4792EB41F286}</author>
    <author>tc={92978058-89E4-41D7-BE04-68D2EC9E3387}</author>
    <author>tc={51228832-4A13-4816-8E8E-D45BDB453613}</author>
  </authors>
  <commentList>
    <comment ref="E15" authorId="0" shapeId="0" xr:uid="{7917112D-B2FA-4A47-AAEC-6C5CD39C956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All fields in a sub-schema should be grouped (lines 16-29). Same for the corresponding subschema tab. 
Reply:
    Can we add a field for applicable reporting year? 
Reply:
    revised
Reply:
    Please see grouping to the far left for your reference </t>
      </text>
    </comment>
    <comment ref="E16" authorId="1" shapeId="0" xr:uid="{9B9977A5-0217-4C49-AA88-4792EB41F28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I moved this into the sun-schemas to better facilitate multiple reporting years. </t>
      </text>
    </comment>
    <comment ref="E31" authorId="2" shapeId="0" xr:uid="{92978058-89E4-41D7-BE04-68D2EC9E3387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All fields in a sub-schema should be grouped (lines 31-60). Same for the corresponding subschema tab.
Reply:
    Please see grouping to the far left for your reference </t>
      </text>
    </comment>
    <comment ref="E32" authorId="3" shapeId="0" xr:uid="{51228832-4A13-4816-8E8E-D45BDB45361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I moved this into the sun-schemas to better facilitate multiple reporting years. 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tc={A96BF6DD-F037-477E-B9F7-A7B0D97255BD}</author>
  </authors>
  <commentList>
    <comment ref="G20" authorId="0" shapeId="0" xr:uid="{A96BF6DD-F037-477E-B9F7-A7B0D97255B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To discuss with technical team if visibility fields can be referenced. </t>
      </text>
    </comment>
  </commentList>
</comments>
</file>

<file path=xl/sharedStrings.xml><?xml version="1.0" encoding="utf-8"?>
<sst xmlns="http://schemas.openxmlformats.org/spreadsheetml/2006/main" count="531" uniqueCount="97">
  <si>
    <t>Mineral Industry- Cement Production Methodology Schema</t>
  </si>
  <si>
    <t>Description</t>
  </si>
  <si>
    <t/>
  </si>
  <si>
    <t>Schema Type</t>
  </si>
  <si>
    <t>Verifiable Credentials</t>
  </si>
  <si>
    <t>Required Field</t>
  </si>
  <si>
    <t>Field Type</t>
  </si>
  <si>
    <t>Parameter</t>
  </si>
  <si>
    <t>Visibility</t>
  </si>
  <si>
    <t>Question</t>
  </si>
  <si>
    <t>Allow Multiple Answers</t>
  </si>
  <si>
    <t>Answer</t>
  </si>
  <si>
    <t>Yes</t>
  </si>
  <si>
    <t>Enum</t>
  </si>
  <si>
    <t>Waste oil (waste petrol) (enum)</t>
  </si>
  <si>
    <t>Inclusion of waste oil (waste petroleum products)</t>
  </si>
  <si>
    <t>No</t>
  </si>
  <si>
    <t>Inclusion waste tires (enum)</t>
  </si>
  <si>
    <t>Inclusion of waste tires/composite rubber</t>
  </si>
  <si>
    <t>Inclusion of waste plastic (enum)</t>
  </si>
  <si>
    <t>Inclusion of waste plastic/composite resins</t>
  </si>
  <si>
    <t>Inclusion of Mixed waste (enum)</t>
  </si>
  <si>
    <t>Inclusion of mixed industrial waste</t>
  </si>
  <si>
    <t>Inclusion of waste wood (enum)</t>
  </si>
  <si>
    <t>Inclusion of waste wood/sawdust</t>
  </si>
  <si>
    <t>Inclusion of waste solv (enum)</t>
  </si>
  <si>
    <t>Inclusion of waste solvents</t>
  </si>
  <si>
    <t>Inclusion other fossil-based solid fuel wastes (enum)</t>
  </si>
  <si>
    <t>Inclusion of other fossil-based solid fuel wastes</t>
  </si>
  <si>
    <t>Number</t>
  </si>
  <si>
    <t>CO2 Emissions from waste fuels (tCO2)</t>
  </si>
  <si>
    <t>CO2 Emissions from cement production process (tCO2)</t>
  </si>
  <si>
    <t>Total emissions (tCO2)</t>
  </si>
  <si>
    <t xml:space="preserve">Applicable reporting year </t>
  </si>
  <si>
    <t>Cement production process</t>
  </si>
  <si>
    <t>CO2 Emissions from cement production process</t>
  </si>
  <si>
    <t>Mass fraction of CaO in clicker
[0~1]</t>
  </si>
  <si>
    <t>Mass fraction of non-emissive CaO in clincker
[0~1]</t>
  </si>
  <si>
    <t>Mass fraction of MgO in clinker
[0~1]</t>
  </si>
  <si>
    <t>Mass fraction of non-emissive MgO in clinker
[0~1]</t>
  </si>
  <si>
    <t>Emission factor for clinker
(tCO2/t-clinker)</t>
  </si>
  <si>
    <t>Mass fraction of CaO in non-recycled CKD
[0~1]</t>
  </si>
  <si>
    <t>Mass fraction of non-emissive CaO in CKD
[0~1]</t>
  </si>
  <si>
    <t>Mass fraction of MgO in  non-recycled CKD
[0~1]</t>
  </si>
  <si>
    <t>Mass fraction of non-emissive MgO in CKD
[0~1]</t>
  </si>
  <si>
    <t>Emission factor for cement kiln dust
(tCO2/t-CKD)</t>
  </si>
  <si>
    <t>Clinker produced (ton)</t>
  </si>
  <si>
    <t>CKD not recycled (ton)</t>
  </si>
  <si>
    <t>Raw material input (ton)</t>
  </si>
  <si>
    <t>CO2 emissions from waste fuel</t>
  </si>
  <si>
    <t xml:space="preserve">CO2 Emissions from Waste Fuels </t>
  </si>
  <si>
    <t>Waste oil (waste petroleum products) (ton)</t>
  </si>
  <si>
    <t>Waste oil NCV (TJ/Gg)</t>
  </si>
  <si>
    <t>Waste tires/composite rubber (ton)</t>
  </si>
  <si>
    <t>Waste tires/composite rubber NCV (TJ/Gg)</t>
  </si>
  <si>
    <t>Waste plastic/composite resins (ton)</t>
  </si>
  <si>
    <t>Waste plastic/composite resins NCV (TJ/Gg)</t>
  </si>
  <si>
    <t>Other fossil-based solid fuel wastes (ton)</t>
  </si>
  <si>
    <t>Other fossil-based solid fuel wastes NCV (TJ/Gg)</t>
  </si>
  <si>
    <t>Waste solvents (ton)</t>
  </si>
  <si>
    <t>Waste solvents NCV (TJ/Gg)</t>
  </si>
  <si>
    <t>Waste wood/sawdust (ton)</t>
  </si>
  <si>
    <t>Waste wood/sawdust NCV (TJ/Gg)</t>
  </si>
  <si>
    <t>Mixed industrial waste (ton)</t>
  </si>
  <si>
    <t>Mixed industrial waste NCV (TJ/Gg)</t>
  </si>
  <si>
    <t>Waste oil emission factor (kgCO2/TJ)</t>
  </si>
  <si>
    <t>Waste tires emission factor (kgCO2/TJ)</t>
  </si>
  <si>
    <t>Waste plastic emission factor (kgCO2/TJ)</t>
  </si>
  <si>
    <t>Other fossil-based solid fuel wastes emission factor (kgCO2/TJ)</t>
  </si>
  <si>
    <t>Waste solvents emission factor (kgCO2/TJ)</t>
  </si>
  <si>
    <t>Waste wood emission factor (kgCO2/TJ)</t>
  </si>
  <si>
    <t>Mixed industrial waste emission factor (kgCO2/TJ)</t>
  </si>
  <si>
    <t>Waste oil CO2 emissions (tCO2)</t>
  </si>
  <si>
    <t>Waste tires CO2 emissions(tCO2)</t>
  </si>
  <si>
    <t>Waste plastic CO2 emissions (tCO2)</t>
  </si>
  <si>
    <t>Other fossil-based solid fuel wastes CO2 emissions (tCO2)</t>
  </si>
  <si>
    <t>Waste solvents CO2 emissions (tCO2)</t>
  </si>
  <si>
    <t>Waste wood CO2 emissions (tCO2)</t>
  </si>
  <si>
    <t>Mixed industrial waste CO2 emissions (tCO2)</t>
  </si>
  <si>
    <t>Total (tCO2)</t>
  </si>
  <si>
    <t>Waste fuel CO2 emission factors</t>
  </si>
  <si>
    <t>Waste Fuel Type</t>
  </si>
  <si>
    <t>CO2 emission factor (kgCO2/TJ)</t>
  </si>
  <si>
    <t>Emission Factor for Raw Material Input</t>
  </si>
  <si>
    <t>Waste oil (waste petroleum products)</t>
  </si>
  <si>
    <t>Waste tires/composite rubber</t>
  </si>
  <si>
    <t>Waste plastic/composite resins</t>
  </si>
  <si>
    <t>Other fossil-based solid fuel wastes</t>
  </si>
  <si>
    <t>Waste solvents</t>
  </si>
  <si>
    <t>Waste wood/sawdust</t>
  </si>
  <si>
    <t>Mixed industrial waste</t>
  </si>
  <si>
    <t>Calculating CO2 Emissions from Waste Fuels</t>
  </si>
  <si>
    <t>Sub-Schema</t>
  </si>
  <si>
    <t>Allow Multiple Answer</t>
  </si>
  <si>
    <t>Schema name</t>
  </si>
  <si>
    <t>Field name</t>
  </si>
  <si>
    <t>Calculating CO2 Emissions from Cement Production Process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</si>
</sst>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00"/>
    <numFmt numFmtId="165" formatCode="#,##0.0000"/>
  </numFmts>
  <fonts count="16">
    <font>
      <sz val="11"/>
      <color theme="1"/>
      <name val="Calibri"/>
      <family val="2"/>
      <scheme val="minor"/>
    </font>
    <font>
      <b/>
      <sz val="14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2"/>
      <color rgb="FF000000"/>
      <name val="Aptos Narrow"/>
      <family val="2"/>
      <charset val="129"/>
    </font>
    <font>
      <sz val="8"/>
      <name val="Calibri"/>
      <family val="3"/>
      <charset val="129"/>
      <scheme val="minor"/>
    </font>
    <font>
      <sz val="9"/>
      <color indexed="81"/>
      <name val="Tahoma"/>
      <charset val="1"/>
    </font>
  </fonts>
  <fills count="11">
    <fill>
      <patternFill patternType="none"/>
    </fill>
    <fill>
      <patternFill patternType="gray125"/>
    </fill>
    <fill>
      <patternFill patternType="solid">
        <fgColor rgb="FFD8E4BC"/>
      </patternFill>
    </fill>
    <fill>
      <patternFill patternType="solid">
        <fgColor rgb="FFFFFFFF"/>
      </patternFill>
    </fill>
    <fill>
      <patternFill patternType="solid">
        <fgColor rgb="FFFABF8F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rgb="FF000000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theme="1" tint="4.9989318521683403E-2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73">
    <xf numFmtId="0" fontId="0" fillId="0" borderId="0" xfId="0"/>
    <xf numFmtId="0" fontId="1" fillId="2" borderId="1" xfId="0" applyFont="1" applyFill="1" applyBorder="1"/>
    <xf numFmtId="0" fontId="1" fillId="4" borderId="1" xfId="0" applyFont="1" applyFill="1" applyBorder="1"/>
    <xf numFmtId="0" fontId="1" fillId="0" borderId="1" xfId="0" applyFont="1" applyBorder="1"/>
    <xf numFmtId="0" fontId="2" fillId="0" borderId="2" xfId="0" applyFont="1" applyBorder="1" applyAlignment="1">
      <alignment wrapText="1"/>
    </xf>
    <xf numFmtId="0" fontId="4" fillId="0" borderId="0" xfId="0" applyFont="1"/>
    <xf numFmtId="0" fontId="0" fillId="0" borderId="3" xfId="0" applyBorder="1"/>
    <xf numFmtId="0" fontId="0" fillId="6" borderId="3" xfId="0" applyFill="1" applyBorder="1"/>
    <xf numFmtId="0" fontId="0" fillId="6" borderId="0" xfId="0" applyFill="1"/>
    <xf numFmtId="0" fontId="5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0" fillId="0" borderId="0" xfId="0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/>
    <xf numFmtId="0" fontId="0" fillId="7" borderId="0" xfId="0" applyFill="1"/>
    <xf numFmtId="0" fontId="2" fillId="5" borderId="1" xfId="0" applyFont="1" applyFill="1" applyBorder="1"/>
    <xf numFmtId="4" fontId="0" fillId="0" borderId="0" xfId="0" applyNumberFormat="1"/>
    <xf numFmtId="0" fontId="5" fillId="5" borderId="1" xfId="0" applyFont="1" applyFill="1" applyBorder="1"/>
    <xf numFmtId="0" fontId="3" fillId="5" borderId="0" xfId="1" applyFill="1"/>
    <xf numFmtId="4" fontId="5" fillId="5" borderId="1" xfId="0" applyNumberFormat="1" applyFont="1" applyFill="1" applyBorder="1"/>
    <xf numFmtId="0" fontId="0" fillId="8" borderId="0" xfId="0" applyFill="1"/>
    <xf numFmtId="4" fontId="1" fillId="4" borderId="5" xfId="0" applyNumberFormat="1" applyFont="1" applyFill="1" applyBorder="1" applyAlignment="1">
      <alignment horizontal="left"/>
    </xf>
    <xf numFmtId="0" fontId="3" fillId="5" borderId="1" xfId="1" applyFill="1" applyBorder="1"/>
    <xf numFmtId="0" fontId="9" fillId="0" borderId="1" xfId="0" applyFont="1" applyBorder="1"/>
    <xf numFmtId="0" fontId="10" fillId="0" borderId="2" xfId="0" applyFont="1" applyBorder="1" applyAlignment="1">
      <alignment wrapText="1"/>
    </xf>
    <xf numFmtId="0" fontId="9" fillId="0" borderId="6" xfId="0" applyFont="1" applyBorder="1"/>
    <xf numFmtId="0" fontId="10" fillId="0" borderId="7" xfId="0" applyFont="1" applyBorder="1" applyAlignment="1">
      <alignment wrapText="1"/>
    </xf>
    <xf numFmtId="0" fontId="11" fillId="0" borderId="0" xfId="0" applyFont="1"/>
    <xf numFmtId="164" fontId="5" fillId="0" borderId="1" xfId="0" applyNumberFormat="1" applyFont="1" applyBorder="1" applyAlignment="1">
      <alignment horizontal="left" wrapText="1"/>
    </xf>
    <xf numFmtId="164" fontId="2" fillId="6" borderId="1" xfId="0" applyNumberFormat="1" applyFont="1" applyFill="1" applyBorder="1" applyAlignment="1">
      <alignment horizontal="left" wrapText="1"/>
    </xf>
    <xf numFmtId="0" fontId="12" fillId="0" borderId="1" xfId="0" applyFont="1" applyBorder="1" applyAlignment="1">
      <alignment wrapText="1"/>
    </xf>
    <xf numFmtId="0" fontId="12" fillId="0" borderId="2" xfId="0" applyFont="1" applyBorder="1" applyAlignment="1">
      <alignment wrapText="1"/>
    </xf>
    <xf numFmtId="164" fontId="12" fillId="0" borderId="2" xfId="0" applyNumberFormat="1" applyFont="1" applyBorder="1" applyAlignment="1">
      <alignment horizontal="left" wrapText="1"/>
    </xf>
    <xf numFmtId="0" fontId="12" fillId="0" borderId="6" xfId="0" applyFont="1" applyBorder="1" applyAlignment="1">
      <alignment wrapText="1"/>
    </xf>
    <xf numFmtId="0" fontId="12" fillId="0" borderId="7" xfId="0" applyFont="1" applyBorder="1" applyAlignment="1">
      <alignment wrapText="1"/>
    </xf>
    <xf numFmtId="164" fontId="12" fillId="0" borderId="7" xfId="0" applyNumberFormat="1" applyFont="1" applyBorder="1" applyAlignment="1">
      <alignment horizontal="left" wrapText="1"/>
    </xf>
    <xf numFmtId="0" fontId="10" fillId="0" borderId="6" xfId="0" applyFont="1" applyBorder="1" applyAlignment="1">
      <alignment wrapText="1"/>
    </xf>
    <xf numFmtId="164" fontId="10" fillId="9" borderId="7" xfId="0" applyNumberFormat="1" applyFont="1" applyFill="1" applyBorder="1" applyAlignment="1">
      <alignment horizontal="left" wrapText="1"/>
    </xf>
    <xf numFmtId="0" fontId="0" fillId="0" borderId="8" xfId="0" applyBorder="1" applyAlignment="1">
      <alignment vertical="center" wrapText="1"/>
    </xf>
    <xf numFmtId="0" fontId="13" fillId="0" borderId="8" xfId="0" applyFont="1" applyBorder="1" applyAlignment="1">
      <alignment vertical="center" wrapText="1"/>
    </xf>
    <xf numFmtId="0" fontId="13" fillId="0" borderId="9" xfId="0" applyFont="1" applyBorder="1" applyAlignment="1">
      <alignment vertical="center" wrapText="1"/>
    </xf>
    <xf numFmtId="4" fontId="5" fillId="0" borderId="1" xfId="0" applyNumberFormat="1" applyFont="1" applyBorder="1" applyAlignment="1">
      <alignment wrapText="1"/>
    </xf>
    <xf numFmtId="165" fontId="5" fillId="0" borderId="1" xfId="0" applyNumberFormat="1" applyFont="1" applyBorder="1" applyAlignment="1">
      <alignment horizontal="left" wrapText="1"/>
    </xf>
    <xf numFmtId="165" fontId="5" fillId="6" borderId="1" xfId="0" applyNumberFormat="1" applyFont="1" applyFill="1" applyBorder="1" applyAlignment="1">
      <alignment horizontal="left" wrapText="1"/>
    </xf>
    <xf numFmtId="0" fontId="2" fillId="5" borderId="10" xfId="0" applyFont="1" applyFill="1" applyBorder="1"/>
    <xf numFmtId="49" fontId="10" fillId="0" borderId="7" xfId="0" applyNumberFormat="1" applyFont="1" applyBorder="1" applyAlignment="1">
      <alignment wrapText="1"/>
    </xf>
    <xf numFmtId="49" fontId="0" fillId="0" borderId="0" xfId="0" applyNumberFormat="1"/>
    <xf numFmtId="0" fontId="4" fillId="10" borderId="0" xfId="0" applyFont="1" applyFill="1"/>
    <xf numFmtId="0" fontId="0" fillId="0" borderId="0" xfId="0" applyAlignment="1">
      <alignment horizontal="right"/>
    </xf>
    <xf numFmtId="0" fontId="4" fillId="0" borderId="0" xfId="0" applyFont="1" applyAlignment="1">
      <alignment horizontal="center" vertical="center"/>
    </xf>
    <xf numFmtId="4" fontId="2" fillId="6" borderId="1" xfId="0" applyNumberFormat="1" applyFont="1" applyFill="1" applyBorder="1" applyAlignment="1">
      <alignment horizontal="left"/>
    </xf>
    <xf numFmtId="4" fontId="2" fillId="5" borderId="1" xfId="0" applyNumberFormat="1" applyFont="1" applyFill="1" applyBorder="1" applyAlignment="1">
      <alignment horizontal="left"/>
    </xf>
    <xf numFmtId="0" fontId="1" fillId="4" borderId="1" xfId="0" applyFont="1" applyFill="1" applyBorder="1" applyAlignment="1">
      <alignment wrapText="1"/>
    </xf>
    <xf numFmtId="0" fontId="1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wrapText="1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8" fillId="10" borderId="0" xfId="0" applyFont="1" applyFill="1" applyAlignment="1">
      <alignment horizontal="center"/>
    </xf>
    <xf numFmtId="0" fontId="7" fillId="10" borderId="0" xfId="0" applyFont="1" applyFill="1" applyAlignment="1">
      <alignment horizontal="center"/>
    </xf>
    <xf numFmtId="0" fontId="8" fillId="0" borderId="0" xfId="0" applyFont="1" applyAlignment="1">
      <alignment horizont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4" fontId="5" fillId="0" borderId="1" xfId="0" applyNumberFormat="1" applyFont="1" applyFill="1" applyBorder="1" applyAlignment="1">
      <alignment wrapText="1"/>
    </xf>
    <xf numFmtId="0" fontId="5" fillId="0" borderId="0" xfId="0" applyFont="1" applyFill="1" applyAlignment="1">
      <alignment wrapText="1"/>
    </xf>
    <xf numFmtId="0" fontId="2" fillId="0" borderId="1" xfId="0" applyFont="1" applyFill="1" applyBorder="1"/>
    <xf numFmtId="0" fontId="5" fillId="0" borderId="1" xfId="0" applyFont="1" applyFill="1" applyBorder="1" applyAlignment="1">
      <alignment wrapText="1"/>
    </xf>
    <xf numFmtId="0" fontId="0" fillId="0" borderId="0" xfId="0" applyFill="1" applyAlignment="1">
      <alignment vertical="center" wrapText="1"/>
    </xf>
    <xf numFmtId="1" fontId="5" fillId="0" borderId="1" xfId="0" applyNumberFormat="1" applyFont="1" applyFill="1" applyBorder="1" applyAlignment="1">
      <alignment horizontal="left" wrapText="1"/>
    </xf>
    <xf numFmtId="0" fontId="4" fillId="0" borderId="0" xfId="0" applyFont="1" applyFill="1"/>
    <xf numFmtId="0" fontId="0" fillId="0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15" dT="2025-08-27T14:44:32.13" personId="{00000000-0000-0000-0000-000000000000}" id="{7917112D-B2FA-4A47-AAEC-6C5CD39C956D}">
    <text xml:space="preserve">All fields in a sub-schema should be grouped (lines 16-29). Same for the corresponding subschema tab. </text>
  </threadedComment>
  <threadedComment ref="E15" dT="2025-08-27T14:53:12.04" personId="{00000000-0000-0000-0000-000000000000}" id="{F6C2EF1A-398D-4107-A27B-7FD5EEE5324B}" parentId="{7917112D-B2FA-4A47-AAEC-6C5CD39C956D}">
    <text xml:space="preserve">Can we add a field for applicable reporting year? </text>
  </threadedComment>
  <threadedComment ref="E15" dT="2025-08-28T01:37:10.59" personId="{00000000-0000-0000-0000-000000000000}" id="{1C3AEBE4-A783-4E48-984B-7DC57939AEB7}" parentId="{7917112D-B2FA-4A47-AAEC-6C5CD39C956D}">
    <text>revised</text>
  </threadedComment>
  <threadedComment ref="E15" dT="2025-08-29T15:12:35.39" personId="{00000000-0000-0000-0000-000000000000}" id="{4F859150-BBE3-4253-B862-366529A741CF}" parentId="{7917112D-B2FA-4A47-AAEC-6C5CD39C956D}">
    <text xml:space="preserve">Please see grouping to the far left for your reference </text>
  </threadedComment>
  <threadedComment ref="E16" dT="2025-08-29T17:55:53.69" personId="{00000000-0000-0000-0000-000000000000}" id="{9B9977A5-0217-4C49-AA88-4792EB41F286}">
    <text xml:space="preserve">I moved this into the sun-schemas to better facilitate multiple reporting years. </text>
  </threadedComment>
  <threadedComment ref="E31" dT="2025-08-27T14:51:35.07" personId="{00000000-0000-0000-0000-000000000000}" id="{92978058-89E4-41D7-BE04-68D2EC9E3387}">
    <text>All fields in a sub-schema should be grouped (lines 31-60). Same for the corresponding subschema tab.</text>
  </threadedComment>
  <threadedComment ref="E31" dT="2025-08-29T15:16:25.28" personId="{00000000-0000-0000-0000-000000000000}" id="{39261286-262A-437C-A5E9-9111E521ED37}" parentId="{92978058-89E4-41D7-BE04-68D2EC9E3387}">
    <text xml:space="preserve">Please see grouping to the far left for your reference </text>
  </threadedComment>
  <threadedComment ref="E32" dT="2025-08-29T17:55:53.69" personId="{00000000-0000-0000-0000-000000000000}" id="{51228832-4A13-4816-8E8E-D45BDB453613}">
    <text xml:space="preserve">I moved this into the sun-schemas to better facilitate multiple reporting years. 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G20" dT="2025-08-27T14:56:59.27" personId="{00000000-0000-0000-0000-000000000000}" id="{A96BF6DD-F037-477E-B9F7-A7B0D97255BD}">
    <text xml:space="preserve">To discuss with technical team if visibility fields can be referenced. 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61"/>
  <sheetViews>
    <sheetView tabSelected="1" zoomScale="91" zoomScaleNormal="91" workbookViewId="0">
      <selection activeCell="G54" sqref="G54"/>
    </sheetView>
  </sheetViews>
  <sheetFormatPr defaultColWidth="8.88671875" defaultRowHeight="14.4" outlineLevelRow="1"/>
  <cols>
    <col min="1" max="1" width="20" customWidth="1"/>
    <col min="2" max="2" width="40" customWidth="1"/>
    <col min="3" max="3" width="46.44140625" customWidth="1"/>
    <col min="4" max="4" width="20" customWidth="1"/>
    <col min="5" max="5" width="64.44140625" customWidth="1"/>
    <col min="6" max="6" width="30" customWidth="1"/>
    <col min="7" max="7" width="50" style="16" customWidth="1"/>
  </cols>
  <sheetData>
    <row r="1" spans="1:8" ht="18">
      <c r="A1" s="53" t="s">
        <v>0</v>
      </c>
      <c r="B1" s="53"/>
      <c r="C1" s="53"/>
      <c r="D1" s="53"/>
      <c r="E1" s="53"/>
      <c r="F1" s="53"/>
      <c r="G1" s="53"/>
    </row>
    <row r="2" spans="1:8" ht="18">
      <c r="A2" s="1" t="s">
        <v>1</v>
      </c>
      <c r="B2" s="54" t="s">
        <v>2</v>
      </c>
      <c r="C2" s="54"/>
      <c r="D2" s="54"/>
      <c r="E2" s="54"/>
      <c r="F2" s="54"/>
      <c r="G2" s="54"/>
    </row>
    <row r="3" spans="1:8" ht="18">
      <c r="A3" s="1" t="s">
        <v>3</v>
      </c>
      <c r="B3" s="54" t="s">
        <v>4</v>
      </c>
      <c r="C3" s="54"/>
      <c r="D3" s="54"/>
      <c r="E3" s="54"/>
      <c r="F3" s="54"/>
      <c r="G3" s="54"/>
    </row>
    <row r="4" spans="1:8" ht="21" customHeight="1">
      <c r="A4" s="2" t="s">
        <v>5</v>
      </c>
      <c r="B4" s="2" t="s">
        <v>6</v>
      </c>
      <c r="C4" s="2" t="s">
        <v>7</v>
      </c>
      <c r="D4" s="2" t="s">
        <v>8</v>
      </c>
      <c r="E4" s="2" t="s">
        <v>9</v>
      </c>
      <c r="F4" s="2" t="s">
        <v>10</v>
      </c>
      <c r="G4" s="21" t="s">
        <v>11</v>
      </c>
    </row>
    <row r="5" spans="1:8" s="5" customFormat="1">
      <c r="A5" s="17" t="s">
        <v>12</v>
      </c>
      <c r="B5" s="17" t="s">
        <v>13</v>
      </c>
      <c r="C5" s="22" t="s">
        <v>14</v>
      </c>
      <c r="D5" s="17"/>
      <c r="E5" s="17" t="s">
        <v>15</v>
      </c>
      <c r="F5" s="17" t="s">
        <v>16</v>
      </c>
      <c r="G5" s="19" t="s">
        <v>12</v>
      </c>
    </row>
    <row r="6" spans="1:8" s="5" customFormat="1">
      <c r="A6" s="17" t="s">
        <v>12</v>
      </c>
      <c r="B6" s="17" t="s">
        <v>13</v>
      </c>
      <c r="C6" s="22" t="s">
        <v>17</v>
      </c>
      <c r="D6" s="17"/>
      <c r="E6" s="17" t="s">
        <v>18</v>
      </c>
      <c r="F6" s="17" t="s">
        <v>16</v>
      </c>
      <c r="G6" s="19" t="s">
        <v>12</v>
      </c>
    </row>
    <row r="7" spans="1:8" s="5" customFormat="1">
      <c r="A7" s="17" t="s">
        <v>12</v>
      </c>
      <c r="B7" s="17" t="s">
        <v>13</v>
      </c>
      <c r="C7" s="22" t="s">
        <v>19</v>
      </c>
      <c r="D7" s="17"/>
      <c r="E7" s="17" t="s">
        <v>20</v>
      </c>
      <c r="F7" s="17" t="s">
        <v>16</v>
      </c>
      <c r="G7" s="19" t="s">
        <v>12</v>
      </c>
    </row>
    <row r="8" spans="1:8" s="5" customFormat="1">
      <c r="A8" s="17" t="s">
        <v>12</v>
      </c>
      <c r="B8" s="17" t="s">
        <v>13</v>
      </c>
      <c r="C8" s="22" t="s">
        <v>21</v>
      </c>
      <c r="D8" s="17"/>
      <c r="E8" s="17" t="s">
        <v>22</v>
      </c>
      <c r="F8" s="17" t="s">
        <v>16</v>
      </c>
      <c r="G8" s="19" t="s">
        <v>12</v>
      </c>
    </row>
    <row r="9" spans="1:8" s="5" customFormat="1">
      <c r="A9" s="17" t="s">
        <v>12</v>
      </c>
      <c r="B9" s="17" t="s">
        <v>13</v>
      </c>
      <c r="C9" s="22" t="s">
        <v>23</v>
      </c>
      <c r="D9" s="17"/>
      <c r="E9" s="17" t="s">
        <v>24</v>
      </c>
      <c r="F9" s="17" t="s">
        <v>16</v>
      </c>
      <c r="G9" s="19" t="s">
        <v>12</v>
      </c>
    </row>
    <row r="10" spans="1:8" s="5" customFormat="1">
      <c r="A10" s="17" t="s">
        <v>12</v>
      </c>
      <c r="B10" s="17" t="s">
        <v>13</v>
      </c>
      <c r="C10" s="22" t="s">
        <v>25</v>
      </c>
      <c r="D10" s="17"/>
      <c r="E10" s="17" t="s">
        <v>26</v>
      </c>
      <c r="F10" s="17" t="s">
        <v>16</v>
      </c>
      <c r="G10" s="19" t="s">
        <v>12</v>
      </c>
    </row>
    <row r="11" spans="1:8" s="5" customFormat="1">
      <c r="A11" s="17" t="s">
        <v>12</v>
      </c>
      <c r="B11" s="17" t="s">
        <v>13</v>
      </c>
      <c r="C11" s="22" t="s">
        <v>27</v>
      </c>
      <c r="D11" s="17"/>
      <c r="E11" s="17" t="s">
        <v>28</v>
      </c>
      <c r="F11" s="17" t="s">
        <v>16</v>
      </c>
      <c r="G11" s="19" t="s">
        <v>12</v>
      </c>
    </row>
    <row r="12" spans="1:8">
      <c r="A12" s="15" t="s">
        <v>16</v>
      </c>
      <c r="B12" s="15" t="s">
        <v>29</v>
      </c>
      <c r="C12" s="15"/>
      <c r="D12" s="17"/>
      <c r="E12" s="15" t="s">
        <v>30</v>
      </c>
      <c r="F12" s="15" t="s">
        <v>16</v>
      </c>
      <c r="G12" s="50">
        <f>SUM(G61)</f>
        <v>16765.599999999999</v>
      </c>
      <c r="H12" s="5"/>
    </row>
    <row r="13" spans="1:8">
      <c r="A13" s="15" t="s">
        <v>16</v>
      </c>
      <c r="B13" s="15" t="s">
        <v>29</v>
      </c>
      <c r="C13" s="15"/>
      <c r="D13" s="17"/>
      <c r="E13" s="15" t="s">
        <v>31</v>
      </c>
      <c r="F13" s="15" t="s">
        <v>16</v>
      </c>
      <c r="G13" s="50">
        <f>SUM(G30)</f>
        <v>33390.400000000001</v>
      </c>
      <c r="H13" s="5"/>
    </row>
    <row r="14" spans="1:8">
      <c r="A14" s="15" t="s">
        <v>16</v>
      </c>
      <c r="B14" s="44" t="s">
        <v>29</v>
      </c>
      <c r="C14" s="15"/>
      <c r="D14" s="17"/>
      <c r="E14" s="15" t="s">
        <v>32</v>
      </c>
      <c r="F14" s="15" t="s">
        <v>16</v>
      </c>
      <c r="G14" s="50">
        <f>G12+G13</f>
        <v>50156</v>
      </c>
      <c r="H14" s="5"/>
    </row>
    <row r="15" spans="1:8">
      <c r="A15" s="15" t="s">
        <v>12</v>
      </c>
      <c r="B15" s="18" t="s">
        <v>34</v>
      </c>
      <c r="C15" s="15"/>
      <c r="D15" s="15"/>
      <c r="E15" s="15" t="s">
        <v>35</v>
      </c>
      <c r="F15" s="15" t="s">
        <v>12</v>
      </c>
      <c r="G15" s="51"/>
      <c r="H15" s="5"/>
    </row>
    <row r="16" spans="1:8" s="72" customFormat="1" outlineLevel="1">
      <c r="A16" s="65" t="s">
        <v>12</v>
      </c>
      <c r="B16" s="66" t="s">
        <v>29</v>
      </c>
      <c r="C16" s="67"/>
      <c r="D16" s="68"/>
      <c r="E16" s="69" t="s">
        <v>33</v>
      </c>
      <c r="F16" s="68" t="s">
        <v>16</v>
      </c>
      <c r="G16" s="70">
        <v>2021</v>
      </c>
      <c r="H16" s="71"/>
    </row>
    <row r="17" spans="1:8" s="5" customFormat="1" ht="28.8" outlineLevel="1">
      <c r="A17" s="30" t="s">
        <v>12</v>
      </c>
      <c r="B17" s="31" t="s">
        <v>29</v>
      </c>
      <c r="C17" s="31"/>
      <c r="D17" s="31"/>
      <c r="E17" s="31" t="s">
        <v>36</v>
      </c>
      <c r="F17" s="31" t="s">
        <v>16</v>
      </c>
      <c r="G17" s="32">
        <v>6.5000000000000002E-2</v>
      </c>
    </row>
    <row r="18" spans="1:8" s="5" customFormat="1" ht="28.8" outlineLevel="1">
      <c r="A18" s="33" t="s">
        <v>12</v>
      </c>
      <c r="B18" s="34" t="s">
        <v>29</v>
      </c>
      <c r="C18" s="34"/>
      <c r="D18" s="34"/>
      <c r="E18" s="34" t="s">
        <v>37</v>
      </c>
      <c r="F18" s="34" t="s">
        <v>16</v>
      </c>
      <c r="G18" s="35">
        <v>0.02</v>
      </c>
    </row>
    <row r="19" spans="1:8" ht="28.8" outlineLevel="1">
      <c r="A19" s="33" t="s">
        <v>12</v>
      </c>
      <c r="B19" s="34" t="s">
        <v>29</v>
      </c>
      <c r="C19" s="34"/>
      <c r="D19" s="34"/>
      <c r="E19" s="34" t="s">
        <v>38</v>
      </c>
      <c r="F19" s="34" t="s">
        <v>16</v>
      </c>
      <c r="G19" s="35">
        <v>2.5000000000000001E-2</v>
      </c>
      <c r="H19" s="5"/>
    </row>
    <row r="20" spans="1:8" ht="28.8" outlineLevel="1">
      <c r="A20" s="33" t="s">
        <v>12</v>
      </c>
      <c r="B20" s="34" t="s">
        <v>29</v>
      </c>
      <c r="C20" s="34"/>
      <c r="D20" s="34"/>
      <c r="E20" s="34" t="s">
        <v>39</v>
      </c>
      <c r="F20" s="34" t="s">
        <v>16</v>
      </c>
      <c r="G20" s="35">
        <v>5.0000000000000001E-3</v>
      </c>
      <c r="H20" s="5"/>
    </row>
    <row r="21" spans="1:8" ht="28.8" outlineLevel="1">
      <c r="A21" s="36" t="s">
        <v>16</v>
      </c>
      <c r="B21" s="26" t="s">
        <v>29</v>
      </c>
      <c r="C21" s="26"/>
      <c r="D21" s="26"/>
      <c r="E21" s="45" t="s">
        <v>40</v>
      </c>
      <c r="F21" s="26" t="s">
        <v>16</v>
      </c>
      <c r="G21" s="37">
        <f>(G17-G18)*0.785+(G19-G20)*1.092</f>
        <v>5.7165000000000007E-2</v>
      </c>
      <c r="H21" s="5"/>
    </row>
    <row r="22" spans="1:8" ht="28.8" outlineLevel="1">
      <c r="A22" s="9" t="s">
        <v>12</v>
      </c>
      <c r="B22" s="9" t="s">
        <v>29</v>
      </c>
      <c r="C22" s="9" t="s">
        <v>2</v>
      </c>
      <c r="D22" s="9"/>
      <c r="E22" s="9" t="s">
        <v>41</v>
      </c>
      <c r="F22" s="9" t="s">
        <v>16</v>
      </c>
      <c r="G22" s="28">
        <v>0.6</v>
      </c>
      <c r="H22" s="5"/>
    </row>
    <row r="23" spans="1:8" ht="28.8" outlineLevel="1">
      <c r="A23" s="9" t="s">
        <v>12</v>
      </c>
      <c r="B23" s="9" t="s">
        <v>29</v>
      </c>
      <c r="C23" s="9"/>
      <c r="D23" s="9"/>
      <c r="E23" s="9" t="s">
        <v>42</v>
      </c>
      <c r="F23" s="9" t="s">
        <v>16</v>
      </c>
      <c r="G23" s="28">
        <v>0.02</v>
      </c>
      <c r="H23" s="5"/>
    </row>
    <row r="24" spans="1:8" ht="28.8" outlineLevel="1">
      <c r="A24" s="9" t="s">
        <v>12</v>
      </c>
      <c r="B24" s="9" t="s">
        <v>29</v>
      </c>
      <c r="C24" s="9"/>
      <c r="D24" s="9"/>
      <c r="E24" s="9" t="s">
        <v>43</v>
      </c>
      <c r="F24" s="9" t="s">
        <v>16</v>
      </c>
      <c r="G24" s="28">
        <v>2.5000000000000001E-2</v>
      </c>
      <c r="H24" s="5"/>
    </row>
    <row r="25" spans="1:8" ht="28.8" outlineLevel="1">
      <c r="A25" s="9" t="s">
        <v>12</v>
      </c>
      <c r="B25" s="9" t="s">
        <v>29</v>
      </c>
      <c r="C25" s="9"/>
      <c r="D25" s="9"/>
      <c r="E25" s="9" t="s">
        <v>44</v>
      </c>
      <c r="F25" s="9" t="s">
        <v>16</v>
      </c>
      <c r="G25" s="28">
        <v>5.0000000000000001E-3</v>
      </c>
      <c r="H25" s="5"/>
    </row>
    <row r="26" spans="1:8" ht="28.8" outlineLevel="1">
      <c r="A26" s="10" t="s">
        <v>16</v>
      </c>
      <c r="B26" s="10" t="s">
        <v>29</v>
      </c>
      <c r="C26" s="10" t="s">
        <v>2</v>
      </c>
      <c r="D26" s="10"/>
      <c r="E26" s="10" t="s">
        <v>45</v>
      </c>
      <c r="F26" s="10" t="s">
        <v>16</v>
      </c>
      <c r="G26" s="29">
        <f>(G22-G23)*0.785+(G24-G25)*1.092</f>
        <v>0.47714000000000001</v>
      </c>
      <c r="H26" s="5"/>
    </row>
    <row r="27" spans="1:8" outlineLevel="1">
      <c r="A27" s="9" t="s">
        <v>12</v>
      </c>
      <c r="B27" s="9" t="s">
        <v>29</v>
      </c>
      <c r="C27" s="9" t="s">
        <v>2</v>
      </c>
      <c r="D27" s="9"/>
      <c r="E27" s="9" t="s">
        <v>46</v>
      </c>
      <c r="F27" s="9" t="s">
        <v>16</v>
      </c>
      <c r="G27" s="28">
        <v>500000</v>
      </c>
      <c r="H27" s="5"/>
    </row>
    <row r="28" spans="1:8" outlineLevel="1">
      <c r="A28" s="9" t="s">
        <v>12</v>
      </c>
      <c r="B28" s="9" t="s">
        <v>29</v>
      </c>
      <c r="C28" s="9"/>
      <c r="D28" s="9"/>
      <c r="E28" s="9" t="s">
        <v>47</v>
      </c>
      <c r="F28" s="9" t="s">
        <v>16</v>
      </c>
      <c r="G28" s="28">
        <v>10000</v>
      </c>
      <c r="H28" s="5"/>
    </row>
    <row r="29" spans="1:8" outlineLevel="1">
      <c r="A29" s="9" t="s">
        <v>12</v>
      </c>
      <c r="B29" s="9" t="s">
        <v>29</v>
      </c>
      <c r="C29" s="9"/>
      <c r="D29" s="9"/>
      <c r="E29" s="9" t="s">
        <v>48</v>
      </c>
      <c r="F29" s="9" t="s">
        <v>16</v>
      </c>
      <c r="G29" s="28">
        <v>5000</v>
      </c>
      <c r="H29" s="5"/>
    </row>
    <row r="30" spans="1:8" outlineLevel="1">
      <c r="A30" s="10" t="s">
        <v>16</v>
      </c>
      <c r="B30" s="10" t="s">
        <v>29</v>
      </c>
      <c r="C30" s="10" t="s">
        <v>2</v>
      </c>
      <c r="D30" s="10"/>
      <c r="E30" s="10" t="s">
        <v>31</v>
      </c>
      <c r="F30" s="10" t="s">
        <v>16</v>
      </c>
      <c r="G30" s="29">
        <f>(G27*Mineral_industry_Streamlined!G21)+ (G28*Mineral_industry_Streamlined!G26)+('Emission Factors and Defaults'!C3*G29)</f>
        <v>33390.400000000001</v>
      </c>
      <c r="H30" s="5"/>
    </row>
    <row r="31" spans="1:8">
      <c r="A31" s="15" t="s">
        <v>12</v>
      </c>
      <c r="B31" s="18" t="s">
        <v>49</v>
      </c>
      <c r="C31" s="15"/>
      <c r="D31" s="15"/>
      <c r="E31" s="15" t="s">
        <v>50</v>
      </c>
      <c r="F31" s="15" t="s">
        <v>12</v>
      </c>
      <c r="G31" s="51"/>
      <c r="H31" s="5"/>
    </row>
    <row r="32" spans="1:8" s="72" customFormat="1" outlineLevel="1">
      <c r="A32" s="65" t="s">
        <v>12</v>
      </c>
      <c r="B32" s="66" t="s">
        <v>29</v>
      </c>
      <c r="C32" s="67"/>
      <c r="D32" s="68"/>
      <c r="E32" s="69" t="s">
        <v>33</v>
      </c>
      <c r="F32" s="68" t="s">
        <v>16</v>
      </c>
      <c r="G32" s="70">
        <v>2021</v>
      </c>
      <c r="H32" s="71"/>
    </row>
    <row r="33" spans="1:8" outlineLevel="1">
      <c r="A33" s="41" t="s">
        <v>16</v>
      </c>
      <c r="B33" s="9" t="s">
        <v>29</v>
      </c>
      <c r="C33" s="9" t="s">
        <v>2</v>
      </c>
      <c r="D33" s="9" t="b">
        <f>EXACT(Mineral_industry_Streamlined!G$5,"Yes")</f>
        <v>1</v>
      </c>
      <c r="E33" s="38" t="s">
        <v>51</v>
      </c>
      <c r="F33" s="9" t="s">
        <v>16</v>
      </c>
      <c r="G33" s="42">
        <v>1000</v>
      </c>
      <c r="H33" s="5"/>
    </row>
    <row r="34" spans="1:8" outlineLevel="1">
      <c r="A34" s="41" t="s">
        <v>16</v>
      </c>
      <c r="B34" s="9" t="s">
        <v>29</v>
      </c>
      <c r="C34" s="9"/>
      <c r="D34" s="9" t="b">
        <f>IF(Mineral_industry_Streamlined!G$5="Yes",TRUE, FALSE)</f>
        <v>1</v>
      </c>
      <c r="E34" s="38" t="s">
        <v>52</v>
      </c>
      <c r="F34" s="9" t="s">
        <v>16</v>
      </c>
      <c r="G34" s="42">
        <v>40.200000000000003</v>
      </c>
      <c r="H34" s="5"/>
    </row>
    <row r="35" spans="1:8" outlineLevel="1">
      <c r="A35" s="41" t="s">
        <v>16</v>
      </c>
      <c r="B35" s="9" t="s">
        <v>29</v>
      </c>
      <c r="C35" s="9" t="s">
        <v>2</v>
      </c>
      <c r="D35" s="9" t="b">
        <f>EXACT(Mineral_industry_Streamlined!G$6,"Yes")</f>
        <v>1</v>
      </c>
      <c r="E35" s="38" t="s">
        <v>53</v>
      </c>
      <c r="F35" s="9" t="s">
        <v>16</v>
      </c>
      <c r="G35" s="42">
        <v>1000</v>
      </c>
      <c r="H35" s="5"/>
    </row>
    <row r="36" spans="1:8" outlineLevel="1">
      <c r="A36" s="41" t="s">
        <v>16</v>
      </c>
      <c r="B36" s="9" t="s">
        <v>29</v>
      </c>
      <c r="C36" s="9"/>
      <c r="D36" s="9" t="b">
        <f>EXACT(Mineral_industry_Streamlined!G$6,"Yes")</f>
        <v>1</v>
      </c>
      <c r="E36" s="38" t="s">
        <v>54</v>
      </c>
      <c r="F36" s="9" t="s">
        <v>16</v>
      </c>
      <c r="G36" s="42">
        <v>35</v>
      </c>
      <c r="H36" s="5"/>
    </row>
    <row r="37" spans="1:8" outlineLevel="1">
      <c r="A37" s="41" t="s">
        <v>16</v>
      </c>
      <c r="B37" s="9" t="s">
        <v>29</v>
      </c>
      <c r="C37" s="9" t="s">
        <v>2</v>
      </c>
      <c r="D37" s="9" t="b">
        <f>EXACT(Mineral_industry_Streamlined!G$7,"Yes")</f>
        <v>1</v>
      </c>
      <c r="E37" s="38" t="s">
        <v>55</v>
      </c>
      <c r="F37" s="9" t="s">
        <v>16</v>
      </c>
      <c r="G37" s="42">
        <v>1000</v>
      </c>
      <c r="H37" s="5"/>
    </row>
    <row r="38" spans="1:8" outlineLevel="1">
      <c r="A38" s="41" t="s">
        <v>16</v>
      </c>
      <c r="B38" s="9" t="s">
        <v>29</v>
      </c>
      <c r="C38" s="9"/>
      <c r="D38" s="9" t="b">
        <f>EXACT(Mineral_industry_Streamlined!G$7,"Yes")</f>
        <v>1</v>
      </c>
      <c r="E38" s="38" t="s">
        <v>56</v>
      </c>
      <c r="F38" s="9" t="s">
        <v>16</v>
      </c>
      <c r="G38" s="42">
        <v>35</v>
      </c>
      <c r="H38" s="5"/>
    </row>
    <row r="39" spans="1:8" outlineLevel="1">
      <c r="A39" s="41" t="s">
        <v>16</v>
      </c>
      <c r="B39" s="9" t="s">
        <v>29</v>
      </c>
      <c r="C39" s="9" t="s">
        <v>2</v>
      </c>
      <c r="D39" s="9" t="b">
        <f>EXACT(Mineral_industry_Streamlined!G$11,"Yes")</f>
        <v>1</v>
      </c>
      <c r="E39" s="38" t="s">
        <v>57</v>
      </c>
      <c r="F39" s="9" t="s">
        <v>16</v>
      </c>
      <c r="G39" s="42">
        <v>1000</v>
      </c>
      <c r="H39" s="5"/>
    </row>
    <row r="40" spans="1:8" outlineLevel="1">
      <c r="A40" s="41" t="s">
        <v>16</v>
      </c>
      <c r="B40" s="9" t="s">
        <v>29</v>
      </c>
      <c r="C40" s="9"/>
      <c r="D40" s="9" t="b">
        <f>EXACT(Mineral_industry_Streamlined!G$11,"Yes")</f>
        <v>1</v>
      </c>
      <c r="E40" s="38" t="s">
        <v>58</v>
      </c>
      <c r="F40" s="9" t="s">
        <v>16</v>
      </c>
      <c r="G40" s="42">
        <v>40.200000000000003</v>
      </c>
      <c r="H40" s="5"/>
    </row>
    <row r="41" spans="1:8" outlineLevel="1">
      <c r="A41" s="41" t="s">
        <v>16</v>
      </c>
      <c r="B41" s="9" t="s">
        <v>29</v>
      </c>
      <c r="C41" s="9" t="s">
        <v>2</v>
      </c>
      <c r="D41" s="9" t="b">
        <f>EXACT(Mineral_industry_Streamlined!G$10,"Yes")</f>
        <v>1</v>
      </c>
      <c r="E41" s="38" t="s">
        <v>59</v>
      </c>
      <c r="F41" s="9" t="s">
        <v>16</v>
      </c>
      <c r="G41" s="42">
        <v>1000</v>
      </c>
      <c r="H41" s="5"/>
    </row>
    <row r="42" spans="1:8" outlineLevel="1">
      <c r="A42" s="41" t="s">
        <v>16</v>
      </c>
      <c r="B42" s="9" t="s">
        <v>29</v>
      </c>
      <c r="C42" s="9"/>
      <c r="D42" s="9" t="b">
        <f>EXACT(Mineral_industry_Streamlined!G$10,"Yes")</f>
        <v>1</v>
      </c>
      <c r="E42" s="38" t="s">
        <v>60</v>
      </c>
      <c r="F42" s="9" t="s">
        <v>16</v>
      </c>
      <c r="G42" s="42">
        <v>40.200000000000003</v>
      </c>
      <c r="H42" s="5"/>
    </row>
    <row r="43" spans="1:8" outlineLevel="1">
      <c r="A43" s="41" t="s">
        <v>16</v>
      </c>
      <c r="B43" s="9" t="s">
        <v>29</v>
      </c>
      <c r="C43" s="9" t="s">
        <v>2</v>
      </c>
      <c r="D43" s="9" t="b">
        <f>EXACT(Mineral_industry_Streamlined!G$9,"Yes")</f>
        <v>1</v>
      </c>
      <c r="E43" s="38" t="s">
        <v>61</v>
      </c>
      <c r="F43" s="9" t="s">
        <v>16</v>
      </c>
      <c r="G43" s="42">
        <v>1000</v>
      </c>
      <c r="H43" s="5"/>
    </row>
    <row r="44" spans="1:8" outlineLevel="1">
      <c r="A44" s="41" t="s">
        <v>16</v>
      </c>
      <c r="B44" s="9" t="s">
        <v>29</v>
      </c>
      <c r="C44" s="9"/>
      <c r="D44" s="9" t="b">
        <f>EXACT(Mineral_industry_Streamlined!G$9,"Yes")</f>
        <v>1</v>
      </c>
      <c r="E44" s="38" t="s">
        <v>62</v>
      </c>
      <c r="F44" s="9" t="s">
        <v>16</v>
      </c>
      <c r="G44" s="42">
        <v>15.6</v>
      </c>
      <c r="H44" s="5"/>
    </row>
    <row r="45" spans="1:8" outlineLevel="1">
      <c r="A45" s="41" t="s">
        <v>16</v>
      </c>
      <c r="B45" s="9" t="s">
        <v>29</v>
      </c>
      <c r="C45" s="9" t="s">
        <v>2</v>
      </c>
      <c r="D45" s="9" t="b">
        <f>EXACT(Mineral_industry_Streamlined!G$8,"Yes")</f>
        <v>1</v>
      </c>
      <c r="E45" s="38" t="s">
        <v>63</v>
      </c>
      <c r="F45" s="9" t="s">
        <v>16</v>
      </c>
      <c r="G45" s="42">
        <v>1000</v>
      </c>
      <c r="H45" s="5"/>
    </row>
    <row r="46" spans="1:8" outlineLevel="1">
      <c r="A46" s="41" t="s">
        <v>16</v>
      </c>
      <c r="B46" s="9" t="s">
        <v>29</v>
      </c>
      <c r="C46" s="9"/>
      <c r="D46" s="9" t="b">
        <f>EXACT(Mineral_industry_Streamlined!G$8,"Yes")</f>
        <v>1</v>
      </c>
      <c r="E46" s="38" t="s">
        <v>64</v>
      </c>
      <c r="F46" s="9" t="s">
        <v>16</v>
      </c>
      <c r="G46" s="42">
        <v>10</v>
      </c>
      <c r="H46" s="5"/>
    </row>
    <row r="47" spans="1:8" outlineLevel="1">
      <c r="A47" s="41" t="s">
        <v>16</v>
      </c>
      <c r="B47" s="9" t="s">
        <v>29</v>
      </c>
      <c r="C47" s="9"/>
      <c r="D47" s="9"/>
      <c r="E47" s="38" t="s">
        <v>65</v>
      </c>
      <c r="F47" s="9" t="s">
        <v>16</v>
      </c>
      <c r="G47" s="43">
        <f>IF(G5="Yes",'Emission Factors and Defaults'!C$4,0)</f>
        <v>74000</v>
      </c>
      <c r="H47" s="5"/>
    </row>
    <row r="48" spans="1:8" outlineLevel="1">
      <c r="A48" s="41" t="s">
        <v>16</v>
      </c>
      <c r="B48" s="9" t="s">
        <v>29</v>
      </c>
      <c r="C48" s="9"/>
      <c r="D48" s="9"/>
      <c r="E48" s="38" t="s">
        <v>66</v>
      </c>
      <c r="F48" s="9" t="s">
        <v>16</v>
      </c>
      <c r="G48" s="43">
        <f>IF(G6="Yes",'Emission Factors and Defaults'!C$5,0)</f>
        <v>85000</v>
      </c>
      <c r="H48" s="5"/>
    </row>
    <row r="49" spans="1:8" outlineLevel="1">
      <c r="A49" s="41" t="s">
        <v>16</v>
      </c>
      <c r="B49" s="9" t="s">
        <v>29</v>
      </c>
      <c r="C49" s="9"/>
      <c r="D49" s="9"/>
      <c r="E49" s="38" t="s">
        <v>67</v>
      </c>
      <c r="F49" s="9" t="s">
        <v>16</v>
      </c>
      <c r="G49" s="43">
        <f>IF(G7="Yes",'Emission Factors and Defaults'!C$6,0)</f>
        <v>75000</v>
      </c>
      <c r="H49" s="5"/>
    </row>
    <row r="50" spans="1:8" outlineLevel="1">
      <c r="A50" s="41" t="s">
        <v>16</v>
      </c>
      <c r="B50" s="9" t="s">
        <v>29</v>
      </c>
      <c r="C50" s="9"/>
      <c r="D50" s="9"/>
      <c r="E50" s="38" t="s">
        <v>68</v>
      </c>
      <c r="F50" s="9" t="s">
        <v>16</v>
      </c>
      <c r="G50" s="43">
        <f>IF(G11="Yes",'Emission Factors and Defaults'!C$7,0)</f>
        <v>80000</v>
      </c>
      <c r="H50" s="5"/>
    </row>
    <row r="51" spans="1:8" outlineLevel="1">
      <c r="A51" s="41" t="s">
        <v>16</v>
      </c>
      <c r="B51" s="9" t="s">
        <v>29</v>
      </c>
      <c r="C51" s="9"/>
      <c r="D51" s="9"/>
      <c r="E51" s="38" t="s">
        <v>69</v>
      </c>
      <c r="F51" s="9" t="s">
        <v>16</v>
      </c>
      <c r="G51" s="43">
        <f>IF(G9="Yes",'Emission Factors and Defaults'!C$8,0)</f>
        <v>74000</v>
      </c>
      <c r="H51" s="5"/>
    </row>
    <row r="52" spans="1:8" outlineLevel="1">
      <c r="A52" s="41" t="s">
        <v>16</v>
      </c>
      <c r="B52" s="9" t="s">
        <v>29</v>
      </c>
      <c r="C52" s="9"/>
      <c r="D52" s="9"/>
      <c r="E52" s="38" t="s">
        <v>70</v>
      </c>
      <c r="F52" s="9" t="s">
        <v>16</v>
      </c>
      <c r="G52" s="43">
        <f>IF(G10="Yes",'Emission Factors and Defaults'!C$9,0)</f>
        <v>75000</v>
      </c>
      <c r="H52" s="5"/>
    </row>
    <row r="53" spans="1:8" outlineLevel="1">
      <c r="A53" s="41" t="s">
        <v>16</v>
      </c>
      <c r="B53" s="9" t="s">
        <v>29</v>
      </c>
      <c r="C53" s="9"/>
      <c r="D53" s="9"/>
      <c r="E53" s="38" t="s">
        <v>71</v>
      </c>
      <c r="F53" s="9" t="s">
        <v>16</v>
      </c>
      <c r="G53" s="43">
        <f>IF(G8="Yes",'Emission Factors and Defaults'!C$10,0)</f>
        <v>83000</v>
      </c>
      <c r="H53" s="5"/>
    </row>
    <row r="54" spans="1:8" outlineLevel="1">
      <c r="A54" s="41" t="s">
        <v>16</v>
      </c>
      <c r="B54" s="9" t="s">
        <v>29</v>
      </c>
      <c r="C54" s="9"/>
      <c r="D54" s="9"/>
      <c r="E54" s="38" t="s">
        <v>72</v>
      </c>
      <c r="F54" s="9" t="s">
        <v>16</v>
      </c>
      <c r="G54" s="43">
        <f>G33*G47*G34/1000000</f>
        <v>2974.8</v>
      </c>
      <c r="H54" s="5"/>
    </row>
    <row r="55" spans="1:8" outlineLevel="1">
      <c r="A55" s="41" t="s">
        <v>16</v>
      </c>
      <c r="B55" s="9" t="s">
        <v>29</v>
      </c>
      <c r="C55" s="9"/>
      <c r="D55" s="9"/>
      <c r="E55" s="38" t="s">
        <v>73</v>
      </c>
      <c r="F55" s="9" t="s">
        <v>16</v>
      </c>
      <c r="G55" s="43">
        <f>G35*G48*G36/1000000</f>
        <v>2975</v>
      </c>
      <c r="H55" s="5"/>
    </row>
    <row r="56" spans="1:8" outlineLevel="1">
      <c r="A56" s="41" t="s">
        <v>16</v>
      </c>
      <c r="B56" s="9" t="s">
        <v>29</v>
      </c>
      <c r="C56" s="9"/>
      <c r="D56" s="9"/>
      <c r="E56" s="38" t="s">
        <v>74</v>
      </c>
      <c r="F56" s="9" t="s">
        <v>16</v>
      </c>
      <c r="G56" s="43">
        <f>G37*G49*G38/1000000</f>
        <v>2625</v>
      </c>
      <c r="H56" s="5"/>
    </row>
    <row r="57" spans="1:8" outlineLevel="1">
      <c r="A57" s="41" t="s">
        <v>16</v>
      </c>
      <c r="B57" s="9" t="s">
        <v>29</v>
      </c>
      <c r="C57" s="9"/>
      <c r="D57" s="9"/>
      <c r="E57" s="38" t="s">
        <v>75</v>
      </c>
      <c r="F57" s="9" t="s">
        <v>16</v>
      </c>
      <c r="G57" s="43">
        <f>G39*G50*G40/1000000</f>
        <v>3216</v>
      </c>
      <c r="H57" s="5"/>
    </row>
    <row r="58" spans="1:8" outlineLevel="1">
      <c r="A58" s="41" t="s">
        <v>16</v>
      </c>
      <c r="B58" s="9" t="s">
        <v>29</v>
      </c>
      <c r="C58" s="9"/>
      <c r="D58" s="9"/>
      <c r="E58" s="38" t="s">
        <v>76</v>
      </c>
      <c r="F58" s="9" t="s">
        <v>16</v>
      </c>
      <c r="G58" s="43">
        <f>G41*G51*G42/1000000</f>
        <v>2974.8</v>
      </c>
      <c r="H58" s="5"/>
    </row>
    <row r="59" spans="1:8" outlineLevel="1">
      <c r="A59" s="41" t="s">
        <v>16</v>
      </c>
      <c r="B59" s="9" t="s">
        <v>29</v>
      </c>
      <c r="C59" s="9"/>
      <c r="D59" s="9"/>
      <c r="E59" s="38" t="s">
        <v>77</v>
      </c>
      <c r="F59" s="9" t="s">
        <v>16</v>
      </c>
      <c r="G59" s="43">
        <f>G43*G52*G44/1000000</f>
        <v>1170</v>
      </c>
      <c r="H59" s="5"/>
    </row>
    <row r="60" spans="1:8" outlineLevel="1">
      <c r="A60" s="41" t="s">
        <v>16</v>
      </c>
      <c r="B60" s="9" t="s">
        <v>29</v>
      </c>
      <c r="C60" s="9"/>
      <c r="D60" s="9"/>
      <c r="E60" s="38" t="s">
        <v>78</v>
      </c>
      <c r="F60" s="9" t="s">
        <v>16</v>
      </c>
      <c r="G60" s="43">
        <f>G45*G53*G46/1000000</f>
        <v>830</v>
      </c>
      <c r="H60" s="5"/>
    </row>
    <row r="61" spans="1:8" outlineLevel="1">
      <c r="A61" s="41" t="s">
        <v>16</v>
      </c>
      <c r="B61" s="9" t="s">
        <v>29</v>
      </c>
      <c r="C61" s="9"/>
      <c r="D61" s="9"/>
      <c r="E61" s="38" t="s">
        <v>79</v>
      </c>
      <c r="F61" s="9" t="s">
        <v>16</v>
      </c>
      <c r="G61" s="43">
        <f>SUM(G54:G60)</f>
        <v>16765.599999999999</v>
      </c>
      <c r="H61" s="5"/>
    </row>
  </sheetData>
  <mergeCells count="3">
    <mergeCell ref="A1:G1"/>
    <mergeCell ref="B2:G2"/>
    <mergeCell ref="B3:G3"/>
  </mergeCells>
  <phoneticPr fontId="6" type="noConversion"/>
  <dataValidations count="1">
    <dataValidation type="list" allowBlank="1" showInputMessage="1" showErrorMessage="1" sqref="B3:G3" xr:uid="{40106AE4-AD27-4E23-A7D8-D218553B574E}">
      <formula1>"Verifiable Credentials,Encrypted Verifiable Credential,Sub-Schema"</formula1>
    </dataValidation>
  </dataValidations>
  <hyperlinks>
    <hyperlink ref="B15" location="'Cement Production Process'!A1" display="Cement production process" xr:uid="{8415CD5E-C128-4E7B-B739-299250BCB36E}"/>
    <hyperlink ref="C5" location="'Inclusion of Waste oil (enum)'!A1" display="Waste oil (waste petrol) (enum)" xr:uid="{7C549B9A-B72D-48FA-9F52-B13FCF135E66}"/>
    <hyperlink ref="C6" location="'Inclusion of Waste tires (enum)'!A1" display="Inclusion waste tires (enum)" xr:uid="{893821F3-F94F-4EC1-8190-CADA6BE18AE2}"/>
    <hyperlink ref="C7" location="'Inclusion of Waste plas (enum)'!A1" display="Inclusion of waste plastic (enum)" xr:uid="{DBEBC895-9A44-4F29-BD7F-33779A65D88C}"/>
    <hyperlink ref="C11" location="'Inclusion of others (enum)'!A1" display="Inclusion other fossil-based solid fuel wastes (enum)" xr:uid="{21230F90-11CA-455C-BD21-7A464A17F8E6}"/>
    <hyperlink ref="C8" location="'Inclusion of Mixed waste (enum)'!A1" display="Inclusion of Mixed waste (enum)" xr:uid="{6CF4C1E7-7807-BC4B-B7AA-4FD319C7012D}"/>
    <hyperlink ref="C9" location="'Inclusion of waste wood (enum)'!A1" display="Inclusion of waste wood (enum)" xr:uid="{8C9A94D9-AC6F-E34D-8A74-A8CEEA237A25}"/>
    <hyperlink ref="C10" location="'Inclusion of waste solv (enum)'!A1" display="Inclusion of waste solv (enum)" xr:uid="{F79C53A0-7988-CC42-A02D-F4FF4E77DC32}"/>
    <hyperlink ref="B31" location="'CO2 Emissions from waste fuels'!A1" display="CO2 emissions from waste fuel" xr:uid="{7B4D18E3-62C4-554B-8F1E-62205C6E33A2}"/>
  </hyperlinks>
  <pageMargins left="0.7" right="0.7" top="0.75" bottom="0.75" header="0.3" footer="0.3"/>
  <pageSetup orientation="portrait" horizontalDpi="4294967295" verticalDpi="4294967295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8F2BF7AA-1C0B-4191-99B6-F2B5E72DDD2D}">
          <x14:formula1>
            <xm:f>'Inclusion of Waste oil (enum)'!$A$3:$A$4</xm:f>
          </x14:formula1>
          <xm:sqref>G5</xm:sqref>
        </x14:dataValidation>
        <x14:dataValidation type="list" allowBlank="1" showInputMessage="1" showErrorMessage="1" xr:uid="{B7BB30A9-AAAA-42B2-B5FF-03C7F5C17FCD}">
          <x14:formula1>
            <xm:f>'Inclusion of Waste tires (enum)'!$A$3:$A$4</xm:f>
          </x14:formula1>
          <xm:sqref>G6</xm:sqref>
        </x14:dataValidation>
        <x14:dataValidation type="list" allowBlank="1" showInputMessage="1" showErrorMessage="1" xr:uid="{22A8BCBE-86C3-4823-A1D5-1EA560B6F7DA}">
          <x14:formula1>
            <xm:f>'Inclusion of waste solv (enum)'!$A$3:$A$4</xm:f>
          </x14:formula1>
          <xm:sqref>G10</xm:sqref>
        </x14:dataValidation>
        <x14:dataValidation type="list" allowBlank="1" showInputMessage="1" showErrorMessage="1" xr:uid="{DADFA10B-9F19-4ABC-B4C7-E17C14C4A4AF}">
          <x14:formula1>
            <xm:f>'Inclusion of others (enum)'!$A$3:$A$4</xm:f>
          </x14:formula1>
          <xm:sqref>G11</xm:sqref>
        </x14:dataValidation>
        <x14:dataValidation type="list" allowBlank="1" showInputMessage="1" showErrorMessage="1" xr:uid="{AB01403F-16A3-F64C-8752-C0761FAE6595}">
          <x14:formula1>
            <xm:f>'Inclusion of Waste plas (enum)'!$A$3:$A$4</xm:f>
          </x14:formula1>
          <xm:sqref>G7</xm:sqref>
        </x14:dataValidation>
        <x14:dataValidation type="list" allowBlank="1" showInputMessage="1" showErrorMessage="1" xr:uid="{9E56F464-4938-B847-87EA-52AD31F25E23}">
          <x14:formula1>
            <xm:f>'Inclusion of Mixed waste (enum)'!$A$3:$A$4</xm:f>
          </x14:formula1>
          <xm:sqref>G8</xm:sqref>
        </x14:dataValidation>
        <x14:dataValidation type="list" allowBlank="1" showInputMessage="1" showErrorMessage="1" xr:uid="{8574558E-292D-1342-8B57-4A70DEAB3AD4}">
          <x14:formula1>
            <xm:f>'Inclusion of waste wood (enum)'!$A$3:$A$4</xm:f>
          </x14:formula1>
          <xm:sqref>G9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F3497-553B-4C98-93ED-79BB98E86FFD}">
  <dimension ref="A1:B4"/>
  <sheetViews>
    <sheetView workbookViewId="0"/>
  </sheetViews>
  <sheetFormatPr defaultColWidth="8.88671875" defaultRowHeight="14.4"/>
  <cols>
    <col min="1" max="1" width="30" customWidth="1"/>
    <col min="2" max="2" width="50" customWidth="1"/>
  </cols>
  <sheetData>
    <row r="1" spans="1:2" ht="29.4">
      <c r="A1" s="3" t="s">
        <v>94</v>
      </c>
      <c r="B1" s="4" t="s">
        <v>0</v>
      </c>
    </row>
    <row r="2" spans="1:2" ht="18">
      <c r="A2" s="3" t="s">
        <v>95</v>
      </c>
      <c r="B2" s="4" t="s">
        <v>18</v>
      </c>
    </row>
    <row r="3" spans="1:2">
      <c r="A3" t="s">
        <v>12</v>
      </c>
    </row>
    <row r="4" spans="1:2">
      <c r="A4" t="s">
        <v>16</v>
      </c>
    </row>
  </sheetData>
  <phoneticPr fontId="14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D81C3-88A6-4CF4-A673-7373E0294068}">
  <dimension ref="A1:H23"/>
  <sheetViews>
    <sheetView workbookViewId="0">
      <selection activeCell="E25" sqref="E25"/>
    </sheetView>
  </sheetViews>
  <sheetFormatPr defaultColWidth="43.44140625" defaultRowHeight="14.4" outlineLevelRow="1"/>
  <sheetData>
    <row r="1" spans="1:8" ht="18">
      <c r="A1" s="64" t="s">
        <v>96</v>
      </c>
      <c r="B1" s="53"/>
      <c r="C1" s="53"/>
      <c r="D1" s="53"/>
      <c r="E1" s="53"/>
      <c r="F1" s="53"/>
      <c r="G1" s="53"/>
    </row>
    <row r="2" spans="1:8" ht="18">
      <c r="A2" s="1" t="s">
        <v>1</v>
      </c>
      <c r="B2" s="54"/>
      <c r="C2" s="54"/>
      <c r="D2" s="54"/>
      <c r="E2" s="54"/>
      <c r="F2" s="54"/>
      <c r="G2" s="54"/>
    </row>
    <row r="3" spans="1:8" ht="18">
      <c r="A3" s="1" t="s">
        <v>3</v>
      </c>
      <c r="B3" s="54" t="s">
        <v>92</v>
      </c>
      <c r="C3" s="54"/>
      <c r="D3" s="54"/>
      <c r="E3" s="54"/>
      <c r="F3" s="54"/>
      <c r="G3" s="54"/>
    </row>
    <row r="4" spans="1:8" ht="21" customHeight="1">
      <c r="A4" s="2" t="s">
        <v>5</v>
      </c>
      <c r="B4" s="2" t="s">
        <v>6</v>
      </c>
      <c r="C4" s="2" t="s">
        <v>7</v>
      </c>
      <c r="D4" s="2" t="s">
        <v>8</v>
      </c>
      <c r="E4" s="52" t="s">
        <v>9</v>
      </c>
      <c r="F4" s="2" t="s">
        <v>93</v>
      </c>
      <c r="G4" s="2" t="s">
        <v>11</v>
      </c>
    </row>
    <row r="5" spans="1:8" s="72" customFormat="1" outlineLevel="1">
      <c r="A5" s="65" t="s">
        <v>12</v>
      </c>
      <c r="B5" s="66" t="s">
        <v>29</v>
      </c>
      <c r="C5" s="67"/>
      <c r="D5" s="68"/>
      <c r="E5" s="69" t="s">
        <v>33</v>
      </c>
      <c r="F5" s="68" t="s">
        <v>16</v>
      </c>
      <c r="G5" s="70">
        <v>2021</v>
      </c>
      <c r="H5" s="71"/>
    </row>
    <row r="6" spans="1:8" s="5" customFormat="1" ht="28.8" outlineLevel="1">
      <c r="A6" s="30" t="s">
        <v>12</v>
      </c>
      <c r="B6" s="31" t="s">
        <v>29</v>
      </c>
      <c r="C6" s="31"/>
      <c r="D6" s="31"/>
      <c r="E6" s="31" t="s">
        <v>36</v>
      </c>
      <c r="F6" s="31" t="s">
        <v>16</v>
      </c>
      <c r="G6" s="32">
        <v>6.5000000000000002E-2</v>
      </c>
    </row>
    <row r="7" spans="1:8" s="5" customFormat="1" ht="28.8" outlineLevel="1">
      <c r="A7" s="33" t="s">
        <v>12</v>
      </c>
      <c r="B7" s="34" t="s">
        <v>29</v>
      </c>
      <c r="C7" s="34"/>
      <c r="D7" s="34"/>
      <c r="E7" s="34" t="s">
        <v>37</v>
      </c>
      <c r="F7" s="34" t="s">
        <v>16</v>
      </c>
      <c r="G7" s="35">
        <v>0.02</v>
      </c>
    </row>
    <row r="8" spans="1:8" ht="28.8" outlineLevel="1">
      <c r="A8" s="33" t="s">
        <v>12</v>
      </c>
      <c r="B8" s="34" t="s">
        <v>29</v>
      </c>
      <c r="C8" s="34"/>
      <c r="D8" s="34"/>
      <c r="E8" s="34" t="s">
        <v>38</v>
      </c>
      <c r="F8" s="34" t="s">
        <v>16</v>
      </c>
      <c r="G8" s="35">
        <v>2.5000000000000001E-2</v>
      </c>
      <c r="H8" s="5"/>
    </row>
    <row r="9" spans="1:8" ht="28.8" outlineLevel="1">
      <c r="A9" s="33" t="s">
        <v>12</v>
      </c>
      <c r="B9" s="34" t="s">
        <v>29</v>
      </c>
      <c r="C9" s="34"/>
      <c r="D9" s="34"/>
      <c r="E9" s="34" t="s">
        <v>39</v>
      </c>
      <c r="F9" s="34" t="s">
        <v>16</v>
      </c>
      <c r="G9" s="35">
        <v>5.0000000000000001E-3</v>
      </c>
      <c r="H9" s="5"/>
    </row>
    <row r="10" spans="1:8" ht="28.8" outlineLevel="1">
      <c r="A10" s="36" t="s">
        <v>16</v>
      </c>
      <c r="B10" s="26" t="s">
        <v>29</v>
      </c>
      <c r="C10" s="26"/>
      <c r="D10" s="26"/>
      <c r="E10" s="45" t="s">
        <v>40</v>
      </c>
      <c r="F10" s="26" t="s">
        <v>16</v>
      </c>
      <c r="G10" s="37">
        <f>(G6-G7)*0.785+(G8-G9)*1.092</f>
        <v>5.7165000000000007E-2</v>
      </c>
      <c r="H10" s="5"/>
    </row>
    <row r="11" spans="1:8" ht="28.8" outlineLevel="1">
      <c r="A11" s="9" t="s">
        <v>12</v>
      </c>
      <c r="B11" s="9" t="s">
        <v>29</v>
      </c>
      <c r="C11" s="9" t="s">
        <v>2</v>
      </c>
      <c r="D11" s="9"/>
      <c r="E11" s="9" t="s">
        <v>41</v>
      </c>
      <c r="F11" s="9" t="s">
        <v>16</v>
      </c>
      <c r="G11" s="28">
        <v>0.6</v>
      </c>
      <c r="H11" s="5"/>
    </row>
    <row r="12" spans="1:8" ht="28.8" outlineLevel="1">
      <c r="A12" s="9" t="s">
        <v>12</v>
      </c>
      <c r="B12" s="9" t="s">
        <v>29</v>
      </c>
      <c r="C12" s="9"/>
      <c r="D12" s="9"/>
      <c r="E12" s="9" t="s">
        <v>42</v>
      </c>
      <c r="F12" s="9" t="s">
        <v>16</v>
      </c>
      <c r="G12" s="28">
        <v>0.02</v>
      </c>
      <c r="H12" s="5"/>
    </row>
    <row r="13" spans="1:8" ht="28.8" outlineLevel="1">
      <c r="A13" s="9" t="s">
        <v>12</v>
      </c>
      <c r="B13" s="9" t="s">
        <v>29</v>
      </c>
      <c r="C13" s="9"/>
      <c r="D13" s="9"/>
      <c r="E13" s="9" t="s">
        <v>43</v>
      </c>
      <c r="F13" s="9" t="s">
        <v>16</v>
      </c>
      <c r="G13" s="28">
        <v>2.5000000000000001E-2</v>
      </c>
      <c r="H13" s="5"/>
    </row>
    <row r="14" spans="1:8" ht="28.8" outlineLevel="1">
      <c r="A14" s="9" t="s">
        <v>12</v>
      </c>
      <c r="B14" s="9" t="s">
        <v>29</v>
      </c>
      <c r="C14" s="9"/>
      <c r="D14" s="9"/>
      <c r="E14" s="9" t="s">
        <v>44</v>
      </c>
      <c r="F14" s="9" t="s">
        <v>16</v>
      </c>
      <c r="G14" s="28">
        <v>5.0000000000000001E-3</v>
      </c>
      <c r="H14" s="5"/>
    </row>
    <row r="15" spans="1:8" ht="28.8" outlineLevel="1">
      <c r="A15" s="10" t="s">
        <v>16</v>
      </c>
      <c r="B15" s="10" t="s">
        <v>29</v>
      </c>
      <c r="C15" s="10" t="s">
        <v>2</v>
      </c>
      <c r="D15" s="10"/>
      <c r="E15" s="10" t="s">
        <v>45</v>
      </c>
      <c r="F15" s="10" t="s">
        <v>16</v>
      </c>
      <c r="G15" s="29">
        <f>(G11-G12)*0.785+(G13-G14)*1.092</f>
        <v>0.47714000000000001</v>
      </c>
      <c r="H15" s="5"/>
    </row>
    <row r="16" spans="1:8" outlineLevel="1">
      <c r="A16" s="9" t="s">
        <v>12</v>
      </c>
      <c r="B16" s="9" t="s">
        <v>29</v>
      </c>
      <c r="C16" s="9" t="s">
        <v>2</v>
      </c>
      <c r="D16" s="9"/>
      <c r="E16" s="9" t="s">
        <v>46</v>
      </c>
      <c r="F16" s="9" t="s">
        <v>16</v>
      </c>
      <c r="G16" s="28">
        <v>500000</v>
      </c>
      <c r="H16" s="5"/>
    </row>
    <row r="17" spans="1:8" outlineLevel="1">
      <c r="A17" s="9" t="s">
        <v>12</v>
      </c>
      <c r="B17" s="9" t="s">
        <v>29</v>
      </c>
      <c r="C17" s="9"/>
      <c r="D17" s="9"/>
      <c r="E17" s="9" t="s">
        <v>47</v>
      </c>
      <c r="F17" s="9" t="s">
        <v>16</v>
      </c>
      <c r="G17" s="28">
        <v>10000</v>
      </c>
      <c r="H17" s="5"/>
    </row>
    <row r="18" spans="1:8" outlineLevel="1">
      <c r="A18" s="9" t="s">
        <v>12</v>
      </c>
      <c r="B18" s="9" t="s">
        <v>29</v>
      </c>
      <c r="C18" s="9"/>
      <c r="D18" s="9"/>
      <c r="E18" s="9" t="s">
        <v>48</v>
      </c>
      <c r="F18" s="9" t="s">
        <v>16</v>
      </c>
      <c r="G18" s="28">
        <v>5000</v>
      </c>
      <c r="H18" s="5"/>
    </row>
    <row r="19" spans="1:8" outlineLevel="1">
      <c r="A19" s="10" t="s">
        <v>16</v>
      </c>
      <c r="B19" s="10" t="s">
        <v>29</v>
      </c>
      <c r="C19" s="10" t="s">
        <v>2</v>
      </c>
      <c r="D19" s="10"/>
      <c r="E19" s="10" t="s">
        <v>31</v>
      </c>
      <c r="F19" s="10" t="s">
        <v>16</v>
      </c>
      <c r="G19" s="29" t="e">
        <f>(G16*Mineral_industry_Streamlined!G9)+ (G17*Mineral_industry_Streamlined!G14)+('Emission Factors and Defaults'!#REF!*G18)</f>
        <v>#VALUE!</v>
      </c>
      <c r="H19" s="5"/>
    </row>
    <row r="23" spans="1:8">
      <c r="E23" s="46"/>
    </row>
  </sheetData>
  <mergeCells count="3">
    <mergeCell ref="A1:G1"/>
    <mergeCell ref="B2:G2"/>
    <mergeCell ref="B3:G3"/>
  </mergeCells>
  <phoneticPr fontId="14" type="noConversion"/>
  <dataValidations count="1">
    <dataValidation type="list" allowBlank="1" showInputMessage="1" showErrorMessage="1" sqref="B3:G3" xr:uid="{84597CA4-2B65-4C9C-B5FE-CBC404EE1CD9}">
      <formula1>"Verifiable Credentials,Encrypted Verifiable Credential,Sub-Schema"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2D1C3-CB5D-4FDC-BCDA-4747FCC1CCB9}">
  <dimension ref="A1:Q116"/>
  <sheetViews>
    <sheetView workbookViewId="0">
      <selection activeCell="B4" sqref="A4:XFD4"/>
    </sheetView>
  </sheetViews>
  <sheetFormatPr defaultColWidth="8.88671875" defaultRowHeight="14.4"/>
  <cols>
    <col min="1" max="1" width="11.44140625" customWidth="1"/>
    <col min="2" max="2" width="34.6640625" customWidth="1"/>
    <col min="3" max="3" width="30.88671875" customWidth="1"/>
    <col min="4" max="4" width="21.44140625" customWidth="1"/>
    <col min="5" max="5" width="22.6640625" customWidth="1"/>
    <col min="6" max="6" width="29.44140625" customWidth="1"/>
    <col min="7" max="7" width="26.88671875" customWidth="1"/>
    <col min="8" max="8" width="22.6640625" customWidth="1"/>
    <col min="9" max="9" width="22.33203125" customWidth="1"/>
    <col min="10" max="10" width="22.6640625" customWidth="1"/>
    <col min="11" max="11" width="25.88671875" customWidth="1"/>
    <col min="17" max="17" width="11.44140625" customWidth="1"/>
  </cols>
  <sheetData>
    <row r="1" spans="1:3" ht="18">
      <c r="A1" s="58" t="s">
        <v>80</v>
      </c>
      <c r="B1" s="59"/>
      <c r="C1" s="59"/>
    </row>
    <row r="2" spans="1:3" s="5" customFormat="1">
      <c r="A2" s="49"/>
      <c r="B2" s="5" t="s">
        <v>81</v>
      </c>
      <c r="C2" s="47" t="s">
        <v>82</v>
      </c>
    </row>
    <row r="3" spans="1:3">
      <c r="A3" s="55"/>
      <c r="B3" t="s">
        <v>83</v>
      </c>
      <c r="C3" s="48">
        <v>7.3000000000000001E-3</v>
      </c>
    </row>
    <row r="4" spans="1:3" ht="31.2">
      <c r="A4" s="56"/>
      <c r="B4" s="39" t="s">
        <v>84</v>
      </c>
      <c r="C4">
        <v>74000</v>
      </c>
    </row>
    <row r="5" spans="1:3" ht="15.6">
      <c r="A5" s="57"/>
      <c r="B5" s="40" t="s">
        <v>85</v>
      </c>
      <c r="C5">
        <v>85000</v>
      </c>
    </row>
    <row r="6" spans="1:3" s="6" customFormat="1" ht="15.6">
      <c r="A6" s="61"/>
      <c r="B6" s="40" t="s">
        <v>86</v>
      </c>
      <c r="C6">
        <v>75000</v>
      </c>
    </row>
    <row r="7" spans="1:3" ht="31.2">
      <c r="A7" s="55"/>
      <c r="B7" s="40" t="s">
        <v>87</v>
      </c>
      <c r="C7">
        <v>80000</v>
      </c>
    </row>
    <row r="8" spans="1:3" ht="15.6">
      <c r="A8" s="55"/>
      <c r="B8" s="40" t="s">
        <v>88</v>
      </c>
      <c r="C8">
        <v>74000</v>
      </c>
    </row>
    <row r="9" spans="1:3" ht="15.6">
      <c r="A9" s="55"/>
      <c r="B9" s="40" t="s">
        <v>89</v>
      </c>
      <c r="C9">
        <v>75000</v>
      </c>
    </row>
    <row r="10" spans="1:3" ht="15.6">
      <c r="A10" s="55"/>
      <c r="B10" s="40" t="s">
        <v>90</v>
      </c>
      <c r="C10">
        <v>83000</v>
      </c>
    </row>
    <row r="11" spans="1:3">
      <c r="A11" s="55"/>
      <c r="C11" s="11"/>
    </row>
    <row r="12" spans="1:3">
      <c r="A12" s="55"/>
      <c r="C12" s="11"/>
    </row>
    <row r="13" spans="1:3">
      <c r="A13" s="55"/>
      <c r="C13" s="11"/>
    </row>
    <row r="14" spans="1:3">
      <c r="A14" s="55"/>
      <c r="C14" s="11"/>
    </row>
    <row r="15" spans="1:3">
      <c r="A15" s="55"/>
      <c r="C15" s="11"/>
    </row>
    <row r="16" spans="1:3">
      <c r="A16" s="55"/>
      <c r="C16" s="11"/>
    </row>
    <row r="17" spans="1:3">
      <c r="A17" s="55"/>
      <c r="C17" s="11"/>
    </row>
    <row r="18" spans="1:3">
      <c r="A18" s="55"/>
      <c r="C18" s="11"/>
    </row>
    <row r="19" spans="1:3">
      <c r="A19" s="55"/>
      <c r="C19" s="11"/>
    </row>
    <row r="20" spans="1:3">
      <c r="A20" s="55"/>
      <c r="C20" s="11"/>
    </row>
    <row r="21" spans="1:3">
      <c r="A21" s="62"/>
      <c r="C21" s="11"/>
    </row>
    <row r="22" spans="1:3" s="6" customFormat="1">
      <c r="A22" s="61"/>
      <c r="C22" s="12"/>
    </row>
    <row r="23" spans="1:3">
      <c r="A23" s="55"/>
      <c r="C23" s="11"/>
    </row>
    <row r="24" spans="1:3">
      <c r="A24" s="55"/>
      <c r="C24" s="11"/>
    </row>
    <row r="25" spans="1:3">
      <c r="A25" s="55"/>
      <c r="C25" s="11"/>
    </row>
    <row r="26" spans="1:3">
      <c r="A26" s="55"/>
      <c r="C26" s="11"/>
    </row>
    <row r="27" spans="1:3">
      <c r="A27" s="55"/>
      <c r="C27" s="11"/>
    </row>
    <row r="28" spans="1:3" s="14" customFormat="1"/>
    <row r="29" spans="1:3" ht="18">
      <c r="A29" s="60"/>
      <c r="B29" s="60"/>
      <c r="C29" s="60"/>
    </row>
    <row r="30" spans="1:3">
      <c r="A30" s="5"/>
      <c r="B30" s="5"/>
      <c r="C30" s="5"/>
    </row>
    <row r="31" spans="1:3">
      <c r="A31" s="55"/>
    </row>
    <row r="32" spans="1:3">
      <c r="A32" s="56"/>
    </row>
    <row r="33" spans="1:4">
      <c r="A33" s="57"/>
      <c r="D33" s="13"/>
    </row>
    <row r="34" spans="1:4" s="6" customFormat="1">
      <c r="A34" s="61"/>
      <c r="C34"/>
      <c r="D34"/>
    </row>
    <row r="35" spans="1:4">
      <c r="A35" s="55"/>
    </row>
    <row r="36" spans="1:4">
      <c r="A36" s="55"/>
    </row>
    <row r="37" spans="1:4">
      <c r="A37" s="55"/>
    </row>
    <row r="38" spans="1:4">
      <c r="A38" s="55"/>
    </row>
    <row r="39" spans="1:4">
      <c r="A39" s="55"/>
    </row>
    <row r="40" spans="1:4">
      <c r="A40" s="55"/>
    </row>
    <row r="41" spans="1:4">
      <c r="A41" s="55"/>
    </row>
    <row r="42" spans="1:4">
      <c r="A42" s="55"/>
    </row>
    <row r="43" spans="1:4">
      <c r="A43" s="55"/>
    </row>
    <row r="44" spans="1:4">
      <c r="A44" s="55"/>
    </row>
    <row r="45" spans="1:4">
      <c r="A45" s="55"/>
    </row>
    <row r="46" spans="1:4">
      <c r="A46" s="55"/>
    </row>
    <row r="47" spans="1:4">
      <c r="A47" s="55"/>
    </row>
    <row r="48" spans="1:4">
      <c r="A48" s="55"/>
    </row>
    <row r="49" spans="1:3">
      <c r="A49" s="62"/>
    </row>
    <row r="50" spans="1:3" s="6" customFormat="1">
      <c r="A50" s="61"/>
      <c r="C50"/>
    </row>
    <row r="51" spans="1:3">
      <c r="A51" s="55"/>
    </row>
    <row r="52" spans="1:3">
      <c r="A52" s="55"/>
    </row>
    <row r="53" spans="1:3">
      <c r="A53" s="55"/>
    </row>
    <row r="54" spans="1:3">
      <c r="A54" s="55"/>
    </row>
    <row r="55" spans="1:3">
      <c r="A55" s="55"/>
    </row>
    <row r="56" spans="1:3" s="14" customFormat="1"/>
    <row r="57" spans="1:3" ht="18">
      <c r="A57" s="60"/>
      <c r="B57" s="60"/>
      <c r="C57" s="60"/>
    </row>
    <row r="58" spans="1:3">
      <c r="A58" s="5"/>
      <c r="B58" s="5"/>
      <c r="C58" s="5"/>
    </row>
    <row r="59" spans="1:3">
      <c r="A59" s="55"/>
      <c r="C59" s="11"/>
    </row>
    <row r="60" spans="1:3">
      <c r="A60" s="56"/>
      <c r="C60" s="11"/>
    </row>
    <row r="61" spans="1:3">
      <c r="A61" s="57"/>
      <c r="C61" s="11"/>
    </row>
    <row r="62" spans="1:3" s="6" customFormat="1">
      <c r="A62" s="61"/>
      <c r="C62" s="12"/>
    </row>
    <row r="63" spans="1:3">
      <c r="A63" s="55"/>
      <c r="C63" s="11"/>
    </row>
    <row r="64" spans="1:3">
      <c r="A64" s="55"/>
      <c r="C64" s="11"/>
    </row>
    <row r="65" spans="1:3">
      <c r="A65" s="55"/>
      <c r="C65" s="11"/>
    </row>
    <row r="66" spans="1:3">
      <c r="A66" s="55"/>
      <c r="C66" s="11"/>
    </row>
    <row r="67" spans="1:3">
      <c r="A67" s="55"/>
      <c r="C67" s="11"/>
    </row>
    <row r="68" spans="1:3">
      <c r="A68" s="55"/>
      <c r="C68" s="11"/>
    </row>
    <row r="69" spans="1:3">
      <c r="A69" s="55"/>
      <c r="C69" s="11"/>
    </row>
    <row r="70" spans="1:3">
      <c r="A70" s="55"/>
      <c r="C70" s="11"/>
    </row>
    <row r="71" spans="1:3">
      <c r="A71" s="55"/>
      <c r="C71" s="11"/>
    </row>
    <row r="72" spans="1:3">
      <c r="A72" s="55"/>
      <c r="C72" s="11"/>
    </row>
    <row r="73" spans="1:3">
      <c r="A73" s="55"/>
      <c r="C73" s="11"/>
    </row>
    <row r="74" spans="1:3">
      <c r="A74" s="55"/>
      <c r="C74" s="11"/>
    </row>
    <row r="75" spans="1:3">
      <c r="A75" s="55"/>
      <c r="C75" s="11"/>
    </row>
    <row r="76" spans="1:3">
      <c r="A76" s="55"/>
      <c r="C76" s="11"/>
    </row>
    <row r="77" spans="1:3">
      <c r="A77" s="62"/>
      <c r="C77" s="11"/>
    </row>
    <row r="78" spans="1:3" s="6" customFormat="1">
      <c r="A78" s="61"/>
      <c r="C78" s="12"/>
    </row>
    <row r="79" spans="1:3">
      <c r="A79" s="55"/>
      <c r="C79" s="11"/>
    </row>
    <row r="80" spans="1:3">
      <c r="A80" s="55"/>
      <c r="C80" s="11"/>
    </row>
    <row r="81" spans="1:17">
      <c r="A81" s="55"/>
      <c r="C81" s="11"/>
    </row>
    <row r="82" spans="1:17">
      <c r="A82" s="55"/>
      <c r="C82" s="11"/>
    </row>
    <row r="83" spans="1:17">
      <c r="A83" s="55"/>
      <c r="C83" s="11"/>
    </row>
    <row r="84" spans="1:17" s="14" customFormat="1"/>
    <row r="85" spans="1:17" ht="18">
      <c r="A85" s="60"/>
      <c r="B85" s="63"/>
      <c r="C85" s="63"/>
    </row>
    <row r="86" spans="1:17">
      <c r="A86" s="49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</row>
    <row r="87" spans="1:17">
      <c r="A87" s="55"/>
    </row>
    <row r="88" spans="1:17">
      <c r="A88" s="56"/>
    </row>
    <row r="89" spans="1:17" s="13" customFormat="1">
      <c r="A89" s="57"/>
      <c r="G89"/>
    </row>
    <row r="90" spans="1:17">
      <c r="A90" s="61"/>
    </row>
    <row r="91" spans="1:17">
      <c r="A91" s="55"/>
    </row>
    <row r="92" spans="1:17">
      <c r="A92" s="55"/>
    </row>
    <row r="93" spans="1:17">
      <c r="A93" s="55"/>
    </row>
    <row r="94" spans="1:17">
      <c r="A94" s="55"/>
    </row>
    <row r="95" spans="1:17">
      <c r="A95" s="55"/>
    </row>
    <row r="96" spans="1:17">
      <c r="A96" s="55"/>
    </row>
    <row r="97" spans="1:5">
      <c r="A97" s="55"/>
    </row>
    <row r="98" spans="1:5">
      <c r="A98" s="55"/>
    </row>
    <row r="99" spans="1:5">
      <c r="A99" s="55"/>
    </row>
    <row r="100" spans="1:5">
      <c r="A100" s="55"/>
    </row>
    <row r="101" spans="1:5">
      <c r="A101" s="55"/>
    </row>
    <row r="102" spans="1:5">
      <c r="A102" s="55"/>
    </row>
    <row r="103" spans="1:5">
      <c r="A103" s="55"/>
    </row>
    <row r="104" spans="1:5">
      <c r="A104" s="55"/>
    </row>
    <row r="105" spans="1:5">
      <c r="A105" s="62"/>
    </row>
    <row r="106" spans="1:5" s="6" customFormat="1">
      <c r="A106" s="61"/>
      <c r="E106" s="7"/>
    </row>
    <row r="107" spans="1:5">
      <c r="A107" s="55"/>
      <c r="E107" s="8"/>
    </row>
    <row r="108" spans="1:5">
      <c r="A108" s="55"/>
      <c r="E108" s="8"/>
    </row>
    <row r="109" spans="1:5">
      <c r="A109" s="55"/>
      <c r="E109" s="8"/>
    </row>
    <row r="110" spans="1:5">
      <c r="A110" s="55"/>
      <c r="E110" s="8"/>
    </row>
    <row r="111" spans="1:5">
      <c r="A111" s="55"/>
      <c r="E111" s="8"/>
    </row>
    <row r="112" spans="1:5" s="14" customFormat="1"/>
    <row r="113" spans="1:3" ht="18">
      <c r="A113" s="60"/>
      <c r="B113" s="60"/>
      <c r="C113" s="60"/>
    </row>
    <row r="114" spans="1:3">
      <c r="B114" s="20"/>
    </row>
    <row r="115" spans="1:3">
      <c r="B115" s="20"/>
    </row>
    <row r="116" spans="1:3">
      <c r="B116" s="20"/>
    </row>
  </sheetData>
  <mergeCells count="17">
    <mergeCell ref="A50:A55"/>
    <mergeCell ref="A113:C113"/>
    <mergeCell ref="A57:C57"/>
    <mergeCell ref="A59:A61"/>
    <mergeCell ref="A62:A77"/>
    <mergeCell ref="A78:A83"/>
    <mergeCell ref="A85:C85"/>
    <mergeCell ref="A87:A89"/>
    <mergeCell ref="A90:A105"/>
    <mergeCell ref="A106:A111"/>
    <mergeCell ref="A3:A5"/>
    <mergeCell ref="A1:C1"/>
    <mergeCell ref="A29:C29"/>
    <mergeCell ref="A31:A33"/>
    <mergeCell ref="A34:A49"/>
    <mergeCell ref="A6:A21"/>
    <mergeCell ref="A22:A27"/>
  </mergeCells>
  <phoneticPr fontId="6" type="noConversion"/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355E7-563D-7943-9226-38AA659E40D1}">
  <dimension ref="A1:H34"/>
  <sheetViews>
    <sheetView workbookViewId="0">
      <selection sqref="A1:G1"/>
    </sheetView>
  </sheetViews>
  <sheetFormatPr defaultColWidth="43.44140625" defaultRowHeight="14.4" outlineLevelRow="1"/>
  <sheetData>
    <row r="1" spans="1:8" ht="18">
      <c r="A1" s="64" t="s">
        <v>91</v>
      </c>
      <c r="B1" s="53"/>
      <c r="C1" s="53"/>
      <c r="D1" s="53"/>
      <c r="E1" s="53"/>
      <c r="F1" s="53"/>
      <c r="G1" s="53"/>
    </row>
    <row r="2" spans="1:8" ht="18">
      <c r="A2" s="1" t="s">
        <v>1</v>
      </c>
      <c r="B2" s="54"/>
      <c r="C2" s="54"/>
      <c r="D2" s="54"/>
      <c r="E2" s="54"/>
      <c r="F2" s="54"/>
      <c r="G2" s="54"/>
    </row>
    <row r="3" spans="1:8" ht="18">
      <c r="A3" s="1" t="s">
        <v>3</v>
      </c>
      <c r="B3" s="54" t="s">
        <v>92</v>
      </c>
      <c r="C3" s="54"/>
      <c r="D3" s="54"/>
      <c r="E3" s="54"/>
      <c r="F3" s="54"/>
      <c r="G3" s="54"/>
    </row>
    <row r="4" spans="1:8" ht="21" customHeight="1">
      <c r="A4" s="2" t="s">
        <v>5</v>
      </c>
      <c r="B4" s="2" t="s">
        <v>6</v>
      </c>
      <c r="C4" s="2" t="s">
        <v>7</v>
      </c>
      <c r="D4" s="2" t="s">
        <v>8</v>
      </c>
      <c r="E4" s="52" t="s">
        <v>9</v>
      </c>
      <c r="F4" s="2" t="s">
        <v>93</v>
      </c>
      <c r="G4" s="2" t="s">
        <v>11</v>
      </c>
    </row>
    <row r="5" spans="1:8" s="72" customFormat="1" outlineLevel="1">
      <c r="A5" s="65" t="s">
        <v>12</v>
      </c>
      <c r="B5" s="66" t="s">
        <v>29</v>
      </c>
      <c r="C5" s="67"/>
      <c r="D5" s="68"/>
      <c r="E5" s="69" t="s">
        <v>33</v>
      </c>
      <c r="F5" s="68" t="s">
        <v>16</v>
      </c>
      <c r="G5" s="70">
        <v>2021</v>
      </c>
      <c r="H5" s="71"/>
    </row>
    <row r="6" spans="1:8" s="5" customFormat="1" ht="17.100000000000001" customHeight="1" outlineLevel="1">
      <c r="A6" s="41" t="s">
        <v>16</v>
      </c>
      <c r="B6" s="9" t="s">
        <v>29</v>
      </c>
      <c r="C6" s="9" t="s">
        <v>2</v>
      </c>
      <c r="D6" s="9" t="b">
        <f>EXACT(Mineral_industry_Streamlined!G$5,"Yes")</f>
        <v>1</v>
      </c>
      <c r="E6" s="38" t="s">
        <v>51</v>
      </c>
      <c r="F6" s="9" t="s">
        <v>16</v>
      </c>
      <c r="G6" s="42">
        <v>1000</v>
      </c>
    </row>
    <row r="7" spans="1:8" s="5" customFormat="1" outlineLevel="1">
      <c r="A7" s="41" t="s">
        <v>16</v>
      </c>
      <c r="B7" s="9" t="s">
        <v>29</v>
      </c>
      <c r="C7" s="9"/>
      <c r="D7" s="9" t="b">
        <f>IF(Mineral_industry_Streamlined!G$5="Yes",TRUE, FALSE)</f>
        <v>1</v>
      </c>
      <c r="E7" s="38" t="s">
        <v>52</v>
      </c>
      <c r="F7" s="9" t="s">
        <v>16</v>
      </c>
      <c r="G7" s="42">
        <v>40.200000000000003</v>
      </c>
    </row>
    <row r="8" spans="1:8" s="5" customFormat="1" ht="17.100000000000001" customHeight="1" outlineLevel="1">
      <c r="A8" s="41" t="s">
        <v>16</v>
      </c>
      <c r="B8" s="9" t="s">
        <v>29</v>
      </c>
      <c r="C8" s="9" t="s">
        <v>2</v>
      </c>
      <c r="D8" s="9" t="b">
        <f>EXACT(Mineral_industry_Streamlined!G$6,"Yes")</f>
        <v>1</v>
      </c>
      <c r="E8" s="38" t="s">
        <v>53</v>
      </c>
      <c r="F8" s="9" t="s">
        <v>16</v>
      </c>
      <c r="G8" s="42">
        <v>1000</v>
      </c>
    </row>
    <row r="9" spans="1:8" s="5" customFormat="1" outlineLevel="1">
      <c r="A9" s="41" t="s">
        <v>16</v>
      </c>
      <c r="B9" s="9" t="s">
        <v>29</v>
      </c>
      <c r="C9" s="9"/>
      <c r="D9" s="9" t="b">
        <f>EXACT(Mineral_industry_Streamlined!G$6,"Yes")</f>
        <v>1</v>
      </c>
      <c r="E9" s="38" t="s">
        <v>54</v>
      </c>
      <c r="F9" s="9" t="s">
        <v>16</v>
      </c>
      <c r="G9" s="42">
        <v>35</v>
      </c>
    </row>
    <row r="10" spans="1:8" s="5" customFormat="1" ht="17.100000000000001" customHeight="1" outlineLevel="1">
      <c r="A10" s="41" t="s">
        <v>16</v>
      </c>
      <c r="B10" s="9" t="s">
        <v>29</v>
      </c>
      <c r="C10" s="9" t="s">
        <v>2</v>
      </c>
      <c r="D10" s="9" t="b">
        <f>EXACT(Mineral_industry_Streamlined!G$7,"Yes")</f>
        <v>1</v>
      </c>
      <c r="E10" s="38" t="s">
        <v>55</v>
      </c>
      <c r="F10" s="9" t="s">
        <v>16</v>
      </c>
      <c r="G10" s="42">
        <v>1000</v>
      </c>
    </row>
    <row r="11" spans="1:8" s="5" customFormat="1" outlineLevel="1">
      <c r="A11" s="41" t="s">
        <v>16</v>
      </c>
      <c r="B11" s="9" t="s">
        <v>29</v>
      </c>
      <c r="C11" s="9"/>
      <c r="D11" s="9" t="b">
        <f>EXACT(Mineral_industry_Streamlined!G$7,"Yes")</f>
        <v>1</v>
      </c>
      <c r="E11" s="38" t="s">
        <v>56</v>
      </c>
      <c r="F11" s="9" t="s">
        <v>16</v>
      </c>
      <c r="G11" s="42">
        <v>35</v>
      </c>
    </row>
    <row r="12" spans="1:8" outlineLevel="1">
      <c r="A12" s="41" t="s">
        <v>16</v>
      </c>
      <c r="B12" s="9" t="s">
        <v>29</v>
      </c>
      <c r="C12" s="9" t="s">
        <v>2</v>
      </c>
      <c r="D12" s="9" t="b">
        <f>EXACT(Mineral_industry_Streamlined!G$11,"Yes")</f>
        <v>1</v>
      </c>
      <c r="E12" s="38" t="s">
        <v>57</v>
      </c>
      <c r="F12" s="9" t="s">
        <v>16</v>
      </c>
      <c r="G12" s="42">
        <v>1000</v>
      </c>
    </row>
    <row r="13" spans="1:8" s="5" customFormat="1" outlineLevel="1">
      <c r="A13" s="41" t="s">
        <v>16</v>
      </c>
      <c r="B13" s="9" t="s">
        <v>29</v>
      </c>
      <c r="C13" s="9"/>
      <c r="D13" s="9" t="b">
        <f>EXACT(Mineral_industry_Streamlined!G$11,"Yes")</f>
        <v>1</v>
      </c>
      <c r="E13" s="38" t="s">
        <v>58</v>
      </c>
      <c r="F13" s="9" t="s">
        <v>16</v>
      </c>
      <c r="G13" s="42">
        <v>40.200000000000003</v>
      </c>
    </row>
    <row r="14" spans="1:8" outlineLevel="1">
      <c r="A14" s="41" t="s">
        <v>16</v>
      </c>
      <c r="B14" s="9" t="s">
        <v>29</v>
      </c>
      <c r="C14" s="9" t="s">
        <v>2</v>
      </c>
      <c r="D14" s="9" t="b">
        <f>EXACT(Mineral_industry_Streamlined!G$10,"Yes")</f>
        <v>1</v>
      </c>
      <c r="E14" s="38" t="s">
        <v>59</v>
      </c>
      <c r="F14" s="9" t="s">
        <v>16</v>
      </c>
      <c r="G14" s="42">
        <v>1000</v>
      </c>
    </row>
    <row r="15" spans="1:8" s="5" customFormat="1" outlineLevel="1">
      <c r="A15" s="41" t="s">
        <v>16</v>
      </c>
      <c r="B15" s="9" t="s">
        <v>29</v>
      </c>
      <c r="C15" s="9"/>
      <c r="D15" s="9" t="b">
        <f>EXACT(Mineral_industry_Streamlined!G$10,"Yes")</f>
        <v>1</v>
      </c>
      <c r="E15" s="38" t="s">
        <v>60</v>
      </c>
      <c r="F15" s="9" t="s">
        <v>16</v>
      </c>
      <c r="G15" s="42">
        <v>40.200000000000003</v>
      </c>
    </row>
    <row r="16" spans="1:8" outlineLevel="1">
      <c r="A16" s="41" t="s">
        <v>16</v>
      </c>
      <c r="B16" s="9" t="s">
        <v>29</v>
      </c>
      <c r="C16" s="9" t="s">
        <v>2</v>
      </c>
      <c r="D16" s="9" t="b">
        <f>EXACT(Mineral_industry_Streamlined!G$9,"Yes")</f>
        <v>1</v>
      </c>
      <c r="E16" s="38" t="s">
        <v>61</v>
      </c>
      <c r="F16" s="9" t="s">
        <v>16</v>
      </c>
      <c r="G16" s="42">
        <v>1000</v>
      </c>
    </row>
    <row r="17" spans="1:7" s="5" customFormat="1" outlineLevel="1">
      <c r="A17" s="41" t="s">
        <v>16</v>
      </c>
      <c r="B17" s="9" t="s">
        <v>29</v>
      </c>
      <c r="C17" s="9"/>
      <c r="D17" s="9" t="b">
        <f>EXACT(Mineral_industry_Streamlined!G$9,"Yes")</f>
        <v>1</v>
      </c>
      <c r="E17" s="38" t="s">
        <v>62</v>
      </c>
      <c r="F17" s="9" t="s">
        <v>16</v>
      </c>
      <c r="G17" s="42">
        <v>15.6</v>
      </c>
    </row>
    <row r="18" spans="1:7" outlineLevel="1">
      <c r="A18" s="41" t="s">
        <v>16</v>
      </c>
      <c r="B18" s="9" t="s">
        <v>29</v>
      </c>
      <c r="C18" s="9" t="s">
        <v>2</v>
      </c>
      <c r="D18" s="9" t="b">
        <f>EXACT(Mineral_industry_Streamlined!G$8,"Yes")</f>
        <v>1</v>
      </c>
      <c r="E18" s="38" t="s">
        <v>63</v>
      </c>
      <c r="F18" s="9" t="s">
        <v>16</v>
      </c>
      <c r="G18" s="42">
        <v>1000</v>
      </c>
    </row>
    <row r="19" spans="1:7" s="5" customFormat="1" outlineLevel="1">
      <c r="A19" s="41" t="s">
        <v>16</v>
      </c>
      <c r="B19" s="9" t="s">
        <v>29</v>
      </c>
      <c r="C19" s="9"/>
      <c r="D19" s="9" t="b">
        <f>EXACT(Mineral_industry_Streamlined!G$8,"Yes")</f>
        <v>1</v>
      </c>
      <c r="E19" s="38" t="s">
        <v>64</v>
      </c>
      <c r="F19" s="9" t="s">
        <v>16</v>
      </c>
      <c r="G19" s="42">
        <v>10</v>
      </c>
    </row>
    <row r="20" spans="1:7" outlineLevel="1">
      <c r="A20" s="41" t="s">
        <v>16</v>
      </c>
      <c r="B20" s="9" t="s">
        <v>29</v>
      </c>
      <c r="C20" s="9"/>
      <c r="D20" s="9"/>
      <c r="E20" s="38" t="s">
        <v>65</v>
      </c>
      <c r="F20" s="9" t="s">
        <v>16</v>
      </c>
      <c r="G20" s="43">
        <f>IF(Mineral_industry_Streamlined!G5="Yes",'Emission Factors and Defaults'!C$4,0)</f>
        <v>74000</v>
      </c>
    </row>
    <row r="21" spans="1:7" outlineLevel="1">
      <c r="A21" s="41" t="s">
        <v>16</v>
      </c>
      <c r="B21" s="9" t="s">
        <v>29</v>
      </c>
      <c r="C21" s="9"/>
      <c r="D21" s="9"/>
      <c r="E21" s="38" t="s">
        <v>66</v>
      </c>
      <c r="F21" s="9" t="s">
        <v>16</v>
      </c>
      <c r="G21" s="43">
        <f>IF(Mineral_industry_Streamlined!G6="Yes",'Emission Factors and Defaults'!C$5,0)</f>
        <v>85000</v>
      </c>
    </row>
    <row r="22" spans="1:7" outlineLevel="1">
      <c r="A22" s="41" t="s">
        <v>16</v>
      </c>
      <c r="B22" s="9" t="s">
        <v>29</v>
      </c>
      <c r="C22" s="9"/>
      <c r="D22" s="9"/>
      <c r="E22" s="38" t="s">
        <v>67</v>
      </c>
      <c r="F22" s="9" t="s">
        <v>16</v>
      </c>
      <c r="G22" s="43">
        <f>IF(Mineral_industry_Streamlined!G7="Yes",'Emission Factors and Defaults'!C$6,0)</f>
        <v>75000</v>
      </c>
    </row>
    <row r="23" spans="1:7" ht="28.8" outlineLevel="1">
      <c r="A23" s="41" t="s">
        <v>16</v>
      </c>
      <c r="B23" s="9" t="s">
        <v>29</v>
      </c>
      <c r="C23" s="9"/>
      <c r="D23" s="9"/>
      <c r="E23" s="38" t="s">
        <v>68</v>
      </c>
      <c r="F23" s="9" t="s">
        <v>16</v>
      </c>
      <c r="G23" s="43">
        <f>IF(Mineral_industry_Streamlined!G11="Yes",'Emission Factors and Defaults'!C$7,0)</f>
        <v>80000</v>
      </c>
    </row>
    <row r="24" spans="1:7" outlineLevel="1">
      <c r="A24" s="41" t="s">
        <v>16</v>
      </c>
      <c r="B24" s="9" t="s">
        <v>29</v>
      </c>
      <c r="C24" s="9"/>
      <c r="D24" s="9"/>
      <c r="E24" s="38" t="s">
        <v>69</v>
      </c>
      <c r="F24" s="9" t="s">
        <v>16</v>
      </c>
      <c r="G24" s="43">
        <f>IF(Mineral_industry_Streamlined!G9="Yes",'Emission Factors and Defaults'!C$8,0)</f>
        <v>74000</v>
      </c>
    </row>
    <row r="25" spans="1:7" outlineLevel="1">
      <c r="A25" s="41" t="s">
        <v>16</v>
      </c>
      <c r="B25" s="9" t="s">
        <v>29</v>
      </c>
      <c r="C25" s="9"/>
      <c r="D25" s="9"/>
      <c r="E25" s="38" t="s">
        <v>70</v>
      </c>
      <c r="F25" s="9" t="s">
        <v>16</v>
      </c>
      <c r="G25" s="43">
        <f>IF(Mineral_industry_Streamlined!G10="Yes",'Emission Factors and Defaults'!C$9,0)</f>
        <v>75000</v>
      </c>
    </row>
    <row r="26" spans="1:7" outlineLevel="1">
      <c r="A26" s="41" t="s">
        <v>16</v>
      </c>
      <c r="B26" s="9" t="s">
        <v>29</v>
      </c>
      <c r="C26" s="9"/>
      <c r="D26" s="9"/>
      <c r="E26" s="38" t="s">
        <v>71</v>
      </c>
      <c r="F26" s="9" t="s">
        <v>16</v>
      </c>
      <c r="G26" s="43">
        <f>IF(Mineral_industry_Streamlined!G8="Yes",'Emission Factors and Defaults'!C$10,0)</f>
        <v>83000</v>
      </c>
    </row>
    <row r="27" spans="1:7" outlineLevel="1">
      <c r="A27" s="41" t="s">
        <v>16</v>
      </c>
      <c r="B27" s="9" t="s">
        <v>29</v>
      </c>
      <c r="C27" s="9"/>
      <c r="D27" s="9"/>
      <c r="E27" s="38" t="s">
        <v>72</v>
      </c>
      <c r="F27" s="9" t="s">
        <v>16</v>
      </c>
      <c r="G27" s="43">
        <f>G6*G20*G7/1000000</f>
        <v>2974.8</v>
      </c>
    </row>
    <row r="28" spans="1:7" outlineLevel="1">
      <c r="A28" s="41" t="s">
        <v>16</v>
      </c>
      <c r="B28" s="9" t="s">
        <v>29</v>
      </c>
      <c r="C28" s="9"/>
      <c r="D28" s="9"/>
      <c r="E28" s="38" t="s">
        <v>73</v>
      </c>
      <c r="F28" s="9" t="s">
        <v>16</v>
      </c>
      <c r="G28" s="43">
        <f>G8*G21*G9/1000000</f>
        <v>2975</v>
      </c>
    </row>
    <row r="29" spans="1:7" outlineLevel="1">
      <c r="A29" s="41" t="s">
        <v>16</v>
      </c>
      <c r="B29" s="9" t="s">
        <v>29</v>
      </c>
      <c r="C29" s="9"/>
      <c r="D29" s="9"/>
      <c r="E29" s="38" t="s">
        <v>74</v>
      </c>
      <c r="F29" s="9" t="s">
        <v>16</v>
      </c>
      <c r="G29" s="43">
        <f>G10*G22*G11/1000000</f>
        <v>2625</v>
      </c>
    </row>
    <row r="30" spans="1:7" ht="28.8" outlineLevel="1">
      <c r="A30" s="41" t="s">
        <v>16</v>
      </c>
      <c r="B30" s="9" t="s">
        <v>29</v>
      </c>
      <c r="C30" s="9"/>
      <c r="D30" s="9"/>
      <c r="E30" s="38" t="s">
        <v>75</v>
      </c>
      <c r="F30" s="9" t="s">
        <v>16</v>
      </c>
      <c r="G30" s="43">
        <f>G12*G23*G13/1000000</f>
        <v>3216</v>
      </c>
    </row>
    <row r="31" spans="1:7" outlineLevel="1">
      <c r="A31" s="41" t="s">
        <v>16</v>
      </c>
      <c r="B31" s="9" t="s">
        <v>29</v>
      </c>
      <c r="C31" s="9"/>
      <c r="D31" s="9"/>
      <c r="E31" s="38" t="s">
        <v>76</v>
      </c>
      <c r="F31" s="9" t="s">
        <v>16</v>
      </c>
      <c r="G31" s="43">
        <f>G14*G24*G15/1000000</f>
        <v>2974.8</v>
      </c>
    </row>
    <row r="32" spans="1:7" outlineLevel="1">
      <c r="A32" s="41" t="s">
        <v>16</v>
      </c>
      <c r="B32" s="9" t="s">
        <v>29</v>
      </c>
      <c r="C32" s="9"/>
      <c r="D32" s="9"/>
      <c r="E32" s="38" t="s">
        <v>77</v>
      </c>
      <c r="F32" s="9" t="s">
        <v>16</v>
      </c>
      <c r="G32" s="43">
        <f>G16*G25*G17/1000000</f>
        <v>1170</v>
      </c>
    </row>
    <row r="33" spans="1:7" outlineLevel="1">
      <c r="A33" s="41" t="s">
        <v>16</v>
      </c>
      <c r="B33" s="9" t="s">
        <v>29</v>
      </c>
      <c r="C33" s="9"/>
      <c r="D33" s="9"/>
      <c r="E33" s="38" t="s">
        <v>78</v>
      </c>
      <c r="F33" s="9" t="s">
        <v>16</v>
      </c>
      <c r="G33" s="43">
        <f>G18*G26*G19/1000000</f>
        <v>830</v>
      </c>
    </row>
    <row r="34" spans="1:7" outlineLevel="1">
      <c r="A34" s="41" t="s">
        <v>16</v>
      </c>
      <c r="B34" s="9" t="s">
        <v>29</v>
      </c>
      <c r="C34" s="9"/>
      <c r="D34" s="9"/>
      <c r="E34" s="38" t="s">
        <v>79</v>
      </c>
      <c r="F34" s="9" t="s">
        <v>16</v>
      </c>
      <c r="G34" s="43">
        <f>SUM(G27:G33)</f>
        <v>16765.599999999999</v>
      </c>
    </row>
  </sheetData>
  <mergeCells count="3">
    <mergeCell ref="A1:G1"/>
    <mergeCell ref="B2:G2"/>
    <mergeCell ref="B3:G3"/>
  </mergeCells>
  <phoneticPr fontId="14" type="noConversion"/>
  <dataValidations disablePrompts="1" count="1">
    <dataValidation type="list" allowBlank="1" showInputMessage="1" showErrorMessage="1" sqref="B3:G3" xr:uid="{E817DD25-C2B9-3843-ABA8-B2EF2BAB496A}">
      <formula1>"Verifiable Credentials,Encrypted Verifiable Credential,Sub-Schema"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92E8D-7F42-564B-ABAD-DE2729A3E367}">
  <dimension ref="A1:B4"/>
  <sheetViews>
    <sheetView workbookViewId="0">
      <selection activeCell="B3" sqref="B3"/>
    </sheetView>
  </sheetViews>
  <sheetFormatPr defaultColWidth="11.44140625" defaultRowHeight="14.4"/>
  <cols>
    <col min="2" max="2" width="50.88671875" customWidth="1"/>
  </cols>
  <sheetData>
    <row r="1" spans="1:2" ht="24.9" customHeight="1">
      <c r="A1" s="23" t="s">
        <v>94</v>
      </c>
      <c r="B1" s="24" t="s">
        <v>0</v>
      </c>
    </row>
    <row r="2" spans="1:2" ht="29.1" customHeight="1">
      <c r="A2" s="25" t="s">
        <v>95</v>
      </c>
      <c r="B2" s="26" t="s">
        <v>20</v>
      </c>
    </row>
    <row r="3" spans="1:2">
      <c r="A3" s="27" t="s">
        <v>12</v>
      </c>
      <c r="B3" s="27"/>
    </row>
    <row r="4" spans="1:2">
      <c r="A4" s="27" t="s">
        <v>16</v>
      </c>
      <c r="B4" s="27"/>
    </row>
  </sheetData>
  <phoneticPr fontId="1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779DB-DBE1-FF49-A1A7-A4215E514F63}">
  <dimension ref="A1:B4"/>
  <sheetViews>
    <sheetView workbookViewId="0">
      <selection activeCell="B3" sqref="B3"/>
    </sheetView>
  </sheetViews>
  <sheetFormatPr defaultColWidth="8.88671875" defaultRowHeight="14.4"/>
  <cols>
    <col min="1" max="1" width="30" customWidth="1"/>
    <col min="2" max="2" width="50" customWidth="1"/>
  </cols>
  <sheetData>
    <row r="1" spans="1:2" ht="29.4">
      <c r="A1" s="3" t="s">
        <v>94</v>
      </c>
      <c r="B1" s="4" t="s">
        <v>0</v>
      </c>
    </row>
    <row r="2" spans="1:2" ht="18">
      <c r="A2" s="3" t="s">
        <v>95</v>
      </c>
      <c r="B2" s="4" t="s">
        <v>28</v>
      </c>
    </row>
    <row r="3" spans="1:2">
      <c r="A3" t="s">
        <v>12</v>
      </c>
    </row>
    <row r="4" spans="1:2">
      <c r="A4" t="s">
        <v>16</v>
      </c>
    </row>
  </sheetData>
  <phoneticPr fontId="1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0DD0A-EDB5-6140-96CF-42B4B5C03D5B}">
  <dimension ref="A1:B4"/>
  <sheetViews>
    <sheetView workbookViewId="0">
      <selection activeCell="B3" sqref="B3"/>
    </sheetView>
  </sheetViews>
  <sheetFormatPr defaultColWidth="8.88671875" defaultRowHeight="14.4"/>
  <cols>
    <col min="1" max="1" width="30" customWidth="1"/>
    <col min="2" max="2" width="50" customWidth="1"/>
  </cols>
  <sheetData>
    <row r="1" spans="1:2" ht="29.4">
      <c r="A1" s="3" t="s">
        <v>94</v>
      </c>
      <c r="B1" s="4" t="s">
        <v>0</v>
      </c>
    </row>
    <row r="2" spans="1:2" ht="18">
      <c r="A2" s="3" t="s">
        <v>95</v>
      </c>
      <c r="B2" s="4" t="s">
        <v>26</v>
      </c>
    </row>
    <row r="3" spans="1:2">
      <c r="A3" t="s">
        <v>12</v>
      </c>
    </row>
    <row r="4" spans="1:2">
      <c r="A4" t="s">
        <v>16</v>
      </c>
    </row>
  </sheetData>
  <phoneticPr fontId="1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E1B34-64EF-9E49-9A67-91266AD05138}">
  <dimension ref="A1:B4"/>
  <sheetViews>
    <sheetView workbookViewId="0">
      <selection activeCell="B3" sqref="B3"/>
    </sheetView>
  </sheetViews>
  <sheetFormatPr defaultColWidth="8.88671875" defaultRowHeight="14.4"/>
  <cols>
    <col min="1" max="1" width="30" customWidth="1"/>
    <col min="2" max="2" width="50" customWidth="1"/>
  </cols>
  <sheetData>
    <row r="1" spans="1:2" ht="29.4">
      <c r="A1" s="3" t="s">
        <v>94</v>
      </c>
      <c r="B1" s="4" t="s">
        <v>0</v>
      </c>
    </row>
    <row r="2" spans="1:2" ht="18">
      <c r="A2" s="3" t="s">
        <v>95</v>
      </c>
      <c r="B2" s="4" t="s">
        <v>24</v>
      </c>
    </row>
    <row r="3" spans="1:2">
      <c r="A3" t="s">
        <v>12</v>
      </c>
    </row>
    <row r="4" spans="1:2">
      <c r="A4" t="s">
        <v>16</v>
      </c>
    </row>
  </sheetData>
  <phoneticPr fontId="14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97B2F-5EE1-9A4E-89BA-61465381F8E4}">
  <dimension ref="A1:B4"/>
  <sheetViews>
    <sheetView workbookViewId="0">
      <selection activeCell="B3" sqref="B3"/>
    </sheetView>
  </sheetViews>
  <sheetFormatPr defaultColWidth="8.88671875" defaultRowHeight="14.4"/>
  <cols>
    <col min="1" max="1" width="30" customWidth="1"/>
    <col min="2" max="2" width="50" customWidth="1"/>
  </cols>
  <sheetData>
    <row r="1" spans="1:2" ht="29.4">
      <c r="A1" s="3" t="s">
        <v>94</v>
      </c>
      <c r="B1" s="4" t="s">
        <v>0</v>
      </c>
    </row>
    <row r="2" spans="1:2" ht="18">
      <c r="A2" s="3" t="s">
        <v>95</v>
      </c>
      <c r="B2" s="4" t="s">
        <v>22</v>
      </c>
    </row>
    <row r="3" spans="1:2">
      <c r="A3" t="s">
        <v>12</v>
      </c>
    </row>
    <row r="4" spans="1:2">
      <c r="A4" t="s">
        <v>16</v>
      </c>
    </row>
  </sheetData>
  <phoneticPr fontId="14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25365-0155-4E15-81AB-C0C8BC5239F6}">
  <dimension ref="A1:B4"/>
  <sheetViews>
    <sheetView workbookViewId="0"/>
  </sheetViews>
  <sheetFormatPr defaultColWidth="8.88671875" defaultRowHeight="14.4"/>
  <cols>
    <col min="1" max="1" width="30" customWidth="1"/>
    <col min="2" max="2" width="50" customWidth="1"/>
  </cols>
  <sheetData>
    <row r="1" spans="1:2" ht="29.4">
      <c r="A1" s="3" t="s">
        <v>94</v>
      </c>
      <c r="B1" s="4" t="s">
        <v>0</v>
      </c>
    </row>
    <row r="2" spans="1:2" ht="18">
      <c r="A2" s="3" t="s">
        <v>95</v>
      </c>
      <c r="B2" s="4" t="s">
        <v>15</v>
      </c>
    </row>
    <row r="3" spans="1:2">
      <c r="A3" t="s">
        <v>12</v>
      </c>
    </row>
    <row r="4" spans="1:2">
      <c r="A4" t="s">
        <v>16</v>
      </c>
    </row>
  </sheetData>
  <phoneticPr fontId="1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Mineral_industry_Streamlined</vt:lpstr>
      <vt:lpstr>Emission Factors and Defaults</vt:lpstr>
      <vt:lpstr>CO2 Emissions from waste fuels</vt:lpstr>
      <vt:lpstr>Inclusion of Waste plas (enum)</vt:lpstr>
      <vt:lpstr>Inclusion of others (enum)</vt:lpstr>
      <vt:lpstr>Inclusion of waste solv (enum)</vt:lpstr>
      <vt:lpstr>Inclusion of waste wood (enum)</vt:lpstr>
      <vt:lpstr>Inclusion of Mixed waste (enum)</vt:lpstr>
      <vt:lpstr>Inclusion of Waste oil (enum)</vt:lpstr>
      <vt:lpstr>Inclusion of Waste tires (enum)</vt:lpstr>
      <vt:lpstr>Cement Production Process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2025-06-19T05:44:55Z</dcterms:created>
  <dcterms:modified xsi:type="dcterms:W3CDTF">2025-08-29T18:27:44Z</dcterms:modified>
  <cp:category/>
  <cp:contentStatus/>
</cp:coreProperties>
</file>