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AR/"/>
    </mc:Choice>
  </mc:AlternateContent>
  <xr:revisionPtr revIDLastSave="82" documentId="8_{92BBA673-CE30-4620-98B2-22A829A6179E}" xr6:coauthVersionLast="47" xr6:coauthVersionMax="47" xr10:uidLastSave="{F5CFDC52-D267-40BE-BA8C-2D340048AD7A}"/>
  <bookViews>
    <workbookView xWindow="28680" yWindow="-120" windowWidth="29040" windowHeight="15840" xr2:uid="{25E95346-0206-4A4F-A250-CE60396AB545}"/>
  </bookViews>
  <sheets>
    <sheet name="AMS-III.AR" sheetId="1" r:id="rId1"/>
    <sheet name="Tool 07" sheetId="17" r:id="rId2"/>
    <sheet name="Tool 07 Simple OM" sheetId="18" r:id="rId3"/>
    <sheet name="Tool 07 Simple Adj OM" sheetId="19" r:id="rId4"/>
    <sheet name="Tool 07 Default Lambda" sheetId="20" r:id="rId5"/>
    <sheet name="Tool 07 Dispatch Data OM" sheetId="21" r:id="rId6"/>
    <sheet name="Tool 07 Average OM" sheetId="22" r:id="rId7"/>
    <sheet name="Tool 07 Build Margin" sheetId="23" r:id="rId8"/>
    <sheet name="Tool 07 Combined Margin" sheetId="24" r:id="rId9"/>
    <sheet name="Tool 19" sheetId="3" r:id="rId10"/>
    <sheet name="Dropdown Items" sheetId="4" r:id="rId11"/>
    <sheet name="Logic Maps " sheetId="5" r:id="rId12"/>
    <sheet name="Tool 21" sheetId="6" r:id="rId13"/>
    <sheet name="Tool 33" sheetId="7" r:id="rId14"/>
    <sheet name="IWA Properties" sheetId="16" r:id="rId15"/>
  </sheet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1" l="1"/>
  <c r="H79" i="1"/>
  <c r="G28" i="24"/>
  <c r="G27" i="24"/>
  <c r="G24" i="24" s="1"/>
  <c r="G8" i="24" s="1"/>
  <c r="G26" i="24"/>
  <c r="G25" i="24"/>
  <c r="G18" i="24"/>
  <c r="G17" i="24"/>
  <c r="G16" i="24"/>
  <c r="G13" i="24"/>
  <c r="G12" i="24"/>
  <c r="G3" i="23"/>
  <c r="G30" i="22"/>
  <c r="G27" i="22"/>
  <c r="G6" i="22" s="1"/>
  <c r="G22" i="22"/>
  <c r="G11" i="22"/>
  <c r="G67" i="19"/>
  <c r="G62" i="19"/>
  <c r="G51" i="19"/>
  <c r="G44" i="19"/>
  <c r="G39" i="19"/>
  <c r="G28" i="19"/>
  <c r="G7" i="19"/>
  <c r="G6" i="19"/>
  <c r="G4" i="19" s="1"/>
  <c r="G30" i="18"/>
  <c r="G27" i="18"/>
  <c r="G22" i="18"/>
  <c r="G11" i="18"/>
  <c r="G6" i="18"/>
  <c r="G4" i="18" s="1"/>
  <c r="H45" i="1"/>
  <c r="H106" i="1"/>
  <c r="H103" i="1"/>
  <c r="H100" i="1" s="1"/>
  <c r="H72" i="1"/>
  <c r="H69" i="1"/>
  <c r="H66" i="1" s="1"/>
  <c r="H114" i="1"/>
  <c r="H112" i="1"/>
  <c r="H111" i="1"/>
  <c r="H108" i="1"/>
  <c r="H74" i="1"/>
  <c r="H41" i="1"/>
  <c r="H40" i="1"/>
  <c r="H39" i="1"/>
  <c r="H38" i="1"/>
  <c r="H37" i="1"/>
  <c r="H36" i="1"/>
  <c r="B26" i="3"/>
  <c r="C22" i="3"/>
  <c r="B22" i="3"/>
  <c r="C21" i="3"/>
  <c r="C20" i="3"/>
  <c r="C19" i="3"/>
  <c r="C18" i="3"/>
  <c r="B18" i="3"/>
  <c r="C17" i="3"/>
  <c r="C16" i="3"/>
  <c r="C15" i="3"/>
  <c r="C14" i="3"/>
  <c r="B14" i="3"/>
  <c r="C13" i="3"/>
  <c r="C12" i="3"/>
  <c r="C11" i="3"/>
  <c r="C10" i="3"/>
  <c r="C9" i="3"/>
  <c r="B8" i="3"/>
  <c r="B29" i="3" s="1"/>
  <c r="C5" i="3"/>
  <c r="C4" i="3"/>
  <c r="H80" i="1"/>
  <c r="H78" i="1"/>
  <c r="H77" i="1"/>
  <c r="H46" i="1" l="1"/>
  <c r="G4" i="22"/>
  <c r="G11" i="24" s="1"/>
  <c r="G10" i="24" s="1"/>
  <c r="G22" i="24"/>
  <c r="G15" i="24" s="1"/>
  <c r="H44" i="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tc={992A1FCD-0A4E-404B-925C-E2B95AB53595}</author>
    <author>tc={0E84CA1A-C8C8-4DB2-9FC8-10A9A7930006}</author>
    <author>tc={EC4067D7-1EDE-48BE-86AF-2BA78CCBCFEC}</author>
    <author>tc={0A7A4FFD-D757-4EDC-9780-FCAA61C0CD42}</author>
    <author>tc={68FFA7BD-5859-4984-A740-88E7AB85E137}</author>
    <author>tc={631DF173-96A6-4E2B-A6E0-12C29C643916}</author>
    <author>tc={E24753E7-9F50-497E-BB6F-FFB0C71AAA93}</author>
    <author>tc={2FDC315B-3B7A-4B81-935E-1E2B235F0138}</author>
    <author>tc={CE33C4B1-35EB-4A5B-85B4-15DF501DEDAC}</author>
    <author>tc={75461B99-4285-4369-A091-EEAE22400B79}</author>
    <author>tc={FB1A9F67-E97A-4F62-A61A-7AF22578AF3F}</author>
    <author>tc={3A6B75B0-2844-4D33-AA32-92322E0BC730}</author>
    <author>tc={AFABE37B-D09D-410C-832B-F5F50D4C98B6}</author>
    <author>tc={2E1415A0-DF54-41ED-A52C-C83FAFF2A416}</author>
    <author>tc={513F3625-693D-4455-8718-A9A6129DCE46}</author>
  </authors>
  <commentList>
    <comment ref="G4" authorId="0" shapeId="0" xr:uid="{992A1FCD-0A4E-404B-925C-E2B95AB53595}">
      <text>
        <t xml:space="preserve">[Threaded comment]
Your version of Excel allows you to read this threaded comment; however, any edits to it will get removed if the file is opened in a newer version of Excel. Learn more: https://go.microsoft.com/fwlink/?linkid=870924
Comment:
    @Artem Buslaev This one already exists in old policy but new one has a different term used </t>
      </text>
    </comment>
    <comment ref="G5" authorId="1" shapeId="0" xr:uid="{0E84CA1A-C8C8-4DB2-9FC8-10A9A7930006}">
      <text>
        <t xml:space="preserve">[Threaded comment]
Your version of Excel allows you to read this threaded comment; however, any edits to it will get removed if the file is opened in a newer version of Excel. Learn more: https://go.microsoft.com/fwlink/?linkid=870924
Comment:
    @Artem Buslaev This one already exists in old policy but new one has a different term used </t>
      </text>
    </comment>
    <comment ref="I7" authorId="2" shapeId="0" xr:uid="{EC4067D7-1EDE-48BE-86AF-2BA78CCBCFEC}">
      <text>
        <t>[Threaded comment]
Your version of Excel allows you to read this threaded comment; however, any edits to it will get removed if the file is opened in a newer version of Excel. Learn more: https://go.microsoft.com/fwlink/?linkid=870924
Comment:
    @Artem Buslaev Orange is for all new fields that have been added to the new schema</t>
      </text>
    </comment>
    <comment ref="G12" authorId="3" shapeId="0" xr:uid="{0A7A4FFD-D757-4EDC-9780-FCAA61C0CD42}">
      <text>
        <t>[Threaded comment]
Your version of Excel allows you to read this threaded comment; however, any edits to it will get removed if the file is opened in a newer version of Excel. Learn more: https://go.microsoft.com/fwlink/?linkid=870924
Comment:
    @Artem Buslaev all "Project Proponent" should be changed to "Project Participant"</t>
      </text>
    </comment>
    <comment ref="H23" authorId="4" shapeId="0" xr:uid="{68FFA7BD-5859-4984-A740-88E7AB85E137}">
      <text>
        <t>[Threaded comment]
Your version of Excel allows you to read this threaded comment; however, any edits to it will get removed if the file is opened in a newer version of Excel. Learn more: https://go.microsoft.com/fwlink/?linkid=870924
Comment:
    @Artem Buslaev Has dropdown options in new schema. Old one only had user input (string)</t>
      </text>
    </comment>
    <comment ref="G35" authorId="5" shapeId="0" xr:uid="{631DF173-96A6-4E2B-A6E0-12C29C643916}">
      <text>
        <t>[Threaded comment]
Your version of Excel allows you to read this threaded comment; however, any edits to it will get removed if the file is opened in a newer version of Excel. Learn more: https://go.microsoft.com/fwlink/?linkid=870924
Comment:
    Eq 2</t>
      </text>
    </comment>
    <comment ref="I35" authorId="6" shapeId="0" xr:uid="{E24753E7-9F50-497E-BB6F-FFB0C71AAA93}">
      <text>
        <t xml:space="preserve">[Threaded comment]
Your version of Excel allows you to read this threaded comment; however, any edits to it will get removed if the file is opened in a newer version of Excel. Learn more: https://go.microsoft.com/fwlink/?linkid=870924
Comment:
    @Artem Buslaev all the blue cells mean that these are parameters that exist in the old schema but have been moved to a different location in this new schema </t>
      </text>
    </comment>
    <comment ref="G44" authorId="7" shapeId="0" xr:uid="{2FDC315B-3B7A-4B81-935E-1E2B235F0138}">
      <text>
        <t>[Threaded comment]
Your version of Excel allows you to read this threaded comment; however, any edits to it will get removed if the file is opened in a newer version of Excel. Learn more: https://go.microsoft.com/fwlink/?linkid=870924
Comment:
    Eq 5</t>
      </text>
    </comment>
    <comment ref="H44" authorId="8" shapeId="0" xr:uid="{CE33C4B1-35EB-4A5B-85B4-15DF501DEDAC}">
      <text>
        <t>[Threaded comment]
Your version of Excel allows you to read this threaded comment; however, any edits to it will get removed if the file is opened in a newer version of Excel. Learn more: https://go.microsoft.com/fwlink/?linkid=870924
Comment:
    @Artem Buslaev These fields exist in old schema but calculations are different in this new schema</t>
      </text>
    </comment>
    <comment ref="G45" authorId="9" shapeId="0" xr:uid="{75461B99-4285-4369-A091-EEAE22400B79}">
      <text>
        <t>[Threaded comment]
Your version of Excel allows you to read this threaded comment; however, any edits to it will get removed if the file is opened in a newer version of Excel. Learn more: https://go.microsoft.com/fwlink/?linkid=870924
Comment:
    Summed for properties</t>
      </text>
    </comment>
    <comment ref="G46" authorId="10" shapeId="0" xr:uid="{FB1A9F67-E97A-4F62-A61A-7AF22578AF3F}">
      <text>
        <t>[Threaded comment]
Your version of Excel allows you to read this threaded comment; however, any edits to it will get removed if the file is opened in a newer version of Excel. Learn more: https://go.microsoft.com/fwlink/?linkid=870924
Comment:
    Summed for properties</t>
      </text>
    </comment>
    <comment ref="G66" authorId="11" shapeId="0" xr:uid="{3A6B75B0-2844-4D33-AA32-92322E0BC730}">
      <text>
        <t>[Threaded comment]
Your version of Excel allows you to read this threaded comment; however, any edits to it will get removed if the file is opened in a newer version of Excel. Learn more: https://go.microsoft.com/fwlink/?linkid=870924
Comment:
    Eq 3</t>
      </text>
    </comment>
    <comment ref="G74" authorId="12" shapeId="0" xr:uid="{AFABE37B-D09D-410C-832B-F5F50D4C98B6}">
      <text>
        <t>[Threaded comment]
Your version of Excel allows you to read this threaded comment; however, any edits to it will get removed if the file is opened in a newer version of Excel. Learn more: https://go.microsoft.com/fwlink/?linkid=870924
Comment:
    Eq 4</t>
      </text>
    </comment>
    <comment ref="G100" authorId="13" shapeId="0" xr:uid="{2E1415A0-DF54-41ED-A52C-C83FAFF2A416}">
      <text>
        <t>[Threaded comment]
Your version of Excel allows you to read this threaded comment; however, any edits to it will get removed if the file is opened in a newer version of Excel. Learn more: https://go.microsoft.com/fwlink/?linkid=870924
Comment:
    Eq 3</t>
      </text>
    </comment>
    <comment ref="G108" authorId="14" shapeId="0" xr:uid="{513F3625-693D-4455-8718-A9A6129DCE46}">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tc={66767F8E-F46A-47B8-BB6E-1F7AACCD19B8}</author>
    <author>tc={C2EC347C-3121-4611-9D66-44F3CD5045BB}</author>
    <author>tc={09866088-C6A9-4AFF-89AB-6CD1F9ECB7AA}</author>
    <author>tc={A45E1C12-0A49-4AFC-8A4C-3BCC8B67A81F}</author>
    <author>tc={1395C76F-4A11-4B6E-A733-349F77740AA6}</author>
  </authors>
  <commentList>
    <comment ref="F4" authorId="0" shapeId="0" xr:uid="{66767F8E-F46A-47B8-BB6E-1F7AACCD19B8}">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C2EC347C-3121-4611-9D66-44F3CD5045BB}">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09866088-C6A9-4AFF-89AB-6CD1F9ECB7AA}">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A45E1C12-0A49-4AFC-8A4C-3BCC8B67A81F}">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1395C76F-4A11-4B6E-A733-349F77740AA6}">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tc={8CB8E0CB-6501-4A40-BD20-6BC4EA3065ED}</author>
    <author>tc={F18183DE-48F1-4AF6-835E-20A0A4ACACF2}</author>
    <author>tc={DCE0E03E-F4D5-4242-BB43-814C4C9A9D42}</author>
    <author>tc={0915FFC8-D2B3-46DF-B9B5-C425F6F26171}</author>
    <author>tc={41E53DD7-6C0B-4C32-A443-C1071D8B307E}</author>
  </authors>
  <commentList>
    <comment ref="F4" authorId="0" shapeId="0" xr:uid="{8CB8E0CB-6501-4A40-BD20-6BC4EA3065ED}">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F18183DE-48F1-4AF6-835E-20A0A4ACACF2}">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DCE0E03E-F4D5-4242-BB43-814C4C9A9D42}">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0915FFC8-D2B3-46DF-B9B5-C425F6F26171}">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41E53DD7-6C0B-4C32-A443-C1071D8B307E}">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tc={98840F07-4B64-423C-8E17-449F34CB4B5B}</author>
    <author>tc={EA772F24-248F-4034-81CC-172C38EBD0F5}</author>
  </authors>
  <commentList>
    <comment ref="A2" authorId="0" shapeId="0" xr:uid="{98840F07-4B64-423C-8E17-449F34CB4B5B}">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EA772F24-248F-4034-81CC-172C38EBD0F5}">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tc={15F8DA8D-0E8C-49C1-9F39-B62A3FEC57B7}</author>
    <author>tc={D07C5811-030A-4FE0-B274-90FF879FDAE4}</author>
    <author>tc={E2C0F04C-30D8-4C57-9D9D-E71E964C6B94}</author>
    <author>tc={C49A0A8B-91FC-42F0-9229-C531FEE2654B}</author>
    <author>tc={47C83504-F651-4E2C-B411-0986D4E13721}</author>
  </authors>
  <commentList>
    <comment ref="F4" authorId="0" shapeId="0" xr:uid="{15F8DA8D-0E8C-49C1-9F39-B62A3FEC57B7}">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D07C5811-030A-4FE0-B274-90FF879FDAE4}">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E2C0F04C-30D8-4C57-9D9D-E71E964C6B94}">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C49A0A8B-91FC-42F0-9229-C531FEE2654B}">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47C83504-F651-4E2C-B411-0986D4E13721}">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tc={7DCC173D-6914-4D0A-81B0-6986FBA2EECF}</author>
    <author>tc={609F4793-0A4F-41AE-A041-FCB813519136}</author>
    <author>tc={E2D7EDF4-4AB2-4EC2-B028-D10C16597D32}</author>
    <author>tc={DFD0A7F8-55B2-4909-949A-344258E0280C}</author>
  </authors>
  <commentList>
    <comment ref="F8" authorId="0" shapeId="0" xr:uid="{7DCC173D-6914-4D0A-81B0-6986FBA2EECF}">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609F4793-0A4F-41AE-A041-FCB813519136}">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E2D7EDF4-4AB2-4EC2-B028-D10C16597D32}">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DFD0A7F8-55B2-4909-949A-344258E0280C}">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tc={D3611422-9714-44B9-92CD-11A191A255D0}</author>
    <author>tc={89A4ADAF-478A-49FD-A18B-5ED3947F0A01}</author>
    <author>tc={9F467401-802A-4861-9AA3-732A05EA1ACD}</author>
    <author>tc={467BF86E-9CA6-43DD-935A-712A53CE3026}</author>
    <author>tc={1CF19339-1EB0-41CD-B14E-EA682E8F1563}</author>
    <author>tc={C054E2E5-3629-4C72-B8CD-78F2A4184F23}</author>
  </authors>
  <commentList>
    <comment ref="A4" authorId="0" shapeId="0" xr:uid="{D3611422-9714-44B9-92CD-11A191A255D0}">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89A4ADAF-478A-49FD-A18B-5ED3947F0A01}">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9F467401-802A-4861-9AA3-732A05EA1ACD}">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467BF86E-9CA6-43DD-935A-712A53CE3026}">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1CF19339-1EB0-41CD-B14E-EA682E8F1563}">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C054E2E5-3629-4C72-B8CD-78F2A4184F23}">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sharedStrings.xml><?xml version="1.0" encoding="utf-8"?>
<sst xmlns="http://schemas.openxmlformats.org/spreadsheetml/2006/main" count="2606" uniqueCount="1205">
  <si>
    <t>Required Field</t>
  </si>
  <si>
    <t>Selective Disclosure</t>
  </si>
  <si>
    <t>Allow Multiple Answers</t>
  </si>
  <si>
    <t>Schema Type</t>
  </si>
  <si>
    <t>Properties</t>
  </si>
  <si>
    <t>Parameter</t>
  </si>
  <si>
    <t>Question</t>
  </si>
  <si>
    <t>Answer</t>
  </si>
  <si>
    <t>Notes</t>
  </si>
  <si>
    <t>Project Details</t>
  </si>
  <si>
    <t>Yes</t>
  </si>
  <si>
    <t>No</t>
  </si>
  <si>
    <t>String</t>
  </si>
  <si>
    <t>N/A</t>
  </si>
  <si>
    <t>Summary Description of the Project</t>
  </si>
  <si>
    <t>Activities that replace portable fossil fuel-based lamps (e.g. wick-based kerosene lanterns) with battery-charged LED or CFL based lighting systems in residential and/or nonresidential applications (e.g. ambient lights, task lights, portable lights)</t>
  </si>
  <si>
    <t>ActivityImpactModule.projectScope</t>
  </si>
  <si>
    <t>Sectoral Scope</t>
  </si>
  <si>
    <t>Project Scope: 1</t>
  </si>
  <si>
    <t>ActivityImpactModule.projectType</t>
  </si>
  <si>
    <t>Project Type</t>
  </si>
  <si>
    <t>Project Category: Renewable energy and Energy efficiency</t>
  </si>
  <si>
    <t>Type of Activity</t>
  </si>
  <si>
    <t>Displacement of more-GHG-intensive service (lighting)</t>
  </si>
  <si>
    <t>Project Scale</t>
  </si>
  <si>
    <t>Small scale</t>
  </si>
  <si>
    <t>ActivityImpactModule.GeographicLocation.latitude</t>
  </si>
  <si>
    <t>Project Location Latitude</t>
  </si>
  <si>
    <t>13° 43' 45.716" S</t>
  </si>
  <si>
    <t>ActivityImpactModule.GeographicLocation.longitude</t>
  </si>
  <si>
    <t>Project Location Longitude</t>
  </si>
  <si>
    <t>22° 0' 1.695" E</t>
  </si>
  <si>
    <t>GeoJSON</t>
  </si>
  <si>
    <t>ActivityImpactModule.GeographicLocation.geoJsonOrKml</t>
  </si>
  <si>
    <t>Project Location GeoJSON (GeoJSON supports the following geometry types: Point, LineString, Polygon, MultiPoint, MultiLineString, MultiPolygon.)</t>
  </si>
  <si>
    <t>(13° 43' 45.716" S, 22° 0' 1.695" E)</t>
  </si>
  <si>
    <t>Project Eligibility</t>
  </si>
  <si>
    <t>The project activity would not occur or be financially attractive without the income associated with the sale of CERs.</t>
  </si>
  <si>
    <t>AccountableImpactOrganization.name</t>
  </si>
  <si>
    <t>Project Participant Organization Name</t>
  </si>
  <si>
    <t>X Power Project</t>
  </si>
  <si>
    <t>Name</t>
  </si>
  <si>
    <t>Project Participant Contact Person</t>
  </si>
  <si>
    <t>John Doe</t>
  </si>
  <si>
    <t xml:space="preserve">Project Participant Title </t>
  </si>
  <si>
    <t>Director</t>
  </si>
  <si>
    <t>Address</t>
  </si>
  <si>
    <t>AccountableImpactOrganization.addresses</t>
  </si>
  <si>
    <t xml:space="preserve">Project Participant Address </t>
  </si>
  <si>
    <t xml:space="preserve">Kenya </t>
  </si>
  <si>
    <t>Phone Number</t>
  </si>
  <si>
    <t xml:space="preserve">Project Participant Telephone </t>
  </si>
  <si>
    <t>(555) 222-3131</t>
  </si>
  <si>
    <t>Email</t>
  </si>
  <si>
    <t>Project Participant Email</t>
  </si>
  <si>
    <t>JD@reighting@gmail.com</t>
  </si>
  <si>
    <t>AccountableImpactOrganization.owners</t>
  </si>
  <si>
    <t>Project Ownership</t>
  </si>
  <si>
    <t>Emissions Trading Programs and Other Binding Limits</t>
  </si>
  <si>
    <t>Participation under other GHG Programs</t>
  </si>
  <si>
    <t>Other Forms of Environmental Credit</t>
  </si>
  <si>
    <t>Projects Rejected by Other GHG Programs</t>
  </si>
  <si>
    <t>Select all that apply</t>
  </si>
  <si>
    <t>QualityStandard.methodologyAndTools</t>
  </si>
  <si>
    <t>Title and Reference of Methodologies</t>
  </si>
  <si>
    <t>CDM - AMS-III.AR.</t>
  </si>
  <si>
    <t>Date</t>
  </si>
  <si>
    <t>ActivityImpactModule.projectStartDate</t>
  </si>
  <si>
    <t>Project Start Date</t>
  </si>
  <si>
    <t>Date Range</t>
  </si>
  <si>
    <t>ActivityImpactModule.projectCreditingPeriod</t>
  </si>
  <si>
    <t>Project Crediting Period</t>
  </si>
  <si>
    <t>01/01/2018-01/01/2019</t>
  </si>
  <si>
    <t>ActivityImpactModule.projectMonitoringPeriod</t>
  </si>
  <si>
    <t>Project Monitoring Period</t>
  </si>
  <si>
    <t>Project Monitoring Plan</t>
  </si>
  <si>
    <t>Monitoring plan was structured based on AMS-III.AR criteria</t>
  </si>
  <si>
    <t>Compliance with Laws, Statutes and Other Regulatory Frameworks</t>
  </si>
  <si>
    <t>Reliance is compliant with the legal requirements of Kenya</t>
  </si>
  <si>
    <t>Eligibility Criteria</t>
  </si>
  <si>
    <t>CoBenefit.unSdg</t>
  </si>
  <si>
    <t>Sustainable development</t>
  </si>
  <si>
    <t>SDG 7, SDG 13</t>
  </si>
  <si>
    <t>Further Information</t>
  </si>
  <si>
    <t>There is no further relevant information.</t>
  </si>
  <si>
    <t>Additionality Determination</t>
  </si>
  <si>
    <t>If/Then</t>
  </si>
  <si>
    <t>Select the option that will be used to demonstrate additionality:</t>
  </si>
  <si>
    <t>Option 2: Tool 21</t>
  </si>
  <si>
    <t>Default Annual Baseline Emissions Factor</t>
  </si>
  <si>
    <t>Auto-Calculate</t>
  </si>
  <si>
    <t>DV</t>
  </si>
  <si>
    <t xml:space="preserve">Lamp Emission Factor </t>
  </si>
  <si>
    <t xml:space="preserve">FUR </t>
  </si>
  <si>
    <t>Fuel use rate</t>
  </si>
  <si>
    <t>Utilization rate</t>
  </si>
  <si>
    <t xml:space="preserve">U </t>
  </si>
  <si>
    <t>Annual utilization</t>
  </si>
  <si>
    <t xml:space="preserve">EF </t>
  </si>
  <si>
    <t>Fuel emissions factor</t>
  </si>
  <si>
    <t xml:space="preserve">LF </t>
  </si>
  <si>
    <t>Leakage factor</t>
  </si>
  <si>
    <t xml:space="preserve">n </t>
  </si>
  <si>
    <t>Number of fuel-based lamps replaced per project lamp</t>
  </si>
  <si>
    <t xml:space="preserve">NTG </t>
  </si>
  <si>
    <t>Net-to-gross adjustment factor</t>
  </si>
  <si>
    <t>Emissions Reduction (for all project lamp types and charging methods)</t>
  </si>
  <si>
    <t>ImpactClaim.quantity</t>
  </si>
  <si>
    <t xml:space="preserve">ERy </t>
  </si>
  <si>
    <t>Emission reductions in year y (t CO2e)</t>
  </si>
  <si>
    <t>ImpactClaimCheckpoint.efBefore</t>
  </si>
  <si>
    <t>BEy</t>
  </si>
  <si>
    <t>Baseline emissions in year y</t>
  </si>
  <si>
    <t>ImpactClaimCheckpoint.efAfter</t>
  </si>
  <si>
    <t xml:space="preserve">PEy </t>
  </si>
  <si>
    <t>Project emissions in year y</t>
  </si>
  <si>
    <t>[Click to add project lamp type and charging method]</t>
  </si>
  <si>
    <t>Minimum Requirements for the Design Specifications of Project Lamps (No specifications needed if emissions reductions are less than or equal to
60 t CO2 equivalent annually)</t>
  </si>
  <si>
    <t xml:space="preserve">Select the represents the method used to charge the project lamp batteries: 
Option A: Charged by a renewable energy system included as part of the project lamp (e.g. a photovoltaic system or mechanical system such as a hand crank charger).
Option B1: Charged by a standalone distributed generation system (e.g. a diesel generator set) or a mini-grid, i.e. that is not connected to a national or regional grid. The mini-grid or distributed generation system is entirely powered by renewable energy generation unit(s).
Option B2: Charged by a standalone distributed generation system (e.g. a diesel generator set) or a mini-grid, i.e. that is not connected to a national or regional grid. The mini-grid or distributed generation system is not entirely powered by renewable energy generation unit(s).
Option C: Charged by a grid that is connected to regional/national grid.
Option D: Charged by a combination of the methods described in options (a), (b) or (c) above.
</t>
  </si>
  <si>
    <t>Option A</t>
  </si>
  <si>
    <t>If Option D is selected is the charging method a combination of Option A and Option C?</t>
  </si>
  <si>
    <t>Only needed if Option D is selected</t>
  </si>
  <si>
    <t xml:space="preserve">i </t>
  </si>
  <si>
    <t>Type of project lamp</t>
  </si>
  <si>
    <t xml:space="preserve">j </t>
  </si>
  <si>
    <t>Type of charging mechanism</t>
  </si>
  <si>
    <t>Number</t>
  </si>
  <si>
    <t xml:space="preserve">Ni,j </t>
  </si>
  <si>
    <t>Number of project lamps distributed to end users of type i with charging method j</t>
  </si>
  <si>
    <t xml:space="preserve">OFy,i,j </t>
  </si>
  <si>
    <t>Percentage of project lamps distributed to end users that are operating and in service in year y, for each lamp type i and charging method j</t>
  </si>
  <si>
    <t>Lamp wattage (in Watts)</t>
  </si>
  <si>
    <t>Luminous flux output (in lumens)</t>
  </si>
  <si>
    <t>Rated lamp life (in hours)</t>
  </si>
  <si>
    <t>Where applicable, the type and rated capacity of the renewable energy equipment used for battery-charging (in Watts)</t>
  </si>
  <si>
    <t>Type (e.g. NiMH, Lead-Acid, Li-ion, Lithium-iron-phosphate, etc.), nominal voltage, and rated capacity of the batteries (in Ampere hours)</t>
  </si>
  <si>
    <t>Type of charge controller (e.g. active or passive)</t>
  </si>
  <si>
    <t>Autonomous time and DBT</t>
  </si>
  <si>
    <t>Solar Run Times(s) (SRT) for products with solar energy charging systems, If data is not available use 5 kWh/m2</t>
  </si>
  <si>
    <t>Where applicable, the amount of time to fully charge the product using mechanical means or a centralized charging system (e.g. the national grid</t>
  </si>
  <si>
    <t>Physical protection against environmental factors (e.g. rain, heat, insect ingress).</t>
  </si>
  <si>
    <t>Baseline Emissions Per Lamp Type and Charging Method</t>
  </si>
  <si>
    <t>Bey,i</t>
  </si>
  <si>
    <t>Baseline emissions per project lamp in year y (t CO2e)</t>
  </si>
  <si>
    <t>Select the case that applies to your project: 
Case 1: Charging Option A, charged by a renewable energy system included as part of the project lamp (e.g. a photovoltaic system or mechanical system such as a hand crank charger) applies. 
Case 2: The project activity is for off-grid households/communities those which does not have grid access or less than 12 hours grid availability per day on an annual average basis.
Case 3: None of the above.</t>
  </si>
  <si>
    <t>Case 1</t>
  </si>
  <si>
    <t>If Case 3 is selected, provide  the fraction of time grid is available to the target households and communities/users in the region of project activity.</t>
  </si>
  <si>
    <t>Only needed if "Case 3" is selected in H48</t>
  </si>
  <si>
    <t xml:space="preserve">GFy </t>
  </si>
  <si>
    <t>Grid Factor in year y</t>
  </si>
  <si>
    <t>Would you like to use a default value for the Dynamic Baseline Factor (change in baseline fuel, fuel use rate, and/or utilization during crediting period)?</t>
  </si>
  <si>
    <t>FFg</t>
  </si>
  <si>
    <t>If the default value option is not selected for DBy, provide a value for "FFg, the documented national growth rate of kerosene fuel use in lighting from the preceding years (use the most recent available data for three or five years average (fraction))".</t>
  </si>
  <si>
    <t>Only needed if "No" is selected in H51</t>
  </si>
  <si>
    <t xml:space="preserve">DBy </t>
  </si>
  <si>
    <t>Dynamic Baseline Factor</t>
  </si>
  <si>
    <t>Project Emissions Per Lamp Type and Charging Method</t>
  </si>
  <si>
    <t xml:space="preserve">PEy,i,j </t>
  </si>
  <si>
    <t>Average project emissions in year y (t CO2e) per project lamp</t>
  </si>
  <si>
    <t xml:space="preserve">Wi </t>
  </si>
  <si>
    <t>Wattage of project lamps distributed to end users, of type i (Watts)</t>
  </si>
  <si>
    <t xml:space="preserve">Effi,j  </t>
  </si>
  <si>
    <t>Battery charging efficiency of lamps distributed to end users, as documented by lamp manufacturer, of type i for charging type j</t>
  </si>
  <si>
    <t xml:space="preserve">D </t>
  </si>
  <si>
    <t>Days of operation of project lamps per year, use a value of 365</t>
  </si>
  <si>
    <t xml:space="preserve">H </t>
  </si>
  <si>
    <t>Hours of operation of project lamps per day (DBT)</t>
  </si>
  <si>
    <t xml:space="preserve">EFC02,ELEC,y,j </t>
  </si>
  <si>
    <t>CO2 emission factor of the source supplying electricity to charge the
project lamp’s batteries in year y (tCO2/MWh)</t>
  </si>
  <si>
    <t>For Option B1 and B2 in cell H44 use tool 33 table 1</t>
  </si>
  <si>
    <t xml:space="preserve">TDLy </t>
  </si>
  <si>
    <t xml:space="preserve">Average annual technical grid losses (transmission and distribution) during
year y for the grid serving the locations where the devices are installed, expressed as a fraction. </t>
  </si>
  <si>
    <r>
      <t xml:space="preserve">Select the represents the method used to charge the project lamp batteries: 
</t>
    </r>
    <r>
      <rPr>
        <b/>
        <sz val="11"/>
        <color theme="1"/>
        <rFont val="Calibri"/>
        <family val="2"/>
        <scheme val="minor"/>
      </rPr>
      <t>Option A:</t>
    </r>
    <r>
      <rPr>
        <sz val="11"/>
        <color theme="1"/>
        <rFont val="Calibri"/>
        <family val="2"/>
        <scheme val="minor"/>
      </rPr>
      <t xml:space="preserve"> Charged by a renewable energy system included as part of the project lamp (e.g. a photovoltaic system or mechanical system such as a hand crank charger).
</t>
    </r>
    <r>
      <rPr>
        <b/>
        <sz val="11"/>
        <color theme="1"/>
        <rFont val="Calibri"/>
        <family val="2"/>
        <scheme val="minor"/>
      </rPr>
      <t>Option B1:</t>
    </r>
    <r>
      <rPr>
        <sz val="11"/>
        <color theme="1"/>
        <rFont val="Calibri"/>
        <family val="2"/>
        <scheme val="minor"/>
      </rPr>
      <t xml:space="preserve"> Charged by a standalone distributed generation system (e.g. a diesel generator set) or a mini-grid, i.e. that is not connected to a national or regional grid. The mini-grid or distributed generation system is entirely powered by renewable energy generation unit(s).
</t>
    </r>
    <r>
      <rPr>
        <b/>
        <sz val="11"/>
        <color theme="1"/>
        <rFont val="Calibri"/>
        <family val="2"/>
        <scheme val="minor"/>
      </rPr>
      <t xml:space="preserve">Option B2: </t>
    </r>
    <r>
      <rPr>
        <sz val="11"/>
        <color theme="1"/>
        <rFont val="Calibri"/>
        <family val="2"/>
        <scheme val="minor"/>
      </rPr>
      <t xml:space="preserve">Charged by a standalone distributed generation system (e.g. a diesel generator set) or a mini-grid, i.e. that is not connected to a national or regional grid. The mini-grid or distributed generation system is </t>
    </r>
    <r>
      <rPr>
        <u/>
        <sz val="11"/>
        <color theme="1"/>
        <rFont val="Calibri"/>
        <family val="2"/>
        <scheme val="minor"/>
      </rPr>
      <t>not</t>
    </r>
    <r>
      <rPr>
        <sz val="11"/>
        <color theme="1"/>
        <rFont val="Calibri"/>
        <family val="2"/>
        <scheme val="minor"/>
      </rPr>
      <t xml:space="preserve"> entirely powered by renewable energy generation unit(s).
</t>
    </r>
    <r>
      <rPr>
        <b/>
        <sz val="11"/>
        <color theme="1"/>
        <rFont val="Calibri"/>
        <family val="2"/>
        <scheme val="minor"/>
      </rPr>
      <t>Option C:</t>
    </r>
    <r>
      <rPr>
        <sz val="11"/>
        <color theme="1"/>
        <rFont val="Calibri"/>
        <family val="2"/>
        <scheme val="minor"/>
      </rPr>
      <t xml:space="preserve"> Charged by a grid that is connected to regional/national grid.
</t>
    </r>
    <r>
      <rPr>
        <b/>
        <sz val="11"/>
        <color theme="1"/>
        <rFont val="Calibri"/>
        <family val="2"/>
        <scheme val="minor"/>
      </rPr>
      <t>Option D:</t>
    </r>
    <r>
      <rPr>
        <sz val="11"/>
        <color theme="1"/>
        <rFont val="Calibri"/>
        <family val="2"/>
        <scheme val="minor"/>
      </rPr>
      <t xml:space="preserve"> Charged by a combination of the methods described in options (a), (b) or (c) above.
</t>
    </r>
  </si>
  <si>
    <t xml:space="preserve"> </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</si>
  <si>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</si>
  <si>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</si>
  <si>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</si>
  <si>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</si>
  <si>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</si>
  <si>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</si>
  <si>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</si>
  <si>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</si>
  <si>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</si>
  <si>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</si>
  <si>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</si>
  <si>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</si>
  <si>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</si>
  <si>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</si>
  <si>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</si>
  <si>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</si>
  <si>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</si>
  <si>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</si>
  <si>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</si>
  <si>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</si>
  <si>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</si>
  <si>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</si>
  <si>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</si>
  <si>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</si>
  <si>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</si>
  <si>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</si>
  <si>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</si>
  <si>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</si>
  <si>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</si>
  <si>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</si>
  <si>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</si>
  <si>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</si>
  <si>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</si>
  <si>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</si>
  <si>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</si>
  <si>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</si>
  <si>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</si>
  <si>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</si>
  <si>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</si>
  <si>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</si>
  <si>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</si>
  <si>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</si>
  <si>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</si>
  <si>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</si>
  <si>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</si>
  <si>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</si>
  <si>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</si>
  <si>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</si>
  <si>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</si>
  <si>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</si>
  <si>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</si>
  <si>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</si>
  <si>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</si>
  <si>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</si>
  <si>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</si>
  <si>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</si>
  <si>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</si>
  <si>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</si>
  <si>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</si>
  <si>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</si>
  <si>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</si>
  <si>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</si>
  <si>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</si>
  <si>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</si>
  <si>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</si>
  <si>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</si>
  <si>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</si>
  <si>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</si>
  <si>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</si>
  <si>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</si>
  <si>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</si>
  <si>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</si>
  <si>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</si>
  <si>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</si>
  <si>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</si>
  <si>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</si>
  <si>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</si>
  <si>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</si>
  <si>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</si>
  <si>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</si>
  <si>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</si>
  <si>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</si>
  <si>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</si>
  <si>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</si>
  <si>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</si>
  <si>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</si>
  <si>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</si>
  <si>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</si>
  <si>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</si>
  <si>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</si>
  <si>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</si>
  <si>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</si>
  <si>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</si>
  <si>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</si>
  <si>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</si>
  <si>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</si>
  <si>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</si>
  <si>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</si>
  <si>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</si>
  <si>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</si>
  <si>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</si>
  <si>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</si>
  <si>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</si>
  <si>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</si>
  <si>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</si>
  <si>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</si>
  <si>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</si>
  <si>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</si>
  <si>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</si>
  <si>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</si>
  <si>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</si>
  <si>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</si>
  <si>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</si>
  <si>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</si>
  <si>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</si>
  <si>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</si>
  <si>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</si>
  <si>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</si>
  <si>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</si>
  <si>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</si>
  <si>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</si>
  <si>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</si>
  <si>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</si>
  <si>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</si>
  <si>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</si>
  <si>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</si>
  <si>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</si>
  <si>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</si>
  <si>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</si>
  <si>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</si>
  <si>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</si>
  <si>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</si>
  <si>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</si>
  <si>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</si>
  <si>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</si>
  <si>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</si>
  <si>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</si>
  <si>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</si>
  <si>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</si>
  <si>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</si>
  <si>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</si>
  <si>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</si>
  <si>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</si>
  <si>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</si>
  <si>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</si>
  <si>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</si>
  <si>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</si>
  <si>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</si>
  <si>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</si>
  <si>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</si>
  <si>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</si>
  <si>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</si>
  <si>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</si>
  <si>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</si>
  <si>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</si>
  <si>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</si>
  <si>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</si>
  <si>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</si>
  <si>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</si>
  <si>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</si>
  <si>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</si>
  <si>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</si>
  <si>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</si>
  <si>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</si>
  <si>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</si>
  <si>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</si>
  <si>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</si>
  <si>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</si>
  <si>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</si>
  <si>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</si>
  <si>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</si>
  <si>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</si>
  <si>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</si>
  <si>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</si>
  <si>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</si>
  <si>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</si>
  <si>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</si>
  <si>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</si>
  <si>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</si>
  <si>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</si>
  <si>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</si>
  <si>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</si>
  <si>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</si>
  <si>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</si>
  <si>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</si>
  <si>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</si>
  <si>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</si>
  <si>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</si>
  <si>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</si>
  <si>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</si>
  <si>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</si>
  <si>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</si>
  <si>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</si>
  <si>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</si>
  <si>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</si>
  <si>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</si>
  <si>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Required</t>
  </si>
  <si>
    <t>Multiple Answers</t>
  </si>
  <si>
    <t xml:space="preserve">Select the applicable project type. </t>
  </si>
  <si>
    <t>Type I: Project activities up to 5 MW that employ renewable energy as their primary technology.</t>
  </si>
  <si>
    <t xml:space="preserve">Select One </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</si>
  <si>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</si>
  <si>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</si>
  <si>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</si>
  <si>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</si>
  <si>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</si>
  <si>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</si>
  <si>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</si>
  <si>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</si>
  <si>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Applicability </t>
  </si>
  <si>
    <t>Auto-calculate</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</si>
  <si>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</si>
  <si>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</si>
  <si>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</si>
  <si>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</si>
  <si>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</si>
  <si>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</si>
  <si>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</si>
  <si>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Additionality</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</si>
  <si>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</si>
  <si>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</si>
  <si>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</si>
  <si>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</si>
  <si>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</si>
  <si>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</si>
  <si>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</si>
  <si>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</si>
  <si>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</si>
  <si>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</si>
  <si>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</si>
  <si>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</si>
  <si>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 xml:space="preserve">Auto-calculate </t>
  </si>
  <si>
    <t>Applicable Project Types</t>
  </si>
  <si>
    <t>Yes/No</t>
  </si>
  <si>
    <t>Type II: Energy efficiency project activities that aim to achieve energy savings at a scale of no more than 20 GWh per year.</t>
  </si>
  <si>
    <t>NA</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</si>
  <si>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</si>
  <si>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</si>
  <si>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</si>
  <si>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</si>
  <si>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</si>
  <si>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</si>
  <si>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</si>
  <si>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</si>
  <si>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</si>
  <si>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</si>
  <si>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</si>
  <si>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</si>
  <si>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</si>
  <si>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</si>
  <si>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</si>
  <si>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</si>
  <si>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</si>
  <si>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</si>
  <si>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</si>
  <si>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</si>
  <si>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</si>
  <si>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</si>
  <si>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</si>
  <si>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</si>
  <si>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</si>
  <si>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</si>
  <si>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</si>
  <si>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</si>
  <si>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</si>
  <si>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</si>
  <si>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</si>
  <si>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</si>
  <si>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</si>
  <si>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</si>
  <si>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</si>
  <si>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</si>
  <si>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</si>
  <si>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</si>
  <si>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</si>
  <si>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</si>
  <si>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</si>
  <si>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</si>
  <si>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</si>
  <si>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</si>
  <si>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</si>
  <si>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</si>
  <si>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</si>
  <si>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</si>
  <si>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</si>
  <si>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</si>
  <si>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</si>
  <si>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</si>
  <si>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</si>
  <si>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</si>
  <si>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</si>
  <si>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</si>
  <si>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</si>
  <si>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</si>
  <si>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</si>
  <si>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</si>
  <si>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</si>
  <si>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</si>
  <si>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</si>
  <si>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</si>
  <si>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</si>
  <si>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</si>
  <si>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</si>
  <si>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</si>
  <si>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</si>
  <si>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</si>
  <si>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</si>
  <si>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</si>
  <si>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</si>
  <si>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</si>
  <si>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</si>
  <si>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</si>
  <si>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</si>
  <si>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</si>
  <si>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</si>
  <si>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</si>
  <si>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</si>
  <si>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</si>
  <si>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</si>
  <si>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</si>
  <si>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</si>
  <si>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</si>
  <si>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</si>
  <si>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</si>
  <si>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</si>
  <si>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ActivityImpactModule.projectScale</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</si>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</sst>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u/>
      <sz val="11"/>
      <color theme="10"/>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sz val="11"/>
      <color rgb="FF000000"/>
      <name val="Calibri"/>
      <family val="2"/>
    </font>
    <font>
      <b/>
      <sz val="11"/>
      <color rgb="FF000000"/>
      <name val="Calibri"/>
      <family val="2"/>
    </font>
    <font>
      <b/>
      <sz val="18"/>
      <color theme="1"/>
      <name val="Calibri"/>
      <family val="2"/>
      <scheme val="minor"/>
    </font>
    <font>
      <u/>
      <sz val="11"/>
      <color theme="1"/>
      <name val="Calibri"/>
      <family val="2"/>
      <scheme val="minor"/>
    </font>
    <font>
      <sz val="11"/>
      <color rgb="FF9C5700"/>
      <name val="Calibri"/>
      <family val="2"/>
      <scheme val="minor"/>
    </font>
    <font>
      <u/>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BFBFBF"/>
        <bgColor rgb="FF000000"/>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EB9C"/>
      </patternFill>
    </fill>
    <fill>
      <patternFill patternType="solid">
        <fgColor theme="8" tint="0.79998168889431442"/>
        <bgColor indexed="64"/>
      </patternFill>
    </fill>
    <fill>
      <patternFill patternType="solid">
        <fgColor rgb="FFE2EFDA"/>
        <bgColor rgb="FF000000"/>
      </patternFill>
    </fill>
  </fills>
  <borders count="28">
    <border>
      <left/>
      <right/>
      <top/>
      <bottom/>
      <diagonal/>
    </border>
    <border>
      <left style="medium">
        <color rgb="FF000000"/>
      </left>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style="medium">
        <color rgb="FF000000"/>
      </left>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style="thick">
        <color auto="1"/>
      </top>
      <bottom style="thick">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2" fillId="10" borderId="0" applyNumberFormat="0" applyBorder="0" applyAlignment="0" applyProtection="0"/>
  </cellStyleXfs>
  <cellXfs count="99">
    <xf numFmtId="0" fontId="0" fillId="0" borderId="0" xfId="0"/>
    <xf numFmtId="0" fontId="2" fillId="0" borderId="0" xfId="0" applyFont="1"/>
    <xf numFmtId="0" fontId="2" fillId="0" borderId="0" xfId="0" applyFont="1" applyAlignment="1">
      <alignment horizontal="left"/>
    </xf>
    <xf numFmtId="0" fontId="0" fillId="2" borderId="0" xfId="0" applyFill="1"/>
    <xf numFmtId="0" fontId="0" fillId="0" borderId="0" xfId="0" applyAlignment="1">
      <alignment horizontal="left"/>
    </xf>
    <xf numFmtId="0" fontId="0" fillId="0" borderId="0" xfId="0" applyAlignment="1">
      <alignment wrapText="1"/>
    </xf>
    <xf numFmtId="0" fontId="0" fillId="3" borderId="0" xfId="0" applyFill="1"/>
    <xf numFmtId="0" fontId="0" fillId="3" borderId="0" xfId="0" applyFill="1" applyAlignment="1">
      <alignment wrapText="1"/>
    </xf>
    <xf numFmtId="0" fontId="0" fillId="3" borderId="0" xfId="0" applyFill="1" applyAlignment="1">
      <alignment horizontal="left"/>
    </xf>
    <xf numFmtId="0" fontId="0" fillId="0" borderId="1" xfId="0" applyBorder="1"/>
    <xf numFmtId="0" fontId="0" fillId="0" borderId="4" xfId="0" applyBorder="1"/>
    <xf numFmtId="0" fontId="0" fillId="0" borderId="3"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8" xfId="0" applyBorder="1"/>
    <xf numFmtId="0" fontId="0" fillId="0" borderId="9" xfId="0" applyBorder="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xf numFmtId="9" fontId="0" fillId="0" borderId="17" xfId="0" applyNumberFormat="1" applyBorder="1" applyAlignment="1">
      <alignment horizontal="center" vertical="center" wrapText="1"/>
    </xf>
    <xf numFmtId="9" fontId="0" fillId="0" borderId="3" xfId="0" applyNumberFormat="1"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9" fontId="0" fillId="0" borderId="5" xfId="0" applyNumberFormat="1"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0" xfId="0" applyFont="1" applyAlignment="1">
      <alignment horizontal="left" wrapText="1"/>
    </xf>
    <xf numFmtId="0" fontId="2" fillId="0" borderId="0" xfId="0" applyFont="1" applyAlignment="1">
      <alignment wrapText="1"/>
    </xf>
    <xf numFmtId="0" fontId="3" fillId="3" borderId="0" xfId="0" applyFont="1" applyFill="1"/>
    <xf numFmtId="0" fontId="0" fillId="0" borderId="0" xfId="0" applyAlignment="1">
      <alignment horizontal="left" wrapText="1"/>
    </xf>
    <xf numFmtId="0" fontId="3" fillId="3" borderId="0" xfId="0" applyFont="1" applyFill="1" applyAlignment="1">
      <alignment wrapText="1"/>
    </xf>
    <xf numFmtId="0" fontId="3" fillId="3" borderId="0" xfId="0" applyFont="1" applyFill="1" applyAlignment="1">
      <alignment horizontal="left"/>
    </xf>
    <xf numFmtId="0" fontId="6" fillId="5" borderId="0" xfId="0" applyFont="1" applyFill="1"/>
    <xf numFmtId="0" fontId="0" fillId="5" borderId="0" xfId="0" applyFill="1" applyAlignment="1">
      <alignment wrapText="1"/>
    </xf>
    <xf numFmtId="0" fontId="2" fillId="6" borderId="0" xfId="0" applyFont="1" applyFill="1"/>
    <xf numFmtId="0" fontId="4" fillId="0" borderId="19" xfId="0" applyFont="1" applyBorder="1" applyAlignment="1">
      <alignment wrapText="1"/>
    </xf>
    <xf numFmtId="0" fontId="4" fillId="3" borderId="19" xfId="0" applyFont="1" applyFill="1" applyBorder="1"/>
    <xf numFmtId="0" fontId="4" fillId="0" borderId="19" xfId="0" applyFont="1" applyBorder="1"/>
    <xf numFmtId="0" fontId="4" fillId="7" borderId="0" xfId="0" applyFont="1" applyFill="1"/>
    <xf numFmtId="10" fontId="0" fillId="0" borderId="0" xfId="0" applyNumberFormat="1"/>
    <xf numFmtId="0" fontId="2" fillId="0" borderId="19" xfId="0" applyFont="1" applyBorder="1"/>
    <xf numFmtId="0" fontId="2" fillId="3" borderId="19" xfId="0" applyFont="1" applyFill="1" applyBorder="1"/>
    <xf numFmtId="0" fontId="4" fillId="0" borderId="0" xfId="0" applyFont="1"/>
    <xf numFmtId="0" fontId="6" fillId="0" borderId="0" xfId="0" applyFont="1" applyAlignment="1">
      <alignment horizontal="left"/>
    </xf>
    <xf numFmtId="0" fontId="0" fillId="5" borderId="0" xfId="0" applyFill="1"/>
    <xf numFmtId="0" fontId="6" fillId="0" borderId="0" xfId="0" applyFont="1"/>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8" fillId="0" borderId="0" xfId="0" applyFont="1" applyAlignment="1">
      <alignment wrapText="1"/>
    </xf>
    <xf numFmtId="0" fontId="0" fillId="0" borderId="0" xfId="0" applyAlignment="1">
      <alignment horizontal="right"/>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3" borderId="0" xfId="0" applyFont="1" applyFill="1"/>
    <xf numFmtId="0" fontId="6" fillId="0" borderId="0" xfId="0" applyFont="1" applyAlignment="1">
      <alignment horizontal="left" wrapText="1"/>
    </xf>
    <xf numFmtId="0" fontId="10" fillId="8" borderId="20" xfId="0" applyFont="1" applyFill="1" applyBorder="1" applyAlignment="1">
      <alignment horizontal="center"/>
    </xf>
    <xf numFmtId="0" fontId="10" fillId="8" borderId="21" xfId="0" applyFont="1" applyFill="1" applyBorder="1" applyAlignment="1">
      <alignment horizontal="center"/>
    </xf>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applyAlignment="1">
      <alignment horizontal="center"/>
    </xf>
    <xf numFmtId="14" fontId="0" fillId="0" borderId="0" xfId="0" applyNumberFormat="1" applyAlignment="1">
      <alignment horizontal="left"/>
    </xf>
    <xf numFmtId="0" fontId="0" fillId="5" borderId="0" xfId="0" applyFill="1" applyAlignment="1">
      <alignment horizontal="left"/>
    </xf>
    <xf numFmtId="0" fontId="6" fillId="0" borderId="0" xfId="0" applyFont="1" applyAlignment="1">
      <alignment wrapText="1"/>
    </xf>
    <xf numFmtId="0" fontId="4" fillId="0" borderId="26" xfId="0" applyFont="1" applyBorder="1" applyAlignment="1">
      <alignment horizontal="center" vertical="top"/>
    </xf>
    <xf numFmtId="0" fontId="4" fillId="0" borderId="27" xfId="0" applyFont="1" applyBorder="1" applyAlignment="1">
      <alignment horizontal="center" vertical="top" wrapText="1"/>
    </xf>
    <xf numFmtId="0" fontId="0" fillId="9" borderId="0" xfId="0" applyFill="1"/>
    <xf numFmtId="0" fontId="12" fillId="10" borderId="0" xfId="2" applyAlignment="1">
      <alignment horizontal="left"/>
    </xf>
    <xf numFmtId="0" fontId="0" fillId="11" borderId="0" xfId="0" applyFill="1"/>
    <xf numFmtId="0" fontId="0" fillId="11" borderId="0" xfId="0" applyFill="1" applyAlignment="1">
      <alignment wrapText="1"/>
    </xf>
    <xf numFmtId="0" fontId="0" fillId="11" borderId="0" xfId="0" applyFill="1" applyAlignment="1">
      <alignment horizontal="left"/>
    </xf>
    <xf numFmtId="0" fontId="3" fillId="11" borderId="0" xfId="0" applyFont="1" applyFill="1"/>
    <xf numFmtId="0" fontId="6" fillId="12" borderId="0" xfId="0" applyFont="1" applyFill="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5" fillId="4" borderId="0" xfId="0" applyFont="1" applyFill="1" applyAlignment="1">
      <alignment horizontal="center"/>
    </xf>
    <xf numFmtId="0" fontId="5" fillId="2" borderId="0" xfId="0" applyFont="1" applyFill="1" applyAlignment="1">
      <alignment horizontal="center"/>
    </xf>
    <xf numFmtId="0" fontId="6" fillId="12" borderId="0" xfId="0" applyFont="1" applyFill="1" applyAlignment="1">
      <alignment horizontal="left"/>
    </xf>
    <xf numFmtId="0" fontId="7" fillId="4" borderId="0" xfId="0" applyFont="1" applyFill="1" applyAlignment="1">
      <alignment horizontal="center" vertical="center" wrapText="1"/>
    </xf>
    <xf numFmtId="0" fontId="0" fillId="0" borderId="10"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6" fillId="0" borderId="0" xfId="0" applyFont="1" applyFill="1"/>
    <xf numFmtId="0" fontId="6" fillId="0" borderId="0" xfId="0" applyFont="1" applyFill="1" applyAlignment="1">
      <alignment horizontal="left"/>
    </xf>
    <xf numFmtId="0" fontId="6" fillId="0" borderId="0" xfId="0" applyFont="1" applyFill="1" applyAlignment="1">
      <alignment wrapText="1"/>
    </xf>
    <xf numFmtId="0" fontId="6" fillId="0" borderId="0" xfId="2" applyFont="1" applyFill="1"/>
    <xf numFmtId="0" fontId="6" fillId="0" borderId="0" xfId="2" applyFont="1" applyFill="1" applyAlignment="1">
      <alignment wrapText="1"/>
    </xf>
    <xf numFmtId="0" fontId="13" fillId="0" borderId="0" xfId="1" applyFont="1" applyFill="1" applyAlignment="1">
      <alignment wrapText="1"/>
    </xf>
    <xf numFmtId="0" fontId="6" fillId="0" borderId="0" xfId="0" applyFont="1" applyFill="1" applyAlignment="1">
      <alignment horizontal="left" wrapText="1"/>
    </xf>
    <xf numFmtId="0" fontId="6" fillId="0" borderId="0" xfId="2" applyFont="1" applyFill="1" applyAlignment="1">
      <alignment horizontal="left" wrapText="1"/>
    </xf>
    <xf numFmtId="14" fontId="6" fillId="0" borderId="0" xfId="2" applyNumberFormat="1" applyFont="1" applyFill="1" applyAlignment="1">
      <alignment horizontal="left" wrapText="1"/>
    </xf>
    <xf numFmtId="0" fontId="6" fillId="0" borderId="0" xfId="2" applyFont="1" applyFill="1" applyAlignment="1">
      <alignment horizontal="left"/>
    </xf>
    <xf numFmtId="0" fontId="6" fillId="0" borderId="0" xfId="2" applyFont="1" applyFill="1" applyAlignment="1">
      <alignment horizontal="right"/>
    </xf>
    <xf numFmtId="0" fontId="6" fillId="12" borderId="0" xfId="0" applyFont="1" applyFill="1" applyAlignment="1"/>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D919F4DA-331A-4885-AF70-7379E7237D0E}"/>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21E4A4D1-E5C2-4BEF-A4DD-EF3048603DBF}"/>
            </a:ext>
          </a:extLst>
        </xdr:cNvPr>
        <xdr:cNvPicPr>
          <a:picLocks noChangeAspect="1"/>
        </xdr:cNvPicPr>
      </xdr:nvPicPr>
      <xdr:blipFill>
        <a:blip xmlns:r="http://schemas.openxmlformats.org/officeDocument/2006/relationships" r:embed="rId1"/>
        <a:stretch>
          <a:fillRect/>
        </a:stretch>
      </xdr:blipFill>
      <xdr:spPr>
        <a:xfrm>
          <a:off x="91440" y="114300"/>
          <a:ext cx="7815749" cy="454799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8D090D18-23FD-4A8E-ACAE-D239292467C6}"/>
            </a:ext>
          </a:extLst>
        </xdr:cNvPr>
        <xdr:cNvPicPr>
          <a:picLocks noChangeAspect="1"/>
        </xdr:cNvPicPr>
      </xdr:nvPicPr>
      <xdr:blipFill>
        <a:blip xmlns:r="http://schemas.openxmlformats.org/officeDocument/2006/relationships" r:embed="rId2"/>
        <a:stretch>
          <a:fillRect/>
        </a:stretch>
      </xdr:blipFill>
      <xdr:spPr>
        <a:xfrm>
          <a:off x="8404860" y="220980"/>
          <a:ext cx="8083997" cy="447331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0FBFD85A-2B76-40E3-BFD5-16354D13EF0E}"/>
            </a:ext>
          </a:extLst>
        </xdr:cNvPr>
        <xdr:cNvPicPr>
          <a:picLocks noChangeAspect="1"/>
        </xdr:cNvPicPr>
      </xdr:nvPicPr>
      <xdr:blipFill>
        <a:blip xmlns:r="http://schemas.openxmlformats.org/officeDocument/2006/relationships" r:embed="rId3"/>
        <a:stretch>
          <a:fillRect/>
        </a:stretch>
      </xdr:blipFill>
      <xdr:spPr>
        <a:xfrm>
          <a:off x="17068800" y="190500"/>
          <a:ext cx="7827942" cy="47628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EDB444CF-2790-4AB7-B204-98D2BBD27EBD}" userId="6071b2e426a8e48f" providerId="Windows Live"/>
  <person displayName="Jailine Molina" id="{37D24CCD-FF48-462B-9AE0-C8B6005E5DD6}" userId="f3e4387646bbb898" providerId="Windows Live"/>
  <person displayName="Artem Buslaev" id="{3797F54C-76BF-47EA-9CA4-5EAB24EB30DA}" userId="artem.buslaev@envisionblockchain.com" providerId="PeoplePicker"/>
  <person displayName="Jailine Molina" id="{B43DCF59-EE6E-442B-8CF9-E45FF952394E}"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3-11-01T15:35:40.02" personId="{B43DCF59-EE6E-442B-8CF9-E45FF952394E}" id="{992A1FCD-0A4E-404B-925C-E2B95AB53595}">
    <text xml:space="preserve">@Artem Buslaev This one already exists in old policy but new one has a different term used </text>
    <mentions>
      <mention mentionpersonId="{3797F54C-76BF-47EA-9CA4-5EAB24EB30DA}" mentionId="{0059A953-459F-4830-AF30-09212573117F}" startIndex="0" length="14"/>
    </mentions>
  </threadedComment>
  <threadedComment ref="G5" dT="2023-11-01T15:36:02.16" personId="{B43DCF59-EE6E-442B-8CF9-E45FF952394E}" id="{0E84CA1A-C8C8-4DB2-9FC8-10A9A7930006}">
    <text xml:space="preserve">@Artem Buslaev This one already exists in old policy but new one has a different term used </text>
  </threadedComment>
  <threadedComment ref="I7" dT="2023-11-01T15:40:50.95" personId="{B43DCF59-EE6E-442B-8CF9-E45FF952394E}" id="{EC4067D7-1EDE-48BE-86AF-2BA78CCBCFEC}">
    <text>@Artem Buslaev Orange is for all new fields that have been added to the new schema</text>
    <mentions>
      <mention mentionpersonId="{3797F54C-76BF-47EA-9CA4-5EAB24EB30DA}" mentionId="{9BF08A5D-F8DA-46A5-AB33-A84890412E1B}" startIndex="0" length="14"/>
    </mentions>
  </threadedComment>
  <threadedComment ref="G12" dT="2023-11-01T15:38:09.58" personId="{B43DCF59-EE6E-442B-8CF9-E45FF952394E}" id="{0A7A4FFD-D757-4EDC-9780-FCAA61C0CD42}">
    <text>@Artem Buslaev all "Project Proponent" should be changed to "Project Participant"</text>
    <mentions>
      <mention mentionpersonId="{3797F54C-76BF-47EA-9CA4-5EAB24EB30DA}" mentionId="{D0F0F6C8-3CCD-4E4D-9BF8-1CCAFE59B4A5}" startIndex="0" length="14"/>
    </mentions>
  </threadedComment>
  <threadedComment ref="H23" dT="2023-11-01T19:24:31.48" personId="{B43DCF59-EE6E-442B-8CF9-E45FF952394E}" id="{68FFA7BD-5859-4984-A740-88E7AB85E137}">
    <text>@Artem Buslaev Has dropdown options in new schema. Old one only had user input (string)</text>
    <mentions>
      <mention mentionpersonId="{3797F54C-76BF-47EA-9CA4-5EAB24EB30DA}" mentionId="{741AC897-FAA3-48BA-BD18-67B6BEBE3B66}" startIndex="0" length="14"/>
    </mentions>
  </threadedComment>
  <threadedComment ref="G35" dT="2023-06-14T17:02:08.23" personId="{B43DCF59-EE6E-442B-8CF9-E45FF952394E}" id="{631DF173-96A6-4E2B-A6E0-12C29C643916}">
    <text>Eq 2</text>
  </threadedComment>
  <threadedComment ref="I35" dT="2023-11-01T15:40:19.33" personId="{B43DCF59-EE6E-442B-8CF9-E45FF952394E}" id="{E24753E7-9F50-497E-BB6F-FFB0C71AAA93}">
    <text xml:space="preserve">@Artem Buslaev all the blue cells mean that these are parameters that exist in the old schema but have been moved to a different location in this new schema </text>
    <mentions>
      <mention mentionpersonId="{3797F54C-76BF-47EA-9CA4-5EAB24EB30DA}" mentionId="{CD1C8B2A-140F-4195-85E7-39C92EDE8588}" startIndex="0" length="14"/>
    </mentions>
  </threadedComment>
  <threadedComment ref="G44" dT="2023-10-09T19:38:22.34" personId="{37D24CCD-FF48-462B-9AE0-C8B6005E5DD6}" id="{2FDC315B-3B7A-4B81-935E-1E2B235F0138}">
    <text>Eq 5</text>
  </threadedComment>
  <threadedComment ref="H44" dT="2023-11-01T15:42:27.18" personId="{B43DCF59-EE6E-442B-8CF9-E45FF952394E}" id="{CE33C4B1-35EB-4A5B-85B4-15DF501DEDAC}">
    <text>@Artem Buslaev These fields exist in old schema but calculations are different in this new schema</text>
    <mentions>
      <mention mentionpersonId="{3797F54C-76BF-47EA-9CA4-5EAB24EB30DA}" mentionId="{0C9B0C4A-8E40-41B7-BD33-917F274F93F5}" startIndex="0" length="14"/>
    </mentions>
  </threadedComment>
  <threadedComment ref="G45" dT="2023-10-17T13:59:15.76" personId="{B43DCF59-EE6E-442B-8CF9-E45FF952394E}" id="{75461B99-4285-4369-A091-EEAE22400B79}">
    <text>Summed for properties</text>
  </threadedComment>
  <threadedComment ref="G46" dT="2023-10-17T13:59:23.25" personId="{B43DCF59-EE6E-442B-8CF9-E45FF952394E}" id="{FB1A9F67-E97A-4F62-A61A-7AF22578AF3F}">
    <text>Summed for properties</text>
  </threadedComment>
  <threadedComment ref="G66" dT="2023-06-14T17:02:14.89" personId="{B43DCF59-EE6E-442B-8CF9-E45FF952394E}" id="{3A6B75B0-2844-4D33-AA32-92322E0BC730}">
    <text>Eq 3</text>
  </threadedComment>
  <threadedComment ref="G74" dT="2023-06-14T17:52:56.60" personId="{B43DCF59-EE6E-442B-8CF9-E45FF952394E}" id="{AFABE37B-D09D-410C-832B-F5F50D4C98B6}">
    <text>Eq 4</text>
  </threadedComment>
  <threadedComment ref="G100" dT="2023-06-14T17:02:14.89" personId="{B43DCF59-EE6E-442B-8CF9-E45FF952394E}" id="{2E1415A0-DF54-41ED-A52C-C83FAFF2A416}">
    <text>Eq 3</text>
  </threadedComment>
  <threadedComment ref="G108" dT="2023-06-14T17:52:56.60" personId="{B43DCF59-EE6E-442B-8CF9-E45FF952394E}" id="{513F3625-693D-4455-8718-A9A6129DCE46}">
    <text>Eq 4</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9-11T16:43:47.38" personId="{B43DCF59-EE6E-442B-8CF9-E45FF952394E}" id="{66767F8E-F46A-47B8-BB6E-1F7AACCD19B8}">
    <text>Eq 3</text>
  </threadedComment>
  <threadedComment ref="F6" dT="2023-09-11T16:43:47.38" personId="{B43DCF59-EE6E-442B-8CF9-E45FF952394E}" id="{C2EC347C-3121-4611-9D66-44F3CD5045BB}">
    <text>Eq 3</text>
  </threadedComment>
  <threadedComment ref="F11" dT="2023-09-11T16:49:57.34" personId="{B43DCF59-EE6E-442B-8CF9-E45FF952394E}" id="{09866088-C6A9-4AFF-89AB-6CD1F9ECB7AA}">
    <text>Eq 4</text>
  </threadedComment>
  <threadedComment ref="F22" dT="2023-09-11T20:22:43.98" personId="{B43DCF59-EE6E-442B-8CF9-E45FF952394E}" id="{A45E1C12-0A49-4AFC-8A4C-3BCC8B67A81F}">
    <text>Eq 5</text>
  </threadedComment>
  <threadedComment ref="F30" dT="2023-09-11T20:44:10.79" personId="{B43DCF59-EE6E-442B-8CF9-E45FF952394E}" id="{1395C76F-4A11-4B6E-A733-349F77740AA6}">
    <text>Eq 9</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9-13T18:24:57.68" personId="{B43DCF59-EE6E-442B-8CF9-E45FF952394E}" id="{8CB8E0CB-6501-4A40-BD20-6BC4EA3065ED}">
    <text>Eq 10</text>
  </threadedComment>
  <threadedComment ref="F28" dT="2023-09-11T16:49:57.34" personId="{B43DCF59-EE6E-442B-8CF9-E45FF952394E}" id="{F18183DE-48F1-4AF6-835E-20A0A4ACACF2}">
    <text>Eq 4</text>
  </threadedComment>
  <threadedComment ref="F39" dT="2023-09-11T20:22:43.98" personId="{B43DCF59-EE6E-442B-8CF9-E45FF952394E}" id="{DCE0E03E-F4D5-4242-BB43-814C4C9A9D42}">
    <text>Eq 5</text>
  </threadedComment>
  <threadedComment ref="F51" dT="2023-09-11T16:49:57.34" personId="{B43DCF59-EE6E-442B-8CF9-E45FF952394E}" id="{0915FFC8-D2B3-46DF-B9B5-C425F6F26171}">
    <text>Eq 4</text>
  </threadedComment>
  <threadedComment ref="F62" dT="2023-09-11T20:22:43.98" personId="{B43DCF59-EE6E-442B-8CF9-E45FF952394E}" id="{41E53DD7-6C0B-4C32-A443-C1071D8B307E}">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5T20:21:14.99" personId="{B43DCF59-EE6E-442B-8CF9-E45FF952394E}" id="{98840F07-4B64-423C-8E17-449F34CB4B5B}">
    <text>Equations for this calculation approach are not included because of the hourly requirement (functionality for 1000+ fields of data needs to be available)</text>
  </threadedComment>
  <threadedComment ref="F3" dT="2023-09-15T18:50:06.08" personId="{B43DCF59-EE6E-442B-8CF9-E45FF952394E}" id="{EA772F24-248F-4034-81CC-172C38EBD0F5}">
    <text>Eq 12</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3-09-11T16:43:47.38" personId="{B43DCF59-EE6E-442B-8CF9-E45FF952394E}" id="{15F8DA8D-0E8C-49C1-9F39-B62A3FEC57B7}">
    <text>Eq 3</text>
  </threadedComment>
  <threadedComment ref="F6" dT="2023-09-11T16:43:47.38" personId="{B43DCF59-EE6E-442B-8CF9-E45FF952394E}" id="{D07C5811-030A-4FE0-B274-90FF879FDAE4}">
    <text>Eq 3</text>
  </threadedComment>
  <threadedComment ref="F11" dT="2023-09-11T16:49:57.34" personId="{B43DCF59-EE6E-442B-8CF9-E45FF952394E}" id="{E2C0F04C-30D8-4C57-9D9D-E71E964C6B94}">
    <text>Eq 4</text>
  </threadedComment>
  <threadedComment ref="F22" dT="2023-09-11T20:22:43.98" personId="{B43DCF59-EE6E-442B-8CF9-E45FF952394E}" id="{C49A0A8B-91FC-42F0-9229-C531FEE2654B}">
    <text>Eq 5</text>
  </threadedComment>
  <threadedComment ref="F30" dT="2023-09-11T20:44:10.79" personId="{B43DCF59-EE6E-442B-8CF9-E45FF952394E}" id="{47C83504-F651-4E2C-B411-0986D4E13721}">
    <text>Eq 9</text>
  </threadedComment>
</ThreadedComments>
</file>

<file path=xl/threadedComments/threadedComment6.xml><?xml version="1.0" encoding="utf-8"?>
<ThreadedComments xmlns="http://schemas.microsoft.com/office/spreadsheetml/2018/threadedcomments" xmlns:x="http://schemas.openxmlformats.org/spreadsheetml/2006/main">
  <threadedComment ref="F8" dT="2023-09-18T21:05:04.93" personId="{B43DCF59-EE6E-442B-8CF9-E45FF952394E}" id="{7DCC173D-6914-4D0A-81B0-6986FBA2EECF}">
    <text>Eq 16</text>
  </threadedComment>
  <threadedComment ref="F10" dT="2023-09-18T21:05:04.93" personId="{B43DCF59-EE6E-442B-8CF9-E45FF952394E}" id="{609F4793-0A4F-41AE-A041-FCB813519136}">
    <text>Eq 16</text>
  </threadedComment>
  <threadedComment ref="F15" dT="2023-09-18T21:05:04.93" personId="{B43DCF59-EE6E-442B-8CF9-E45FF952394E}" id="{E2D7EDF4-4AB2-4EC2-B028-D10C16597D32}">
    <text>Eq 16</text>
  </threadedComment>
  <threadedComment ref="F24" dT="2023-09-18T21:05:04.93" personId="{B43DCF59-EE6E-442B-8CF9-E45FF952394E}" id="{DFD0A7F8-55B2-4909-949A-344258E0280C}">
    <text>Eq 16</text>
  </threadedComment>
</ThreadedComments>
</file>

<file path=xl/threadedComments/threadedComment7.xml><?xml version="1.0" encoding="utf-8"?>
<ThreadedComments xmlns="http://schemas.microsoft.com/office/spreadsheetml/2018/threadedcomments" xmlns:x="http://schemas.openxmlformats.org/spreadsheetml/2006/main">
  <threadedComment ref="A4" dT="2023-09-29T15:58:18.25" personId="{EDB444CF-2790-4AB7-B204-98D2BBD27EBD}" id="{D3611422-9714-44B9-92CD-11A191A255D0}">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EDB444CF-2790-4AB7-B204-98D2BBD27EBD}" id="{89A4ADAF-478A-49FD-A18B-5ED3947F0A01}">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EDB444CF-2790-4AB7-B204-98D2BBD27EBD}" id="{9F467401-802A-4861-9AA3-732A05EA1ACD}">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EDB444CF-2790-4AB7-B204-98D2BBD27EBD}" id="{467BF86E-9CA6-43DD-935A-712A53CE3026}">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EDB444CF-2790-4AB7-B204-98D2BBD27EBD}" id="{1CF19339-1EB0-41CD-B14E-EA682E8F1563}">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EDB444CF-2790-4AB7-B204-98D2BBD27EBD}" id="{C054E2E5-3629-4C72-B8CD-78F2A4184F23}">
    <text xml:space="preserve">Help Text: The stock data should be used only if there is no sales data. </text>
  </threadedComment>
  <threadedComment ref="A25" dT="2023-09-29T21:27:11.46" personId="{EDB444CF-2790-4AB7-B204-98D2BBD27EBD}" id="{02EA9DDD-530E-45FE-B2D6-106ABDD14B2D}" parentId="{C054E2E5-3629-4C72-B8CD-78F2A4184F23}">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reighting@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050A-D994-4348-92C5-3FDB56C888FF}">
  <dimension ref="A1:I116"/>
  <sheetViews>
    <sheetView tabSelected="1" workbookViewId="0">
      <selection activeCell="H44" sqref="H44"/>
    </sheetView>
  </sheetViews>
  <sheetFormatPr defaultRowHeight="15"/>
  <cols>
    <col min="1" max="1" width="12.28515625" customWidth="1"/>
    <col min="2" max="2" width="13.7109375" customWidth="1"/>
    <col min="3" max="3" width="12" customWidth="1"/>
    <col min="4" max="4" width="18.5703125" bestFit="1" customWidth="1"/>
    <col min="5" max="5" width="53.28515625" bestFit="1" customWidth="1"/>
    <col min="6" max="6" width="16.140625" customWidth="1"/>
    <col min="7" max="7" width="55.42578125" customWidth="1"/>
    <col min="8" max="8" width="67.7109375" customWidth="1"/>
    <col min="9" max="9" width="54" customWidth="1"/>
  </cols>
  <sheetData>
    <row r="1" spans="1:9" s="1" customFormat="1" ht="57">
      <c r="A1" s="30" t="s">
        <v>0</v>
      </c>
      <c r="B1" s="30" t="s">
        <v>1</v>
      </c>
      <c r="C1" s="29" t="s">
        <v>2</v>
      </c>
      <c r="D1" s="1" t="s">
        <v>3</v>
      </c>
      <c r="E1" s="1" t="s">
        <v>4</v>
      </c>
      <c r="F1" s="1" t="s">
        <v>5</v>
      </c>
      <c r="G1" s="2" t="s">
        <v>6</v>
      </c>
      <c r="H1" s="1" t="s">
        <v>7</v>
      </c>
      <c r="I1" s="1" t="s">
        <v>8</v>
      </c>
    </row>
    <row r="2" spans="1:9" ht="18.75">
      <c r="A2" s="79" t="s">
        <v>9</v>
      </c>
      <c r="B2" s="79"/>
      <c r="C2" s="79"/>
      <c r="D2" s="79"/>
      <c r="E2" s="79"/>
      <c r="F2" s="79"/>
      <c r="G2" s="79"/>
      <c r="H2" s="79"/>
      <c r="I2" s="79"/>
    </row>
    <row r="3" spans="1:9" ht="60.75">
      <c r="A3" s="48" t="s">
        <v>10</v>
      </c>
      <c r="B3" s="48"/>
      <c r="C3" s="48" t="s">
        <v>11</v>
      </c>
      <c r="D3" s="48" t="s">
        <v>12</v>
      </c>
      <c r="E3" s="48"/>
      <c r="F3" s="48" t="s">
        <v>13</v>
      </c>
      <c r="G3" s="48" t="s">
        <v>14</v>
      </c>
      <c r="H3" s="5" t="s">
        <v>15</v>
      </c>
      <c r="I3" s="5"/>
    </row>
    <row r="4" spans="1:9" s="87" customFormat="1">
      <c r="A4" s="87" t="s">
        <v>10</v>
      </c>
      <c r="C4" s="87" t="s">
        <v>10</v>
      </c>
      <c r="D4" s="87" t="s">
        <v>12</v>
      </c>
      <c r="E4" s="87" t="s">
        <v>16</v>
      </c>
      <c r="F4" s="87" t="s">
        <v>13</v>
      </c>
      <c r="G4" s="90" t="s">
        <v>17</v>
      </c>
      <c r="H4" s="89" t="s">
        <v>18</v>
      </c>
      <c r="I4" s="89"/>
    </row>
    <row r="5" spans="1:9" s="87" customFormat="1">
      <c r="A5" s="87" t="s">
        <v>10</v>
      </c>
      <c r="C5" s="87" t="s">
        <v>10</v>
      </c>
      <c r="D5" s="87" t="s">
        <v>12</v>
      </c>
      <c r="E5" s="87" t="s">
        <v>19</v>
      </c>
      <c r="F5" s="87" t="s">
        <v>13</v>
      </c>
      <c r="G5" s="90" t="s">
        <v>20</v>
      </c>
      <c r="H5" s="89" t="s">
        <v>21</v>
      </c>
      <c r="I5" s="89"/>
    </row>
    <row r="6" spans="1:9" s="87" customFormat="1">
      <c r="A6" s="87" t="s">
        <v>10</v>
      </c>
      <c r="C6" s="87" t="s">
        <v>10</v>
      </c>
      <c r="D6" s="87" t="s">
        <v>12</v>
      </c>
      <c r="F6" s="87" t="s">
        <v>13</v>
      </c>
      <c r="G6" s="87" t="s">
        <v>22</v>
      </c>
      <c r="H6" s="89" t="s">
        <v>23</v>
      </c>
      <c r="I6" s="89"/>
    </row>
    <row r="7" spans="1:9" s="87" customFormat="1">
      <c r="A7" s="90" t="s">
        <v>10</v>
      </c>
      <c r="B7" s="90"/>
      <c r="C7" s="90" t="s">
        <v>10</v>
      </c>
      <c r="D7" s="90" t="s">
        <v>12</v>
      </c>
      <c r="E7" s="90" t="s">
        <v>16</v>
      </c>
      <c r="F7" s="90" t="s">
        <v>13</v>
      </c>
      <c r="G7" s="90" t="s">
        <v>24</v>
      </c>
      <c r="H7" s="91" t="s">
        <v>25</v>
      </c>
      <c r="I7" s="91"/>
    </row>
    <row r="8" spans="1:9" s="87" customFormat="1">
      <c r="A8" s="90" t="s">
        <v>10</v>
      </c>
      <c r="B8" s="90"/>
      <c r="C8" s="90" t="s">
        <v>10</v>
      </c>
      <c r="D8" s="90" t="s">
        <v>12</v>
      </c>
      <c r="E8" s="90" t="s">
        <v>26</v>
      </c>
      <c r="F8" s="90" t="s">
        <v>13</v>
      </c>
      <c r="G8" s="90" t="s">
        <v>27</v>
      </c>
      <c r="H8" s="91" t="s">
        <v>28</v>
      </c>
      <c r="I8" s="91"/>
    </row>
    <row r="9" spans="1:9" s="87" customFormat="1">
      <c r="A9" s="90" t="s">
        <v>10</v>
      </c>
      <c r="B9" s="90"/>
      <c r="C9" s="90" t="s">
        <v>10</v>
      </c>
      <c r="D9" s="90" t="s">
        <v>12</v>
      </c>
      <c r="E9" s="90" t="s">
        <v>29</v>
      </c>
      <c r="F9" s="90" t="s">
        <v>13</v>
      </c>
      <c r="G9" s="90" t="s">
        <v>30</v>
      </c>
      <c r="H9" s="91" t="s">
        <v>31</v>
      </c>
      <c r="I9" s="91"/>
    </row>
    <row r="10" spans="1:9" s="87" customFormat="1" ht="45.75">
      <c r="A10" s="90" t="s">
        <v>10</v>
      </c>
      <c r="B10" s="90"/>
      <c r="C10" s="90" t="s">
        <v>10</v>
      </c>
      <c r="D10" s="90" t="s">
        <v>32</v>
      </c>
      <c r="E10" s="90" t="s">
        <v>33</v>
      </c>
      <c r="F10" s="90" t="s">
        <v>13</v>
      </c>
      <c r="G10" s="91" t="s">
        <v>34</v>
      </c>
      <c r="H10" s="90" t="s">
        <v>35</v>
      </c>
      <c r="I10" s="91"/>
    </row>
    <row r="11" spans="1:9" s="87" customFormat="1" ht="30.75">
      <c r="A11" s="87" t="s">
        <v>10</v>
      </c>
      <c r="C11" s="87" t="s">
        <v>10</v>
      </c>
      <c r="D11" s="87" t="s">
        <v>12</v>
      </c>
      <c r="F11" s="87" t="s">
        <v>13</v>
      </c>
      <c r="G11" s="87" t="s">
        <v>36</v>
      </c>
      <c r="H11" s="89" t="s">
        <v>37</v>
      </c>
      <c r="I11" s="89"/>
    </row>
    <row r="12" spans="1:9" s="87" customFormat="1">
      <c r="A12" s="87" t="s">
        <v>10</v>
      </c>
      <c r="C12" s="87" t="s">
        <v>10</v>
      </c>
      <c r="D12" s="87" t="s">
        <v>12</v>
      </c>
      <c r="E12" s="87" t="s">
        <v>38</v>
      </c>
      <c r="F12" s="87" t="s">
        <v>13</v>
      </c>
      <c r="G12" s="90" t="s">
        <v>39</v>
      </c>
      <c r="H12" s="89" t="s">
        <v>40</v>
      </c>
      <c r="I12" s="89"/>
    </row>
    <row r="13" spans="1:9" s="87" customFormat="1">
      <c r="A13" s="87" t="s">
        <v>10</v>
      </c>
      <c r="C13" s="87" t="s">
        <v>10</v>
      </c>
      <c r="D13" s="87" t="s">
        <v>41</v>
      </c>
      <c r="F13" s="87" t="s">
        <v>13</v>
      </c>
      <c r="G13" s="90" t="s">
        <v>42</v>
      </c>
      <c r="H13" s="89" t="s">
        <v>43</v>
      </c>
      <c r="I13" s="92"/>
    </row>
    <row r="14" spans="1:9" s="87" customFormat="1">
      <c r="A14" s="87" t="s">
        <v>10</v>
      </c>
      <c r="C14" s="87" t="s">
        <v>10</v>
      </c>
      <c r="D14" s="87" t="s">
        <v>12</v>
      </c>
      <c r="F14" s="87" t="s">
        <v>13</v>
      </c>
      <c r="G14" s="90" t="s">
        <v>44</v>
      </c>
      <c r="H14" s="89" t="s">
        <v>45</v>
      </c>
      <c r="I14" s="89"/>
    </row>
    <row r="15" spans="1:9" s="87" customFormat="1">
      <c r="A15" s="87" t="s">
        <v>10</v>
      </c>
      <c r="C15" s="87" t="s">
        <v>10</v>
      </c>
      <c r="D15" s="87" t="s">
        <v>46</v>
      </c>
      <c r="E15" s="87" t="s">
        <v>47</v>
      </c>
      <c r="F15" s="87" t="s">
        <v>13</v>
      </c>
      <c r="G15" s="90" t="s">
        <v>48</v>
      </c>
      <c r="H15" s="89" t="s">
        <v>49</v>
      </c>
      <c r="I15" s="89"/>
    </row>
    <row r="16" spans="1:9" s="87" customFormat="1">
      <c r="A16" s="87" t="s">
        <v>10</v>
      </c>
      <c r="C16" s="87" t="s">
        <v>10</v>
      </c>
      <c r="D16" s="87" t="s">
        <v>50</v>
      </c>
      <c r="F16" s="87" t="s">
        <v>13</v>
      </c>
      <c r="G16" s="90" t="s">
        <v>51</v>
      </c>
      <c r="H16" s="89" t="s">
        <v>52</v>
      </c>
      <c r="I16" s="89"/>
    </row>
    <row r="17" spans="1:9" s="87" customFormat="1">
      <c r="A17" s="87" t="s">
        <v>10</v>
      </c>
      <c r="C17" s="87" t="s">
        <v>10</v>
      </c>
      <c r="D17" s="87" t="s">
        <v>53</v>
      </c>
      <c r="F17" s="87" t="s">
        <v>13</v>
      </c>
      <c r="G17" s="90" t="s">
        <v>54</v>
      </c>
      <c r="H17" s="92" t="s">
        <v>55</v>
      </c>
      <c r="I17" s="89"/>
    </row>
    <row r="18" spans="1:9" s="87" customFormat="1">
      <c r="A18" s="87" t="s">
        <v>10</v>
      </c>
      <c r="C18" s="87" t="s">
        <v>10</v>
      </c>
      <c r="D18" s="87" t="s">
        <v>12</v>
      </c>
      <c r="E18" s="87" t="s">
        <v>56</v>
      </c>
      <c r="F18" s="87" t="s">
        <v>13</v>
      </c>
      <c r="G18" s="87" t="s">
        <v>57</v>
      </c>
      <c r="H18" s="89" t="s">
        <v>40</v>
      </c>
      <c r="I18" s="89"/>
    </row>
    <row r="19" spans="1:9" s="87" customFormat="1">
      <c r="A19" s="90"/>
      <c r="B19" s="90"/>
      <c r="C19" s="90" t="s">
        <v>10</v>
      </c>
      <c r="D19" s="90" t="s">
        <v>12</v>
      </c>
      <c r="E19" s="90"/>
      <c r="F19" s="90" t="s">
        <v>13</v>
      </c>
      <c r="G19" s="90" t="s">
        <v>58</v>
      </c>
      <c r="H19" s="91" t="s">
        <v>11</v>
      </c>
      <c r="I19" s="91"/>
    </row>
    <row r="20" spans="1:9" s="87" customFormat="1">
      <c r="A20" s="87" t="s">
        <v>10</v>
      </c>
      <c r="C20" s="87" t="s">
        <v>10</v>
      </c>
      <c r="D20" s="87" t="s">
        <v>12</v>
      </c>
      <c r="F20" s="87" t="s">
        <v>13</v>
      </c>
      <c r="G20" s="87" t="s">
        <v>59</v>
      </c>
      <c r="H20" s="93" t="s">
        <v>11</v>
      </c>
      <c r="I20" s="93"/>
    </row>
    <row r="21" spans="1:9" s="87" customFormat="1">
      <c r="A21" s="87" t="s">
        <v>10</v>
      </c>
      <c r="C21" s="87" t="s">
        <v>10</v>
      </c>
      <c r="D21" s="87" t="s">
        <v>12</v>
      </c>
      <c r="F21" s="87" t="s">
        <v>13</v>
      </c>
      <c r="G21" s="87" t="s">
        <v>60</v>
      </c>
      <c r="H21" s="89" t="s">
        <v>11</v>
      </c>
      <c r="I21" s="93"/>
    </row>
    <row r="22" spans="1:9" s="87" customFormat="1">
      <c r="A22" s="90" t="s">
        <v>10</v>
      </c>
      <c r="B22" s="90"/>
      <c r="C22" s="90" t="s">
        <v>10</v>
      </c>
      <c r="D22" s="90" t="s">
        <v>12</v>
      </c>
      <c r="E22" s="90"/>
      <c r="F22" s="90" t="s">
        <v>13</v>
      </c>
      <c r="G22" s="90" t="s">
        <v>61</v>
      </c>
      <c r="H22" s="91" t="s">
        <v>11</v>
      </c>
      <c r="I22" s="94"/>
    </row>
    <row r="23" spans="1:9" s="87" customFormat="1">
      <c r="A23" s="87" t="s">
        <v>10</v>
      </c>
      <c r="C23" s="87" t="s">
        <v>10</v>
      </c>
      <c r="D23" s="87" t="s">
        <v>62</v>
      </c>
      <c r="E23" s="87" t="s">
        <v>63</v>
      </c>
      <c r="F23" s="87" t="s">
        <v>13</v>
      </c>
      <c r="G23" s="87" t="s">
        <v>64</v>
      </c>
      <c r="H23" s="91" t="s">
        <v>65</v>
      </c>
      <c r="I23" s="93"/>
    </row>
    <row r="24" spans="1:9" s="87" customFormat="1">
      <c r="A24" s="90" t="s">
        <v>10</v>
      </c>
      <c r="B24" s="90"/>
      <c r="C24" s="90" t="s">
        <v>10</v>
      </c>
      <c r="D24" s="90" t="s">
        <v>66</v>
      </c>
      <c r="E24" s="90" t="s">
        <v>67</v>
      </c>
      <c r="F24" s="90" t="s">
        <v>13</v>
      </c>
      <c r="G24" s="90" t="s">
        <v>68</v>
      </c>
      <c r="H24" s="95">
        <v>43101</v>
      </c>
      <c r="I24" s="94"/>
    </row>
    <row r="25" spans="1:9">
      <c r="A25" s="48" t="s">
        <v>10</v>
      </c>
      <c r="B25" s="48"/>
      <c r="C25" s="46" t="s">
        <v>10</v>
      </c>
      <c r="D25" s="48" t="s">
        <v>69</v>
      </c>
      <c r="E25" s="48" t="s">
        <v>70</v>
      </c>
      <c r="F25" s="48" t="s">
        <v>13</v>
      </c>
      <c r="G25" t="s">
        <v>71</v>
      </c>
      <c r="H25" s="32" t="s">
        <v>72</v>
      </c>
      <c r="I25" s="32"/>
    </row>
    <row r="26" spans="1:9">
      <c r="A26" s="48" t="s">
        <v>10</v>
      </c>
      <c r="B26" s="48"/>
      <c r="C26" s="46" t="s">
        <v>10</v>
      </c>
      <c r="D26" s="48" t="s">
        <v>69</v>
      </c>
      <c r="E26" s="48" t="s">
        <v>73</v>
      </c>
      <c r="F26" s="48" t="s">
        <v>13</v>
      </c>
      <c r="G26" s="46" t="s">
        <v>74</v>
      </c>
      <c r="H26" s="32" t="s">
        <v>72</v>
      </c>
      <c r="I26" s="32"/>
    </row>
    <row r="27" spans="1:9">
      <c r="A27" s="48" t="s">
        <v>10</v>
      </c>
      <c r="B27" s="48"/>
      <c r="C27" s="46" t="s">
        <v>11</v>
      </c>
      <c r="D27" s="48" t="s">
        <v>12</v>
      </c>
      <c r="E27" s="48"/>
      <c r="F27" s="48" t="s">
        <v>13</v>
      </c>
      <c r="G27" s="46" t="s">
        <v>75</v>
      </c>
      <c r="H27" s="32" t="s">
        <v>76</v>
      </c>
      <c r="I27" s="32"/>
    </row>
    <row r="28" spans="1:9" s="87" customFormat="1" ht="30.75">
      <c r="A28" s="90" t="s">
        <v>10</v>
      </c>
      <c r="B28" s="90"/>
      <c r="C28" s="96" t="s">
        <v>10</v>
      </c>
      <c r="D28" s="90" t="s">
        <v>12</v>
      </c>
      <c r="E28" s="90"/>
      <c r="F28" s="90" t="s">
        <v>13</v>
      </c>
      <c r="G28" s="91" t="s">
        <v>77</v>
      </c>
      <c r="H28" s="90" t="s">
        <v>78</v>
      </c>
      <c r="I28" s="94"/>
    </row>
    <row r="29" spans="1:9" s="87" customFormat="1">
      <c r="A29" s="90" t="s">
        <v>10</v>
      </c>
      <c r="B29" s="90"/>
      <c r="C29" s="96" t="s">
        <v>10</v>
      </c>
      <c r="D29" s="90" t="s">
        <v>12</v>
      </c>
      <c r="E29" s="90"/>
      <c r="F29" s="90" t="s">
        <v>13</v>
      </c>
      <c r="G29" s="90" t="s">
        <v>79</v>
      </c>
      <c r="H29" s="94"/>
      <c r="I29" s="94"/>
    </row>
    <row r="30" spans="1:9" s="87" customFormat="1">
      <c r="A30" s="90" t="s">
        <v>10</v>
      </c>
      <c r="B30" s="90"/>
      <c r="C30" s="96" t="s">
        <v>10</v>
      </c>
      <c r="D30" s="90" t="s">
        <v>12</v>
      </c>
      <c r="E30" s="90" t="s">
        <v>80</v>
      </c>
      <c r="F30" s="90" t="s">
        <v>13</v>
      </c>
      <c r="G30" s="90" t="s">
        <v>81</v>
      </c>
      <c r="H30" s="94" t="s">
        <v>82</v>
      </c>
      <c r="I30" s="94"/>
    </row>
    <row r="31" spans="1:9" s="87" customFormat="1">
      <c r="A31" s="90" t="s">
        <v>10</v>
      </c>
      <c r="B31" s="90"/>
      <c r="C31" s="96" t="s">
        <v>10</v>
      </c>
      <c r="D31" s="90" t="s">
        <v>12</v>
      </c>
      <c r="E31" s="90"/>
      <c r="F31" s="90" t="s">
        <v>13</v>
      </c>
      <c r="G31" s="90" t="s">
        <v>83</v>
      </c>
      <c r="H31" s="90" t="s">
        <v>84</v>
      </c>
      <c r="I31" s="94"/>
    </row>
    <row r="32" spans="1:9" ht="18.75">
      <c r="A32" s="80" t="s">
        <v>85</v>
      </c>
      <c r="B32" s="80"/>
      <c r="C32" s="80"/>
      <c r="D32" s="80"/>
      <c r="E32" s="80"/>
      <c r="F32" s="80"/>
      <c r="G32" s="80"/>
      <c r="H32" s="80"/>
      <c r="I32" s="80"/>
    </row>
    <row r="33" spans="1:9" s="87" customFormat="1" ht="30.75">
      <c r="A33" s="90" t="s">
        <v>10</v>
      </c>
      <c r="B33" s="90"/>
      <c r="C33" s="96" t="s">
        <v>10</v>
      </c>
      <c r="D33" s="90" t="s">
        <v>86</v>
      </c>
      <c r="E33" s="90"/>
      <c r="F33" s="90" t="s">
        <v>6</v>
      </c>
      <c r="G33" s="91" t="s">
        <v>87</v>
      </c>
      <c r="H33" s="97" t="s">
        <v>88</v>
      </c>
      <c r="I33" s="90"/>
    </row>
    <row r="34" spans="1:9" ht="18.75">
      <c r="A34" s="79" t="s">
        <v>89</v>
      </c>
      <c r="B34" s="79"/>
      <c r="C34" s="79"/>
      <c r="D34" s="79"/>
      <c r="E34" s="79"/>
      <c r="F34" s="79"/>
      <c r="G34" s="79"/>
      <c r="H34" s="79"/>
      <c r="I34" s="79"/>
    </row>
    <row r="35" spans="1:9">
      <c r="A35" s="73" t="s">
        <v>11</v>
      </c>
      <c r="B35" s="73"/>
      <c r="C35" s="73" t="s">
        <v>11</v>
      </c>
      <c r="D35" s="73" t="s">
        <v>90</v>
      </c>
      <c r="E35" s="73"/>
      <c r="F35" s="73" t="s">
        <v>91</v>
      </c>
      <c r="G35" s="74" t="s">
        <v>92</v>
      </c>
      <c r="H35" s="75">
        <f>H36*H37*H38*H39/1000*H40*H41*H42</f>
        <v>9.1979999999999992E-2</v>
      </c>
      <c r="I35" s="73"/>
    </row>
    <row r="36" spans="1:9">
      <c r="A36" s="73" t="s">
        <v>11</v>
      </c>
      <c r="B36" s="73"/>
      <c r="C36" s="73" t="s">
        <v>11</v>
      </c>
      <c r="D36" s="73" t="s">
        <v>90</v>
      </c>
      <c r="E36" s="73"/>
      <c r="F36" s="73" t="s">
        <v>93</v>
      </c>
      <c r="G36" s="76" t="s">
        <v>94</v>
      </c>
      <c r="H36" s="75">
        <f>0.03</f>
        <v>0.03</v>
      </c>
      <c r="I36" s="73"/>
    </row>
    <row r="37" spans="1:9">
      <c r="A37" s="73" t="s">
        <v>11</v>
      </c>
      <c r="B37" s="73"/>
      <c r="C37" s="73" t="s">
        <v>11</v>
      </c>
      <c r="D37" s="73" t="s">
        <v>90</v>
      </c>
      <c r="E37" s="73"/>
      <c r="F37" s="75">
        <v>0</v>
      </c>
      <c r="G37" s="73" t="s">
        <v>95</v>
      </c>
      <c r="H37" s="75">
        <f>3.5</f>
        <v>3.5</v>
      </c>
      <c r="I37" s="73"/>
    </row>
    <row r="38" spans="1:9">
      <c r="A38" s="73" t="s">
        <v>11</v>
      </c>
      <c r="B38" s="73"/>
      <c r="C38" s="73" t="s">
        <v>11</v>
      </c>
      <c r="D38" s="73" t="s">
        <v>90</v>
      </c>
      <c r="E38" s="73"/>
      <c r="F38" s="73" t="s">
        <v>96</v>
      </c>
      <c r="G38" s="73" t="s">
        <v>97</v>
      </c>
      <c r="H38" s="75">
        <f>365</f>
        <v>365</v>
      </c>
      <c r="I38" s="73"/>
    </row>
    <row r="39" spans="1:9">
      <c r="A39" s="73" t="s">
        <v>11</v>
      </c>
      <c r="B39" s="73"/>
      <c r="C39" s="73" t="s">
        <v>11</v>
      </c>
      <c r="D39" s="73" t="s">
        <v>90</v>
      </c>
      <c r="E39" s="73"/>
      <c r="F39" s="73" t="s">
        <v>98</v>
      </c>
      <c r="G39" s="73" t="s">
        <v>99</v>
      </c>
      <c r="H39" s="75">
        <f>2.4</f>
        <v>2.4</v>
      </c>
      <c r="I39" s="73"/>
    </row>
    <row r="40" spans="1:9">
      <c r="A40" s="73" t="s">
        <v>11</v>
      </c>
      <c r="B40" s="73"/>
      <c r="C40" s="73" t="s">
        <v>11</v>
      </c>
      <c r="D40" s="73" t="s">
        <v>90</v>
      </c>
      <c r="E40" s="73"/>
      <c r="F40" s="73" t="s">
        <v>100</v>
      </c>
      <c r="G40" s="73" t="s">
        <v>101</v>
      </c>
      <c r="H40" s="75">
        <f>1</f>
        <v>1</v>
      </c>
      <c r="I40" s="73"/>
    </row>
    <row r="41" spans="1:9">
      <c r="A41" s="73" t="s">
        <v>11</v>
      </c>
      <c r="B41" s="73"/>
      <c r="C41" s="73" t="s">
        <v>11</v>
      </c>
      <c r="D41" s="73" t="s">
        <v>90</v>
      </c>
      <c r="E41" s="73"/>
      <c r="F41" s="73" t="s">
        <v>102</v>
      </c>
      <c r="G41" s="74" t="s">
        <v>103</v>
      </c>
      <c r="H41" s="75">
        <f>1</f>
        <v>1</v>
      </c>
      <c r="I41" s="73"/>
    </row>
    <row r="42" spans="1:9">
      <c r="A42" s="73" t="s">
        <v>11</v>
      </c>
      <c r="B42" s="73"/>
      <c r="C42" s="73" t="s">
        <v>11</v>
      </c>
      <c r="D42" s="73" t="s">
        <v>90</v>
      </c>
      <c r="E42" s="73"/>
      <c r="F42" s="73" t="s">
        <v>104</v>
      </c>
      <c r="G42" s="73" t="s">
        <v>105</v>
      </c>
      <c r="H42" s="75">
        <v>1</v>
      </c>
      <c r="I42" s="73"/>
    </row>
    <row r="43" spans="1:9" ht="18.75">
      <c r="A43" s="79" t="s">
        <v>106</v>
      </c>
      <c r="B43" s="79"/>
      <c r="C43" s="79"/>
      <c r="D43" s="79"/>
      <c r="E43" s="79"/>
      <c r="F43" s="79"/>
      <c r="G43" s="79"/>
      <c r="H43" s="79"/>
      <c r="I43" s="79"/>
    </row>
    <row r="44" spans="1:9" ht="18" customHeight="1">
      <c r="A44" s="6" t="s">
        <v>11</v>
      </c>
      <c r="B44" s="6"/>
      <c r="C44" s="6" t="s">
        <v>10</v>
      </c>
      <c r="D44" s="6" t="s">
        <v>90</v>
      </c>
      <c r="E44" s="58" t="s">
        <v>107</v>
      </c>
      <c r="F44" s="6" t="s">
        <v>108</v>
      </c>
      <c r="G44" s="6" t="s">
        <v>109</v>
      </c>
      <c r="H44" s="72">
        <f>SUM(H53*(H66-H74)*(H54),H87*(H100-H108)*(H88))</f>
        <v>0</v>
      </c>
      <c r="I44" s="6"/>
    </row>
    <row r="45" spans="1:9" ht="18" customHeight="1">
      <c r="A45" s="6" t="s">
        <v>11</v>
      </c>
      <c r="B45" s="6"/>
      <c r="C45" s="6" t="s">
        <v>10</v>
      </c>
      <c r="D45" s="6" t="s">
        <v>90</v>
      </c>
      <c r="E45" s="58" t="s">
        <v>110</v>
      </c>
      <c r="F45" s="6" t="s">
        <v>111</v>
      </c>
      <c r="G45" s="6" t="s">
        <v>112</v>
      </c>
      <c r="H45" s="72">
        <f>SUM(H66,H100)</f>
        <v>0</v>
      </c>
      <c r="I45" s="6"/>
    </row>
    <row r="46" spans="1:9" ht="18" customHeight="1">
      <c r="A46" s="6" t="s">
        <v>11</v>
      </c>
      <c r="B46" s="6"/>
      <c r="C46" s="6" t="s">
        <v>10</v>
      </c>
      <c r="D46" s="6" t="s">
        <v>90</v>
      </c>
      <c r="E46" s="58" t="s">
        <v>113</v>
      </c>
      <c r="F46" s="6" t="s">
        <v>114</v>
      </c>
      <c r="G46" s="6" t="s">
        <v>115</v>
      </c>
      <c r="H46" s="72">
        <f>SUM(H74,H108)</f>
        <v>0</v>
      </c>
      <c r="I46" s="6"/>
    </row>
    <row r="47" spans="1:9" ht="18.75">
      <c r="A47" s="78" t="s">
        <v>116</v>
      </c>
      <c r="B47" s="78"/>
      <c r="C47" s="78"/>
      <c r="D47" s="78"/>
      <c r="E47" s="78"/>
      <c r="F47" s="78"/>
      <c r="G47" s="78"/>
      <c r="H47" s="78"/>
      <c r="I47" s="78"/>
    </row>
    <row r="48" spans="1:9" ht="48" customHeight="1">
      <c r="A48" s="78" t="s">
        <v>117</v>
      </c>
      <c r="B48" s="78"/>
      <c r="C48" s="78"/>
      <c r="D48" s="78"/>
      <c r="E48" s="78"/>
      <c r="F48" s="78"/>
      <c r="G48" s="78"/>
      <c r="H48" s="78"/>
      <c r="I48" s="78"/>
    </row>
    <row r="49" spans="1:9" s="87" customFormat="1" ht="305.25">
      <c r="A49" s="90" t="s">
        <v>10</v>
      </c>
      <c r="B49" s="90"/>
      <c r="C49" s="96" t="s">
        <v>10</v>
      </c>
      <c r="D49" s="90" t="s">
        <v>86</v>
      </c>
      <c r="E49" s="90"/>
      <c r="F49" s="90" t="s">
        <v>6</v>
      </c>
      <c r="G49" s="91" t="s">
        <v>118</v>
      </c>
      <c r="H49" s="96" t="s">
        <v>119</v>
      </c>
      <c r="I49" s="90"/>
    </row>
    <row r="50" spans="1:9" s="87" customFormat="1" ht="30.75">
      <c r="A50" s="90" t="s">
        <v>10</v>
      </c>
      <c r="B50" s="90"/>
      <c r="C50" s="96" t="s">
        <v>10</v>
      </c>
      <c r="D50" s="90" t="s">
        <v>86</v>
      </c>
      <c r="E50" s="90"/>
      <c r="F50" s="90" t="s">
        <v>6</v>
      </c>
      <c r="G50" s="91" t="s">
        <v>120</v>
      </c>
      <c r="H50" s="96" t="s">
        <v>11</v>
      </c>
      <c r="I50" s="90" t="s">
        <v>121</v>
      </c>
    </row>
    <row r="51" spans="1:9" s="87" customFormat="1">
      <c r="A51" s="90" t="s">
        <v>10</v>
      </c>
      <c r="B51" s="90"/>
      <c r="C51" s="90" t="s">
        <v>10</v>
      </c>
      <c r="D51" s="90" t="s">
        <v>12</v>
      </c>
      <c r="E51" s="90"/>
      <c r="F51" s="90" t="s">
        <v>122</v>
      </c>
      <c r="G51" s="90" t="s">
        <v>123</v>
      </c>
      <c r="H51" s="90"/>
      <c r="I51" s="90"/>
    </row>
    <row r="52" spans="1:9" s="87" customFormat="1">
      <c r="A52" s="87" t="s">
        <v>10</v>
      </c>
      <c r="C52" s="87" t="s">
        <v>10</v>
      </c>
      <c r="D52" s="87" t="s">
        <v>12</v>
      </c>
      <c r="F52" s="87" t="s">
        <v>124</v>
      </c>
      <c r="G52" s="87" t="s">
        <v>125</v>
      </c>
    </row>
    <row r="53" spans="1:9" s="87" customFormat="1" ht="30.75">
      <c r="A53" s="87" t="s">
        <v>10</v>
      </c>
      <c r="C53" s="87" t="s">
        <v>10</v>
      </c>
      <c r="D53" s="87" t="s">
        <v>126</v>
      </c>
      <c r="F53" s="87" t="s">
        <v>127</v>
      </c>
      <c r="G53" s="89" t="s">
        <v>128</v>
      </c>
      <c r="H53" s="88">
        <v>1000</v>
      </c>
    </row>
    <row r="54" spans="1:9" s="87" customFormat="1" ht="45.75">
      <c r="A54" s="87" t="s">
        <v>10</v>
      </c>
      <c r="C54" s="87" t="s">
        <v>10</v>
      </c>
      <c r="D54" s="87" t="s">
        <v>126</v>
      </c>
      <c r="F54" s="87" t="s">
        <v>129</v>
      </c>
      <c r="G54" s="89" t="s">
        <v>130</v>
      </c>
      <c r="H54" s="88">
        <v>1</v>
      </c>
    </row>
    <row r="55" spans="1:9">
      <c r="A55" t="s">
        <v>11</v>
      </c>
      <c r="C55" s="4" t="s">
        <v>10</v>
      </c>
      <c r="D55" t="s">
        <v>126</v>
      </c>
      <c r="G55" t="s">
        <v>131</v>
      </c>
      <c r="H55" s="4"/>
    </row>
    <row r="56" spans="1:9">
      <c r="A56" t="s">
        <v>11</v>
      </c>
      <c r="C56" s="4" t="s">
        <v>10</v>
      </c>
      <c r="D56" t="s">
        <v>126</v>
      </c>
      <c r="G56" t="s">
        <v>132</v>
      </c>
      <c r="H56" s="4"/>
    </row>
    <row r="57" spans="1:9">
      <c r="A57" t="s">
        <v>11</v>
      </c>
      <c r="C57" s="4" t="s">
        <v>10</v>
      </c>
      <c r="D57" t="s">
        <v>126</v>
      </c>
      <c r="G57" t="s">
        <v>133</v>
      </c>
      <c r="H57" s="4"/>
    </row>
    <row r="58" spans="1:9" ht="45.75">
      <c r="A58" t="s">
        <v>11</v>
      </c>
      <c r="C58" s="4" t="s">
        <v>10</v>
      </c>
      <c r="D58" t="s">
        <v>126</v>
      </c>
      <c r="G58" s="5" t="s">
        <v>134</v>
      </c>
      <c r="H58" s="4"/>
    </row>
    <row r="59" spans="1:9" ht="45.75">
      <c r="A59" t="s">
        <v>11</v>
      </c>
      <c r="C59" s="4" t="s">
        <v>10</v>
      </c>
      <c r="D59" t="s">
        <v>12</v>
      </c>
      <c r="G59" s="5" t="s">
        <v>135</v>
      </c>
      <c r="H59" s="4"/>
    </row>
    <row r="60" spans="1:9">
      <c r="A60" t="s">
        <v>11</v>
      </c>
      <c r="C60" s="4" t="s">
        <v>10</v>
      </c>
      <c r="D60" t="s">
        <v>12</v>
      </c>
      <c r="G60" t="s">
        <v>136</v>
      </c>
      <c r="H60" s="4"/>
    </row>
    <row r="61" spans="1:9">
      <c r="A61" t="s">
        <v>11</v>
      </c>
      <c r="C61" s="4" t="s">
        <v>10</v>
      </c>
      <c r="D61" t="s">
        <v>126</v>
      </c>
      <c r="G61" t="s">
        <v>137</v>
      </c>
      <c r="H61" s="4"/>
    </row>
    <row r="62" spans="1:9" ht="30.75">
      <c r="A62" t="s">
        <v>11</v>
      </c>
      <c r="C62" s="4" t="s">
        <v>10</v>
      </c>
      <c r="D62" t="s">
        <v>126</v>
      </c>
      <c r="G62" s="5" t="s">
        <v>138</v>
      </c>
      <c r="H62" s="4"/>
    </row>
    <row r="63" spans="1:9" ht="45.75">
      <c r="A63" t="s">
        <v>11</v>
      </c>
      <c r="C63" s="4" t="s">
        <v>10</v>
      </c>
      <c r="D63" t="s">
        <v>126</v>
      </c>
      <c r="G63" s="5" t="s">
        <v>139</v>
      </c>
      <c r="H63" s="4"/>
    </row>
    <row r="64" spans="1:9" ht="30.75">
      <c r="A64" t="s">
        <v>11</v>
      </c>
      <c r="C64" s="4" t="s">
        <v>10</v>
      </c>
      <c r="D64" t="s">
        <v>12</v>
      </c>
      <c r="G64" s="5" t="s">
        <v>140</v>
      </c>
      <c r="H64" s="4"/>
    </row>
    <row r="65" spans="1:9" ht="18.75">
      <c r="A65" s="79" t="s">
        <v>141</v>
      </c>
      <c r="B65" s="79"/>
      <c r="C65" s="79"/>
      <c r="D65" s="79"/>
      <c r="E65" s="79"/>
      <c r="F65" s="79"/>
      <c r="G65" s="79"/>
      <c r="H65" s="79"/>
      <c r="I65" s="79"/>
    </row>
    <row r="66" spans="1:9" s="87" customFormat="1">
      <c r="A66" s="90" t="s">
        <v>11</v>
      </c>
      <c r="B66" s="90"/>
      <c r="C66" s="90" t="s">
        <v>11</v>
      </c>
      <c r="D66" s="90" t="s">
        <v>90</v>
      </c>
      <c r="E66" s="90"/>
      <c r="F66" s="90" t="s">
        <v>142</v>
      </c>
      <c r="G66" s="91" t="s">
        <v>143</v>
      </c>
      <c r="H66" s="96">
        <f>H57*H69*H72</f>
        <v>0</v>
      </c>
      <c r="I66" s="90"/>
    </row>
    <row r="67" spans="1:9" s="87" customFormat="1" ht="152.25">
      <c r="A67" s="90" t="s">
        <v>10</v>
      </c>
      <c r="B67" s="90"/>
      <c r="C67" s="90" t="s">
        <v>10</v>
      </c>
      <c r="D67" s="90" t="s">
        <v>86</v>
      </c>
      <c r="E67" s="90"/>
      <c r="F67" s="90" t="s">
        <v>6</v>
      </c>
      <c r="G67" s="91" t="s">
        <v>144</v>
      </c>
      <c r="H67" s="96" t="s">
        <v>145</v>
      </c>
      <c r="I67" s="90"/>
    </row>
    <row r="68" spans="1:9" s="87" customFormat="1" ht="45.75">
      <c r="A68" s="90" t="s">
        <v>10</v>
      </c>
      <c r="B68" s="90"/>
      <c r="C68" s="90" t="s">
        <v>10</v>
      </c>
      <c r="D68" s="90" t="s">
        <v>126</v>
      </c>
      <c r="E68" s="90"/>
      <c r="F68" s="90"/>
      <c r="G68" s="91" t="s">
        <v>146</v>
      </c>
      <c r="H68" s="96"/>
      <c r="I68" s="90" t="s">
        <v>147</v>
      </c>
    </row>
    <row r="69" spans="1:9" s="87" customFormat="1" ht="18" customHeight="1">
      <c r="A69" s="90" t="s">
        <v>11</v>
      </c>
      <c r="B69" s="90"/>
      <c r="C69" s="90" t="s">
        <v>11</v>
      </c>
      <c r="D69" s="90" t="s">
        <v>90</v>
      </c>
      <c r="E69" s="90"/>
      <c r="F69" s="90" t="s">
        <v>148</v>
      </c>
      <c r="G69" s="90" t="s">
        <v>149</v>
      </c>
      <c r="H69" s="96">
        <f>IF(AND(H67="Case 1"),1,IF(AND(H67="Case 2"),1,IF(AND(H67="Case 3"),1-H68)))</f>
        <v>1</v>
      </c>
      <c r="I69" s="90"/>
    </row>
    <row r="70" spans="1:9" s="87" customFormat="1" ht="45.75">
      <c r="A70" s="90" t="s">
        <v>10</v>
      </c>
      <c r="B70" s="90"/>
      <c r="C70" s="90" t="s">
        <v>10</v>
      </c>
      <c r="D70" s="90" t="s">
        <v>86</v>
      </c>
      <c r="E70" s="90"/>
      <c r="F70" s="90" t="s">
        <v>6</v>
      </c>
      <c r="G70" s="91" t="s">
        <v>150</v>
      </c>
      <c r="H70" s="96" t="s">
        <v>10</v>
      </c>
      <c r="I70" s="90"/>
    </row>
    <row r="71" spans="1:9" s="87" customFormat="1" ht="76.5">
      <c r="A71" s="90" t="s">
        <v>10</v>
      </c>
      <c r="B71" s="90"/>
      <c r="C71" s="90" t="s">
        <v>10</v>
      </c>
      <c r="D71" s="90" t="s">
        <v>126</v>
      </c>
      <c r="E71" s="90"/>
      <c r="F71" s="90" t="s">
        <v>151</v>
      </c>
      <c r="G71" s="91" t="s">
        <v>152</v>
      </c>
      <c r="H71" s="96">
        <v>0.5</v>
      </c>
      <c r="I71" s="90" t="s">
        <v>153</v>
      </c>
    </row>
    <row r="72" spans="1:9" s="87" customFormat="1" ht="18" customHeight="1">
      <c r="A72" s="90" t="s">
        <v>11</v>
      </c>
      <c r="B72" s="90"/>
      <c r="C72" s="90" t="s">
        <v>11</v>
      </c>
      <c r="D72" s="90" t="s">
        <v>90</v>
      </c>
      <c r="E72" s="90"/>
      <c r="F72" s="90" t="s">
        <v>154</v>
      </c>
      <c r="G72" s="90" t="s">
        <v>155</v>
      </c>
      <c r="H72" s="96">
        <f>IF(AND(H70="Yes"),1,IF(AND(H70="No"),1+H71))</f>
        <v>1</v>
      </c>
      <c r="I72" s="90"/>
    </row>
    <row r="73" spans="1:9" ht="18.75">
      <c r="A73" s="79" t="s">
        <v>156</v>
      </c>
      <c r="B73" s="79"/>
      <c r="C73" s="79"/>
      <c r="D73" s="79"/>
      <c r="E73" s="79"/>
      <c r="F73" s="79"/>
      <c r="G73" s="79"/>
      <c r="H73" s="79"/>
      <c r="I73" s="79"/>
    </row>
    <row r="74" spans="1:9">
      <c r="A74" s="6" t="s">
        <v>11</v>
      </c>
      <c r="B74" s="6"/>
      <c r="C74" s="6" t="s">
        <v>11</v>
      </c>
      <c r="D74" s="6" t="s">
        <v>90</v>
      </c>
      <c r="E74" s="6"/>
      <c r="F74" s="6" t="s">
        <v>157</v>
      </c>
      <c r="G74" s="7" t="s">
        <v>158</v>
      </c>
      <c r="H74" s="8">
        <f>IF(AND(H49="Option A"),0,IF(AND(H49="Option B1"),0,IF(AND(H49="Option B2"),H75*H79*(1/H76)*(H77*H78)*(1+H80)*POWER(10,-6),IF(AND(H49="Option C"),H75*H79*(1/H76)*(H77*H78)*(1+H80)*POWER(10,-6),IF(AND(H49="Option D"),H75*H79*(1/H76)*(H77*H78)*(1+H80)*POWER(10,-6))))))</f>
        <v>0</v>
      </c>
      <c r="I74" s="6"/>
    </row>
    <row r="75" spans="1:9" ht="30.75">
      <c r="A75" t="s">
        <v>10</v>
      </c>
      <c r="C75" t="s">
        <v>10</v>
      </c>
      <c r="D75" t="s">
        <v>126</v>
      </c>
      <c r="F75" t="s">
        <v>159</v>
      </c>
      <c r="G75" s="5" t="s">
        <v>160</v>
      </c>
      <c r="H75" s="4">
        <v>60</v>
      </c>
    </row>
    <row r="76" spans="1:9" ht="45.75">
      <c r="A76" t="s">
        <v>10</v>
      </c>
      <c r="C76" t="s">
        <v>10</v>
      </c>
      <c r="D76" t="s">
        <v>126</v>
      </c>
      <c r="F76" t="s">
        <v>161</v>
      </c>
      <c r="G76" s="5" t="s">
        <v>162</v>
      </c>
      <c r="H76" s="4">
        <v>0.8</v>
      </c>
    </row>
    <row r="77" spans="1:9">
      <c r="A77" s="31" t="s">
        <v>11</v>
      </c>
      <c r="B77" s="31"/>
      <c r="C77" s="31" t="s">
        <v>11</v>
      </c>
      <c r="D77" s="31" t="s">
        <v>90</v>
      </c>
      <c r="E77" s="31"/>
      <c r="F77" s="31" t="s">
        <v>163</v>
      </c>
      <c r="G77" s="33" t="s">
        <v>164</v>
      </c>
      <c r="H77" s="34">
        <f>365</f>
        <v>365</v>
      </c>
      <c r="I77" s="31"/>
    </row>
    <row r="78" spans="1:9">
      <c r="A78" s="31" t="s">
        <v>11</v>
      </c>
      <c r="B78" s="31"/>
      <c r="C78" s="31" t="s">
        <v>11</v>
      </c>
      <c r="D78" s="31" t="s">
        <v>90</v>
      </c>
      <c r="E78" s="31"/>
      <c r="F78" s="31" t="s">
        <v>165</v>
      </c>
      <c r="G78" s="33" t="s">
        <v>166</v>
      </c>
      <c r="H78" s="34">
        <f>3.5</f>
        <v>3.5</v>
      </c>
      <c r="I78" s="31"/>
    </row>
    <row r="79" spans="1:9" ht="45.75" customHeight="1">
      <c r="A79" s="31" t="s">
        <v>10</v>
      </c>
      <c r="B79" s="31"/>
      <c r="C79" s="31" t="s">
        <v>11</v>
      </c>
      <c r="D79" s="31" t="s">
        <v>90</v>
      </c>
      <c r="E79" s="31"/>
      <c r="F79" s="31" t="s">
        <v>167</v>
      </c>
      <c r="G79" s="33" t="s">
        <v>168</v>
      </c>
      <c r="H79" s="34">
        <f>IF(AND(H49="Option A"),0,IF(AND(H49="Option B1"),'Tool 33'!A2,IF(AND(H49="Option B2"),'Tool 33'!A2,IF(AND(H49="Option C"),'Tool 07 Combined Margin'!G8,IF(AND(H49="Option D",H50="Yes"),1.3,IF(AND(H49="Option D",H50="No"),2.4))))))</f>
        <v>0</v>
      </c>
      <c r="I79" s="31" t="s">
        <v>169</v>
      </c>
    </row>
    <row r="80" spans="1:9" ht="60.75">
      <c r="A80" s="31" t="s">
        <v>11</v>
      </c>
      <c r="B80" s="31"/>
      <c r="C80" s="31" t="s">
        <v>11</v>
      </c>
      <c r="D80" s="31" t="s">
        <v>90</v>
      </c>
      <c r="E80" s="31"/>
      <c r="F80" s="31" t="s">
        <v>170</v>
      </c>
      <c r="G80" s="33" t="s">
        <v>171</v>
      </c>
      <c r="H80" s="34">
        <f>0.1</f>
        <v>0.1</v>
      </c>
      <c r="I80" s="31"/>
    </row>
    <row r="81" spans="1:9" ht="18.75">
      <c r="A81" s="78" t="s">
        <v>116</v>
      </c>
      <c r="B81" s="78"/>
      <c r="C81" s="78"/>
      <c r="D81" s="78"/>
      <c r="E81" s="78"/>
      <c r="F81" s="78"/>
      <c r="G81" s="78"/>
      <c r="H81" s="78"/>
      <c r="I81" s="78"/>
    </row>
    <row r="82" spans="1:9" ht="48" customHeight="1">
      <c r="A82" s="78" t="s">
        <v>117</v>
      </c>
      <c r="B82" s="78"/>
      <c r="C82" s="78"/>
      <c r="D82" s="78"/>
      <c r="E82" s="78"/>
      <c r="F82" s="78"/>
      <c r="G82" s="78"/>
      <c r="H82" s="78"/>
      <c r="I82" s="78"/>
    </row>
    <row r="83" spans="1:9" ht="305.25">
      <c r="A83" s="47" t="s">
        <v>10</v>
      </c>
      <c r="B83" s="47"/>
      <c r="C83" s="67" t="s">
        <v>10</v>
      </c>
      <c r="D83" s="47" t="s">
        <v>86</v>
      </c>
      <c r="E83" s="47"/>
      <c r="F83" s="47" t="s">
        <v>6</v>
      </c>
      <c r="G83" s="36" t="s">
        <v>172</v>
      </c>
      <c r="H83" s="67" t="s">
        <v>119</v>
      </c>
      <c r="I83" s="47"/>
    </row>
    <row r="84" spans="1:9" ht="30.75">
      <c r="A84" s="47" t="s">
        <v>10</v>
      </c>
      <c r="B84" s="47"/>
      <c r="C84" s="67" t="s">
        <v>10</v>
      </c>
      <c r="D84" s="47" t="s">
        <v>86</v>
      </c>
      <c r="E84" s="47"/>
      <c r="F84" s="47" t="s">
        <v>6</v>
      </c>
      <c r="G84" s="36" t="s">
        <v>120</v>
      </c>
      <c r="H84" s="67" t="s">
        <v>11</v>
      </c>
      <c r="I84" s="47" t="s">
        <v>121</v>
      </c>
    </row>
    <row r="85" spans="1:9">
      <c r="A85" t="s">
        <v>10</v>
      </c>
      <c r="C85" t="s">
        <v>10</v>
      </c>
      <c r="D85" t="s">
        <v>12</v>
      </c>
      <c r="F85" t="s">
        <v>122</v>
      </c>
      <c r="G85" t="s">
        <v>123</v>
      </c>
    </row>
    <row r="86" spans="1:9">
      <c r="A86" t="s">
        <v>10</v>
      </c>
      <c r="C86" t="s">
        <v>10</v>
      </c>
      <c r="D86" t="s">
        <v>12</v>
      </c>
      <c r="F86" t="s">
        <v>124</v>
      </c>
      <c r="G86" t="s">
        <v>125</v>
      </c>
    </row>
    <row r="87" spans="1:9" ht="30.75">
      <c r="A87" t="s">
        <v>10</v>
      </c>
      <c r="C87" t="s">
        <v>10</v>
      </c>
      <c r="D87" t="s">
        <v>126</v>
      </c>
      <c r="F87" t="s">
        <v>127</v>
      </c>
      <c r="G87" s="5" t="s">
        <v>128</v>
      </c>
      <c r="H87" s="4">
        <v>1000</v>
      </c>
    </row>
    <row r="88" spans="1:9" ht="45.75">
      <c r="A88" t="s">
        <v>10</v>
      </c>
      <c r="C88" t="s">
        <v>10</v>
      </c>
      <c r="D88" t="s">
        <v>126</v>
      </c>
      <c r="F88" t="s">
        <v>129</v>
      </c>
      <c r="G88" s="5" t="s">
        <v>130</v>
      </c>
      <c r="H88" s="4">
        <v>1</v>
      </c>
    </row>
    <row r="89" spans="1:9">
      <c r="A89" t="s">
        <v>11</v>
      </c>
      <c r="C89" s="4" t="s">
        <v>10</v>
      </c>
      <c r="D89" t="s">
        <v>126</v>
      </c>
      <c r="G89" t="s">
        <v>131</v>
      </c>
      <c r="H89" s="4"/>
    </row>
    <row r="90" spans="1:9">
      <c r="A90" t="s">
        <v>11</v>
      </c>
      <c r="C90" s="4" t="s">
        <v>10</v>
      </c>
      <c r="D90" t="s">
        <v>126</v>
      </c>
      <c r="G90" t="s">
        <v>132</v>
      </c>
      <c r="H90" s="4"/>
    </row>
    <row r="91" spans="1:9">
      <c r="A91" t="s">
        <v>11</v>
      </c>
      <c r="C91" s="4" t="s">
        <v>10</v>
      </c>
      <c r="D91" t="s">
        <v>126</v>
      </c>
      <c r="G91" t="s">
        <v>133</v>
      </c>
      <c r="H91" s="4"/>
    </row>
    <row r="92" spans="1:9" ht="45.75">
      <c r="A92" t="s">
        <v>11</v>
      </c>
      <c r="C92" s="4" t="s">
        <v>10</v>
      </c>
      <c r="D92" t="s">
        <v>126</v>
      </c>
      <c r="G92" s="5" t="s">
        <v>134</v>
      </c>
      <c r="H92" s="4"/>
    </row>
    <row r="93" spans="1:9" ht="45.75">
      <c r="A93" t="s">
        <v>11</v>
      </c>
      <c r="C93" s="4" t="s">
        <v>10</v>
      </c>
      <c r="D93" t="s">
        <v>12</v>
      </c>
      <c r="G93" s="5" t="s">
        <v>135</v>
      </c>
      <c r="H93" s="4"/>
    </row>
    <row r="94" spans="1:9">
      <c r="A94" t="s">
        <v>11</v>
      </c>
      <c r="C94" s="4" t="s">
        <v>10</v>
      </c>
      <c r="D94" t="s">
        <v>12</v>
      </c>
      <c r="G94" t="s">
        <v>136</v>
      </c>
      <c r="H94" s="4"/>
    </row>
    <row r="95" spans="1:9">
      <c r="A95" t="s">
        <v>11</v>
      </c>
      <c r="C95" s="4" t="s">
        <v>10</v>
      </c>
      <c r="D95" t="s">
        <v>126</v>
      </c>
      <c r="G95" t="s">
        <v>137</v>
      </c>
      <c r="H95" s="4"/>
    </row>
    <row r="96" spans="1:9" ht="30.75">
      <c r="A96" t="s">
        <v>11</v>
      </c>
      <c r="C96" s="4" t="s">
        <v>10</v>
      </c>
      <c r="D96" t="s">
        <v>126</v>
      </c>
      <c r="G96" s="5" t="s">
        <v>138</v>
      </c>
      <c r="H96" s="4"/>
    </row>
    <row r="97" spans="1:9" ht="45.75">
      <c r="A97" t="s">
        <v>11</v>
      </c>
      <c r="C97" s="4" t="s">
        <v>10</v>
      </c>
      <c r="D97" t="s">
        <v>126</v>
      </c>
      <c r="G97" s="5" t="s">
        <v>139</v>
      </c>
      <c r="H97" s="4"/>
    </row>
    <row r="98" spans="1:9" ht="30.75">
      <c r="A98" t="s">
        <v>11</v>
      </c>
      <c r="C98" s="4" t="s">
        <v>10</v>
      </c>
      <c r="D98" t="s">
        <v>12</v>
      </c>
      <c r="G98" s="5" t="s">
        <v>140</v>
      </c>
      <c r="H98" s="4"/>
    </row>
    <row r="99" spans="1:9" ht="18.75">
      <c r="A99" s="79" t="s">
        <v>141</v>
      </c>
      <c r="B99" s="79"/>
      <c r="C99" s="79"/>
      <c r="D99" s="79"/>
      <c r="E99" s="79"/>
      <c r="F99" s="79"/>
      <c r="G99" s="79"/>
      <c r="H99" s="79"/>
      <c r="I99" s="79"/>
    </row>
    <row r="100" spans="1:9">
      <c r="A100" s="6" t="s">
        <v>11</v>
      </c>
      <c r="B100" s="6"/>
      <c r="C100" s="6" t="s">
        <v>11</v>
      </c>
      <c r="D100" s="6" t="s">
        <v>90</v>
      </c>
      <c r="E100" s="6"/>
      <c r="F100" s="6" t="s">
        <v>142</v>
      </c>
      <c r="G100" s="7" t="s">
        <v>143</v>
      </c>
      <c r="H100" s="8">
        <f>H91*H103*H106</f>
        <v>0</v>
      </c>
      <c r="I100" s="6"/>
    </row>
    <row r="101" spans="1:9" ht="152.25">
      <c r="A101" s="47" t="s">
        <v>10</v>
      </c>
      <c r="B101" s="47"/>
      <c r="C101" s="47" t="s">
        <v>10</v>
      </c>
      <c r="D101" s="47" t="s">
        <v>86</v>
      </c>
      <c r="E101" s="47"/>
      <c r="F101" s="47" t="s">
        <v>6</v>
      </c>
      <c r="G101" s="36" t="s">
        <v>144</v>
      </c>
      <c r="H101" s="67" t="s">
        <v>145</v>
      </c>
      <c r="I101" s="47"/>
    </row>
    <row r="102" spans="1:9" ht="45.75">
      <c r="A102" t="s">
        <v>10</v>
      </c>
      <c r="C102" t="s">
        <v>10</v>
      </c>
      <c r="D102" t="s">
        <v>126</v>
      </c>
      <c r="G102" s="5" t="s">
        <v>146</v>
      </c>
      <c r="H102" s="4"/>
      <c r="I102" t="s">
        <v>147</v>
      </c>
    </row>
    <row r="103" spans="1:9" ht="18" customHeight="1">
      <c r="A103" s="6" t="s">
        <v>11</v>
      </c>
      <c r="B103" s="6"/>
      <c r="C103" s="6" t="s">
        <v>11</v>
      </c>
      <c r="D103" s="6" t="s">
        <v>90</v>
      </c>
      <c r="E103" s="6"/>
      <c r="F103" s="6" t="s">
        <v>148</v>
      </c>
      <c r="G103" s="6" t="s">
        <v>149</v>
      </c>
      <c r="H103" s="8">
        <f>IF(AND(H101="Case 1"),1,IF(AND(H101="Case 2"),1,IF(AND(H101="Case 3"),1-H102)))</f>
        <v>1</v>
      </c>
      <c r="I103" s="6"/>
    </row>
    <row r="104" spans="1:9" ht="45.75">
      <c r="A104" s="47" t="s">
        <v>10</v>
      </c>
      <c r="B104" s="47"/>
      <c r="C104" s="47" t="s">
        <v>10</v>
      </c>
      <c r="D104" s="47" t="s">
        <v>86</v>
      </c>
      <c r="E104" s="47"/>
      <c r="F104" s="47" t="s">
        <v>6</v>
      </c>
      <c r="G104" s="36" t="s">
        <v>150</v>
      </c>
      <c r="H104" s="67" t="s">
        <v>10</v>
      </c>
      <c r="I104" s="47"/>
    </row>
    <row r="105" spans="1:9" ht="76.5">
      <c r="A105" t="s">
        <v>10</v>
      </c>
      <c r="C105" t="s">
        <v>10</v>
      </c>
      <c r="D105" t="s">
        <v>126</v>
      </c>
      <c r="F105" t="s">
        <v>151</v>
      </c>
      <c r="G105" s="5" t="s">
        <v>152</v>
      </c>
      <c r="H105" s="4">
        <v>0.5</v>
      </c>
      <c r="I105" t="s">
        <v>153</v>
      </c>
    </row>
    <row r="106" spans="1:9" ht="18" customHeight="1">
      <c r="A106" s="6" t="s">
        <v>11</v>
      </c>
      <c r="B106" s="6"/>
      <c r="C106" s="6" t="s">
        <v>11</v>
      </c>
      <c r="D106" s="6" t="s">
        <v>90</v>
      </c>
      <c r="E106" s="6"/>
      <c r="F106" s="6" t="s">
        <v>154</v>
      </c>
      <c r="G106" s="6" t="s">
        <v>155</v>
      </c>
      <c r="H106" s="8">
        <f>IF(AND(H104="Yes"),1,IF(AND(H104="No"),1+H105))</f>
        <v>1</v>
      </c>
      <c r="I106" s="6"/>
    </row>
    <row r="107" spans="1:9" ht="18.75">
      <c r="A107" s="79" t="s">
        <v>156</v>
      </c>
      <c r="B107" s="79"/>
      <c r="C107" s="79"/>
      <c r="D107" s="79"/>
      <c r="E107" s="79"/>
      <c r="F107" s="79"/>
      <c r="G107" s="79"/>
      <c r="H107" s="79"/>
      <c r="I107" s="79"/>
    </row>
    <row r="108" spans="1:9">
      <c r="A108" s="6" t="s">
        <v>11</v>
      </c>
      <c r="B108" s="6"/>
      <c r="C108" s="6" t="s">
        <v>11</v>
      </c>
      <c r="D108" s="6" t="s">
        <v>90</v>
      </c>
      <c r="E108" s="6"/>
      <c r="F108" s="6" t="s">
        <v>157</v>
      </c>
      <c r="G108" s="7" t="s">
        <v>158</v>
      </c>
      <c r="H108" s="8">
        <f>IF(AND(H83="Option A"),0,IF(AND(H83="Option B1"),0,IF(AND(H83="Option B2"),H109*H113*(1/H110)*(H111*H112)*(1+H114)*POWER(10,-6),IF(AND(H83="Option C"),H109*H113*(1/H110)*(H111*H112)*(1+H114)*POWER(10,-6),IF(AND(H83="Option D"),H109*H113*(1/H110)*(H111*H112)*(1+H114)*POWER(10,-6))))))</f>
        <v>0</v>
      </c>
      <c r="I108" s="6"/>
    </row>
    <row r="109" spans="1:9" ht="30.75">
      <c r="A109" t="s">
        <v>10</v>
      </c>
      <c r="C109" t="s">
        <v>10</v>
      </c>
      <c r="D109" t="s">
        <v>126</v>
      </c>
      <c r="F109" t="s">
        <v>159</v>
      </c>
      <c r="G109" s="5" t="s">
        <v>160</v>
      </c>
      <c r="H109" s="4">
        <v>60</v>
      </c>
    </row>
    <row r="110" spans="1:9" ht="45.75">
      <c r="A110" t="s">
        <v>10</v>
      </c>
      <c r="C110" t="s">
        <v>10</v>
      </c>
      <c r="D110" t="s">
        <v>126</v>
      </c>
      <c r="F110" t="s">
        <v>161</v>
      </c>
      <c r="G110" s="5" t="s">
        <v>162</v>
      </c>
      <c r="H110" s="4">
        <v>0.8</v>
      </c>
    </row>
    <row r="111" spans="1:9">
      <c r="A111" s="31" t="s">
        <v>11</v>
      </c>
      <c r="B111" s="31"/>
      <c r="C111" s="31" t="s">
        <v>11</v>
      </c>
      <c r="D111" s="31" t="s">
        <v>90</v>
      </c>
      <c r="E111" s="31"/>
      <c r="F111" s="31" t="s">
        <v>163</v>
      </c>
      <c r="G111" s="33" t="s">
        <v>164</v>
      </c>
      <c r="H111" s="34">
        <f>365</f>
        <v>365</v>
      </c>
      <c r="I111" s="31"/>
    </row>
    <row r="112" spans="1:9">
      <c r="A112" s="31" t="s">
        <v>11</v>
      </c>
      <c r="B112" s="31"/>
      <c r="C112" s="31" t="s">
        <v>11</v>
      </c>
      <c r="D112" s="31" t="s">
        <v>90</v>
      </c>
      <c r="E112" s="31"/>
      <c r="F112" s="31" t="s">
        <v>165</v>
      </c>
      <c r="G112" s="33" t="s">
        <v>166</v>
      </c>
      <c r="H112" s="34">
        <f>3.5</f>
        <v>3.5</v>
      </c>
      <c r="I112" s="31"/>
    </row>
    <row r="113" spans="1:9" ht="45.75" customHeight="1">
      <c r="A113" s="31" t="s">
        <v>10</v>
      </c>
      <c r="B113" s="31"/>
      <c r="C113" s="31" t="s">
        <v>11</v>
      </c>
      <c r="D113" s="31" t="s">
        <v>90</v>
      </c>
      <c r="E113" s="31"/>
      <c r="F113" s="31" t="s">
        <v>167</v>
      </c>
      <c r="G113" s="33" t="s">
        <v>168</v>
      </c>
      <c r="H113" s="34">
        <f>IF(AND(H83="Option A"),0,IF(AND(H83="Option B1"),'Tool 33'!A28,IF(AND(H83="Option B2"),'Tool 33'!A28,IF(AND(H83="Option C"),'Tool 07 Combined Margin'!G8,IF(AND(H83="Option D",H84="Yes"),1.3,IF(AND(H83="Option D",H84="No"),2.4))))))</f>
        <v>0</v>
      </c>
      <c r="I113" s="31" t="s">
        <v>169</v>
      </c>
    </row>
    <row r="114" spans="1:9" ht="60.75">
      <c r="A114" s="31" t="s">
        <v>11</v>
      </c>
      <c r="B114" s="31"/>
      <c r="C114" s="31" t="s">
        <v>11</v>
      </c>
      <c r="D114" s="31" t="s">
        <v>90</v>
      </c>
      <c r="E114" s="31"/>
      <c r="F114" s="31" t="s">
        <v>170</v>
      </c>
      <c r="G114" s="33" t="s">
        <v>171</v>
      </c>
      <c r="H114" s="34">
        <f>0.1</f>
        <v>0.1</v>
      </c>
      <c r="I114" s="31"/>
    </row>
    <row r="116" spans="1:9">
      <c r="H116" t="s">
        <v>173</v>
      </c>
    </row>
  </sheetData>
  <mergeCells count="12">
    <mergeCell ref="A32:I32"/>
    <mergeCell ref="A2:I2"/>
    <mergeCell ref="A48:I48"/>
    <mergeCell ref="A47:I47"/>
    <mergeCell ref="A34:I34"/>
    <mergeCell ref="A43:I43"/>
    <mergeCell ref="A81:I81"/>
    <mergeCell ref="A82:I82"/>
    <mergeCell ref="A107:I107"/>
    <mergeCell ref="A65:I65"/>
    <mergeCell ref="A99:I99"/>
    <mergeCell ref="A73:I73"/>
  </mergeCells>
  <dataValidations count="4">
    <dataValidation type="list" allowBlank="1" showInputMessage="1" showErrorMessage="1" sqref="H33" xr:uid="{C168CE4A-AE85-4651-AAD9-66CEC70A7CF0}">
      <formula1>"Option 1: Positive list,Option 2: Tool 21,Option 3: Tool 19"</formula1>
    </dataValidation>
    <dataValidation type="list" allowBlank="1" showInputMessage="1" showErrorMessage="1" sqref="H50 H84 H70 H104" xr:uid="{404821E3-5E35-4D80-853C-57573E461646}">
      <formula1>"Yes,No"</formula1>
    </dataValidation>
    <dataValidation type="list" allowBlank="1" showInputMessage="1" showErrorMessage="1" sqref="H49 H83" xr:uid="{62A1B3B3-6015-477E-94DB-15772E34B5CE}">
      <formula1>"Option A,Option B1,Option B2,Option C,Option D"</formula1>
    </dataValidation>
    <dataValidation type="list" allowBlank="1" showInputMessage="1" showErrorMessage="1" sqref="H67 H101" xr:uid="{C287469E-BC27-4580-B86D-C734D58ED372}">
      <formula1>"Case 1,Case 2,Case 3"</formula1>
    </dataValidation>
  </dataValidations>
  <hyperlinks>
    <hyperlink ref="H17" r:id="rId1" display="mailto:JD@reighting@gmail.com" xr:uid="{7A32114E-23BD-41AE-9AD0-FB020B04D808}"/>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4BFE679E-06E8-4B62-B3FF-4B3A72166172}">
          <x14:formula1>
            <xm:f>'IWA Properties'!$A$2:$A$277</xm:f>
          </x14:formula1>
          <xm:sqref>E3:E31 E44:E46</xm:sqref>
        </x14:dataValidation>
        <x14:dataValidation type="list" allowBlank="1" showInputMessage="1" showErrorMessage="1" xr:uid="{9ACC8F37-294B-40B7-89B0-76A1A6258E27}">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ECF-9918-4D6E-8F90-3DF417A837D1}">
  <dimension ref="A1:G30"/>
  <sheetViews>
    <sheetView workbookViewId="0">
      <selection activeCell="A6" sqref="A6"/>
    </sheetView>
  </sheetViews>
  <sheetFormatPr defaultRowHeight="15"/>
  <cols>
    <col min="1" max="1" width="103" customWidth="1"/>
    <col min="2" max="2" width="26.5703125" customWidth="1"/>
    <col min="3" max="3" width="14.85546875" customWidth="1"/>
    <col min="4" max="4" width="30.140625" customWidth="1"/>
    <col min="5" max="5" width="14.85546875" customWidth="1"/>
    <col min="6" max="6" width="15.42578125" customWidth="1"/>
    <col min="7" max="7" width="17.85546875" customWidth="1"/>
  </cols>
  <sheetData>
    <row r="1" spans="1:7" s="37" customFormat="1" ht="18.75">
      <c r="A1" s="37" t="s">
        <v>6</v>
      </c>
      <c r="B1" s="37" t="s">
        <v>7</v>
      </c>
      <c r="C1" s="37" t="s">
        <v>370</v>
      </c>
      <c r="D1" s="37" t="s">
        <v>8</v>
      </c>
      <c r="E1" s="37" t="s">
        <v>3</v>
      </c>
      <c r="F1" s="37" t="s">
        <v>371</v>
      </c>
      <c r="G1" s="37" t="s">
        <v>1</v>
      </c>
    </row>
    <row r="2" spans="1:7">
      <c r="A2" t="s">
        <v>372</v>
      </c>
      <c r="B2" t="s">
        <v>373</v>
      </c>
      <c r="C2" t="s">
        <v>10</v>
      </c>
      <c r="E2" t="s">
        <v>374</v>
      </c>
      <c r="F2" t="s">
        <v>11</v>
      </c>
    </row>
    <row r="3" spans="1:7">
      <c r="A3" t="s">
        <v>375</v>
      </c>
      <c r="B3" t="s">
        <v>10</v>
      </c>
      <c r="C3" t="s">
        <v>376</v>
      </c>
      <c r="E3" t="s">
        <v>374</v>
      </c>
      <c r="F3" t="s">
        <v>11</v>
      </c>
    </row>
    <row r="4" spans="1:7">
      <c r="A4" t="s">
        <v>377</v>
      </c>
      <c r="B4" t="s">
        <v>10</v>
      </c>
      <c r="C4" t="str">
        <f>(IF(B3="Yes","Yes","NA"))</f>
        <v>Yes</v>
      </c>
      <c r="D4" t="s">
        <v>378</v>
      </c>
      <c r="E4" t="s">
        <v>374</v>
      </c>
      <c r="F4" t="s">
        <v>11</v>
      </c>
    </row>
    <row r="5" spans="1:7">
      <c r="A5" t="s">
        <v>379</v>
      </c>
      <c r="B5" t="s">
        <v>10</v>
      </c>
      <c r="C5" t="str">
        <f>(IF(B3="Yes","Yes","NA"))</f>
        <v>Yes</v>
      </c>
      <c r="D5" t="s">
        <v>378</v>
      </c>
      <c r="E5" t="s">
        <v>374</v>
      </c>
      <c r="F5" t="s">
        <v>11</v>
      </c>
    </row>
    <row r="6" spans="1:7">
      <c r="A6" t="s">
        <v>380</v>
      </c>
      <c r="B6" t="s">
        <v>11</v>
      </c>
      <c r="C6" t="s">
        <v>10</v>
      </c>
      <c r="D6" t="s">
        <v>381</v>
      </c>
      <c r="E6" t="s">
        <v>374</v>
      </c>
      <c r="F6" t="s">
        <v>11</v>
      </c>
    </row>
    <row r="7" spans="1:7" ht="53.45" customHeight="1" thickBot="1">
      <c r="A7" s="5" t="s">
        <v>382</v>
      </c>
      <c r="B7" t="s">
        <v>10</v>
      </c>
      <c r="C7" t="s">
        <v>10</v>
      </c>
      <c r="D7" t="s">
        <v>378</v>
      </c>
      <c r="E7" t="s">
        <v>374</v>
      </c>
      <c r="F7" t="s">
        <v>11</v>
      </c>
    </row>
    <row r="8" spans="1:7" s="40" customFormat="1" ht="15" customHeight="1" thickTop="1" thickBot="1">
      <c r="A8" s="38" t="s">
        <v>383</v>
      </c>
      <c r="B8" s="39" t="str">
        <f>IF(OR(B2="NA",B4="No",B5="No",B6="Yes",B7="No"),"NA","Applicable")</f>
        <v>Applicable</v>
      </c>
      <c r="E8" s="40" t="s">
        <v>384</v>
      </c>
      <c r="F8" s="40" t="s">
        <v>11</v>
      </c>
    </row>
    <row r="9" spans="1:7" s="41" customFormat="1" ht="15.75" thickTop="1">
      <c r="A9" s="41" t="s">
        <v>385</v>
      </c>
      <c r="C9" s="41" t="str">
        <f>IF(B2="Type I: Project activities up to 5 MW that employ renewable energy as their primary technology.","Yes","NA")</f>
        <v>Yes</v>
      </c>
      <c r="D9" s="41" t="s">
        <v>386</v>
      </c>
    </row>
    <row r="10" spans="1:7">
      <c r="A10" t="s">
        <v>387</v>
      </c>
      <c r="B10" t="s">
        <v>10</v>
      </c>
      <c r="C10" t="str">
        <f>IF(B2="Type I: Project activities up to 5 MW that employ renewable energy as their primary technology.","Yes","NA")</f>
        <v>Yes</v>
      </c>
      <c r="D10" t="s">
        <v>388</v>
      </c>
      <c r="E10" t="s">
        <v>374</v>
      </c>
      <c r="F10" t="s">
        <v>11</v>
      </c>
    </row>
    <row r="11" spans="1:7">
      <c r="A11" t="s">
        <v>389</v>
      </c>
      <c r="B11" t="s">
        <v>11</v>
      </c>
      <c r="C11" t="str">
        <f>IF(B2="Type I: Project activities up to 5 MW that employ renewable energy as their primary technology.","Yes","NA")</f>
        <v>Yes</v>
      </c>
      <c r="D11" t="s">
        <v>388</v>
      </c>
      <c r="E11" t="s">
        <v>374</v>
      </c>
      <c r="F11" t="s">
        <v>11</v>
      </c>
    </row>
    <row r="12" spans="1:7">
      <c r="A12" t="s">
        <v>390</v>
      </c>
      <c r="B12" t="s">
        <v>11</v>
      </c>
      <c r="C12" t="str">
        <f>IF(B2="Type I: Project activities up to 5 MW that employ renewable energy as their primary technology.","Yes","NA")</f>
        <v>Yes</v>
      </c>
      <c r="D12" t="s">
        <v>388</v>
      </c>
      <c r="E12" t="s">
        <v>374</v>
      </c>
      <c r="F12" t="s">
        <v>11</v>
      </c>
    </row>
    <row r="13" spans="1:7" ht="45.75" thickBot="1">
      <c r="A13" s="5" t="s">
        <v>391</v>
      </c>
      <c r="B13" t="s">
        <v>11</v>
      </c>
      <c r="C13" t="str">
        <f>IF(B2="Type I: Project activities up to 5 MW that employ renewable energy as their primary technology.","Yes","NA")</f>
        <v>Yes</v>
      </c>
      <c r="D13" t="s">
        <v>388</v>
      </c>
      <c r="E13" t="s">
        <v>374</v>
      </c>
      <c r="F13" t="s">
        <v>11</v>
      </c>
    </row>
    <row r="14" spans="1:7" s="40" customFormat="1" ht="16.5" thickTop="1" thickBot="1">
      <c r="A14" s="38" t="s">
        <v>392</v>
      </c>
      <c r="B14" s="39" t="str">
        <f>IF(OR(B10="Yes",B11="Yes",B12="Yes",B13="Yes"),"Additional","Nil")</f>
        <v>Additional</v>
      </c>
      <c r="C14" s="40" t="str">
        <f>IF(B2="Type I: Project activities up to 5 MW that employ renewable energy as their primary technology.","Yes","NA")</f>
        <v>Yes</v>
      </c>
      <c r="E14" s="40" t="s">
        <v>384</v>
      </c>
      <c r="F14" s="40" t="s">
        <v>11</v>
      </c>
    </row>
    <row r="15" spans="1:7" s="41" customFormat="1" ht="15.75" thickTop="1">
      <c r="A15" s="41" t="s">
        <v>393</v>
      </c>
      <c r="C15" s="41" t="str">
        <f>IF(B2="Type II: Energy efficiency project activities that aim to achieve energy savings at a scale of no more than 20 GWh per year.","Yes","NA")</f>
        <v>NA</v>
      </c>
      <c r="D15" s="41" t="s">
        <v>386</v>
      </c>
    </row>
    <row r="16" spans="1:7">
      <c r="A16" t="s">
        <v>394</v>
      </c>
      <c r="B16" t="s">
        <v>11</v>
      </c>
      <c r="C16" t="str">
        <f>IF(B2="Type II: Energy efficiency project activities that aim to achieve energy savings at a scale of no more than 20 GWh per year.","Yes","NA")</f>
        <v>NA</v>
      </c>
      <c r="D16" t="s">
        <v>388</v>
      </c>
      <c r="E16" t="s">
        <v>374</v>
      </c>
      <c r="F16" t="s">
        <v>11</v>
      </c>
    </row>
    <row r="17" spans="1:6" ht="15.75" thickBot="1">
      <c r="A17" t="s">
        <v>395</v>
      </c>
      <c r="B17" t="s">
        <v>11</v>
      </c>
      <c r="C17" t="str">
        <f>IF(B2="Type II: Energy efficiency project activities that aim to achieve energy savings at a scale of no more than 20 GWh per year.","Yes","NA")</f>
        <v>NA</v>
      </c>
      <c r="D17" t="s">
        <v>388</v>
      </c>
      <c r="E17" t="s">
        <v>374</v>
      </c>
      <c r="F17" t="s">
        <v>11</v>
      </c>
    </row>
    <row r="18" spans="1:6" s="40" customFormat="1" ht="16.5" thickTop="1" thickBot="1">
      <c r="A18" s="38" t="s">
        <v>392</v>
      </c>
      <c r="B18" s="39" t="str">
        <f>IF(OR(B16="Yes",B17="Yes"),"Additional","Nil")</f>
        <v>Nil</v>
      </c>
      <c r="C18" s="40" t="str">
        <f>IF(B2="Type II: Energy efficiency project activities that aim to achieve energy savings at a scale of no more than 20 GWh per year.","Yes","NA")</f>
        <v>NA</v>
      </c>
      <c r="E18" s="40" t="s">
        <v>384</v>
      </c>
      <c r="F18" s="40" t="s">
        <v>11</v>
      </c>
    </row>
    <row r="19" spans="1:6" s="41" customFormat="1" ht="15.75" thickTop="1">
      <c r="A19" s="41" t="s">
        <v>396</v>
      </c>
      <c r="C19" s="41" t="str">
        <f>IF(B2="Type III: Other project activities not included in Type I or Type II that aim to achieve GHG emissions reductions at a scale of no more than 20 ktCO2e per year.","Yes","NA")</f>
        <v>NA</v>
      </c>
      <c r="D19" s="41" t="s">
        <v>386</v>
      </c>
    </row>
    <row r="20" spans="1:6">
      <c r="A20" t="s">
        <v>394</v>
      </c>
      <c r="B20" t="s">
        <v>11</v>
      </c>
      <c r="C20" t="str">
        <f>IF(B2="Type III: Other project activities not included in Type I or Type II that aim to achieve GHG emissions reductions at a scale of no more than 20 ktCO2e per year.","Yes","NA")</f>
        <v>NA</v>
      </c>
      <c r="D20" t="s">
        <v>388</v>
      </c>
      <c r="E20" t="s">
        <v>374</v>
      </c>
      <c r="F20" t="s">
        <v>11</v>
      </c>
    </row>
    <row r="21" spans="1:6" ht="15.75" thickBot="1">
      <c r="A21" t="s">
        <v>397</v>
      </c>
      <c r="B21" t="s">
        <v>11</v>
      </c>
      <c r="C21" t="str">
        <f>IF(B2="Type III: Other project activities not included in Type I or Type II that aim to achieve GHG emissions reductions at a scale of no more than 20 ktCO2e per year.","Yes","NA")</f>
        <v>NA</v>
      </c>
      <c r="D21" t="s">
        <v>388</v>
      </c>
      <c r="E21" t="s">
        <v>374</v>
      </c>
      <c r="F21" t="s">
        <v>11</v>
      </c>
    </row>
    <row r="22" spans="1:6" s="40" customFormat="1" ht="16.5" thickTop="1" thickBot="1">
      <c r="A22" s="38" t="s">
        <v>392</v>
      </c>
      <c r="B22" s="39" t="str">
        <f>IF(OR(B20="Yes",B21="Yes"),"Additional","Nil")</f>
        <v>Nil</v>
      </c>
      <c r="C22" s="40" t="str">
        <f>IF(B2="Type III: Other project activities not included in Type I or Type II that aim to achieve GHG emissions reductions at a scale of no more than 20 ktCO2e per year.","Yes","NA")</f>
        <v>NA</v>
      </c>
      <c r="E22" s="40" t="s">
        <v>384</v>
      </c>
      <c r="F22" s="40" t="s">
        <v>11</v>
      </c>
    </row>
    <row r="23" spans="1:6" s="41" customFormat="1" ht="15.75" thickTop="1">
      <c r="A23" s="41" t="s">
        <v>398</v>
      </c>
      <c r="C23" s="41" t="s">
        <v>11</v>
      </c>
    </row>
    <row r="24" spans="1:6">
      <c r="A24" t="s">
        <v>399</v>
      </c>
      <c r="B24" s="42" t="s">
        <v>400</v>
      </c>
      <c r="C24" t="s">
        <v>11</v>
      </c>
      <c r="D24" t="s">
        <v>401</v>
      </c>
      <c r="E24" t="s">
        <v>126</v>
      </c>
      <c r="F24" t="s">
        <v>11</v>
      </c>
    </row>
    <row r="25" spans="1:6" ht="15.75" thickBot="1">
      <c r="A25" t="s">
        <v>402</v>
      </c>
      <c r="B25" s="42" t="s">
        <v>400</v>
      </c>
      <c r="C25" t="s">
        <v>11</v>
      </c>
      <c r="D25" t="s">
        <v>403</v>
      </c>
      <c r="E25" t="s">
        <v>126</v>
      </c>
      <c r="F25" t="s">
        <v>11</v>
      </c>
    </row>
    <row r="26" spans="1:6" s="40" customFormat="1" ht="16.5" thickTop="1" thickBot="1">
      <c r="A26" s="38" t="s">
        <v>392</v>
      </c>
      <c r="B26" s="39" t="str">
        <f>IF(OR(B24&lt;=0.025,B25&lt;=0.015),"Additional","Nil")</f>
        <v>Nil</v>
      </c>
      <c r="C26" s="40" t="s">
        <v>11</v>
      </c>
      <c r="E26" s="40" t="s">
        <v>384</v>
      </c>
      <c r="F26" s="40" t="s">
        <v>11</v>
      </c>
    </row>
    <row r="27" spans="1:6" ht="15.75" thickTop="1"/>
    <row r="28" spans="1:6" ht="15.75" thickBot="1"/>
    <row r="29" spans="1:6" s="43" customFormat="1" ht="20.25" thickTop="1" thickBot="1">
      <c r="A29" s="43" t="s">
        <v>404</v>
      </c>
      <c r="B29" s="44" t="str">
        <f>IF(B8="NA","NA",IF(OR(B14="Additional",B18="Additional",B22="Additional",B26="Additional"),"Additional","Not Additional"))</f>
        <v>Additional</v>
      </c>
      <c r="E29" s="43" t="s">
        <v>405</v>
      </c>
      <c r="F29" s="43" t="s">
        <v>11</v>
      </c>
    </row>
    <row r="30" spans="1:6" ht="15.7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83AFE05B-6F2A-47CE-9878-E9F74A4440D3}">
          <x14:formula1>
            <xm:f>'Dropdown Items'!$B$2:$B$4</xm:f>
          </x14:formula1>
          <xm:sqref>B3:B7 B10:B13 B16:B17 B20:B21</xm:sqref>
        </x14:dataValidation>
        <x14:dataValidation type="list" allowBlank="1" showInputMessage="1" showErrorMessage="1" xr:uid="{671BB46C-F925-4164-AAF7-45B182443E4D}">
          <x14:formula1>
            <xm:f>'Dropdown Items'!$A$2:$A$5</xm:f>
          </x14:formula1>
          <xm:sqref>B2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4EDB-4842-4AC2-B398-C2142715EAE5}">
  <dimension ref="A1:B5"/>
  <sheetViews>
    <sheetView workbookViewId="0">
      <selection activeCell="A3" sqref="A3"/>
    </sheetView>
  </sheetViews>
  <sheetFormatPr defaultRowHeight="15"/>
  <cols>
    <col min="1" max="1" width="22.42578125" customWidth="1"/>
  </cols>
  <sheetData>
    <row r="1" spans="1:2" s="45" customFormat="1">
      <c r="A1" s="45" t="s">
        <v>406</v>
      </c>
      <c r="B1" s="45" t="s">
        <v>407</v>
      </c>
    </row>
    <row r="2" spans="1:2">
      <c r="A2" t="s">
        <v>373</v>
      </c>
      <c r="B2" t="s">
        <v>10</v>
      </c>
    </row>
    <row r="3" spans="1:2">
      <c r="A3" t="s">
        <v>408</v>
      </c>
      <c r="B3" t="s">
        <v>11</v>
      </c>
    </row>
    <row r="4" spans="1:2">
      <c r="A4" t="s">
        <v>396</v>
      </c>
      <c r="B4" t="s">
        <v>409</v>
      </c>
    </row>
    <row r="5" spans="1:2">
      <c r="A5" t="s">
        <v>409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5978-897B-4CC3-8297-8DBB4505A87F}">
  <dimension ref="A1"/>
  <sheetViews>
    <sheetView workbookViewId="0">
      <selection activeCell="A3" sqref="A3"/>
    </sheetView>
  </sheetViews>
  <sheetFormatPr defaultRowHeight="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0911-0274-4369-BD9D-799A14FB790C}">
  <dimension ref="A1:H20"/>
  <sheetViews>
    <sheetView workbookViewId="0">
      <selection activeCell="E14" sqref="E14"/>
    </sheetView>
  </sheetViews>
  <sheetFormatPr defaultRowHeight="1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51" t="s">
        <v>0</v>
      </c>
      <c r="B1" s="51" t="s">
        <v>1</v>
      </c>
      <c r="C1" s="49" t="s">
        <v>371</v>
      </c>
      <c r="D1" s="51" t="s">
        <v>3</v>
      </c>
      <c r="E1" s="50" t="s">
        <v>6</v>
      </c>
      <c r="F1" s="50" t="s">
        <v>7</v>
      </c>
      <c r="G1" s="49" t="s">
        <v>8</v>
      </c>
      <c r="H1" s="48"/>
    </row>
    <row r="2" spans="1:8" ht="42" customHeight="1">
      <c r="A2" s="83" t="s">
        <v>410</v>
      </c>
      <c r="B2" s="83"/>
      <c r="C2" s="83"/>
      <c r="D2" s="83"/>
      <c r="E2" s="83"/>
      <c r="F2" s="83"/>
      <c r="G2" s="83"/>
      <c r="H2" s="46"/>
    </row>
    <row r="3" spans="1:8" ht="30">
      <c r="A3" s="47" t="s">
        <v>10</v>
      </c>
      <c r="B3" s="47"/>
      <c r="C3" s="47" t="s">
        <v>11</v>
      </c>
      <c r="D3" s="47" t="s">
        <v>86</v>
      </c>
      <c r="E3" s="36" t="s">
        <v>411</v>
      </c>
      <c r="F3" s="47" t="s">
        <v>412</v>
      </c>
      <c r="G3" s="36"/>
    </row>
    <row r="4" spans="1:8" ht="42" customHeight="1">
      <c r="A4" s="83" t="s">
        <v>413</v>
      </c>
      <c r="B4" s="83"/>
      <c r="C4" s="83"/>
      <c r="D4" s="83"/>
      <c r="E4" s="83"/>
      <c r="F4" s="83"/>
      <c r="G4" s="83"/>
      <c r="H4" s="46"/>
    </row>
    <row r="5" spans="1:8" ht="45">
      <c r="A5" s="47" t="s">
        <v>10</v>
      </c>
      <c r="B5" s="47"/>
      <c r="C5" s="47" t="s">
        <v>11</v>
      </c>
      <c r="D5" s="47" t="s">
        <v>86</v>
      </c>
      <c r="E5" s="36" t="s">
        <v>414</v>
      </c>
      <c r="F5" s="47" t="s">
        <v>10</v>
      </c>
      <c r="G5" s="36" t="s">
        <v>415</v>
      </c>
    </row>
    <row r="6" spans="1:8" ht="45">
      <c r="A6" s="47" t="s">
        <v>10</v>
      </c>
      <c r="B6" s="47"/>
      <c r="C6" s="47" t="s">
        <v>11</v>
      </c>
      <c r="D6" s="47" t="s">
        <v>86</v>
      </c>
      <c r="E6" s="36" t="s">
        <v>416</v>
      </c>
      <c r="F6" s="47" t="s">
        <v>11</v>
      </c>
      <c r="G6" s="36" t="s">
        <v>417</v>
      </c>
    </row>
    <row r="7" spans="1:8" ht="60">
      <c r="A7" s="47" t="s">
        <v>10</v>
      </c>
      <c r="B7" s="47"/>
      <c r="C7" s="47" t="s">
        <v>11</v>
      </c>
      <c r="D7" s="47" t="s">
        <v>86</v>
      </c>
      <c r="E7" s="36" t="s">
        <v>418</v>
      </c>
      <c r="F7" s="47" t="s">
        <v>10</v>
      </c>
      <c r="G7" s="36" t="s">
        <v>419</v>
      </c>
    </row>
    <row r="8" spans="1:8" ht="150">
      <c r="A8" s="47" t="s">
        <v>10</v>
      </c>
      <c r="B8" s="47"/>
      <c r="C8" s="47" t="s">
        <v>11</v>
      </c>
      <c r="D8" s="47" t="s">
        <v>86</v>
      </c>
      <c r="E8" s="36" t="s">
        <v>420</v>
      </c>
      <c r="F8" s="47" t="s">
        <v>11</v>
      </c>
      <c r="G8" s="36" t="s">
        <v>421</v>
      </c>
    </row>
    <row r="9" spans="1:8" ht="42" customHeight="1">
      <c r="A9" s="83" t="s">
        <v>422</v>
      </c>
      <c r="B9" s="83"/>
      <c r="C9" s="83"/>
      <c r="D9" s="83"/>
      <c r="E9" s="83"/>
      <c r="F9" s="83"/>
      <c r="G9" s="83"/>
      <c r="H9" s="46"/>
    </row>
    <row r="10" spans="1:8" ht="45">
      <c r="A10" s="47" t="s">
        <v>10</v>
      </c>
      <c r="B10" s="47"/>
      <c r="C10" s="47" t="s">
        <v>11</v>
      </c>
      <c r="D10" s="47" t="s">
        <v>86</v>
      </c>
      <c r="E10" s="36" t="s">
        <v>423</v>
      </c>
      <c r="F10" s="47" t="s">
        <v>10</v>
      </c>
      <c r="G10" s="36" t="s">
        <v>424</v>
      </c>
    </row>
    <row r="11" spans="1:8" ht="45">
      <c r="A11" s="47" t="s">
        <v>10</v>
      </c>
      <c r="B11" s="47"/>
      <c r="C11" s="47" t="s">
        <v>11</v>
      </c>
      <c r="D11" s="47" t="s">
        <v>86</v>
      </c>
      <c r="E11" s="36" t="s">
        <v>425</v>
      </c>
      <c r="F11" s="47" t="s">
        <v>11</v>
      </c>
      <c r="G11" s="36" t="s">
        <v>426</v>
      </c>
    </row>
    <row r="12" spans="1:8" ht="60">
      <c r="A12" s="47" t="s">
        <v>10</v>
      </c>
      <c r="B12" s="47"/>
      <c r="C12" s="47" t="s">
        <v>11</v>
      </c>
      <c r="D12" s="47" t="s">
        <v>86</v>
      </c>
      <c r="E12" s="36" t="s">
        <v>427</v>
      </c>
      <c r="F12" s="47"/>
      <c r="G12" s="36" t="s">
        <v>428</v>
      </c>
    </row>
    <row r="13" spans="1:8" ht="45">
      <c r="A13" s="47" t="s">
        <v>10</v>
      </c>
      <c r="B13" s="47"/>
      <c r="C13" s="47" t="s">
        <v>11</v>
      </c>
      <c r="D13" s="47" t="s">
        <v>86</v>
      </c>
      <c r="E13" s="36" t="s">
        <v>429</v>
      </c>
      <c r="F13" s="47" t="s">
        <v>10</v>
      </c>
      <c r="G13" s="36" t="s">
        <v>428</v>
      </c>
    </row>
    <row r="14" spans="1:8" ht="150">
      <c r="A14" s="47" t="s">
        <v>10</v>
      </c>
      <c r="B14" s="47"/>
      <c r="C14" s="47" t="s">
        <v>11</v>
      </c>
      <c r="D14" s="47" t="s">
        <v>86</v>
      </c>
      <c r="E14" s="36" t="s">
        <v>430</v>
      </c>
      <c r="F14" s="47" t="s">
        <v>11</v>
      </c>
      <c r="G14" s="36" t="s">
        <v>431</v>
      </c>
    </row>
    <row r="15" spans="1:8" ht="42" customHeight="1">
      <c r="A15" s="83" t="s">
        <v>432</v>
      </c>
      <c r="B15" s="83"/>
      <c r="C15" s="83"/>
      <c r="D15" s="83"/>
      <c r="E15" s="83"/>
      <c r="F15" s="83"/>
      <c r="G15" s="83"/>
      <c r="H15" s="46"/>
    </row>
    <row r="16" spans="1:8" ht="45">
      <c r="A16" t="s">
        <v>10</v>
      </c>
      <c r="C16" t="s">
        <v>10</v>
      </c>
      <c r="D16" t="s">
        <v>324</v>
      </c>
      <c r="E16" s="5" t="s">
        <v>433</v>
      </c>
    </row>
    <row r="17" spans="1:5" ht="30">
      <c r="A17" t="s">
        <v>10</v>
      </c>
      <c r="C17" t="s">
        <v>10</v>
      </c>
      <c r="D17" t="s">
        <v>12</v>
      </c>
      <c r="E17" s="5" t="s">
        <v>434</v>
      </c>
    </row>
    <row r="18" spans="1:5" ht="75">
      <c r="A18" t="s">
        <v>10</v>
      </c>
      <c r="C18" t="s">
        <v>10</v>
      </c>
      <c r="D18" t="s">
        <v>12</v>
      </c>
      <c r="E18" s="5" t="s">
        <v>435</v>
      </c>
    </row>
    <row r="19" spans="1:5" ht="45">
      <c r="A19" t="s">
        <v>10</v>
      </c>
      <c r="C19" t="s">
        <v>10</v>
      </c>
      <c r="D19" t="s">
        <v>12</v>
      </c>
      <c r="E19" s="5" t="s">
        <v>436</v>
      </c>
    </row>
    <row r="20" spans="1:5" ht="75">
      <c r="A20" t="s">
        <v>10</v>
      </c>
      <c r="C20" t="s">
        <v>10</v>
      </c>
      <c r="D20" t="s">
        <v>12</v>
      </c>
      <c r="E20" s="5" t="s">
        <v>437</v>
      </c>
    </row>
  </sheetData>
  <mergeCells count="4">
    <mergeCell ref="A2:G2"/>
    <mergeCell ref="A4:G4"/>
    <mergeCell ref="A9:G9"/>
    <mergeCell ref="A15:G15"/>
  </mergeCells>
  <dataValidations count="2">
    <dataValidation type="list" allowBlank="1" showInputMessage="1" showErrorMessage="1" sqref="F5:F8 F10:F14" xr:uid="{759E019A-2416-4DBF-8858-BCB68A953726}">
      <formula1>"Yes,No"</formula1>
    </dataValidation>
    <dataValidation type="list" allowBlank="1" showInputMessage="1" showErrorMessage="1" sqref="F3" xr:uid="{7EF8880B-B7B0-4BA4-9799-90EED1153E7A}">
      <formula1>"PA,CPA"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CF47-26FA-41D7-AA9A-1E4E3A315464}">
  <dimension ref="A1:Q26"/>
  <sheetViews>
    <sheetView workbookViewId="0">
      <selection activeCell="D14" sqref="D14"/>
    </sheetView>
  </sheetViews>
  <sheetFormatPr defaultRowHeight="15"/>
  <cols>
    <col min="1" max="1" width="17.7109375" bestFit="1" customWidth="1"/>
    <col min="2" max="2" width="22.85546875" customWidth="1"/>
    <col min="3" max="3" width="21.28515625" customWidth="1"/>
    <col min="4" max="4" width="22.42578125" customWidth="1"/>
  </cols>
  <sheetData>
    <row r="1" spans="1:17" s="3" customFormat="1" ht="18.75">
      <c r="A1" s="81" t="s">
        <v>438</v>
      </c>
      <c r="B1" s="81"/>
      <c r="C1" s="81"/>
      <c r="D1" s="81"/>
      <c r="E1" s="81"/>
      <c r="F1" s="81"/>
      <c r="G1" s="81"/>
      <c r="H1" s="81"/>
      <c r="I1" s="81"/>
      <c r="J1" s="81"/>
      <c r="K1" s="81"/>
      <c r="L1" s="81"/>
      <c r="M1" s="81"/>
      <c r="N1" s="81"/>
      <c r="O1" s="81"/>
      <c r="P1" s="81"/>
      <c r="Q1" s="81"/>
    </row>
    <row r="2" spans="1:17" ht="19.5" thickBot="1">
      <c r="A2" s="52" t="s">
        <v>439</v>
      </c>
      <c r="B2" s="52"/>
      <c r="C2" s="52"/>
      <c r="D2" s="52"/>
      <c r="E2" s="52"/>
      <c r="F2" s="52"/>
      <c r="G2" s="52"/>
      <c r="H2" s="52"/>
      <c r="I2" s="52"/>
      <c r="J2" s="52"/>
      <c r="K2" s="52"/>
      <c r="L2" s="52"/>
      <c r="M2" s="52"/>
      <c r="N2" s="52"/>
      <c r="O2" s="52"/>
      <c r="P2" s="52"/>
      <c r="Q2" s="52"/>
    </row>
    <row r="3" spans="1:17" ht="93" customHeight="1" thickBot="1">
      <c r="A3" s="12" t="s">
        <v>440</v>
      </c>
      <c r="B3" s="13" t="s">
        <v>441</v>
      </c>
      <c r="C3" s="13" t="s">
        <v>442</v>
      </c>
      <c r="D3" s="11" t="s">
        <v>443</v>
      </c>
    </row>
    <row r="4" spans="1:17" ht="15.75" thickBot="1">
      <c r="A4" s="10"/>
      <c r="B4" s="84" t="s">
        <v>444</v>
      </c>
      <c r="C4" s="85"/>
      <c r="D4" s="86"/>
    </row>
    <row r="5" spans="1:17" ht="15.75" thickBot="1">
      <c r="A5" s="19" t="s">
        <v>445</v>
      </c>
      <c r="B5" s="25">
        <v>0.25</v>
      </c>
      <c r="C5" s="21">
        <v>0.5</v>
      </c>
      <c r="D5" s="20">
        <v>1</v>
      </c>
    </row>
    <row r="6" spans="1:17">
      <c r="A6" s="9" t="s">
        <v>446</v>
      </c>
      <c r="B6" s="26">
        <v>1</v>
      </c>
      <c r="C6" s="22">
        <v>0.9</v>
      </c>
      <c r="D6" s="16">
        <v>0.8</v>
      </c>
    </row>
    <row r="7" spans="1:17">
      <c r="A7" s="14" t="s">
        <v>447</v>
      </c>
      <c r="B7" s="27">
        <v>1</v>
      </c>
      <c r="C7" s="23">
        <v>0.8</v>
      </c>
      <c r="D7" s="17">
        <v>0.8</v>
      </c>
    </row>
    <row r="8" spans="1:17">
      <c r="A8" s="14" t="s">
        <v>448</v>
      </c>
      <c r="B8" s="27">
        <v>1</v>
      </c>
      <c r="C8" s="23">
        <v>0.8</v>
      </c>
      <c r="D8" s="17">
        <v>0.8</v>
      </c>
    </row>
    <row r="9" spans="1:17">
      <c r="A9" s="14" t="s">
        <v>449</v>
      </c>
      <c r="B9" s="27">
        <v>0.9</v>
      </c>
      <c r="C9" s="23">
        <v>0.8</v>
      </c>
      <c r="D9" s="17">
        <v>0.8</v>
      </c>
    </row>
    <row r="10" spans="1:17" ht="15.75" thickBot="1">
      <c r="A10" s="15" t="s">
        <v>450</v>
      </c>
      <c r="B10" s="28">
        <v>0.8</v>
      </c>
      <c r="C10" s="24">
        <v>0.8</v>
      </c>
      <c r="D10" s="18">
        <v>0.8</v>
      </c>
    </row>
    <row r="13" spans="1:17" s="3" customFormat="1" ht="18.75">
      <c r="A13" s="81" t="s">
        <v>451</v>
      </c>
      <c r="B13" s="81"/>
      <c r="C13" s="81"/>
      <c r="D13" s="81"/>
      <c r="E13" s="81"/>
      <c r="F13" s="81"/>
      <c r="G13" s="81"/>
      <c r="H13" s="81"/>
      <c r="I13" s="81"/>
      <c r="J13" s="81"/>
      <c r="K13" s="81"/>
      <c r="L13" s="81"/>
      <c r="M13" s="81"/>
      <c r="N13" s="81"/>
      <c r="O13" s="81"/>
      <c r="P13" s="81"/>
      <c r="Q13" s="81"/>
    </row>
    <row r="14" spans="1:17" ht="76.5" customHeight="1">
      <c r="A14" s="5" t="s">
        <v>90</v>
      </c>
      <c r="B14" s="53" t="s">
        <v>452</v>
      </c>
      <c r="C14" s="54" t="s">
        <v>453</v>
      </c>
    </row>
    <row r="15" spans="1:17" ht="30">
      <c r="A15" t="s">
        <v>90</v>
      </c>
      <c r="B15" s="5" t="s">
        <v>454</v>
      </c>
      <c r="C15" s="54" t="s">
        <v>455</v>
      </c>
    </row>
    <row r="17" spans="1:17" s="3" customFormat="1" ht="18.75">
      <c r="A17" s="81" t="s">
        <v>456</v>
      </c>
      <c r="B17" s="81"/>
      <c r="C17" s="81"/>
      <c r="D17" s="81"/>
      <c r="E17" s="81"/>
      <c r="F17" s="81"/>
      <c r="G17" s="81"/>
      <c r="H17" s="81"/>
      <c r="I17" s="81"/>
      <c r="J17" s="81"/>
      <c r="K17" s="81"/>
      <c r="L17" s="81"/>
      <c r="M17" s="81"/>
      <c r="N17" s="81"/>
      <c r="O17" s="81"/>
      <c r="P17" s="81"/>
      <c r="Q17" s="81"/>
    </row>
    <row r="18" spans="1:17" ht="75">
      <c r="A18" t="s">
        <v>90</v>
      </c>
      <c r="B18" s="5" t="s">
        <v>457</v>
      </c>
      <c r="C18" s="54">
        <v>4</v>
      </c>
    </row>
    <row r="20" spans="1:17" s="3" customFormat="1" ht="18.75">
      <c r="A20" s="81" t="s">
        <v>458</v>
      </c>
      <c r="B20" s="81"/>
      <c r="C20" s="81"/>
      <c r="D20" s="81"/>
      <c r="E20" s="81"/>
      <c r="F20" s="81"/>
      <c r="G20" s="81"/>
      <c r="H20" s="81"/>
      <c r="I20" s="81"/>
      <c r="J20" s="81"/>
      <c r="K20" s="81"/>
      <c r="L20" s="81"/>
      <c r="M20" s="81"/>
      <c r="N20" s="81"/>
      <c r="O20" s="81"/>
      <c r="P20" s="81"/>
      <c r="Q20" s="81"/>
    </row>
    <row r="21" spans="1:17" ht="45">
      <c r="A21" t="s">
        <v>90</v>
      </c>
      <c r="B21" s="5" t="s">
        <v>459</v>
      </c>
      <c r="C21" s="54">
        <v>0.3</v>
      </c>
    </row>
    <row r="23" spans="1:17" s="3" customFormat="1" ht="18.75">
      <c r="A23" s="81" t="s">
        <v>460</v>
      </c>
      <c r="B23" s="81"/>
      <c r="C23" s="81"/>
      <c r="D23" s="81"/>
      <c r="E23" s="81"/>
      <c r="F23" s="81"/>
      <c r="G23" s="81"/>
      <c r="H23" s="81"/>
      <c r="I23" s="81"/>
      <c r="J23" s="81"/>
      <c r="K23" s="81"/>
      <c r="L23" s="81"/>
      <c r="M23" s="81"/>
      <c r="N23" s="81"/>
      <c r="O23" s="81"/>
      <c r="P23" s="81"/>
      <c r="Q23" s="81"/>
    </row>
    <row r="24" spans="1:17" ht="30">
      <c r="A24" t="s">
        <v>90</v>
      </c>
      <c r="B24" s="5" t="s">
        <v>461</v>
      </c>
      <c r="C24" s="54">
        <v>0.15</v>
      </c>
    </row>
    <row r="25" spans="1:17" ht="60">
      <c r="A25" t="s">
        <v>90</v>
      </c>
      <c r="B25" s="53" t="s">
        <v>462</v>
      </c>
      <c r="C25" s="54">
        <v>0.15</v>
      </c>
    </row>
    <row r="26" spans="1:17">
      <c r="A26" t="s">
        <v>90</v>
      </c>
      <c r="B26" t="s">
        <v>463</v>
      </c>
      <c r="C26" s="54">
        <v>0.25</v>
      </c>
    </row>
  </sheetData>
  <mergeCells count="6">
    <mergeCell ref="A23:Q23"/>
    <mergeCell ref="A1:Q1"/>
    <mergeCell ref="B4:D4"/>
    <mergeCell ref="A13:Q13"/>
    <mergeCell ref="A17:Q17"/>
    <mergeCell ref="A20:Q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4D90-389F-4871-9C80-494C9B7F4364}">
  <dimension ref="A1:B481"/>
  <sheetViews>
    <sheetView topLeftCell="A2"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69" t="s">
        <v>464</v>
      </c>
      <c r="B1" s="70" t="s">
        <v>465</v>
      </c>
    </row>
    <row r="2" spans="1:2">
      <c r="A2" t="s">
        <v>466</v>
      </c>
      <c r="B2" t="s">
        <v>467</v>
      </c>
    </row>
    <row r="3" spans="1:2">
      <c r="A3" t="s">
        <v>38</v>
      </c>
      <c r="B3" t="s">
        <v>468</v>
      </c>
    </row>
    <row r="4" spans="1:2">
      <c r="A4" t="s">
        <v>469</v>
      </c>
      <c r="B4" t="s">
        <v>470</v>
      </c>
    </row>
    <row r="5" spans="1:2">
      <c r="A5" t="s">
        <v>47</v>
      </c>
      <c r="B5" t="s">
        <v>471</v>
      </c>
    </row>
    <row r="6" spans="1:2">
      <c r="A6" t="s">
        <v>56</v>
      </c>
      <c r="B6" t="s">
        <v>472</v>
      </c>
    </row>
    <row r="7" spans="1:2">
      <c r="A7" t="s">
        <v>473</v>
      </c>
      <c r="B7" t="s">
        <v>474</v>
      </c>
    </row>
    <row r="8" spans="1:2">
      <c r="A8" t="s">
        <v>475</v>
      </c>
      <c r="B8" t="s">
        <v>476</v>
      </c>
    </row>
    <row r="9" spans="1:2">
      <c r="A9" t="s">
        <v>477</v>
      </c>
      <c r="B9" t="s">
        <v>478</v>
      </c>
    </row>
    <row r="10" spans="1:2">
      <c r="A10" t="s">
        <v>479</v>
      </c>
      <c r="B10" t="s">
        <v>480</v>
      </c>
    </row>
    <row r="11" spans="1:2">
      <c r="A11" t="s">
        <v>481</v>
      </c>
      <c r="B11" t="s">
        <v>482</v>
      </c>
    </row>
    <row r="12" spans="1:2">
      <c r="A12" t="s">
        <v>483</v>
      </c>
      <c r="B12" t="s">
        <v>484</v>
      </c>
    </row>
    <row r="13" spans="1:2">
      <c r="A13" t="s">
        <v>485</v>
      </c>
      <c r="B13" t="s">
        <v>486</v>
      </c>
    </row>
    <row r="14" spans="1:2">
      <c r="A14" t="s">
        <v>487</v>
      </c>
      <c r="B14" t="s">
        <v>488</v>
      </c>
    </row>
    <row r="15" spans="1:2">
      <c r="A15" t="s">
        <v>489</v>
      </c>
      <c r="B15" t="s">
        <v>490</v>
      </c>
    </row>
    <row r="16" spans="1:2">
      <c r="A16" t="s">
        <v>491</v>
      </c>
      <c r="B16" t="s">
        <v>492</v>
      </c>
    </row>
    <row r="17" spans="1:2">
      <c r="A17" t="s">
        <v>493</v>
      </c>
      <c r="B17" t="s">
        <v>494</v>
      </c>
    </row>
    <row r="18" spans="1:2">
      <c r="A18" t="s">
        <v>495</v>
      </c>
      <c r="B18" t="s">
        <v>496</v>
      </c>
    </row>
    <row r="19" spans="1:2">
      <c r="A19" t="s">
        <v>16</v>
      </c>
      <c r="B19" t="s">
        <v>497</v>
      </c>
    </row>
    <row r="20" spans="1:2">
      <c r="A20" t="s">
        <v>19</v>
      </c>
      <c r="B20" t="s">
        <v>498</v>
      </c>
    </row>
    <row r="21" spans="1:2">
      <c r="A21" t="s">
        <v>499</v>
      </c>
      <c r="B21" t="s">
        <v>500</v>
      </c>
    </row>
    <row r="22" spans="1:2">
      <c r="A22" t="s">
        <v>501</v>
      </c>
      <c r="B22" t="s">
        <v>502</v>
      </c>
    </row>
    <row r="23" spans="1:2">
      <c r="A23" t="s">
        <v>503</v>
      </c>
      <c r="B23" t="s">
        <v>504</v>
      </c>
    </row>
    <row r="24" spans="1:2">
      <c r="A24" t="s">
        <v>505</v>
      </c>
      <c r="B24" t="s">
        <v>506</v>
      </c>
    </row>
    <row r="25" spans="1:2">
      <c r="A25" t="s">
        <v>507</v>
      </c>
      <c r="B25" t="s">
        <v>508</v>
      </c>
    </row>
    <row r="26" spans="1:2">
      <c r="A26" t="s">
        <v>509</v>
      </c>
      <c r="B26" t="s">
        <v>510</v>
      </c>
    </row>
    <row r="27" spans="1:2">
      <c r="A27" t="s">
        <v>511</v>
      </c>
      <c r="B27" t="s">
        <v>512</v>
      </c>
    </row>
    <row r="28" spans="1:2">
      <c r="A28" t="s">
        <v>513</v>
      </c>
      <c r="B28" t="s">
        <v>514</v>
      </c>
    </row>
    <row r="29" spans="1:2">
      <c r="A29" t="s">
        <v>515</v>
      </c>
      <c r="B29" t="s">
        <v>516</v>
      </c>
    </row>
    <row r="30" spans="1:2">
      <c r="A30" t="s">
        <v>517</v>
      </c>
      <c r="B30" t="s">
        <v>518</v>
      </c>
    </row>
    <row r="31" spans="1:2">
      <c r="A31" t="s">
        <v>519</v>
      </c>
      <c r="B31" t="s">
        <v>520</v>
      </c>
    </row>
    <row r="32" spans="1:2">
      <c r="A32" t="s">
        <v>521</v>
      </c>
      <c r="B32" t="s">
        <v>522</v>
      </c>
    </row>
    <row r="33" spans="1:2">
      <c r="A33" t="s">
        <v>523</v>
      </c>
      <c r="B33" t="s">
        <v>524</v>
      </c>
    </row>
    <row r="34" spans="1:2">
      <c r="A34" s="71" t="s">
        <v>67</v>
      </c>
      <c r="B34" t="s">
        <v>525</v>
      </c>
    </row>
    <row r="35" spans="1:2">
      <c r="A35" s="71" t="s">
        <v>70</v>
      </c>
      <c r="B35" t="s">
        <v>526</v>
      </c>
    </row>
    <row r="36" spans="1:2">
      <c r="A36" s="71" t="s">
        <v>73</v>
      </c>
      <c r="B36" t="s">
        <v>527</v>
      </c>
    </row>
    <row r="37" spans="1:2">
      <c r="A37" s="71" t="s">
        <v>29</v>
      </c>
      <c r="B37" t="s">
        <v>528</v>
      </c>
    </row>
    <row r="38" spans="1:2">
      <c r="A38" s="71" t="s">
        <v>26</v>
      </c>
      <c r="B38" t="s">
        <v>529</v>
      </c>
    </row>
    <row r="39" spans="1:2">
      <c r="A39" s="71" t="s">
        <v>33</v>
      </c>
      <c r="B39" t="s">
        <v>530</v>
      </c>
    </row>
    <row r="40" spans="1:2">
      <c r="A40" t="s">
        <v>531</v>
      </c>
      <c r="B40" t="s">
        <v>532</v>
      </c>
    </row>
    <row r="41" spans="1:2">
      <c r="A41" t="s">
        <v>533</v>
      </c>
      <c r="B41" t="s">
        <v>534</v>
      </c>
    </row>
    <row r="42" spans="1:2">
      <c r="A42" t="s">
        <v>535</v>
      </c>
      <c r="B42" t="s">
        <v>536</v>
      </c>
    </row>
    <row r="43" spans="1:2">
      <c r="A43" t="s">
        <v>537</v>
      </c>
      <c r="B43" t="s">
        <v>538</v>
      </c>
    </row>
    <row r="44" spans="1:2">
      <c r="A44" t="s">
        <v>539</v>
      </c>
      <c r="B44" t="s">
        <v>540</v>
      </c>
    </row>
    <row r="45" spans="1:2">
      <c r="A45" t="s">
        <v>541</v>
      </c>
      <c r="B45" t="s">
        <v>542</v>
      </c>
    </row>
    <row r="46" spans="1:2">
      <c r="A46" t="s">
        <v>543</v>
      </c>
      <c r="B46" t="s">
        <v>544</v>
      </c>
    </row>
    <row r="47" spans="1:2">
      <c r="A47" t="s">
        <v>545</v>
      </c>
      <c r="B47" t="s">
        <v>546</v>
      </c>
    </row>
    <row r="48" spans="1:2">
      <c r="A48" t="s">
        <v>547</v>
      </c>
      <c r="B48" t="s">
        <v>548</v>
      </c>
    </row>
    <row r="49" spans="1:2">
      <c r="A49" t="s">
        <v>549</v>
      </c>
      <c r="B49" t="s">
        <v>550</v>
      </c>
    </row>
    <row r="50" spans="1:2">
      <c r="A50" t="s">
        <v>551</v>
      </c>
      <c r="B50" t="s">
        <v>552</v>
      </c>
    </row>
    <row r="51" spans="1:2">
      <c r="A51" t="s">
        <v>553</v>
      </c>
      <c r="B51" t="s">
        <v>554</v>
      </c>
    </row>
    <row r="52" spans="1:2">
      <c r="A52" t="s">
        <v>555</v>
      </c>
      <c r="B52" t="s">
        <v>556</v>
      </c>
    </row>
    <row r="53" spans="1:2">
      <c r="A53" t="s">
        <v>557</v>
      </c>
      <c r="B53" t="s">
        <v>558</v>
      </c>
    </row>
    <row r="54" spans="1:2">
      <c r="A54" t="s">
        <v>559</v>
      </c>
      <c r="B54" t="s">
        <v>560</v>
      </c>
    </row>
    <row r="55" spans="1:2">
      <c r="A55" t="s">
        <v>561</v>
      </c>
      <c r="B55" t="s">
        <v>562</v>
      </c>
    </row>
    <row r="56" spans="1:2">
      <c r="A56" t="s">
        <v>563</v>
      </c>
      <c r="B56" t="s">
        <v>564</v>
      </c>
    </row>
    <row r="57" spans="1:2">
      <c r="A57" t="s">
        <v>565</v>
      </c>
      <c r="B57" t="s">
        <v>566</v>
      </c>
    </row>
    <row r="58" spans="1:2">
      <c r="A58" t="s">
        <v>567</v>
      </c>
      <c r="B58" t="s">
        <v>568</v>
      </c>
    </row>
    <row r="59" spans="1:2">
      <c r="A59" t="s">
        <v>569</v>
      </c>
      <c r="B59" t="s">
        <v>570</v>
      </c>
    </row>
    <row r="60" spans="1:2">
      <c r="A60" t="s">
        <v>571</v>
      </c>
      <c r="B60" t="s">
        <v>572</v>
      </c>
    </row>
    <row r="61" spans="1:2">
      <c r="A61" t="s">
        <v>573</v>
      </c>
      <c r="B61" t="s">
        <v>574</v>
      </c>
    </row>
    <row r="62" spans="1:2">
      <c r="A62" t="s">
        <v>575</v>
      </c>
      <c r="B62" t="s">
        <v>576</v>
      </c>
    </row>
    <row r="63" spans="1:2">
      <c r="A63" t="s">
        <v>577</v>
      </c>
      <c r="B63" t="s">
        <v>578</v>
      </c>
    </row>
    <row r="64" spans="1:2">
      <c r="A64" t="s">
        <v>579</v>
      </c>
      <c r="B64" t="s">
        <v>580</v>
      </c>
    </row>
    <row r="65" spans="1:2">
      <c r="A65" t="s">
        <v>581</v>
      </c>
      <c r="B65" t="s">
        <v>582</v>
      </c>
    </row>
    <row r="66" spans="1:2">
      <c r="A66" t="s">
        <v>583</v>
      </c>
      <c r="B66" t="s">
        <v>584</v>
      </c>
    </row>
    <row r="67" spans="1:2">
      <c r="A67" t="s">
        <v>585</v>
      </c>
      <c r="B67" t="s">
        <v>586</v>
      </c>
    </row>
    <row r="68" spans="1:2">
      <c r="A68" t="s">
        <v>587</v>
      </c>
      <c r="B68" t="s">
        <v>588</v>
      </c>
    </row>
    <row r="69" spans="1:2">
      <c r="A69" t="s">
        <v>589</v>
      </c>
      <c r="B69" t="s">
        <v>590</v>
      </c>
    </row>
    <row r="70" spans="1:2">
      <c r="A70" t="s">
        <v>591</v>
      </c>
      <c r="B70" t="s">
        <v>592</v>
      </c>
    </row>
    <row r="71" spans="1:2">
      <c r="A71" t="s">
        <v>593</v>
      </c>
      <c r="B71" t="s">
        <v>594</v>
      </c>
    </row>
    <row r="72" spans="1:2">
      <c r="A72" t="s">
        <v>595</v>
      </c>
      <c r="B72" t="s">
        <v>596</v>
      </c>
    </row>
    <row r="73" spans="1:2">
      <c r="A73" t="s">
        <v>597</v>
      </c>
      <c r="B73" t="s">
        <v>598</v>
      </c>
    </row>
    <row r="74" spans="1:2">
      <c r="A74" t="s">
        <v>599</v>
      </c>
      <c r="B74" t="s">
        <v>600</v>
      </c>
    </row>
    <row r="75" spans="1:2">
      <c r="A75" t="s">
        <v>601</v>
      </c>
      <c r="B75" t="s">
        <v>602</v>
      </c>
    </row>
    <row r="76" spans="1:2">
      <c r="A76" t="s">
        <v>603</v>
      </c>
      <c r="B76" t="s">
        <v>604</v>
      </c>
    </row>
    <row r="77" spans="1:2">
      <c r="A77" t="s">
        <v>605</v>
      </c>
      <c r="B77" t="s">
        <v>606</v>
      </c>
    </row>
    <row r="78" spans="1:2">
      <c r="A78" t="s">
        <v>607</v>
      </c>
      <c r="B78" t="s">
        <v>608</v>
      </c>
    </row>
    <row r="79" spans="1:2">
      <c r="A79" t="s">
        <v>609</v>
      </c>
      <c r="B79" t="s">
        <v>610</v>
      </c>
    </row>
    <row r="80" spans="1:2">
      <c r="A80" t="s">
        <v>611</v>
      </c>
      <c r="B80" t="s">
        <v>612</v>
      </c>
    </row>
    <row r="81" spans="1:2">
      <c r="A81" t="s">
        <v>613</v>
      </c>
      <c r="B81" t="s">
        <v>614</v>
      </c>
    </row>
    <row r="82" spans="1:2">
      <c r="A82" t="s">
        <v>615</v>
      </c>
      <c r="B82" t="s">
        <v>616</v>
      </c>
    </row>
    <row r="83" spans="1:2">
      <c r="A83" t="s">
        <v>617</v>
      </c>
      <c r="B83" t="s">
        <v>618</v>
      </c>
    </row>
    <row r="84" spans="1:2">
      <c r="A84" t="s">
        <v>619</v>
      </c>
      <c r="B84" t="s">
        <v>620</v>
      </c>
    </row>
    <row r="85" spans="1:2">
      <c r="A85" t="s">
        <v>621</v>
      </c>
      <c r="B85" t="s">
        <v>622</v>
      </c>
    </row>
    <row r="86" spans="1:2">
      <c r="A86" t="s">
        <v>623</v>
      </c>
      <c r="B86" t="s">
        <v>624</v>
      </c>
    </row>
    <row r="87" spans="1:2">
      <c r="A87" t="s">
        <v>80</v>
      </c>
      <c r="B87" t="s">
        <v>625</v>
      </c>
    </row>
    <row r="88" spans="1:2">
      <c r="A88" t="s">
        <v>626</v>
      </c>
      <c r="B88" t="s">
        <v>627</v>
      </c>
    </row>
    <row r="89" spans="1:2">
      <c r="A89" t="s">
        <v>628</v>
      </c>
      <c r="B89" t="s">
        <v>629</v>
      </c>
    </row>
    <row r="90" spans="1:2">
      <c r="A90" t="s">
        <v>630</v>
      </c>
      <c r="B90" t="s">
        <v>631</v>
      </c>
    </row>
    <row r="91" spans="1:2">
      <c r="A91" t="s">
        <v>632</v>
      </c>
      <c r="B91" t="s">
        <v>633</v>
      </c>
    </row>
    <row r="92" spans="1:2">
      <c r="A92" t="s">
        <v>634</v>
      </c>
      <c r="B92" t="s">
        <v>635</v>
      </c>
    </row>
    <row r="93" spans="1:2">
      <c r="A93" t="s">
        <v>636</v>
      </c>
      <c r="B93" t="s">
        <v>637</v>
      </c>
    </row>
    <row r="94" spans="1:2">
      <c r="A94" t="s">
        <v>638</v>
      </c>
      <c r="B94" t="s">
        <v>639</v>
      </c>
    </row>
    <row r="95" spans="1:2">
      <c r="A95" t="s">
        <v>640</v>
      </c>
      <c r="B95" t="s">
        <v>641</v>
      </c>
    </row>
    <row r="96" spans="1:2">
      <c r="A96" t="s">
        <v>642</v>
      </c>
      <c r="B96" t="s">
        <v>643</v>
      </c>
    </row>
    <row r="97" spans="1:2">
      <c r="A97" t="s">
        <v>644</v>
      </c>
      <c r="B97" t="s">
        <v>645</v>
      </c>
    </row>
    <row r="98" spans="1:2">
      <c r="A98" t="s">
        <v>646</v>
      </c>
      <c r="B98" t="s">
        <v>647</v>
      </c>
    </row>
    <row r="99" spans="1:2">
      <c r="A99" t="s">
        <v>648</v>
      </c>
      <c r="B99" t="s">
        <v>649</v>
      </c>
    </row>
    <row r="100" spans="1:2">
      <c r="A100" t="s">
        <v>650</v>
      </c>
      <c r="B100" t="s">
        <v>651</v>
      </c>
    </row>
    <row r="101" spans="1:2">
      <c r="A101" t="s">
        <v>652</v>
      </c>
      <c r="B101" t="s">
        <v>653</v>
      </c>
    </row>
    <row r="102" spans="1:2">
      <c r="A102" t="s">
        <v>654</v>
      </c>
      <c r="B102" t="s">
        <v>655</v>
      </c>
    </row>
    <row r="103" spans="1:2">
      <c r="A103" t="s">
        <v>656</v>
      </c>
      <c r="B103" t="s">
        <v>657</v>
      </c>
    </row>
    <row r="104" spans="1:2">
      <c r="A104" t="s">
        <v>658</v>
      </c>
      <c r="B104" t="s">
        <v>659</v>
      </c>
    </row>
    <row r="105" spans="1:2">
      <c r="A105" t="s">
        <v>660</v>
      </c>
      <c r="B105" t="s">
        <v>661</v>
      </c>
    </row>
    <row r="106" spans="1:2">
      <c r="A106" t="s">
        <v>662</v>
      </c>
      <c r="B106" t="s">
        <v>663</v>
      </c>
    </row>
    <row r="107" spans="1:2">
      <c r="A107" t="s">
        <v>664</v>
      </c>
      <c r="B107" t="s">
        <v>665</v>
      </c>
    </row>
    <row r="108" spans="1:2">
      <c r="A108" t="s">
        <v>666</v>
      </c>
      <c r="B108" t="s">
        <v>667</v>
      </c>
    </row>
    <row r="109" spans="1:2">
      <c r="A109" t="s">
        <v>668</v>
      </c>
      <c r="B109" t="s">
        <v>669</v>
      </c>
    </row>
    <row r="110" spans="1:2">
      <c r="A110" t="s">
        <v>670</v>
      </c>
      <c r="B110" t="s">
        <v>671</v>
      </c>
    </row>
    <row r="111" spans="1:2">
      <c r="A111" t="s">
        <v>672</v>
      </c>
      <c r="B111" t="s">
        <v>673</v>
      </c>
    </row>
    <row r="112" spans="1:2">
      <c r="A112" t="s">
        <v>674</v>
      </c>
      <c r="B112" t="s">
        <v>675</v>
      </c>
    </row>
    <row r="113" spans="1:2">
      <c r="A113" t="s">
        <v>676</v>
      </c>
      <c r="B113" t="s">
        <v>677</v>
      </c>
    </row>
    <row r="114" spans="1:2">
      <c r="A114" t="s">
        <v>678</v>
      </c>
      <c r="B114" t="s">
        <v>679</v>
      </c>
    </row>
    <row r="115" spans="1:2">
      <c r="A115" t="s">
        <v>680</v>
      </c>
      <c r="B115" t="s">
        <v>681</v>
      </c>
    </row>
    <row r="116" spans="1:2">
      <c r="A116" t="s">
        <v>682</v>
      </c>
      <c r="B116" t="s">
        <v>683</v>
      </c>
    </row>
    <row r="117" spans="1:2">
      <c r="A117" t="s">
        <v>684</v>
      </c>
      <c r="B117" t="s">
        <v>685</v>
      </c>
    </row>
    <row r="118" spans="1:2">
      <c r="A118" t="s">
        <v>686</v>
      </c>
      <c r="B118" t="s">
        <v>687</v>
      </c>
    </row>
    <row r="119" spans="1:2">
      <c r="A119" t="s">
        <v>688</v>
      </c>
      <c r="B119" t="s">
        <v>689</v>
      </c>
    </row>
    <row r="120" spans="1:2">
      <c r="A120" t="s">
        <v>690</v>
      </c>
      <c r="B120" t="s">
        <v>691</v>
      </c>
    </row>
    <row r="121" spans="1:2">
      <c r="A121" t="s">
        <v>692</v>
      </c>
      <c r="B121" t="s">
        <v>693</v>
      </c>
    </row>
    <row r="122" spans="1:2">
      <c r="A122" t="s">
        <v>694</v>
      </c>
      <c r="B122" t="s">
        <v>695</v>
      </c>
    </row>
    <row r="123" spans="1:2">
      <c r="A123" t="s">
        <v>696</v>
      </c>
      <c r="B123" t="s">
        <v>697</v>
      </c>
    </row>
    <row r="124" spans="1:2">
      <c r="A124" t="s">
        <v>698</v>
      </c>
      <c r="B124" t="s">
        <v>699</v>
      </c>
    </row>
    <row r="125" spans="1:2">
      <c r="A125" t="s">
        <v>700</v>
      </c>
      <c r="B125" t="s">
        <v>701</v>
      </c>
    </row>
    <row r="126" spans="1:2">
      <c r="A126" t="s">
        <v>702</v>
      </c>
      <c r="B126" t="s">
        <v>703</v>
      </c>
    </row>
    <row r="127" spans="1:2">
      <c r="A127" t="s">
        <v>704</v>
      </c>
      <c r="B127" t="s">
        <v>705</v>
      </c>
    </row>
    <row r="128" spans="1:2">
      <c r="A128" t="s">
        <v>706</v>
      </c>
      <c r="B128" t="s">
        <v>707</v>
      </c>
    </row>
    <row r="129" spans="1:2">
      <c r="A129" t="s">
        <v>708</v>
      </c>
      <c r="B129" t="s">
        <v>709</v>
      </c>
    </row>
    <row r="130" spans="1:2">
      <c r="A130" t="s">
        <v>710</v>
      </c>
      <c r="B130" t="s">
        <v>711</v>
      </c>
    </row>
    <row r="131" spans="1:2">
      <c r="A131" t="s">
        <v>712</v>
      </c>
      <c r="B131" t="s">
        <v>713</v>
      </c>
    </row>
    <row r="132" spans="1:2">
      <c r="A132" t="s">
        <v>714</v>
      </c>
      <c r="B132" t="s">
        <v>715</v>
      </c>
    </row>
    <row r="133" spans="1:2">
      <c r="A133" t="s">
        <v>716</v>
      </c>
      <c r="B133" t="s">
        <v>717</v>
      </c>
    </row>
    <row r="134" spans="1:2">
      <c r="A134" t="s">
        <v>718</v>
      </c>
      <c r="B134" t="s">
        <v>719</v>
      </c>
    </row>
    <row r="135" spans="1:2">
      <c r="A135" t="s">
        <v>720</v>
      </c>
      <c r="B135" t="s">
        <v>721</v>
      </c>
    </row>
    <row r="136" spans="1:2">
      <c r="A136" t="s">
        <v>722</v>
      </c>
      <c r="B136" t="s">
        <v>723</v>
      </c>
    </row>
    <row r="137" spans="1:2">
      <c r="A137" t="s">
        <v>107</v>
      </c>
      <c r="B137" t="s">
        <v>724</v>
      </c>
    </row>
    <row r="138" spans="1:2">
      <c r="A138" t="s">
        <v>725</v>
      </c>
      <c r="B138" t="s">
        <v>726</v>
      </c>
    </row>
    <row r="139" spans="1:2">
      <c r="A139" t="s">
        <v>727</v>
      </c>
      <c r="B139" t="s">
        <v>728</v>
      </c>
    </row>
    <row r="140" spans="1:2">
      <c r="A140" t="s">
        <v>729</v>
      </c>
      <c r="B140" t="s">
        <v>730</v>
      </c>
    </row>
    <row r="141" spans="1:2">
      <c r="A141" t="s">
        <v>731</v>
      </c>
      <c r="B141" t="s">
        <v>732</v>
      </c>
    </row>
    <row r="142" spans="1:2">
      <c r="A142" t="s">
        <v>733</v>
      </c>
      <c r="B142" t="s">
        <v>734</v>
      </c>
    </row>
    <row r="143" spans="1:2">
      <c r="A143" t="s">
        <v>735</v>
      </c>
      <c r="B143" t="s">
        <v>736</v>
      </c>
    </row>
    <row r="144" spans="1:2">
      <c r="A144" t="s">
        <v>737</v>
      </c>
      <c r="B144" t="s">
        <v>738</v>
      </c>
    </row>
    <row r="145" spans="1:2">
      <c r="A145" t="s">
        <v>739</v>
      </c>
      <c r="B145" t="s">
        <v>740</v>
      </c>
    </row>
    <row r="146" spans="1:2">
      <c r="A146" t="s">
        <v>110</v>
      </c>
      <c r="B146" t="s">
        <v>741</v>
      </c>
    </row>
    <row r="147" spans="1:2">
      <c r="A147" t="s">
        <v>113</v>
      </c>
      <c r="B147" t="s">
        <v>742</v>
      </c>
    </row>
    <row r="148" spans="1:2">
      <c r="A148" t="s">
        <v>743</v>
      </c>
      <c r="B148" t="s">
        <v>744</v>
      </c>
    </row>
    <row r="149" spans="1:2">
      <c r="A149" t="s">
        <v>745</v>
      </c>
      <c r="B149" t="s">
        <v>746</v>
      </c>
    </row>
    <row r="150" spans="1:2">
      <c r="A150" t="s">
        <v>747</v>
      </c>
      <c r="B150" t="s">
        <v>748</v>
      </c>
    </row>
    <row r="151" spans="1:2">
      <c r="A151" t="s">
        <v>749</v>
      </c>
      <c r="B151" t="s">
        <v>750</v>
      </c>
    </row>
    <row r="152" spans="1:2">
      <c r="A152" t="s">
        <v>751</v>
      </c>
      <c r="B152" t="s">
        <v>752</v>
      </c>
    </row>
    <row r="153" spans="1:2">
      <c r="A153" t="s">
        <v>753</v>
      </c>
      <c r="B153" t="s">
        <v>754</v>
      </c>
    </row>
    <row r="154" spans="1:2">
      <c r="A154" t="s">
        <v>755</v>
      </c>
      <c r="B154" t="s">
        <v>756</v>
      </c>
    </row>
    <row r="155" spans="1:2">
      <c r="A155" t="s">
        <v>757</v>
      </c>
      <c r="B155" t="s">
        <v>758</v>
      </c>
    </row>
    <row r="156" spans="1:2">
      <c r="A156" t="s">
        <v>759</v>
      </c>
      <c r="B156" t="s">
        <v>760</v>
      </c>
    </row>
    <row r="157" spans="1:2">
      <c r="A157" t="s">
        <v>761</v>
      </c>
      <c r="B157" t="s">
        <v>762</v>
      </c>
    </row>
    <row r="158" spans="1:2">
      <c r="A158" t="s">
        <v>763</v>
      </c>
      <c r="B158" t="s">
        <v>764</v>
      </c>
    </row>
    <row r="159" spans="1:2">
      <c r="A159" t="s">
        <v>765</v>
      </c>
      <c r="B159" t="s">
        <v>766</v>
      </c>
    </row>
    <row r="160" spans="1:2">
      <c r="A160" t="s">
        <v>767</v>
      </c>
      <c r="B160" t="s">
        <v>768</v>
      </c>
    </row>
    <row r="161" spans="1:2">
      <c r="A161" t="s">
        <v>769</v>
      </c>
      <c r="B161" t="s">
        <v>770</v>
      </c>
    </row>
    <row r="162" spans="1:2">
      <c r="A162" t="s">
        <v>771</v>
      </c>
      <c r="B162" t="s">
        <v>772</v>
      </c>
    </row>
    <row r="163" spans="1:2">
      <c r="A163" t="s">
        <v>773</v>
      </c>
      <c r="B163" t="s">
        <v>774</v>
      </c>
    </row>
    <row r="164" spans="1:2">
      <c r="A164" t="s">
        <v>775</v>
      </c>
      <c r="B164" t="s">
        <v>776</v>
      </c>
    </row>
    <row r="165" spans="1:2">
      <c r="A165" t="s">
        <v>777</v>
      </c>
      <c r="B165" t="s">
        <v>778</v>
      </c>
    </row>
    <row r="166" spans="1:2">
      <c r="A166" t="s">
        <v>779</v>
      </c>
      <c r="B166" t="s">
        <v>780</v>
      </c>
    </row>
    <row r="167" spans="1:2">
      <c r="A167" t="s">
        <v>781</v>
      </c>
      <c r="B167" t="s">
        <v>782</v>
      </c>
    </row>
    <row r="168" spans="1:2">
      <c r="A168" t="s">
        <v>783</v>
      </c>
      <c r="B168" t="s">
        <v>784</v>
      </c>
    </row>
    <row r="169" spans="1:2">
      <c r="A169" t="s">
        <v>785</v>
      </c>
      <c r="B169" t="s">
        <v>786</v>
      </c>
    </row>
    <row r="170" spans="1:2">
      <c r="A170" t="s">
        <v>787</v>
      </c>
      <c r="B170" t="s">
        <v>788</v>
      </c>
    </row>
    <row r="171" spans="1:2">
      <c r="A171" t="s">
        <v>789</v>
      </c>
      <c r="B171" t="s">
        <v>790</v>
      </c>
    </row>
    <row r="172" spans="1:2">
      <c r="A172" t="s">
        <v>791</v>
      </c>
      <c r="B172" t="s">
        <v>792</v>
      </c>
    </row>
    <row r="173" spans="1:2">
      <c r="A173" t="s">
        <v>793</v>
      </c>
      <c r="B173" t="s">
        <v>794</v>
      </c>
    </row>
    <row r="174" spans="1:2">
      <c r="A174" t="s">
        <v>795</v>
      </c>
      <c r="B174" t="s">
        <v>796</v>
      </c>
    </row>
    <row r="175" spans="1:2">
      <c r="A175" t="s">
        <v>797</v>
      </c>
      <c r="B175" t="s">
        <v>798</v>
      </c>
    </row>
    <row r="176" spans="1:2">
      <c r="A176" t="s">
        <v>799</v>
      </c>
      <c r="B176" t="s">
        <v>800</v>
      </c>
    </row>
    <row r="177" spans="1:2">
      <c r="A177" t="s">
        <v>801</v>
      </c>
      <c r="B177" t="s">
        <v>802</v>
      </c>
    </row>
    <row r="178" spans="1:2">
      <c r="A178" t="s">
        <v>803</v>
      </c>
      <c r="B178" t="s">
        <v>804</v>
      </c>
    </row>
    <row r="179" spans="1:2">
      <c r="A179" t="s">
        <v>805</v>
      </c>
      <c r="B179" t="s">
        <v>806</v>
      </c>
    </row>
    <row r="180" spans="1:2">
      <c r="A180" t="s">
        <v>807</v>
      </c>
      <c r="B180" t="s">
        <v>808</v>
      </c>
    </row>
    <row r="181" spans="1:2">
      <c r="A181" t="s">
        <v>809</v>
      </c>
      <c r="B181" t="s">
        <v>810</v>
      </c>
    </row>
    <row r="182" spans="1:2">
      <c r="A182" t="s">
        <v>811</v>
      </c>
      <c r="B182" t="s">
        <v>812</v>
      </c>
    </row>
    <row r="183" spans="1:2">
      <c r="A183" t="s">
        <v>813</v>
      </c>
      <c r="B183" t="s">
        <v>814</v>
      </c>
    </row>
    <row r="184" spans="1:2">
      <c r="A184" t="s">
        <v>815</v>
      </c>
      <c r="B184" t="s">
        <v>816</v>
      </c>
    </row>
    <row r="185" spans="1:2">
      <c r="A185" t="s">
        <v>817</v>
      </c>
      <c r="B185" t="s">
        <v>818</v>
      </c>
    </row>
    <row r="186" spans="1:2">
      <c r="A186" t="s">
        <v>819</v>
      </c>
      <c r="B186" t="s">
        <v>820</v>
      </c>
    </row>
    <row r="187" spans="1:2">
      <c r="A187" t="s">
        <v>821</v>
      </c>
      <c r="B187" t="s">
        <v>822</v>
      </c>
    </row>
    <row r="188" spans="1:2">
      <c r="A188" t="s">
        <v>823</v>
      </c>
      <c r="B188" t="s">
        <v>824</v>
      </c>
    </row>
    <row r="189" spans="1:2">
      <c r="A189" t="s">
        <v>825</v>
      </c>
      <c r="B189" t="s">
        <v>826</v>
      </c>
    </row>
    <row r="190" spans="1:2">
      <c r="A190" t="s">
        <v>827</v>
      </c>
      <c r="B190" t="s">
        <v>828</v>
      </c>
    </row>
    <row r="191" spans="1:2">
      <c r="A191" t="s">
        <v>829</v>
      </c>
      <c r="B191" t="s">
        <v>830</v>
      </c>
    </row>
    <row r="192" spans="1:2">
      <c r="A192" t="s">
        <v>831</v>
      </c>
      <c r="B192" t="s">
        <v>832</v>
      </c>
    </row>
    <row r="193" spans="1:2">
      <c r="A193" t="s">
        <v>833</v>
      </c>
      <c r="B193" t="s">
        <v>834</v>
      </c>
    </row>
    <row r="194" spans="1:2">
      <c r="A194" t="s">
        <v>835</v>
      </c>
      <c r="B194" t="s">
        <v>836</v>
      </c>
    </row>
    <row r="195" spans="1:2">
      <c r="A195" t="s">
        <v>837</v>
      </c>
      <c r="B195" t="s">
        <v>838</v>
      </c>
    </row>
    <row r="196" spans="1:2">
      <c r="A196" t="s">
        <v>839</v>
      </c>
      <c r="B196" t="s">
        <v>840</v>
      </c>
    </row>
    <row r="197" spans="1:2">
      <c r="A197" t="s">
        <v>841</v>
      </c>
      <c r="B197" t="s">
        <v>842</v>
      </c>
    </row>
    <row r="198" spans="1:2">
      <c r="A198" t="s">
        <v>63</v>
      </c>
      <c r="B198" t="s">
        <v>843</v>
      </c>
    </row>
    <row r="199" spans="1:2">
      <c r="A199" t="s">
        <v>844</v>
      </c>
      <c r="B199" t="s">
        <v>845</v>
      </c>
    </row>
    <row r="200" spans="1:2">
      <c r="A200" t="s">
        <v>846</v>
      </c>
      <c r="B200" t="s">
        <v>847</v>
      </c>
    </row>
    <row r="201" spans="1:2">
      <c r="A201" t="s">
        <v>848</v>
      </c>
      <c r="B201" t="s">
        <v>849</v>
      </c>
    </row>
    <row r="202" spans="1:2">
      <c r="A202" t="s">
        <v>850</v>
      </c>
      <c r="B202" t="s">
        <v>851</v>
      </c>
    </row>
    <row r="203" spans="1:2">
      <c r="A203" t="s">
        <v>852</v>
      </c>
      <c r="B203" t="s">
        <v>853</v>
      </c>
    </row>
    <row r="204" spans="1:2">
      <c r="A204" t="s">
        <v>854</v>
      </c>
      <c r="B204" t="s">
        <v>855</v>
      </c>
    </row>
    <row r="205" spans="1:2">
      <c r="A205" t="s">
        <v>856</v>
      </c>
      <c r="B205" t="s">
        <v>857</v>
      </c>
    </row>
    <row r="206" spans="1:2">
      <c r="A206" t="s">
        <v>858</v>
      </c>
      <c r="B206" t="s">
        <v>859</v>
      </c>
    </row>
    <row r="207" spans="1:2">
      <c r="A207" t="s">
        <v>860</v>
      </c>
      <c r="B207" t="s">
        <v>65</v>
      </c>
    </row>
    <row r="208" spans="1:2">
      <c r="A208" t="s">
        <v>861</v>
      </c>
      <c r="B208" t="s">
        <v>862</v>
      </c>
    </row>
    <row r="209" spans="1:2">
      <c r="A209" t="s">
        <v>863</v>
      </c>
      <c r="B209" t="s">
        <v>864</v>
      </c>
    </row>
    <row r="210" spans="1:2">
      <c r="A210" t="s">
        <v>865</v>
      </c>
      <c r="B210" t="s">
        <v>866</v>
      </c>
    </row>
    <row r="211" spans="1:2">
      <c r="A211" t="s">
        <v>867</v>
      </c>
      <c r="B211" t="s">
        <v>868</v>
      </c>
    </row>
    <row r="212" spans="1:2">
      <c r="A212" t="s">
        <v>869</v>
      </c>
      <c r="B212" t="s">
        <v>870</v>
      </c>
    </row>
    <row r="213" spans="1:2">
      <c r="A213" t="s">
        <v>871</v>
      </c>
      <c r="B213" t="s">
        <v>872</v>
      </c>
    </row>
    <row r="214" spans="1:2">
      <c r="A214" t="s">
        <v>873</v>
      </c>
      <c r="B214" t="s">
        <v>874</v>
      </c>
    </row>
    <row r="215" spans="1:2">
      <c r="A215" t="s">
        <v>875</v>
      </c>
      <c r="B215" t="s">
        <v>876</v>
      </c>
    </row>
    <row r="216" spans="1:2">
      <c r="A216" t="s">
        <v>877</v>
      </c>
      <c r="B216" t="s">
        <v>878</v>
      </c>
    </row>
    <row r="217" spans="1:2">
      <c r="A217" t="s">
        <v>879</v>
      </c>
      <c r="B217" t="s">
        <v>880</v>
      </c>
    </row>
    <row r="218" spans="1:2">
      <c r="A218" t="s">
        <v>881</v>
      </c>
      <c r="B218" t="s">
        <v>882</v>
      </c>
    </row>
    <row r="219" spans="1:2">
      <c r="A219" t="s">
        <v>883</v>
      </c>
      <c r="B219" t="s">
        <v>884</v>
      </c>
    </row>
    <row r="220" spans="1:2">
      <c r="A220" t="s">
        <v>885</v>
      </c>
      <c r="B220" t="s">
        <v>886</v>
      </c>
    </row>
    <row r="221" spans="1:2">
      <c r="A221" t="s">
        <v>887</v>
      </c>
      <c r="B221" t="s">
        <v>888</v>
      </c>
    </row>
    <row r="222" spans="1:2">
      <c r="A222" t="s">
        <v>889</v>
      </c>
      <c r="B222" t="s">
        <v>890</v>
      </c>
    </row>
    <row r="223" spans="1:2">
      <c r="A223" t="s">
        <v>891</v>
      </c>
      <c r="B223" t="s">
        <v>892</v>
      </c>
    </row>
    <row r="224" spans="1:2">
      <c r="A224" t="s">
        <v>893</v>
      </c>
      <c r="B224" t="s">
        <v>894</v>
      </c>
    </row>
    <row r="225" spans="1:2">
      <c r="A225" t="s">
        <v>895</v>
      </c>
      <c r="B225" t="s">
        <v>896</v>
      </c>
    </row>
    <row r="226" spans="1:2">
      <c r="A226" t="s">
        <v>897</v>
      </c>
      <c r="B226" t="s">
        <v>898</v>
      </c>
    </row>
    <row r="227" spans="1:2">
      <c r="A227" t="s">
        <v>899</v>
      </c>
      <c r="B227" t="s">
        <v>900</v>
      </c>
    </row>
    <row r="228" spans="1:2">
      <c r="A228" t="s">
        <v>901</v>
      </c>
      <c r="B228" t="s">
        <v>902</v>
      </c>
    </row>
    <row r="229" spans="1:2">
      <c r="A229" t="s">
        <v>903</v>
      </c>
      <c r="B229" t="s">
        <v>904</v>
      </c>
    </row>
    <row r="230" spans="1:2">
      <c r="A230" t="s">
        <v>905</v>
      </c>
      <c r="B230" t="s">
        <v>906</v>
      </c>
    </row>
    <row r="231" spans="1:2">
      <c r="A231" t="s">
        <v>907</v>
      </c>
      <c r="B231" t="s">
        <v>908</v>
      </c>
    </row>
    <row r="232" spans="1:2">
      <c r="A232" t="s">
        <v>909</v>
      </c>
      <c r="B232" t="s">
        <v>910</v>
      </c>
    </row>
    <row r="233" spans="1:2">
      <c r="A233" t="s">
        <v>911</v>
      </c>
      <c r="B233" t="s">
        <v>912</v>
      </c>
    </row>
    <row r="234" spans="1:2">
      <c r="A234" t="s">
        <v>913</v>
      </c>
      <c r="B234" s="71" t="s">
        <v>914</v>
      </c>
    </row>
    <row r="235" spans="1:2">
      <c r="A235" t="s">
        <v>915</v>
      </c>
      <c r="B235" s="71" t="s">
        <v>916</v>
      </c>
    </row>
    <row r="236" spans="1:2">
      <c r="A236" t="s">
        <v>917</v>
      </c>
      <c r="B236" s="71" t="s">
        <v>918</v>
      </c>
    </row>
    <row r="237" spans="1:2">
      <c r="A237" t="s">
        <v>919</v>
      </c>
      <c r="B237" s="71" t="s">
        <v>920</v>
      </c>
    </row>
    <row r="238" spans="1:2">
      <c r="A238" t="s">
        <v>921</v>
      </c>
      <c r="B238" s="71" t="s">
        <v>922</v>
      </c>
    </row>
    <row r="239" spans="1:2">
      <c r="A239" t="s">
        <v>923</v>
      </c>
      <c r="B239" s="71" t="s">
        <v>924</v>
      </c>
    </row>
    <row r="240" spans="1:2">
      <c r="A240" t="s">
        <v>925</v>
      </c>
      <c r="B240" s="71" t="s">
        <v>926</v>
      </c>
    </row>
    <row r="241" spans="1:2">
      <c r="A241" t="s">
        <v>927</v>
      </c>
      <c r="B241" s="71" t="s">
        <v>928</v>
      </c>
    </row>
    <row r="242" spans="1:2">
      <c r="A242" t="s">
        <v>929</v>
      </c>
      <c r="B242" s="71" t="s">
        <v>930</v>
      </c>
    </row>
    <row r="243" spans="1:2">
      <c r="A243" t="s">
        <v>931</v>
      </c>
      <c r="B243" s="71" t="s">
        <v>932</v>
      </c>
    </row>
    <row r="244" spans="1:2">
      <c r="A244" t="s">
        <v>933</v>
      </c>
      <c r="B244" s="71" t="s">
        <v>934</v>
      </c>
    </row>
    <row r="245" spans="1:2">
      <c r="A245" t="s">
        <v>935</v>
      </c>
      <c r="B245" s="71" t="s">
        <v>936</v>
      </c>
    </row>
    <row r="246" spans="1:2">
      <c r="A246" t="s">
        <v>937</v>
      </c>
      <c r="B246" s="71" t="s">
        <v>938</v>
      </c>
    </row>
    <row r="247" spans="1:2">
      <c r="A247" t="s">
        <v>939</v>
      </c>
      <c r="B247" s="71" t="s">
        <v>940</v>
      </c>
    </row>
    <row r="248" spans="1:2">
      <c r="A248" t="s">
        <v>941</v>
      </c>
      <c r="B248" s="71" t="s">
        <v>942</v>
      </c>
    </row>
    <row r="249" spans="1:2">
      <c r="A249" t="s">
        <v>943</v>
      </c>
      <c r="B249" s="71" t="s">
        <v>944</v>
      </c>
    </row>
    <row r="250" spans="1:2">
      <c r="A250" t="s">
        <v>945</v>
      </c>
      <c r="B250" s="71" t="s">
        <v>946</v>
      </c>
    </row>
    <row r="251" spans="1:2">
      <c r="A251" t="s">
        <v>947</v>
      </c>
      <c r="B251" s="71" t="s">
        <v>948</v>
      </c>
    </row>
    <row r="252" spans="1:2">
      <c r="A252" t="s">
        <v>949</v>
      </c>
      <c r="B252" s="71" t="s">
        <v>950</v>
      </c>
    </row>
    <row r="253" spans="1:2">
      <c r="A253" t="s">
        <v>951</v>
      </c>
      <c r="B253" s="71" t="s">
        <v>952</v>
      </c>
    </row>
    <row r="254" spans="1:2">
      <c r="A254" t="s">
        <v>953</v>
      </c>
      <c r="B254" s="71" t="s">
        <v>954</v>
      </c>
    </row>
    <row r="255" spans="1:2">
      <c r="A255" t="s">
        <v>955</v>
      </c>
      <c r="B255" s="71" t="s">
        <v>956</v>
      </c>
    </row>
    <row r="256" spans="1:2">
      <c r="A256" t="s">
        <v>957</v>
      </c>
      <c r="B256" s="71" t="s">
        <v>958</v>
      </c>
    </row>
    <row r="257" spans="1:2">
      <c r="A257" t="s">
        <v>959</v>
      </c>
      <c r="B257" s="71" t="s">
        <v>960</v>
      </c>
    </row>
    <row r="258" spans="1:2">
      <c r="A258" t="s">
        <v>961</v>
      </c>
      <c r="B258" s="71" t="s">
        <v>962</v>
      </c>
    </row>
    <row r="259" spans="1:2">
      <c r="A259" t="s">
        <v>963</v>
      </c>
      <c r="B259" s="71" t="s">
        <v>964</v>
      </c>
    </row>
    <row r="260" spans="1:2">
      <c r="A260" t="s">
        <v>965</v>
      </c>
      <c r="B260" s="71" t="s">
        <v>966</v>
      </c>
    </row>
    <row r="261" spans="1:2">
      <c r="A261" t="s">
        <v>967</v>
      </c>
      <c r="B261" s="71" t="s">
        <v>968</v>
      </c>
    </row>
    <row r="262" spans="1:2">
      <c r="A262" t="s">
        <v>969</v>
      </c>
      <c r="B262" s="71" t="s">
        <v>970</v>
      </c>
    </row>
    <row r="263" spans="1:2">
      <c r="A263" t="s">
        <v>971</v>
      </c>
      <c r="B263" s="71" t="s">
        <v>972</v>
      </c>
    </row>
    <row r="264" spans="1:2">
      <c r="A264" t="s">
        <v>973</v>
      </c>
      <c r="B264" s="71" t="s">
        <v>974</v>
      </c>
    </row>
    <row r="265" spans="1:2">
      <c r="A265" t="s">
        <v>975</v>
      </c>
      <c r="B265" s="71" t="s">
        <v>976</v>
      </c>
    </row>
    <row r="266" spans="1:2">
      <c r="A266" t="s">
        <v>977</v>
      </c>
      <c r="B266" s="71" t="s">
        <v>978</v>
      </c>
    </row>
    <row r="267" spans="1:2">
      <c r="A267" t="s">
        <v>979</v>
      </c>
      <c r="B267" s="71" t="s">
        <v>980</v>
      </c>
    </row>
    <row r="268" spans="1:2">
      <c r="A268" t="s">
        <v>981</v>
      </c>
      <c r="B268" s="71" t="s">
        <v>982</v>
      </c>
    </row>
    <row r="269" spans="1:2">
      <c r="A269" t="s">
        <v>983</v>
      </c>
      <c r="B269" s="71" t="s">
        <v>984</v>
      </c>
    </row>
    <row r="270" spans="1:2">
      <c r="A270" t="s">
        <v>985</v>
      </c>
      <c r="B270" s="71" t="s">
        <v>986</v>
      </c>
    </row>
    <row r="271" spans="1:2">
      <c r="A271" t="s">
        <v>987</v>
      </c>
      <c r="B271" s="71" t="s">
        <v>988</v>
      </c>
    </row>
    <row r="272" spans="1:2">
      <c r="A272" t="s">
        <v>989</v>
      </c>
      <c r="B272" s="71" t="s">
        <v>990</v>
      </c>
    </row>
    <row r="273" spans="1:2">
      <c r="A273" t="s">
        <v>991</v>
      </c>
      <c r="B273" s="71" t="s">
        <v>992</v>
      </c>
    </row>
    <row r="274" spans="1:2">
      <c r="A274" t="s">
        <v>993</v>
      </c>
      <c r="B274" s="71" t="s">
        <v>994</v>
      </c>
    </row>
    <row r="275" spans="1:2">
      <c r="A275" t="s">
        <v>995</v>
      </c>
      <c r="B275" s="71" t="s">
        <v>996</v>
      </c>
    </row>
    <row r="276" spans="1:2">
      <c r="A276" t="s">
        <v>997</v>
      </c>
      <c r="B276" s="71" t="s">
        <v>998</v>
      </c>
    </row>
    <row r="277" spans="1:2">
      <c r="A277" t="s">
        <v>999</v>
      </c>
      <c r="B277" s="71" t="s">
        <v>1000</v>
      </c>
    </row>
    <row r="278" spans="1:2">
      <c r="B278" s="71" t="s">
        <v>1001</v>
      </c>
    </row>
    <row r="279" spans="1:2">
      <c r="B279" s="71" t="s">
        <v>1002</v>
      </c>
    </row>
    <row r="280" spans="1:2">
      <c r="B280" s="71" t="s">
        <v>1003</v>
      </c>
    </row>
    <row r="281" spans="1:2">
      <c r="B281" s="71" t="s">
        <v>1004</v>
      </c>
    </row>
    <row r="282" spans="1:2">
      <c r="B282" s="71" t="s">
        <v>1005</v>
      </c>
    </row>
    <row r="283" spans="1:2">
      <c r="B283" s="71" t="s">
        <v>1006</v>
      </c>
    </row>
    <row r="284" spans="1:2">
      <c r="B284" s="71" t="s">
        <v>1007</v>
      </c>
    </row>
    <row r="285" spans="1:2">
      <c r="B285" s="71" t="s">
        <v>1008</v>
      </c>
    </row>
    <row r="286" spans="1:2">
      <c r="B286" s="71" t="s">
        <v>1009</v>
      </c>
    </row>
    <row r="287" spans="1:2">
      <c r="B287" s="71" t="s">
        <v>1010</v>
      </c>
    </row>
    <row r="288" spans="1:2">
      <c r="B288" s="71" t="s">
        <v>1011</v>
      </c>
    </row>
    <row r="289" spans="2:2">
      <c r="B289" s="71" t="s">
        <v>1012</v>
      </c>
    </row>
    <row r="290" spans="2:2">
      <c r="B290" s="71" t="s">
        <v>1013</v>
      </c>
    </row>
    <row r="291" spans="2:2">
      <c r="B291" s="71" t="s">
        <v>1014</v>
      </c>
    </row>
    <row r="292" spans="2:2">
      <c r="B292" s="71" t="s">
        <v>1015</v>
      </c>
    </row>
    <row r="293" spans="2:2">
      <c r="B293" s="71" t="s">
        <v>1016</v>
      </c>
    </row>
    <row r="294" spans="2:2">
      <c r="B294" s="71" t="s">
        <v>1017</v>
      </c>
    </row>
    <row r="295" spans="2:2">
      <c r="B295" s="71" t="s">
        <v>1018</v>
      </c>
    </row>
    <row r="296" spans="2:2">
      <c r="B296" s="71" t="s">
        <v>1019</v>
      </c>
    </row>
    <row r="297" spans="2:2">
      <c r="B297" s="71" t="s">
        <v>1020</v>
      </c>
    </row>
    <row r="298" spans="2:2">
      <c r="B298" s="71" t="s">
        <v>1021</v>
      </c>
    </row>
    <row r="299" spans="2:2">
      <c r="B299" s="71" t="s">
        <v>1022</v>
      </c>
    </row>
    <row r="300" spans="2:2">
      <c r="B300" s="71" t="s">
        <v>1023</v>
      </c>
    </row>
    <row r="301" spans="2:2">
      <c r="B301" s="71" t="s">
        <v>1024</v>
      </c>
    </row>
    <row r="302" spans="2:2">
      <c r="B302" s="71" t="s">
        <v>1025</v>
      </c>
    </row>
    <row r="303" spans="2:2">
      <c r="B303" t="s">
        <v>1026</v>
      </c>
    </row>
    <row r="304" spans="2:2">
      <c r="B304" t="s">
        <v>1027</v>
      </c>
    </row>
    <row r="305" spans="2:2">
      <c r="B305" t="s">
        <v>1028</v>
      </c>
    </row>
    <row r="306" spans="2:2">
      <c r="B306" t="s">
        <v>1029</v>
      </c>
    </row>
    <row r="307" spans="2:2">
      <c r="B307" t="s">
        <v>1030</v>
      </c>
    </row>
    <row r="308" spans="2:2">
      <c r="B308" t="s">
        <v>1031</v>
      </c>
    </row>
    <row r="309" spans="2:2">
      <c r="B309" t="s">
        <v>1032</v>
      </c>
    </row>
    <row r="310" spans="2:2">
      <c r="B310" t="s">
        <v>1033</v>
      </c>
    </row>
    <row r="311" spans="2:2">
      <c r="B311" t="s">
        <v>1034</v>
      </c>
    </row>
    <row r="312" spans="2:2">
      <c r="B312" t="s">
        <v>1035</v>
      </c>
    </row>
    <row r="313" spans="2:2">
      <c r="B313" t="s">
        <v>1036</v>
      </c>
    </row>
    <row r="314" spans="2:2">
      <c r="B314" t="s">
        <v>1037</v>
      </c>
    </row>
    <row r="315" spans="2:2">
      <c r="B315" t="s">
        <v>1038</v>
      </c>
    </row>
    <row r="316" spans="2:2">
      <c r="B316" t="s">
        <v>1039</v>
      </c>
    </row>
    <row r="317" spans="2:2">
      <c r="B317" t="s">
        <v>1040</v>
      </c>
    </row>
    <row r="318" spans="2:2">
      <c r="B318" t="s">
        <v>1041</v>
      </c>
    </row>
    <row r="319" spans="2:2">
      <c r="B319" t="s">
        <v>1042</v>
      </c>
    </row>
    <row r="320" spans="2:2">
      <c r="B320" t="s">
        <v>1043</v>
      </c>
    </row>
    <row r="321" spans="2:2">
      <c r="B321" t="s">
        <v>1044</v>
      </c>
    </row>
    <row r="322" spans="2:2">
      <c r="B322" t="s">
        <v>1045</v>
      </c>
    </row>
    <row r="323" spans="2:2">
      <c r="B323" t="s">
        <v>1046</v>
      </c>
    </row>
    <row r="324" spans="2:2">
      <c r="B324" t="s">
        <v>1047</v>
      </c>
    </row>
    <row r="325" spans="2:2">
      <c r="B325" t="s">
        <v>1048</v>
      </c>
    </row>
    <row r="326" spans="2:2">
      <c r="B326" t="s">
        <v>1049</v>
      </c>
    </row>
    <row r="327" spans="2:2">
      <c r="B327" t="s">
        <v>1050</v>
      </c>
    </row>
    <row r="328" spans="2:2">
      <c r="B328" t="s">
        <v>1051</v>
      </c>
    </row>
    <row r="329" spans="2:2">
      <c r="B329" t="s">
        <v>1052</v>
      </c>
    </row>
    <row r="330" spans="2:2">
      <c r="B330" t="s">
        <v>1053</v>
      </c>
    </row>
    <row r="331" spans="2:2">
      <c r="B331" t="s">
        <v>1054</v>
      </c>
    </row>
    <row r="332" spans="2:2">
      <c r="B332" t="s">
        <v>1055</v>
      </c>
    </row>
    <row r="333" spans="2:2">
      <c r="B333" t="s">
        <v>1056</v>
      </c>
    </row>
    <row r="334" spans="2:2">
      <c r="B334" t="s">
        <v>1057</v>
      </c>
    </row>
    <row r="335" spans="2:2">
      <c r="B335" t="s">
        <v>1058</v>
      </c>
    </row>
    <row r="336" spans="2:2">
      <c r="B336" t="s">
        <v>1059</v>
      </c>
    </row>
    <row r="337" spans="2:2">
      <c r="B337" t="s">
        <v>1060</v>
      </c>
    </row>
    <row r="338" spans="2:2">
      <c r="B338" t="s">
        <v>1061</v>
      </c>
    </row>
    <row r="339" spans="2:2">
      <c r="B339" t="s">
        <v>1062</v>
      </c>
    </row>
    <row r="340" spans="2:2">
      <c r="B340" t="s">
        <v>1063</v>
      </c>
    </row>
    <row r="341" spans="2:2">
      <c r="B341" t="s">
        <v>1064</v>
      </c>
    </row>
    <row r="342" spans="2:2">
      <c r="B342" t="s">
        <v>1065</v>
      </c>
    </row>
    <row r="343" spans="2:2">
      <c r="B343" t="s">
        <v>1066</v>
      </c>
    </row>
    <row r="344" spans="2:2">
      <c r="B344" t="s">
        <v>1067</v>
      </c>
    </row>
    <row r="345" spans="2:2">
      <c r="B345" t="s">
        <v>1068</v>
      </c>
    </row>
    <row r="346" spans="2:2">
      <c r="B346" t="s">
        <v>1069</v>
      </c>
    </row>
    <row r="347" spans="2:2">
      <c r="B347" t="s">
        <v>1070</v>
      </c>
    </row>
    <row r="348" spans="2:2">
      <c r="B348" t="s">
        <v>1071</v>
      </c>
    </row>
    <row r="349" spans="2:2">
      <c r="B349" t="s">
        <v>1072</v>
      </c>
    </row>
    <row r="350" spans="2:2">
      <c r="B350" t="s">
        <v>1073</v>
      </c>
    </row>
    <row r="351" spans="2:2">
      <c r="B351" s="71" t="s">
        <v>1074</v>
      </c>
    </row>
    <row r="352" spans="2:2">
      <c r="B352" s="71" t="s">
        <v>1075</v>
      </c>
    </row>
    <row r="353" spans="2:2">
      <c r="B353" s="71" t="s">
        <v>1076</v>
      </c>
    </row>
    <row r="354" spans="2:2">
      <c r="B354" s="71" t="s">
        <v>1077</v>
      </c>
    </row>
    <row r="355" spans="2:2">
      <c r="B355" s="71" t="s">
        <v>1078</v>
      </c>
    </row>
    <row r="356" spans="2:2">
      <c r="B356" s="71" t="s">
        <v>1079</v>
      </c>
    </row>
    <row r="357" spans="2:2">
      <c r="B357" s="71" t="s">
        <v>1080</v>
      </c>
    </row>
    <row r="358" spans="2:2">
      <c r="B358" s="71" t="s">
        <v>1081</v>
      </c>
    </row>
    <row r="359" spans="2:2">
      <c r="B359" s="71" t="s">
        <v>1082</v>
      </c>
    </row>
    <row r="360" spans="2:2">
      <c r="B360" s="71" t="s">
        <v>1083</v>
      </c>
    </row>
    <row r="361" spans="2:2">
      <c r="B361" s="71" t="s">
        <v>1084</v>
      </c>
    </row>
    <row r="362" spans="2:2">
      <c r="B362" t="s">
        <v>1085</v>
      </c>
    </row>
    <row r="363" spans="2:2">
      <c r="B363" t="s">
        <v>1086</v>
      </c>
    </row>
    <row r="364" spans="2:2">
      <c r="B364" t="s">
        <v>1087</v>
      </c>
    </row>
    <row r="365" spans="2:2">
      <c r="B365" t="s">
        <v>1088</v>
      </c>
    </row>
    <row r="366" spans="2:2">
      <c r="B366" t="s">
        <v>1089</v>
      </c>
    </row>
    <row r="367" spans="2:2">
      <c r="B367" t="s">
        <v>1090</v>
      </c>
    </row>
    <row r="368" spans="2:2">
      <c r="B368" t="s">
        <v>1091</v>
      </c>
    </row>
    <row r="369" spans="2:2">
      <c r="B369" t="s">
        <v>1092</v>
      </c>
    </row>
    <row r="370" spans="2:2">
      <c r="B370" t="s">
        <v>1093</v>
      </c>
    </row>
    <row r="371" spans="2:2">
      <c r="B371" t="s">
        <v>1094</v>
      </c>
    </row>
    <row r="372" spans="2:2">
      <c r="B372" t="s">
        <v>1095</v>
      </c>
    </row>
    <row r="373" spans="2:2">
      <c r="B373" t="s">
        <v>1096</v>
      </c>
    </row>
    <row r="374" spans="2:2">
      <c r="B374" t="s">
        <v>1097</v>
      </c>
    </row>
    <row r="375" spans="2:2">
      <c r="B375" t="s">
        <v>1098</v>
      </c>
    </row>
    <row r="376" spans="2:2">
      <c r="B376" t="s">
        <v>1099</v>
      </c>
    </row>
    <row r="377" spans="2:2">
      <c r="B377" t="s">
        <v>1100</v>
      </c>
    </row>
    <row r="378" spans="2:2">
      <c r="B378" t="s">
        <v>1101</v>
      </c>
    </row>
    <row r="379" spans="2:2">
      <c r="B379" t="s">
        <v>1102</v>
      </c>
    </row>
    <row r="380" spans="2:2">
      <c r="B380" t="s">
        <v>1103</v>
      </c>
    </row>
    <row r="381" spans="2:2">
      <c r="B381" t="s">
        <v>1104</v>
      </c>
    </row>
    <row r="382" spans="2:2">
      <c r="B382" t="s">
        <v>1105</v>
      </c>
    </row>
    <row r="383" spans="2:2">
      <c r="B383" t="s">
        <v>1106</v>
      </c>
    </row>
    <row r="384" spans="2:2">
      <c r="B384" t="s">
        <v>1107</v>
      </c>
    </row>
    <row r="385" spans="2:2">
      <c r="B385" t="s">
        <v>1108</v>
      </c>
    </row>
    <row r="386" spans="2:2">
      <c r="B386" t="s">
        <v>1109</v>
      </c>
    </row>
    <row r="387" spans="2:2">
      <c r="B387" t="s">
        <v>1110</v>
      </c>
    </row>
    <row r="388" spans="2:2">
      <c r="B388" t="s">
        <v>1111</v>
      </c>
    </row>
    <row r="389" spans="2:2">
      <c r="B389" t="s">
        <v>1112</v>
      </c>
    </row>
    <row r="390" spans="2:2">
      <c r="B390" t="s">
        <v>1113</v>
      </c>
    </row>
    <row r="391" spans="2:2">
      <c r="B391" t="s">
        <v>1114</v>
      </c>
    </row>
    <row r="392" spans="2:2">
      <c r="B392" t="s">
        <v>1115</v>
      </c>
    </row>
    <row r="393" spans="2:2">
      <c r="B393" t="s">
        <v>1116</v>
      </c>
    </row>
    <row r="394" spans="2:2">
      <c r="B394" t="s">
        <v>1117</v>
      </c>
    </row>
    <row r="395" spans="2:2">
      <c r="B395" t="s">
        <v>1118</v>
      </c>
    </row>
    <row r="396" spans="2:2">
      <c r="B396" t="s">
        <v>1119</v>
      </c>
    </row>
    <row r="397" spans="2:2">
      <c r="B397" t="s">
        <v>1120</v>
      </c>
    </row>
    <row r="398" spans="2:2">
      <c r="B398" t="s">
        <v>1121</v>
      </c>
    </row>
    <row r="399" spans="2:2">
      <c r="B399" t="s">
        <v>1122</v>
      </c>
    </row>
    <row r="400" spans="2:2">
      <c r="B400" t="s">
        <v>1123</v>
      </c>
    </row>
    <row r="401" spans="2:2">
      <c r="B401" t="s">
        <v>1124</v>
      </c>
    </row>
    <row r="402" spans="2:2">
      <c r="B402" t="s">
        <v>1125</v>
      </c>
    </row>
    <row r="403" spans="2:2">
      <c r="B403" t="s">
        <v>1126</v>
      </c>
    </row>
    <row r="404" spans="2:2">
      <c r="B404" t="s">
        <v>1127</v>
      </c>
    </row>
    <row r="405" spans="2:2">
      <c r="B405" t="s">
        <v>1128</v>
      </c>
    </row>
    <row r="406" spans="2:2">
      <c r="B406" t="s">
        <v>1129</v>
      </c>
    </row>
    <row r="407" spans="2:2">
      <c r="B407" t="s">
        <v>1130</v>
      </c>
    </row>
    <row r="408" spans="2:2">
      <c r="B408" t="s">
        <v>1131</v>
      </c>
    </row>
    <row r="409" spans="2:2">
      <c r="B409" t="s">
        <v>1132</v>
      </c>
    </row>
    <row r="410" spans="2:2">
      <c r="B410" t="s">
        <v>1133</v>
      </c>
    </row>
    <row r="411" spans="2:2">
      <c r="B411" t="s">
        <v>1134</v>
      </c>
    </row>
    <row r="412" spans="2:2">
      <c r="B412" t="s">
        <v>1135</v>
      </c>
    </row>
    <row r="413" spans="2:2">
      <c r="B413" t="s">
        <v>1136</v>
      </c>
    </row>
    <row r="414" spans="2:2">
      <c r="B414" t="s">
        <v>1137</v>
      </c>
    </row>
    <row r="415" spans="2:2">
      <c r="B415" t="s">
        <v>1138</v>
      </c>
    </row>
    <row r="416" spans="2:2">
      <c r="B416" t="s">
        <v>1139</v>
      </c>
    </row>
    <row r="417" spans="2:2">
      <c r="B417" t="s">
        <v>1140</v>
      </c>
    </row>
    <row r="418" spans="2:2">
      <c r="B418" t="s">
        <v>1141</v>
      </c>
    </row>
    <row r="419" spans="2:2">
      <c r="B419" t="s">
        <v>1142</v>
      </c>
    </row>
    <row r="420" spans="2:2">
      <c r="B420" t="s">
        <v>1143</v>
      </c>
    </row>
    <row r="421" spans="2:2">
      <c r="B421" t="s">
        <v>1144</v>
      </c>
    </row>
    <row r="422" spans="2:2">
      <c r="B422" t="s">
        <v>1145</v>
      </c>
    </row>
    <row r="423" spans="2:2">
      <c r="B423" t="s">
        <v>1146</v>
      </c>
    </row>
    <row r="424" spans="2:2">
      <c r="B424" t="s">
        <v>1147</v>
      </c>
    </row>
    <row r="425" spans="2:2">
      <c r="B425" t="s">
        <v>1148</v>
      </c>
    </row>
    <row r="426" spans="2:2">
      <c r="B426" t="s">
        <v>1149</v>
      </c>
    </row>
    <row r="427" spans="2:2">
      <c r="B427" t="s">
        <v>1150</v>
      </c>
    </row>
    <row r="428" spans="2:2">
      <c r="B428" t="s">
        <v>1151</v>
      </c>
    </row>
    <row r="429" spans="2:2">
      <c r="B429" t="s">
        <v>1152</v>
      </c>
    </row>
    <row r="430" spans="2:2">
      <c r="B430" t="s">
        <v>1153</v>
      </c>
    </row>
    <row r="431" spans="2:2">
      <c r="B431" t="s">
        <v>1154</v>
      </c>
    </row>
    <row r="432" spans="2:2">
      <c r="B432" t="s">
        <v>1155</v>
      </c>
    </row>
    <row r="433" spans="2:2">
      <c r="B433" t="s">
        <v>1156</v>
      </c>
    </row>
    <row r="434" spans="2:2">
      <c r="B434" t="s">
        <v>1157</v>
      </c>
    </row>
    <row r="435" spans="2:2">
      <c r="B435" t="s">
        <v>1158</v>
      </c>
    </row>
    <row r="436" spans="2:2">
      <c r="B436" t="s">
        <v>1159</v>
      </c>
    </row>
    <row r="437" spans="2:2">
      <c r="B437" t="s">
        <v>1160</v>
      </c>
    </row>
    <row r="438" spans="2:2">
      <c r="B438" t="s">
        <v>1161</v>
      </c>
    </row>
    <row r="439" spans="2:2">
      <c r="B439" t="s">
        <v>1162</v>
      </c>
    </row>
    <row r="440" spans="2:2">
      <c r="B440" t="s">
        <v>1163</v>
      </c>
    </row>
    <row r="441" spans="2:2">
      <c r="B441" t="s">
        <v>1164</v>
      </c>
    </row>
    <row r="442" spans="2:2">
      <c r="B442" t="s">
        <v>1165</v>
      </c>
    </row>
    <row r="443" spans="2:2">
      <c r="B443" t="s">
        <v>1166</v>
      </c>
    </row>
    <row r="444" spans="2:2">
      <c r="B444" t="s">
        <v>1167</v>
      </c>
    </row>
    <row r="445" spans="2:2">
      <c r="B445" t="s">
        <v>1168</v>
      </c>
    </row>
    <row r="446" spans="2:2">
      <c r="B446" t="s">
        <v>1169</v>
      </c>
    </row>
    <row r="447" spans="2:2">
      <c r="B447" t="s">
        <v>1170</v>
      </c>
    </row>
    <row r="448" spans="2:2">
      <c r="B448" t="s">
        <v>1171</v>
      </c>
    </row>
    <row r="449" spans="2:2">
      <c r="B449" t="s">
        <v>1172</v>
      </c>
    </row>
    <row r="450" spans="2:2">
      <c r="B450" t="s">
        <v>1173</v>
      </c>
    </row>
    <row r="451" spans="2:2">
      <c r="B451" t="s">
        <v>1174</v>
      </c>
    </row>
    <row r="452" spans="2:2">
      <c r="B452" t="s">
        <v>1175</v>
      </c>
    </row>
    <row r="453" spans="2:2">
      <c r="B453" t="s">
        <v>1176</v>
      </c>
    </row>
    <row r="454" spans="2:2">
      <c r="B454" t="s">
        <v>1177</v>
      </c>
    </row>
    <row r="455" spans="2:2">
      <c r="B455" t="s">
        <v>1178</v>
      </c>
    </row>
    <row r="456" spans="2:2">
      <c r="B456" t="s">
        <v>1179</v>
      </c>
    </row>
    <row r="457" spans="2:2">
      <c r="B457" t="s">
        <v>1180</v>
      </c>
    </row>
    <row r="458" spans="2:2">
      <c r="B458" t="s">
        <v>1181</v>
      </c>
    </row>
    <row r="459" spans="2:2">
      <c r="B459" t="s">
        <v>1182</v>
      </c>
    </row>
    <row r="460" spans="2:2">
      <c r="B460" t="s">
        <v>1183</v>
      </c>
    </row>
    <row r="461" spans="2:2">
      <c r="B461" t="s">
        <v>1184</v>
      </c>
    </row>
    <row r="462" spans="2:2">
      <c r="B462" t="s">
        <v>1185</v>
      </c>
    </row>
    <row r="463" spans="2:2">
      <c r="B463" t="s">
        <v>1186</v>
      </c>
    </row>
    <row r="464" spans="2:2">
      <c r="B464" t="s">
        <v>1187</v>
      </c>
    </row>
    <row r="465" spans="2:2">
      <c r="B465" t="s">
        <v>1188</v>
      </c>
    </row>
    <row r="466" spans="2:2">
      <c r="B466" t="s">
        <v>1189</v>
      </c>
    </row>
    <row r="467" spans="2:2">
      <c r="B467" t="s">
        <v>1190</v>
      </c>
    </row>
    <row r="468" spans="2:2">
      <c r="B468" t="s">
        <v>1191</v>
      </c>
    </row>
    <row r="469" spans="2:2">
      <c r="B469" t="s">
        <v>1192</v>
      </c>
    </row>
    <row r="470" spans="2:2">
      <c r="B470" t="s">
        <v>1193</v>
      </c>
    </row>
    <row r="471" spans="2:2">
      <c r="B471" t="s">
        <v>1194</v>
      </c>
    </row>
    <row r="472" spans="2:2">
      <c r="B472" t="s">
        <v>1195</v>
      </c>
    </row>
    <row r="473" spans="2:2">
      <c r="B473" t="s">
        <v>1196</v>
      </c>
    </row>
    <row r="474" spans="2:2">
      <c r="B474" t="s">
        <v>1197</v>
      </c>
    </row>
    <row r="475" spans="2:2">
      <c r="B475" t="s">
        <v>1198</v>
      </c>
    </row>
    <row r="476" spans="2:2">
      <c r="B476" t="s">
        <v>1199</v>
      </c>
    </row>
    <row r="477" spans="2:2">
      <c r="B477" t="s">
        <v>1200</v>
      </c>
    </row>
    <row r="478" spans="2:2">
      <c r="B478" t="s">
        <v>1201</v>
      </c>
    </row>
    <row r="479" spans="2:2">
      <c r="B479" t="s">
        <v>1202</v>
      </c>
    </row>
    <row r="480" spans="2:2">
      <c r="B480" t="s">
        <v>1203</v>
      </c>
    </row>
    <row r="481" spans="2:2">
      <c r="B481" t="s">
        <v>1204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84C6-5CC4-449D-91B5-F5E2DDFC053E}">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56" t="s">
        <v>0</v>
      </c>
      <c r="B1" s="56" t="s">
        <v>1</v>
      </c>
      <c r="C1" s="56" t="s">
        <v>2</v>
      </c>
      <c r="D1" s="56" t="s">
        <v>3</v>
      </c>
      <c r="E1" s="56" t="s">
        <v>5</v>
      </c>
      <c r="F1" s="56" t="s">
        <v>6</v>
      </c>
      <c r="G1" s="56" t="s">
        <v>7</v>
      </c>
      <c r="H1" s="56" t="s">
        <v>8</v>
      </c>
      <c r="I1" s="56" t="s">
        <v>174</v>
      </c>
    </row>
    <row r="2" spans="1:9" ht="18.75">
      <c r="A2" s="80" t="s">
        <v>175</v>
      </c>
      <c r="B2" s="80"/>
      <c r="C2" s="80"/>
      <c r="D2" s="80"/>
      <c r="E2" s="80"/>
      <c r="F2" s="80"/>
      <c r="G2" s="80"/>
      <c r="H2" s="80"/>
      <c r="I2" s="48"/>
    </row>
    <row r="3" spans="1:9" ht="45">
      <c r="A3" s="48" t="s">
        <v>10</v>
      </c>
      <c r="B3" s="48"/>
      <c r="C3" s="48" t="s">
        <v>11</v>
      </c>
      <c r="D3" s="48" t="s">
        <v>12</v>
      </c>
      <c r="E3" s="48" t="s">
        <v>13</v>
      </c>
      <c r="F3" s="5" t="s">
        <v>176</v>
      </c>
      <c r="G3" s="48"/>
      <c r="H3" s="48"/>
      <c r="I3" s="68" t="s">
        <v>177</v>
      </c>
    </row>
    <row r="4" spans="1:9" ht="18.75">
      <c r="A4" s="80" t="s">
        <v>178</v>
      </c>
      <c r="B4" s="80"/>
      <c r="C4" s="80"/>
      <c r="D4" s="80"/>
      <c r="E4" s="80"/>
      <c r="F4" s="80"/>
      <c r="G4" s="80"/>
      <c r="H4" s="80"/>
      <c r="I4" s="48"/>
    </row>
    <row r="5" spans="1:9" ht="45">
      <c r="A5" s="35" t="s">
        <v>10</v>
      </c>
      <c r="B5" s="35"/>
      <c r="C5" s="35" t="s">
        <v>11</v>
      </c>
      <c r="D5" s="35" t="s">
        <v>86</v>
      </c>
      <c r="E5" s="47"/>
      <c r="F5" s="36" t="s">
        <v>179</v>
      </c>
      <c r="G5" s="47" t="s">
        <v>180</v>
      </c>
      <c r="H5" s="36" t="s">
        <v>181</v>
      </c>
    </row>
    <row r="6" spans="1:9" ht="30">
      <c r="A6" s="35" t="s">
        <v>10</v>
      </c>
      <c r="B6" s="35"/>
      <c r="C6" s="35" t="s">
        <v>11</v>
      </c>
      <c r="D6" s="35" t="s">
        <v>86</v>
      </c>
      <c r="E6" s="47"/>
      <c r="F6" s="36" t="s">
        <v>182</v>
      </c>
      <c r="G6" s="47" t="s">
        <v>11</v>
      </c>
      <c r="H6" s="36" t="s">
        <v>183</v>
      </c>
    </row>
    <row r="7" spans="1:9" ht="30">
      <c r="A7" s="35" t="s">
        <v>10</v>
      </c>
      <c r="B7" s="35"/>
      <c r="C7" s="35" t="s">
        <v>11</v>
      </c>
      <c r="D7" s="35" t="s">
        <v>86</v>
      </c>
      <c r="E7" s="47"/>
      <c r="F7" s="36" t="s">
        <v>184</v>
      </c>
      <c r="G7" s="47" t="s">
        <v>11</v>
      </c>
      <c r="H7" s="36" t="s">
        <v>185</v>
      </c>
    </row>
    <row r="8" spans="1:9" ht="30">
      <c r="A8" s="35" t="s">
        <v>10</v>
      </c>
      <c r="B8" s="35"/>
      <c r="C8" s="35" t="s">
        <v>11</v>
      </c>
      <c r="D8" s="35" t="s">
        <v>86</v>
      </c>
      <c r="E8" s="47"/>
      <c r="F8" s="36" t="s">
        <v>186</v>
      </c>
      <c r="G8" s="47" t="s">
        <v>11</v>
      </c>
      <c r="H8" s="36" t="s">
        <v>187</v>
      </c>
    </row>
    <row r="9" spans="1:9" ht="30">
      <c r="A9" s="35" t="s">
        <v>10</v>
      </c>
      <c r="B9" s="35"/>
      <c r="C9" s="35" t="s">
        <v>11</v>
      </c>
      <c r="D9" s="35" t="s">
        <v>86</v>
      </c>
      <c r="E9" s="47"/>
      <c r="F9" s="36" t="s">
        <v>188</v>
      </c>
      <c r="G9" s="47" t="s">
        <v>11</v>
      </c>
      <c r="H9" s="36" t="s">
        <v>187</v>
      </c>
    </row>
    <row r="10" spans="1:9" ht="45">
      <c r="A10" s="35" t="s">
        <v>10</v>
      </c>
      <c r="B10" s="35"/>
      <c r="C10" s="35" t="s">
        <v>11</v>
      </c>
      <c r="D10" s="35" t="s">
        <v>86</v>
      </c>
      <c r="E10" s="47"/>
      <c r="F10" s="36" t="s">
        <v>189</v>
      </c>
      <c r="G10" s="47" t="s">
        <v>10</v>
      </c>
      <c r="H10" s="36" t="s">
        <v>190</v>
      </c>
    </row>
    <row r="11" spans="1:9" ht="18.75">
      <c r="A11" s="80" t="s">
        <v>191</v>
      </c>
      <c r="B11" s="80"/>
      <c r="C11" s="80"/>
      <c r="D11" s="80"/>
      <c r="E11" s="80"/>
      <c r="F11" s="80"/>
      <c r="G11" s="80"/>
      <c r="H11" s="80"/>
      <c r="I11" s="48"/>
    </row>
    <row r="12" spans="1:9">
      <c r="A12" s="48"/>
      <c r="B12" s="48"/>
      <c r="C12" s="48"/>
      <c r="D12" s="48"/>
    </row>
    <row r="13" spans="1:9">
      <c r="A13" s="48"/>
      <c r="B13" s="48"/>
      <c r="C13" s="48"/>
      <c r="D13" s="48"/>
    </row>
    <row r="14" spans="1:9">
      <c r="A14" s="48"/>
      <c r="B14" s="48"/>
      <c r="C14" s="48"/>
      <c r="D14" s="48"/>
    </row>
    <row r="15" spans="1:9">
      <c r="A15" s="48"/>
      <c r="B15" s="48"/>
      <c r="C15" s="48"/>
      <c r="D15" s="48"/>
    </row>
    <row r="16" spans="1:9">
      <c r="B16" s="48"/>
      <c r="C16" s="48"/>
      <c r="D16" s="48"/>
    </row>
    <row r="17" spans="4:4">
      <c r="D17" s="48"/>
    </row>
    <row r="18" spans="4:4">
      <c r="D18" s="48"/>
    </row>
    <row r="19" spans="4:4">
      <c r="D19" s="48"/>
    </row>
    <row r="20" spans="4:4">
      <c r="D20" s="48"/>
    </row>
    <row r="21" spans="4:4">
      <c r="D21" s="48"/>
    </row>
    <row r="22" spans="4:4">
      <c r="D22" s="48"/>
    </row>
    <row r="23" spans="4:4">
      <c r="D23" s="48"/>
    </row>
    <row r="24" spans="4:4">
      <c r="D24" s="48"/>
    </row>
    <row r="25" spans="4:4">
      <c r="D25" s="48"/>
    </row>
    <row r="26" spans="4:4">
      <c r="D26" s="48"/>
    </row>
    <row r="27" spans="4:4">
      <c r="D27" s="48"/>
    </row>
    <row r="28" spans="4:4">
      <c r="D28" s="48"/>
    </row>
    <row r="29" spans="4:4">
      <c r="D29" s="48"/>
    </row>
    <row r="30" spans="4:4">
      <c r="D30" s="48"/>
    </row>
    <row r="31" spans="4:4">
      <c r="D31" s="48"/>
    </row>
    <row r="32" spans="4:4">
      <c r="D32" s="48"/>
    </row>
    <row r="33" spans="4:4">
      <c r="D33" s="48"/>
    </row>
    <row r="34" spans="4:4">
      <c r="D34" s="48"/>
    </row>
    <row r="35" spans="4:4">
      <c r="D35" s="48"/>
    </row>
    <row r="36" spans="4:4">
      <c r="D36" s="48"/>
    </row>
    <row r="37" spans="4:4">
      <c r="D37" s="48"/>
    </row>
    <row r="38" spans="4:4">
      <c r="D38" s="48"/>
    </row>
    <row r="39" spans="4:4">
      <c r="D39" s="48"/>
    </row>
    <row r="40" spans="4:4">
      <c r="D40" s="48"/>
    </row>
    <row r="41" spans="4:4">
      <c r="D41" s="48"/>
    </row>
    <row r="42" spans="4:4">
      <c r="D42" s="48"/>
    </row>
    <row r="43" spans="4:4">
      <c r="D43" s="48"/>
    </row>
    <row r="44" spans="4:4">
      <c r="D44" s="48"/>
    </row>
    <row r="45" spans="4:4">
      <c r="D45" s="48"/>
    </row>
    <row r="46" spans="4:4">
      <c r="D46" s="48"/>
    </row>
    <row r="47" spans="4:4">
      <c r="D47" s="48"/>
    </row>
    <row r="48" spans="4:4">
      <c r="D48" s="48"/>
    </row>
    <row r="49" spans="4:4">
      <c r="D49" s="48"/>
    </row>
    <row r="50" spans="4:4">
      <c r="D50" s="48"/>
    </row>
    <row r="51" spans="4:4">
      <c r="D51" s="48"/>
    </row>
    <row r="52" spans="4:4">
      <c r="D52" s="48"/>
    </row>
    <row r="53" spans="4:4">
      <c r="D53" s="48"/>
    </row>
    <row r="54" spans="4:4">
      <c r="D54" s="48"/>
    </row>
    <row r="55" spans="4:4">
      <c r="D55" s="48"/>
    </row>
    <row r="56" spans="4:4">
      <c r="D56" s="48"/>
    </row>
    <row r="57" spans="4:4">
      <c r="D57" s="48"/>
    </row>
    <row r="58" spans="4:4">
      <c r="D58" s="48"/>
    </row>
    <row r="59" spans="4:4">
      <c r="D59" s="48"/>
    </row>
    <row r="60" spans="4:4">
      <c r="D60" s="48"/>
    </row>
    <row r="61" spans="4:4">
      <c r="D61" s="48"/>
    </row>
    <row r="62" spans="4:4">
      <c r="D62" s="48"/>
    </row>
    <row r="63" spans="4:4">
      <c r="D63" s="48"/>
    </row>
    <row r="64" spans="4:4">
      <c r="D64" s="48"/>
    </row>
    <row r="65" spans="4:4">
      <c r="D65" s="48"/>
    </row>
    <row r="66" spans="4:4">
      <c r="D66" s="48"/>
    </row>
    <row r="67" spans="4:4">
      <c r="D67" s="48"/>
    </row>
    <row r="68" spans="4:4">
      <c r="D68" s="48"/>
    </row>
    <row r="69" spans="4:4">
      <c r="D69" s="48"/>
    </row>
    <row r="70" spans="4:4">
      <c r="D70" s="48"/>
    </row>
    <row r="71" spans="4:4">
      <c r="D71" s="48"/>
    </row>
    <row r="72" spans="4:4">
      <c r="D72" s="48"/>
    </row>
    <row r="73" spans="4:4">
      <c r="D73" s="48"/>
    </row>
    <row r="74" spans="4:4">
      <c r="D74" s="48"/>
    </row>
    <row r="75" spans="4:4">
      <c r="D75" s="48"/>
    </row>
    <row r="76" spans="4:4">
      <c r="D76" s="48"/>
    </row>
    <row r="77" spans="4:4">
      <c r="D77" s="48"/>
    </row>
    <row r="78" spans="4:4">
      <c r="D78" s="48"/>
    </row>
    <row r="79" spans="4:4">
      <c r="D79" s="48"/>
    </row>
    <row r="80" spans="4:4">
      <c r="D80" s="48"/>
    </row>
    <row r="81" spans="4:4">
      <c r="D81" s="48"/>
    </row>
    <row r="82" spans="4:4">
      <c r="D82" s="48"/>
    </row>
    <row r="83" spans="4:4">
      <c r="D83" s="48"/>
    </row>
    <row r="84" spans="4:4">
      <c r="D84" s="48"/>
    </row>
    <row r="85" spans="4:4">
      <c r="D85" s="48"/>
    </row>
    <row r="86" spans="4:4">
      <c r="D86" s="48"/>
    </row>
    <row r="87" spans="4:4">
      <c r="D87" s="48"/>
    </row>
    <row r="88" spans="4:4">
      <c r="D88" s="48"/>
    </row>
    <row r="89" spans="4:4">
      <c r="D89" s="48"/>
    </row>
    <row r="90" spans="4:4">
      <c r="D90" s="48"/>
    </row>
    <row r="91" spans="4:4">
      <c r="D91" s="48"/>
    </row>
    <row r="92" spans="4:4">
      <c r="D92" s="48"/>
    </row>
    <row r="93" spans="4:4">
      <c r="D93" s="48"/>
    </row>
    <row r="94" spans="4:4">
      <c r="D94" s="48"/>
    </row>
    <row r="95" spans="4:4">
      <c r="D95" s="48"/>
    </row>
    <row r="96" spans="4:4">
      <c r="D96" s="48"/>
    </row>
    <row r="97" spans="4:4">
      <c r="D97" s="48"/>
    </row>
    <row r="98" spans="4:4">
      <c r="D98" s="48"/>
    </row>
    <row r="99" spans="4:4">
      <c r="D99" s="48"/>
    </row>
    <row r="100" spans="4:4">
      <c r="D100" s="48"/>
    </row>
    <row r="101" spans="4:4">
      <c r="D101" s="48"/>
    </row>
    <row r="102" spans="4:4">
      <c r="D102" s="48"/>
    </row>
    <row r="103" spans="4:4">
      <c r="D103" s="48"/>
    </row>
    <row r="104" spans="4:4">
      <c r="D104" s="48"/>
    </row>
    <row r="105" spans="4:4">
      <c r="D105" s="48"/>
    </row>
    <row r="106" spans="4:4">
      <c r="D106" s="48"/>
    </row>
    <row r="107" spans="4:4">
      <c r="D107" s="48"/>
    </row>
    <row r="108" spans="4:4">
      <c r="D108" s="48"/>
    </row>
    <row r="109" spans="4:4">
      <c r="D109" s="48"/>
    </row>
    <row r="110" spans="4:4">
      <c r="D110" s="48"/>
    </row>
    <row r="111" spans="4:4">
      <c r="D111" s="48"/>
    </row>
    <row r="112" spans="4:4">
      <c r="D112" s="48"/>
    </row>
    <row r="113" spans="4:4">
      <c r="D113" s="48"/>
    </row>
    <row r="114" spans="4:4">
      <c r="D114" s="48"/>
    </row>
    <row r="115" spans="4:4">
      <c r="D115" s="48"/>
    </row>
    <row r="116" spans="4:4">
      <c r="D116" s="48"/>
    </row>
    <row r="117" spans="4:4">
      <c r="D117" s="48"/>
    </row>
    <row r="118" spans="4:4">
      <c r="D118" s="48"/>
    </row>
    <row r="119" spans="4:4">
      <c r="D119" s="48"/>
    </row>
    <row r="120" spans="4:4">
      <c r="D120" s="48"/>
    </row>
    <row r="121" spans="4:4">
      <c r="D121" s="48"/>
    </row>
    <row r="122" spans="4:4">
      <c r="D122" s="48"/>
    </row>
    <row r="123" spans="4:4">
      <c r="D123" s="48"/>
    </row>
    <row r="124" spans="4:4">
      <c r="D124" s="48"/>
    </row>
    <row r="125" spans="4:4">
      <c r="D125" s="48"/>
    </row>
    <row r="126" spans="4:4">
      <c r="D126" s="48"/>
    </row>
    <row r="127" spans="4:4">
      <c r="D127" s="48"/>
    </row>
    <row r="128" spans="4:4">
      <c r="D128" s="48"/>
    </row>
    <row r="129" spans="4:4">
      <c r="D129" s="48"/>
    </row>
    <row r="130" spans="4:4">
      <c r="D130" s="48"/>
    </row>
    <row r="131" spans="4:4">
      <c r="D131" s="48"/>
    </row>
    <row r="132" spans="4:4">
      <c r="D132" s="48"/>
    </row>
    <row r="133" spans="4:4">
      <c r="D133" s="48"/>
    </row>
    <row r="134" spans="4:4">
      <c r="D134" s="48"/>
    </row>
    <row r="135" spans="4:4">
      <c r="D135" s="48"/>
    </row>
    <row r="136" spans="4:4">
      <c r="D136" s="48"/>
    </row>
    <row r="137" spans="4:4">
      <c r="D137" s="48"/>
    </row>
    <row r="138" spans="4:4">
      <c r="D138" s="48"/>
    </row>
    <row r="139" spans="4:4">
      <c r="D139" s="48"/>
    </row>
    <row r="140" spans="4:4">
      <c r="D140" s="48"/>
    </row>
    <row r="141" spans="4:4">
      <c r="D141" s="48"/>
    </row>
    <row r="142" spans="4:4">
      <c r="D142" s="48"/>
    </row>
    <row r="143" spans="4:4">
      <c r="D143" s="48"/>
    </row>
    <row r="144" spans="4:4">
      <c r="D144" s="48"/>
    </row>
    <row r="145" spans="4:4">
      <c r="D145" s="48"/>
    </row>
    <row r="146" spans="4:4">
      <c r="D146" s="48"/>
    </row>
    <row r="147" spans="4:4">
      <c r="D147" s="48"/>
    </row>
    <row r="148" spans="4:4">
      <c r="D148" s="48"/>
    </row>
    <row r="149" spans="4:4">
      <c r="D149" s="48"/>
    </row>
    <row r="150" spans="4:4">
      <c r="D150" s="48"/>
    </row>
    <row r="151" spans="4:4">
      <c r="D151" s="48"/>
    </row>
    <row r="152" spans="4:4">
      <c r="D152" s="48"/>
    </row>
    <row r="153" spans="4:4">
      <c r="D153" s="48"/>
    </row>
    <row r="154" spans="4:4">
      <c r="D154" s="48"/>
    </row>
    <row r="155" spans="4:4">
      <c r="D155" s="48"/>
    </row>
    <row r="156" spans="4:4">
      <c r="D156" s="48"/>
    </row>
    <row r="157" spans="4:4">
      <c r="D157" s="48"/>
    </row>
    <row r="158" spans="4:4">
      <c r="D158" s="48"/>
    </row>
    <row r="159" spans="4:4">
      <c r="D159" s="48"/>
    </row>
    <row r="160" spans="4:4">
      <c r="D160" s="48"/>
    </row>
    <row r="161" spans="4:4">
      <c r="D161" s="48"/>
    </row>
    <row r="162" spans="4:4">
      <c r="D162" s="48"/>
    </row>
    <row r="163" spans="4:4">
      <c r="D163" s="48"/>
    </row>
    <row r="164" spans="4:4">
      <c r="D164" s="48"/>
    </row>
    <row r="165" spans="4:4">
      <c r="D165" s="48"/>
    </row>
    <row r="166" spans="4:4">
      <c r="D166" s="48"/>
    </row>
    <row r="167" spans="4:4">
      <c r="D167" s="48"/>
    </row>
    <row r="168" spans="4:4">
      <c r="D168" s="48"/>
    </row>
    <row r="169" spans="4:4">
      <c r="D169" s="48"/>
    </row>
    <row r="170" spans="4:4">
      <c r="D170" s="48"/>
    </row>
    <row r="171" spans="4:4">
      <c r="D171" s="48"/>
    </row>
    <row r="172" spans="4:4">
      <c r="D172" s="48"/>
    </row>
    <row r="173" spans="4:4">
      <c r="D173" s="48"/>
    </row>
    <row r="174" spans="4:4">
      <c r="D174" s="48"/>
    </row>
    <row r="175" spans="4:4">
      <c r="D175" s="48"/>
    </row>
    <row r="176" spans="4:4">
      <c r="D176" s="48"/>
    </row>
    <row r="177" spans="4:4">
      <c r="D177" s="48"/>
    </row>
    <row r="178" spans="4:4">
      <c r="D178" s="48"/>
    </row>
    <row r="179" spans="4:4">
      <c r="D179" s="48"/>
    </row>
    <row r="180" spans="4:4">
      <c r="D180" s="48"/>
    </row>
    <row r="181" spans="4:4">
      <c r="D181" s="48"/>
    </row>
    <row r="182" spans="4:4">
      <c r="D182" s="48"/>
    </row>
    <row r="183" spans="4:4">
      <c r="D183" s="48"/>
    </row>
    <row r="184" spans="4:4">
      <c r="D184" s="48"/>
    </row>
    <row r="185" spans="4:4">
      <c r="D185" s="48"/>
    </row>
    <row r="186" spans="4:4">
      <c r="D186" s="48"/>
    </row>
    <row r="187" spans="4:4">
      <c r="D187" s="48"/>
    </row>
    <row r="188" spans="4:4">
      <c r="D188" s="48"/>
    </row>
    <row r="189" spans="4:4">
      <c r="D189" s="48"/>
    </row>
    <row r="190" spans="4:4">
      <c r="D190" s="48"/>
    </row>
    <row r="191" spans="4:4">
      <c r="D191" s="48"/>
    </row>
    <row r="192" spans="4:4">
      <c r="D192" s="48"/>
    </row>
    <row r="193" spans="4:4">
      <c r="D193" s="48"/>
    </row>
    <row r="194" spans="4:4">
      <c r="D194" s="48"/>
    </row>
    <row r="195" spans="4:4">
      <c r="D195" s="48"/>
    </row>
    <row r="196" spans="4:4">
      <c r="D196" s="48"/>
    </row>
    <row r="197" spans="4:4">
      <c r="D197" s="48"/>
    </row>
    <row r="198" spans="4:4">
      <c r="D198" s="48"/>
    </row>
    <row r="199" spans="4:4">
      <c r="D199" s="48"/>
    </row>
    <row r="200" spans="4:4">
      <c r="D200" s="48"/>
    </row>
    <row r="201" spans="4:4">
      <c r="D201" s="48"/>
    </row>
    <row r="202" spans="4:4">
      <c r="D202" s="48"/>
    </row>
    <row r="203" spans="4:4">
      <c r="D203" s="48"/>
    </row>
    <row r="204" spans="4:4">
      <c r="D204" s="48"/>
    </row>
    <row r="205" spans="4:4">
      <c r="D205" s="48"/>
    </row>
  </sheetData>
  <mergeCells count="3">
    <mergeCell ref="A2:H2"/>
    <mergeCell ref="A4:H4"/>
    <mergeCell ref="A11:H11"/>
  </mergeCells>
  <dataValidations count="3">
    <dataValidation type="list" allowBlank="1" showInputMessage="1" showErrorMessage="1" sqref="A12:A15 A3:C3 G6:G10 A5:C10 B12:C16 A44:A200 B44:C203" xr:uid="{7144E115-CA66-4A5F-AC91-B417B6764E77}">
      <formula1>"Yes, No"</formula1>
    </dataValidation>
    <dataValidation type="list" allowBlank="1" showInputMessage="1" showErrorMessage="1" sqref="G5" xr:uid="{A1C473E9-803C-44A0-8442-5F7B08F8B1E8}">
      <formula1>"Hourly, Annual"</formula1>
    </dataValidation>
    <dataValidation type="list" allowBlank="1" showInputMessage="1" showErrorMessage="1" sqref="D3 D5:D10 D12:D205" xr:uid="{3DFE618D-AA8C-4D8A-9CE1-C43A6FBBA788}">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F8EEE-08AF-4ABD-B84C-32EBE6DA05DB}">
  <dimension ref="A1:H51"/>
  <sheetViews>
    <sheetView workbookViewId="0">
      <selection activeCell="A10" sqref="A10:H10"/>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55" t="s">
        <v>0</v>
      </c>
      <c r="B1" s="55" t="s">
        <v>1</v>
      </c>
      <c r="C1" s="55" t="s">
        <v>2</v>
      </c>
      <c r="D1" s="56" t="s">
        <v>3</v>
      </c>
      <c r="E1" s="56" t="s">
        <v>5</v>
      </c>
      <c r="F1" s="56" t="s">
        <v>6</v>
      </c>
      <c r="G1" s="56" t="s">
        <v>7</v>
      </c>
      <c r="H1" s="56" t="s">
        <v>8</v>
      </c>
    </row>
    <row r="2" spans="1:8" ht="18.75">
      <c r="A2" s="80" t="s">
        <v>192</v>
      </c>
      <c r="B2" s="80"/>
      <c r="C2" s="80"/>
      <c r="D2" s="80"/>
      <c r="E2" s="80"/>
      <c r="F2" s="80"/>
      <c r="G2" s="80"/>
      <c r="H2" s="80"/>
    </row>
    <row r="3" spans="1:8" ht="90">
      <c r="A3" s="48" t="s">
        <v>10</v>
      </c>
      <c r="B3" s="48"/>
      <c r="C3" s="48" t="s">
        <v>11</v>
      </c>
      <c r="D3" s="48" t="s">
        <v>86</v>
      </c>
      <c r="E3" s="48" t="s">
        <v>193</v>
      </c>
      <c r="F3" s="5" t="s">
        <v>194</v>
      </c>
      <c r="G3" t="s">
        <v>119</v>
      </c>
    </row>
    <row r="4" spans="1:8">
      <c r="A4" s="58" t="s">
        <v>10</v>
      </c>
      <c r="B4" s="58"/>
      <c r="C4" s="58" t="s">
        <v>11</v>
      </c>
      <c r="D4" s="58" t="s">
        <v>90</v>
      </c>
      <c r="E4" s="6" t="s">
        <v>195</v>
      </c>
      <c r="F4" s="7" t="s">
        <v>196</v>
      </c>
      <c r="G4" s="8">
        <f>IF(AND(G3="Option A"),G6,IF(AND(G3="Option B"),G30))</f>
        <v>0.5164879</v>
      </c>
      <c r="H4" s="6"/>
    </row>
    <row r="5" spans="1:8" ht="18.75">
      <c r="A5" s="80" t="s">
        <v>197</v>
      </c>
      <c r="B5" s="80"/>
      <c r="C5" s="80"/>
      <c r="D5" s="80"/>
      <c r="E5" s="80"/>
      <c r="F5" s="80"/>
      <c r="G5" s="80"/>
      <c r="H5" s="80"/>
    </row>
    <row r="6" spans="1:8">
      <c r="A6" s="58" t="s">
        <v>10</v>
      </c>
      <c r="B6" s="58"/>
      <c r="C6" s="58" t="s">
        <v>11</v>
      </c>
      <c r="D6" s="58" t="s">
        <v>90</v>
      </c>
      <c r="E6" s="6" t="s">
        <v>195</v>
      </c>
      <c r="F6" s="7" t="s">
        <v>196</v>
      </c>
      <c r="G6" s="8">
        <f>SUM(((G14*G11)/G14),((G23*G22)/G23),((G28*G27)/G28))</f>
        <v>0.5164879</v>
      </c>
      <c r="H6" s="6"/>
    </row>
    <row r="7" spans="1:8" ht="18.75">
      <c r="A7" s="80" t="s">
        <v>198</v>
      </c>
      <c r="B7" s="80"/>
      <c r="C7" s="80"/>
      <c r="D7" s="80"/>
      <c r="E7" s="80"/>
      <c r="F7" s="80"/>
      <c r="G7" s="80"/>
      <c r="H7" s="80"/>
    </row>
    <row r="8" spans="1:8" ht="18.75">
      <c r="A8" s="80" t="s">
        <v>199</v>
      </c>
      <c r="B8" s="80"/>
      <c r="C8" s="80"/>
      <c r="D8" s="80"/>
      <c r="E8" s="80"/>
      <c r="F8" s="80"/>
      <c r="G8" s="80"/>
      <c r="H8" s="80"/>
    </row>
    <row r="9" spans="1:8" ht="105">
      <c r="A9" s="48" t="s">
        <v>10</v>
      </c>
      <c r="B9" s="48"/>
      <c r="C9" s="48" t="s">
        <v>10</v>
      </c>
      <c r="D9" s="48" t="s">
        <v>86</v>
      </c>
      <c r="E9" t="s">
        <v>193</v>
      </c>
      <c r="F9" s="5" t="s">
        <v>200</v>
      </c>
      <c r="G9" t="s">
        <v>201</v>
      </c>
    </row>
    <row r="10" spans="1:8" ht="18.75">
      <c r="A10" s="80" t="s">
        <v>201</v>
      </c>
      <c r="B10" s="80"/>
      <c r="C10" s="80"/>
      <c r="D10" s="80"/>
      <c r="E10" s="80"/>
      <c r="F10" s="80"/>
      <c r="G10" s="80"/>
      <c r="H10" s="80"/>
    </row>
    <row r="11" spans="1:8">
      <c r="A11" s="58" t="s">
        <v>10</v>
      </c>
      <c r="B11" s="58"/>
      <c r="C11" s="58" t="s">
        <v>11</v>
      </c>
      <c r="D11" s="58" t="s">
        <v>90</v>
      </c>
      <c r="E11" s="6" t="s">
        <v>202</v>
      </c>
      <c r="F11" s="6" t="s">
        <v>203</v>
      </c>
      <c r="G11" s="8">
        <f>SUM((G18*G19*G20)/G14)</f>
        <v>7.0087900000000009E-2</v>
      </c>
      <c r="H11" s="6"/>
    </row>
    <row r="12" spans="1:8">
      <c r="A12" s="46" t="s">
        <v>10</v>
      </c>
      <c r="B12" s="46"/>
      <c r="C12" s="48" t="s">
        <v>10</v>
      </c>
      <c r="D12" s="48" t="s">
        <v>12</v>
      </c>
      <c r="E12" s="46" t="s">
        <v>204</v>
      </c>
      <c r="F12" s="46" t="s">
        <v>205</v>
      </c>
      <c r="G12" s="46"/>
      <c r="H12" s="46"/>
    </row>
    <row r="13" spans="1:8" ht="30">
      <c r="A13" s="46" t="s">
        <v>10</v>
      </c>
      <c r="B13" s="48"/>
      <c r="C13" s="48" t="s">
        <v>10</v>
      </c>
      <c r="D13" s="48" t="s">
        <v>12</v>
      </c>
      <c r="E13" t="s">
        <v>206</v>
      </c>
      <c r="F13" s="5" t="s">
        <v>207</v>
      </c>
      <c r="G13" t="s">
        <v>208</v>
      </c>
    </row>
    <row r="14" spans="1:8" ht="30">
      <c r="A14" s="46" t="s">
        <v>10</v>
      </c>
      <c r="B14" s="48"/>
      <c r="C14" s="48" t="s">
        <v>10</v>
      </c>
      <c r="D14" s="48" t="s">
        <v>126</v>
      </c>
      <c r="E14" t="s">
        <v>209</v>
      </c>
      <c r="F14" s="5" t="s">
        <v>210</v>
      </c>
      <c r="G14" s="4">
        <v>40</v>
      </c>
    </row>
    <row r="15" spans="1:8">
      <c r="A15" s="46" t="s">
        <v>10</v>
      </c>
      <c r="B15" s="48"/>
      <c r="C15" s="48" t="s">
        <v>10</v>
      </c>
      <c r="D15" s="48" t="s">
        <v>12</v>
      </c>
      <c r="E15" t="s">
        <v>211</v>
      </c>
      <c r="F15" t="s">
        <v>212</v>
      </c>
      <c r="G15" s="4">
        <v>2009</v>
      </c>
    </row>
    <row r="16" spans="1:8" ht="18.75">
      <c r="A16" s="81" t="s">
        <v>213</v>
      </c>
      <c r="B16" s="81"/>
      <c r="C16" s="81"/>
      <c r="D16" s="81"/>
      <c r="E16" s="81"/>
      <c r="F16" s="81"/>
      <c r="G16" s="81"/>
      <c r="H16" s="81"/>
    </row>
    <row r="17" spans="1:8">
      <c r="A17" s="4" t="s">
        <v>10</v>
      </c>
      <c r="B17" s="46"/>
      <c r="C17" s="46" t="s">
        <v>10</v>
      </c>
      <c r="D17" s="48" t="s">
        <v>12</v>
      </c>
      <c r="E17" s="46" t="s">
        <v>204</v>
      </c>
      <c r="F17" s="46" t="s">
        <v>205</v>
      </c>
      <c r="G17" s="46" t="s">
        <v>214</v>
      </c>
      <c r="H17" s="46"/>
    </row>
    <row r="18" spans="1:8" ht="30">
      <c r="A18" s="4" t="s">
        <v>10</v>
      </c>
      <c r="C18" s="48" t="s">
        <v>10</v>
      </c>
      <c r="D18" s="48" t="s">
        <v>126</v>
      </c>
      <c r="E18" t="s">
        <v>215</v>
      </c>
      <c r="F18" s="5" t="s">
        <v>216</v>
      </c>
      <c r="G18" s="4">
        <v>1</v>
      </c>
    </row>
    <row r="19" spans="1:8" ht="30">
      <c r="A19" s="4" t="s">
        <v>10</v>
      </c>
      <c r="C19" s="48" t="s">
        <v>10</v>
      </c>
      <c r="D19" s="48" t="s">
        <v>126</v>
      </c>
      <c r="E19" t="s">
        <v>217</v>
      </c>
      <c r="F19" s="5" t="s">
        <v>218</v>
      </c>
      <c r="G19" s="4">
        <v>22.609000000000002</v>
      </c>
    </row>
    <row r="20" spans="1:8">
      <c r="A20" s="4" t="s">
        <v>10</v>
      </c>
      <c r="C20" s="48" t="s">
        <v>10</v>
      </c>
      <c r="D20" s="48" t="s">
        <v>126</v>
      </c>
      <c r="E20" t="s">
        <v>219</v>
      </c>
      <c r="F20" t="s">
        <v>220</v>
      </c>
      <c r="G20" s="4">
        <v>0.124</v>
      </c>
    </row>
    <row r="21" spans="1:8" ht="18.75">
      <c r="A21" s="80" t="s">
        <v>221</v>
      </c>
      <c r="B21" s="80"/>
      <c r="C21" s="80"/>
      <c r="D21" s="80"/>
      <c r="E21" s="80"/>
      <c r="F21" s="80"/>
      <c r="G21" s="80"/>
      <c r="H21" s="80"/>
    </row>
    <row r="22" spans="1:8">
      <c r="A22" s="58" t="s">
        <v>10</v>
      </c>
      <c r="B22" s="58"/>
      <c r="C22" s="58" t="s">
        <v>11</v>
      </c>
      <c r="D22" s="58" t="s">
        <v>90</v>
      </c>
      <c r="E22" s="6" t="s">
        <v>202</v>
      </c>
      <c r="F22" s="7" t="s">
        <v>222</v>
      </c>
      <c r="G22" s="8">
        <f>(G24*3.6)/G25</f>
        <v>0.44640000000000002</v>
      </c>
      <c r="H22" s="6"/>
    </row>
    <row r="23" spans="1:8" ht="30">
      <c r="A23" s="48" t="s">
        <v>10</v>
      </c>
      <c r="B23" s="48"/>
      <c r="C23" s="48" t="s">
        <v>10</v>
      </c>
      <c r="D23" s="48" t="s">
        <v>126</v>
      </c>
      <c r="E23" t="s">
        <v>209</v>
      </c>
      <c r="F23" s="5" t="s">
        <v>210</v>
      </c>
      <c r="G23" s="4">
        <v>40</v>
      </c>
    </row>
    <row r="24" spans="1:8" ht="30">
      <c r="A24" s="48" t="s">
        <v>10</v>
      </c>
      <c r="B24" s="48"/>
      <c r="C24" s="48" t="s">
        <v>10</v>
      </c>
      <c r="D24" s="48" t="s">
        <v>126</v>
      </c>
      <c r="E24" t="s">
        <v>223</v>
      </c>
      <c r="F24" s="5" t="s">
        <v>224</v>
      </c>
      <c r="G24" s="4">
        <v>0.124</v>
      </c>
    </row>
    <row r="25" spans="1:8" ht="30">
      <c r="A25" s="48" t="s">
        <v>10</v>
      </c>
      <c r="B25" s="48"/>
      <c r="C25" s="48" t="s">
        <v>10</v>
      </c>
      <c r="D25" s="48" t="s">
        <v>126</v>
      </c>
      <c r="E25" t="s">
        <v>225</v>
      </c>
      <c r="F25" s="5" t="s">
        <v>226</v>
      </c>
      <c r="G25" s="4">
        <v>1</v>
      </c>
    </row>
    <row r="26" spans="1:8" ht="18.75">
      <c r="A26" s="81" t="s">
        <v>227</v>
      </c>
      <c r="B26" s="81"/>
      <c r="C26" s="81"/>
      <c r="D26" s="81"/>
      <c r="E26" s="81"/>
      <c r="F26" s="81"/>
      <c r="G26" s="81"/>
      <c r="H26" s="81"/>
    </row>
    <row r="27" spans="1:8">
      <c r="A27" s="58" t="s">
        <v>10</v>
      </c>
      <c r="B27" s="58"/>
      <c r="C27" s="58" t="s">
        <v>11</v>
      </c>
      <c r="D27" s="58" t="s">
        <v>90</v>
      </c>
      <c r="E27" s="6" t="s">
        <v>202</v>
      </c>
      <c r="F27" s="7" t="s">
        <v>203</v>
      </c>
      <c r="G27" s="8">
        <f>0</f>
        <v>0</v>
      </c>
      <c r="H27" s="6"/>
    </row>
    <row r="28" spans="1:8" ht="30">
      <c r="A28" s="48" t="s">
        <v>10</v>
      </c>
      <c r="B28" s="48"/>
      <c r="C28" s="48" t="s">
        <v>10</v>
      </c>
      <c r="D28" s="48" t="s">
        <v>126</v>
      </c>
      <c r="E28" t="s">
        <v>209</v>
      </c>
      <c r="F28" s="5" t="s">
        <v>210</v>
      </c>
      <c r="G28" s="4">
        <v>40</v>
      </c>
    </row>
    <row r="29" spans="1:8" ht="18.75">
      <c r="A29" s="80" t="s">
        <v>228</v>
      </c>
      <c r="B29" s="80"/>
      <c r="C29" s="80"/>
      <c r="D29" s="80"/>
      <c r="E29" s="80"/>
      <c r="F29" s="80"/>
      <c r="G29" s="80"/>
      <c r="H29" s="80"/>
    </row>
    <row r="30" spans="1:8">
      <c r="A30" s="6" t="s">
        <v>10</v>
      </c>
      <c r="B30" s="6"/>
      <c r="C30" s="6" t="s">
        <v>11</v>
      </c>
      <c r="D30" s="58" t="s">
        <v>90</v>
      </c>
      <c r="E30" s="6" t="s">
        <v>195</v>
      </c>
      <c r="F30" s="6" t="s">
        <v>229</v>
      </c>
      <c r="G30" s="8">
        <f>SUM((G34*G35*G36),(G39*G40*G41),(G44*G45*G46),(G49*G50*G51))/G31</f>
        <v>0.22200625000000002</v>
      </c>
      <c r="H30" s="6"/>
    </row>
    <row r="31" spans="1:8" ht="45">
      <c r="A31" t="s">
        <v>10</v>
      </c>
      <c r="C31" t="s">
        <v>10</v>
      </c>
      <c r="D31" s="48" t="s">
        <v>126</v>
      </c>
      <c r="E31" t="s">
        <v>230</v>
      </c>
      <c r="F31" s="5" t="s">
        <v>231</v>
      </c>
      <c r="G31" s="4">
        <v>40</v>
      </c>
    </row>
    <row r="32" spans="1:8" ht="18.75">
      <c r="A32" s="81" t="s">
        <v>213</v>
      </c>
      <c r="B32" s="81"/>
      <c r="C32" s="81"/>
      <c r="D32" s="81"/>
      <c r="E32" s="81"/>
      <c r="F32" s="81"/>
      <c r="G32" s="81"/>
      <c r="H32" s="81"/>
    </row>
    <row r="33" spans="1:8">
      <c r="A33" s="46" t="s">
        <v>10</v>
      </c>
      <c r="B33" s="46"/>
      <c r="C33" s="46" t="s">
        <v>10</v>
      </c>
      <c r="D33" s="48" t="s">
        <v>12</v>
      </c>
      <c r="E33" s="46" t="s">
        <v>204</v>
      </c>
      <c r="F33" s="46" t="s">
        <v>205</v>
      </c>
      <c r="G33" s="46" t="s">
        <v>214</v>
      </c>
      <c r="H33" s="46"/>
    </row>
    <row r="34" spans="1:8" ht="30">
      <c r="A34" t="s">
        <v>10</v>
      </c>
      <c r="C34" t="s">
        <v>10</v>
      </c>
      <c r="D34" s="48" t="s">
        <v>126</v>
      </c>
      <c r="E34" t="s">
        <v>232</v>
      </c>
      <c r="F34" s="5" t="s">
        <v>216</v>
      </c>
      <c r="G34" s="4">
        <v>1</v>
      </c>
    </row>
    <row r="35" spans="1:8" ht="30">
      <c r="A35" t="s">
        <v>10</v>
      </c>
      <c r="C35" t="s">
        <v>10</v>
      </c>
      <c r="D35" s="48" t="s">
        <v>126</v>
      </c>
      <c r="E35" t="s">
        <v>217</v>
      </c>
      <c r="F35" s="5" t="s">
        <v>218</v>
      </c>
      <c r="G35" s="4">
        <v>22.609000000000002</v>
      </c>
    </row>
    <row r="36" spans="1:8">
      <c r="A36" t="s">
        <v>10</v>
      </c>
      <c r="C36" t="s">
        <v>10</v>
      </c>
      <c r="D36" s="48" t="s">
        <v>126</v>
      </c>
      <c r="E36" t="s">
        <v>219</v>
      </c>
      <c r="F36" t="s">
        <v>220</v>
      </c>
      <c r="G36" s="4">
        <v>0.12</v>
      </c>
    </row>
    <row r="37" spans="1:8" ht="18.75">
      <c r="A37" s="81" t="s">
        <v>213</v>
      </c>
      <c r="B37" s="81"/>
      <c r="C37" s="81"/>
      <c r="D37" s="81"/>
      <c r="E37" s="81"/>
      <c r="F37" s="81"/>
      <c r="G37" s="81"/>
      <c r="H37" s="81"/>
    </row>
    <row r="38" spans="1:8">
      <c r="A38" s="46" t="s">
        <v>10</v>
      </c>
      <c r="B38" s="46"/>
      <c r="C38" s="46" t="s">
        <v>10</v>
      </c>
      <c r="D38" s="48" t="s">
        <v>12</v>
      </c>
      <c r="E38" s="46" t="s">
        <v>204</v>
      </c>
      <c r="F38" s="46" t="s">
        <v>205</v>
      </c>
      <c r="G38" s="46" t="s">
        <v>233</v>
      </c>
      <c r="H38" s="46"/>
    </row>
    <row r="39" spans="1:8" ht="30">
      <c r="A39" s="46" t="s">
        <v>10</v>
      </c>
      <c r="C39" t="s">
        <v>10</v>
      </c>
      <c r="D39" s="48" t="s">
        <v>126</v>
      </c>
      <c r="E39" t="s">
        <v>232</v>
      </c>
      <c r="F39" s="5" t="s">
        <v>216</v>
      </c>
      <c r="G39" s="4">
        <v>1</v>
      </c>
    </row>
    <row r="40" spans="1:8" ht="30">
      <c r="A40" s="46" t="s">
        <v>10</v>
      </c>
      <c r="C40" t="s">
        <v>10</v>
      </c>
      <c r="D40" s="48" t="s">
        <v>126</v>
      </c>
      <c r="E40" t="s">
        <v>217</v>
      </c>
      <c r="F40" s="5" t="s">
        <v>218</v>
      </c>
      <c r="G40" s="4">
        <v>38.936999999999998</v>
      </c>
    </row>
    <row r="41" spans="1:8">
      <c r="A41" s="46" t="s">
        <v>10</v>
      </c>
      <c r="C41" t="s">
        <v>10</v>
      </c>
      <c r="D41" s="48" t="s">
        <v>126</v>
      </c>
      <c r="E41" t="s">
        <v>219</v>
      </c>
      <c r="F41" t="s">
        <v>220</v>
      </c>
      <c r="G41" s="4">
        <v>0.08</v>
      </c>
    </row>
    <row r="42" spans="1:8" ht="18.75">
      <c r="A42" s="81" t="s">
        <v>213</v>
      </c>
      <c r="B42" s="81"/>
      <c r="C42" s="81"/>
      <c r="D42" s="81"/>
      <c r="E42" s="81"/>
      <c r="F42" s="81"/>
      <c r="G42" s="81"/>
      <c r="H42" s="81"/>
    </row>
    <row r="43" spans="1:8">
      <c r="A43" s="46" t="s">
        <v>10</v>
      </c>
      <c r="B43" s="46"/>
      <c r="C43" s="46" t="s">
        <v>10</v>
      </c>
      <c r="D43" s="48" t="s">
        <v>12</v>
      </c>
      <c r="E43" s="46" t="s">
        <v>204</v>
      </c>
      <c r="F43" s="46" t="s">
        <v>205</v>
      </c>
      <c r="G43" s="46" t="s">
        <v>233</v>
      </c>
      <c r="H43" s="46"/>
    </row>
    <row r="44" spans="1:8" ht="30">
      <c r="A44" s="46" t="s">
        <v>10</v>
      </c>
      <c r="C44" t="s">
        <v>10</v>
      </c>
      <c r="D44" s="48" t="s">
        <v>126</v>
      </c>
      <c r="E44" t="s">
        <v>232</v>
      </c>
      <c r="F44" s="5" t="s">
        <v>216</v>
      </c>
      <c r="G44" s="4">
        <v>2</v>
      </c>
    </row>
    <row r="45" spans="1:8" ht="30">
      <c r="A45" s="46" t="s">
        <v>10</v>
      </c>
      <c r="C45" t="s">
        <v>10</v>
      </c>
      <c r="D45" s="48" t="s">
        <v>126</v>
      </c>
      <c r="E45" t="s">
        <v>217</v>
      </c>
      <c r="F45" s="5" t="s">
        <v>218</v>
      </c>
      <c r="G45" s="4">
        <v>3.5000000000000003E-2</v>
      </c>
    </row>
    <row r="46" spans="1:8">
      <c r="A46" s="46" t="s">
        <v>10</v>
      </c>
      <c r="C46" t="s">
        <v>10</v>
      </c>
      <c r="D46" s="48" t="s">
        <v>126</v>
      </c>
      <c r="E46" t="s">
        <v>219</v>
      </c>
      <c r="F46" t="s">
        <v>220</v>
      </c>
      <c r="G46" s="4">
        <v>0.06</v>
      </c>
    </row>
    <row r="47" spans="1:8" ht="18.75">
      <c r="A47" s="81" t="s">
        <v>213</v>
      </c>
      <c r="B47" s="81"/>
      <c r="C47" s="81"/>
      <c r="D47" s="81"/>
      <c r="E47" s="81"/>
      <c r="F47" s="81"/>
      <c r="G47" s="81"/>
      <c r="H47" s="81"/>
    </row>
    <row r="48" spans="1:8">
      <c r="A48" s="46" t="s">
        <v>10</v>
      </c>
      <c r="B48" s="46"/>
      <c r="C48" s="46" t="s">
        <v>10</v>
      </c>
      <c r="D48" s="48" t="s">
        <v>12</v>
      </c>
      <c r="E48" s="46" t="s">
        <v>204</v>
      </c>
      <c r="F48" s="46" t="s">
        <v>205</v>
      </c>
      <c r="G48" s="46" t="s">
        <v>233</v>
      </c>
      <c r="H48" s="46"/>
    </row>
    <row r="49" spans="1:7" ht="30">
      <c r="A49" s="46" t="s">
        <v>10</v>
      </c>
      <c r="C49" t="s">
        <v>10</v>
      </c>
      <c r="D49" s="48" t="s">
        <v>126</v>
      </c>
      <c r="E49" t="s">
        <v>232</v>
      </c>
      <c r="F49" s="5" t="s">
        <v>216</v>
      </c>
      <c r="G49" s="4">
        <v>1</v>
      </c>
    </row>
    <row r="50" spans="1:7" ht="30">
      <c r="A50" s="46" t="s">
        <v>10</v>
      </c>
      <c r="C50" t="s">
        <v>10</v>
      </c>
      <c r="D50" s="48" t="s">
        <v>126</v>
      </c>
      <c r="E50" t="s">
        <v>217</v>
      </c>
      <c r="F50" s="5" t="s">
        <v>218</v>
      </c>
      <c r="G50" s="4">
        <v>43.542999999999999</v>
      </c>
    </row>
    <row r="51" spans="1:7">
      <c r="A51" s="46" t="s">
        <v>10</v>
      </c>
      <c r="C51" t="s">
        <v>10</v>
      </c>
      <c r="D51" s="48" t="s">
        <v>126</v>
      </c>
      <c r="E51" t="s">
        <v>219</v>
      </c>
      <c r="F51" t="s">
        <v>220</v>
      </c>
      <c r="G51" s="4">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G9" xr:uid="{CA209343-325E-47F6-9F02-720CB9EABD73}">
      <formula1>"Option A1, Option A2, Option A3"</formula1>
    </dataValidation>
    <dataValidation type="list" allowBlank="1" showInputMessage="1" showErrorMessage="1" sqref="G3" xr:uid="{C83A65D4-9ABF-44E8-BCB9-A09D09FED5F1}">
      <formula1>"Option A, Option B"</formula1>
    </dataValidation>
    <dataValidation type="list" allowBlank="1" showInputMessage="1" showErrorMessage="1" sqref="A11:C11 C12 A6:C6 A27:C28 B13:C15 A9:C9 A3:C4 A22:C25" xr:uid="{DB1DA6A4-3B9B-4AB5-AB41-42DFE5368CDA}">
      <formula1>"Yes, No"</formula1>
    </dataValidation>
    <dataValidation type="list" allowBlank="1" showInputMessage="1" showErrorMessage="1" sqref="D6 D17:D20 D27:D28 D48:D51 D22:D25 D30:D31 D9 D11:D15 D33:D36 D38:D41 D43:D46 D3:D4" xr:uid="{88F0AEFA-33C9-4C8A-B011-9534B8493EF8}">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C560-8CF8-463B-82EE-585FFB709DA2}">
  <dimension ref="A1:H68"/>
  <sheetViews>
    <sheetView topLeftCell="F12" workbookViewId="0">
      <selection activeCell="F12" sqref="F12"/>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55" t="s">
        <v>0</v>
      </c>
      <c r="B1" s="55" t="s">
        <v>1</v>
      </c>
      <c r="C1" s="55" t="s">
        <v>2</v>
      </c>
      <c r="D1" s="56" t="s">
        <v>3</v>
      </c>
      <c r="E1" s="56" t="s">
        <v>5</v>
      </c>
      <c r="F1" s="56" t="s">
        <v>6</v>
      </c>
      <c r="G1" s="56" t="s">
        <v>7</v>
      </c>
      <c r="H1" s="56" t="s">
        <v>8</v>
      </c>
    </row>
    <row r="2" spans="1:8" ht="18.75">
      <c r="A2" s="80" t="s">
        <v>234</v>
      </c>
      <c r="B2" s="80"/>
      <c r="C2" s="80"/>
      <c r="D2" s="80"/>
      <c r="E2" s="80"/>
      <c r="F2" s="80"/>
      <c r="G2" s="80"/>
      <c r="H2" s="80"/>
    </row>
    <row r="3" spans="1:8" ht="135">
      <c r="A3" s="48" t="s">
        <v>10</v>
      </c>
      <c r="B3" s="48"/>
      <c r="C3" s="48" t="s">
        <v>11</v>
      </c>
      <c r="D3" s="48" t="s">
        <v>86</v>
      </c>
      <c r="E3" s="48" t="s">
        <v>235</v>
      </c>
      <c r="F3" s="5" t="s">
        <v>236</v>
      </c>
      <c r="G3" s="48" t="s">
        <v>237</v>
      </c>
      <c r="H3" s="48"/>
    </row>
    <row r="4" spans="1:8" ht="30">
      <c r="A4" s="58" t="s">
        <v>10</v>
      </c>
      <c r="B4" s="58"/>
      <c r="C4" s="58" t="s">
        <v>11</v>
      </c>
      <c r="D4" s="58" t="s">
        <v>90</v>
      </c>
      <c r="E4" s="6" t="s">
        <v>238</v>
      </c>
      <c r="F4" s="7" t="s">
        <v>239</v>
      </c>
      <c r="G4" s="8">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6"/>
    </row>
    <row r="5" spans="1:8" ht="18.75">
      <c r="A5" s="80" t="s">
        <v>240</v>
      </c>
      <c r="B5" s="80"/>
      <c r="C5" s="80"/>
      <c r="D5" s="80"/>
      <c r="E5" s="80"/>
      <c r="F5" s="80"/>
      <c r="G5" s="80"/>
      <c r="H5" s="80"/>
    </row>
    <row r="6" spans="1:8" ht="30">
      <c r="A6" s="58" t="s">
        <v>10</v>
      </c>
      <c r="B6" s="58"/>
      <c r="C6" s="58" t="s">
        <v>11</v>
      </c>
      <c r="D6" s="58" t="s">
        <v>90</v>
      </c>
      <c r="E6" s="6" t="s">
        <v>241</v>
      </c>
      <c r="F6" s="7" t="s">
        <v>242</v>
      </c>
      <c r="G6" s="8">
        <f>'Tool 07 Default Lambda'!C16</f>
        <v>0.35</v>
      </c>
      <c r="H6" s="7" t="s">
        <v>243</v>
      </c>
    </row>
    <row r="7" spans="1:8">
      <c r="A7" s="58" t="s">
        <v>10</v>
      </c>
      <c r="B7" s="58"/>
      <c r="C7" s="58" t="s">
        <v>11</v>
      </c>
      <c r="D7" s="58" t="s">
        <v>90</v>
      </c>
      <c r="E7" s="6" t="s">
        <v>244</v>
      </c>
      <c r="F7" s="7" t="s">
        <v>245</v>
      </c>
      <c r="G7" s="8">
        <f>(AVERAGE(G8,G9,G10,G11,G12))/(AVERAGE(G13,G14,G15,G16,G17))*(100)</f>
        <v>25</v>
      </c>
      <c r="H7" s="6"/>
    </row>
    <row r="8" spans="1:8" ht="30">
      <c r="A8" s="48" t="s">
        <v>10</v>
      </c>
      <c r="B8" s="48"/>
      <c r="C8" s="48" t="s">
        <v>10</v>
      </c>
      <c r="D8" s="48" t="s">
        <v>126</v>
      </c>
      <c r="E8" t="s">
        <v>246</v>
      </c>
      <c r="F8" s="5" t="s">
        <v>247</v>
      </c>
      <c r="G8" s="4">
        <v>10</v>
      </c>
    </row>
    <row r="9" spans="1:8" ht="30">
      <c r="A9" s="48" t="s">
        <v>10</v>
      </c>
      <c r="B9" s="48"/>
      <c r="C9" s="48" t="s">
        <v>10</v>
      </c>
      <c r="D9" s="48" t="s">
        <v>126</v>
      </c>
      <c r="E9" t="s">
        <v>248</v>
      </c>
      <c r="F9" s="5" t="s">
        <v>249</v>
      </c>
      <c r="G9" s="4">
        <v>10</v>
      </c>
    </row>
    <row r="10" spans="1:8" ht="30">
      <c r="A10" s="48" t="s">
        <v>10</v>
      </c>
      <c r="B10" s="48"/>
      <c r="C10" s="48" t="s">
        <v>10</v>
      </c>
      <c r="D10" s="48" t="s">
        <v>126</v>
      </c>
      <c r="E10" t="s">
        <v>250</v>
      </c>
      <c r="F10" s="5" t="s">
        <v>251</v>
      </c>
      <c r="G10" s="4">
        <v>10</v>
      </c>
    </row>
    <row r="11" spans="1:8" ht="30">
      <c r="A11" s="48" t="s">
        <v>10</v>
      </c>
      <c r="B11" s="48"/>
      <c r="C11" s="48" t="s">
        <v>10</v>
      </c>
      <c r="D11" s="48" t="s">
        <v>126</v>
      </c>
      <c r="E11" t="s">
        <v>252</v>
      </c>
      <c r="F11" s="5" t="s">
        <v>253</v>
      </c>
      <c r="G11" s="4">
        <v>10</v>
      </c>
    </row>
    <row r="12" spans="1:8" ht="30">
      <c r="A12" s="48" t="s">
        <v>10</v>
      </c>
      <c r="B12" s="48"/>
      <c r="C12" s="48" t="s">
        <v>10</v>
      </c>
      <c r="D12" s="48" t="s">
        <v>126</v>
      </c>
      <c r="E12" t="s">
        <v>254</v>
      </c>
      <c r="F12" s="5" t="s">
        <v>255</v>
      </c>
      <c r="G12" s="4">
        <v>10</v>
      </c>
    </row>
    <row r="13" spans="1:8" ht="30">
      <c r="A13" s="48" t="s">
        <v>10</v>
      </c>
      <c r="B13" s="48"/>
      <c r="C13" s="48" t="s">
        <v>10</v>
      </c>
      <c r="D13" s="48" t="s">
        <v>126</v>
      </c>
      <c r="E13" t="s">
        <v>256</v>
      </c>
      <c r="F13" s="5" t="s">
        <v>257</v>
      </c>
      <c r="G13" s="4">
        <v>40</v>
      </c>
    </row>
    <row r="14" spans="1:8" ht="30">
      <c r="A14" s="48" t="s">
        <v>10</v>
      </c>
      <c r="B14" s="48"/>
      <c r="C14" s="48" t="s">
        <v>10</v>
      </c>
      <c r="D14" s="48" t="s">
        <v>126</v>
      </c>
      <c r="E14" t="s">
        <v>258</v>
      </c>
      <c r="F14" s="5" t="s">
        <v>257</v>
      </c>
      <c r="G14" s="4">
        <v>40</v>
      </c>
    </row>
    <row r="15" spans="1:8" ht="30">
      <c r="A15" s="48" t="s">
        <v>10</v>
      </c>
      <c r="B15" s="48"/>
      <c r="C15" s="48" t="s">
        <v>10</v>
      </c>
      <c r="D15" s="48" t="s">
        <v>126</v>
      </c>
      <c r="E15" t="s">
        <v>259</v>
      </c>
      <c r="F15" s="5" t="s">
        <v>257</v>
      </c>
      <c r="G15" s="4">
        <v>40</v>
      </c>
    </row>
    <row r="16" spans="1:8" ht="30">
      <c r="A16" s="48" t="s">
        <v>10</v>
      </c>
      <c r="B16" s="48"/>
      <c r="C16" s="48" t="s">
        <v>10</v>
      </c>
      <c r="D16" s="48" t="s">
        <v>126</v>
      </c>
      <c r="E16" t="s">
        <v>260</v>
      </c>
      <c r="F16" s="5" t="s">
        <v>257</v>
      </c>
      <c r="G16" s="4">
        <v>40</v>
      </c>
    </row>
    <row r="17" spans="1:8" ht="30">
      <c r="A17" s="48" t="s">
        <v>10</v>
      </c>
      <c r="B17" s="48"/>
      <c r="C17" s="48" t="s">
        <v>10</v>
      </c>
      <c r="D17" s="48" t="s">
        <v>126</v>
      </c>
      <c r="E17" t="s">
        <v>261</v>
      </c>
      <c r="F17" s="5" t="s">
        <v>257</v>
      </c>
      <c r="G17" s="4">
        <v>40</v>
      </c>
    </row>
    <row r="18" spans="1:8">
      <c r="A18" s="48" t="s">
        <v>10</v>
      </c>
      <c r="B18" s="48"/>
      <c r="C18" s="48" t="s">
        <v>10</v>
      </c>
      <c r="D18" s="48" t="s">
        <v>126</v>
      </c>
      <c r="E18" t="s">
        <v>262</v>
      </c>
      <c r="F18" s="5" t="s">
        <v>263</v>
      </c>
      <c r="G18" s="4">
        <v>2009</v>
      </c>
    </row>
    <row r="19" spans="1:8" ht="18.75">
      <c r="A19" s="80" t="s">
        <v>264</v>
      </c>
      <c r="B19" s="80"/>
      <c r="C19" s="80"/>
      <c r="D19" s="80"/>
      <c r="E19" s="80"/>
      <c r="F19" s="80"/>
      <c r="G19" s="80"/>
      <c r="H19" s="80"/>
    </row>
    <row r="20" spans="1:8" ht="30">
      <c r="A20" s="48" t="s">
        <v>10</v>
      </c>
      <c r="B20" s="48"/>
      <c r="C20" s="48" t="s">
        <v>10</v>
      </c>
      <c r="D20" s="48" t="s">
        <v>126</v>
      </c>
      <c r="E20" t="s">
        <v>241</v>
      </c>
      <c r="F20" s="5" t="s">
        <v>242</v>
      </c>
      <c r="G20" s="4">
        <v>50</v>
      </c>
    </row>
    <row r="21" spans="1:8">
      <c r="A21" s="48" t="s">
        <v>10</v>
      </c>
      <c r="B21" s="48"/>
      <c r="C21" s="48" t="s">
        <v>10</v>
      </c>
      <c r="D21" s="48" t="s">
        <v>12</v>
      </c>
      <c r="E21" t="s">
        <v>265</v>
      </c>
      <c r="F21" s="5" t="s">
        <v>266</v>
      </c>
      <c r="G21" s="4"/>
    </row>
    <row r="22" spans="1:8">
      <c r="A22" s="48" t="s">
        <v>10</v>
      </c>
      <c r="B22" s="48"/>
      <c r="C22" s="48" t="s">
        <v>10</v>
      </c>
      <c r="D22" s="48" t="s">
        <v>267</v>
      </c>
      <c r="E22" t="s">
        <v>268</v>
      </c>
      <c r="F22" s="5" t="s">
        <v>269</v>
      </c>
      <c r="G22" s="4"/>
    </row>
    <row r="23" spans="1:8" ht="18.75">
      <c r="A23" s="80" t="s">
        <v>270</v>
      </c>
      <c r="B23" s="80"/>
      <c r="C23" s="80"/>
      <c r="D23" s="80"/>
      <c r="E23" s="80"/>
      <c r="F23" s="80"/>
      <c r="G23" s="80"/>
      <c r="H23" s="80"/>
    </row>
    <row r="24" spans="1:8" ht="18.75">
      <c r="A24" s="80" t="s">
        <v>198</v>
      </c>
      <c r="B24" s="80"/>
      <c r="C24" s="80"/>
      <c r="D24" s="80"/>
      <c r="E24" s="80"/>
      <c r="F24" s="80"/>
      <c r="G24" s="80"/>
      <c r="H24" s="80"/>
    </row>
    <row r="25" spans="1:8" ht="18.75">
      <c r="A25" s="80" t="s">
        <v>271</v>
      </c>
      <c r="B25" s="80"/>
      <c r="C25" s="80"/>
      <c r="D25" s="80"/>
      <c r="E25" s="80"/>
      <c r="F25" s="80"/>
      <c r="G25" s="80"/>
      <c r="H25" s="80"/>
    </row>
    <row r="26" spans="1:8" ht="105">
      <c r="A26" s="48" t="s">
        <v>10</v>
      </c>
      <c r="B26" s="48"/>
      <c r="C26" s="48" t="s">
        <v>11</v>
      </c>
      <c r="D26" s="48" t="s">
        <v>86</v>
      </c>
      <c r="E26" t="s">
        <v>193</v>
      </c>
      <c r="F26" s="5" t="s">
        <v>200</v>
      </c>
      <c r="G26" t="s">
        <v>201</v>
      </c>
    </row>
    <row r="27" spans="1:8" ht="18.75">
      <c r="A27" s="80" t="s">
        <v>201</v>
      </c>
      <c r="B27" s="80"/>
      <c r="C27" s="80"/>
      <c r="D27" s="80"/>
      <c r="E27" s="80"/>
      <c r="F27" s="80"/>
      <c r="G27" s="80"/>
      <c r="H27" s="80"/>
    </row>
    <row r="28" spans="1:8">
      <c r="A28" s="58" t="s">
        <v>10</v>
      </c>
      <c r="B28" s="58"/>
      <c r="C28" s="58" t="s">
        <v>11</v>
      </c>
      <c r="D28" s="58" t="s">
        <v>90</v>
      </c>
      <c r="E28" s="6" t="s">
        <v>202</v>
      </c>
      <c r="F28" s="7" t="s">
        <v>203</v>
      </c>
      <c r="G28" s="8">
        <f>SUM((G35*G36*G37)/G31)</f>
        <v>7.0087900000000009E-2</v>
      </c>
      <c r="H28" s="6"/>
    </row>
    <row r="29" spans="1:8">
      <c r="A29" s="48" t="s">
        <v>10</v>
      </c>
      <c r="B29" s="46"/>
      <c r="C29" s="46" t="s">
        <v>10</v>
      </c>
      <c r="D29" s="48" t="s">
        <v>12</v>
      </c>
      <c r="E29" s="46" t="s">
        <v>204</v>
      </c>
      <c r="F29" s="46" t="s">
        <v>205</v>
      </c>
      <c r="G29" s="46"/>
      <c r="H29" s="46"/>
    </row>
    <row r="30" spans="1:8" ht="30">
      <c r="A30" s="48" t="s">
        <v>10</v>
      </c>
      <c r="B30" s="48"/>
      <c r="C30" s="48" t="s">
        <v>10</v>
      </c>
      <c r="D30" s="48" t="s">
        <v>12</v>
      </c>
      <c r="E30" t="s">
        <v>206</v>
      </c>
      <c r="F30" s="5" t="s">
        <v>207</v>
      </c>
      <c r="G30" t="s">
        <v>208</v>
      </c>
    </row>
    <row r="31" spans="1:8" ht="30">
      <c r="A31" s="48" t="s">
        <v>10</v>
      </c>
      <c r="B31" s="48"/>
      <c r="C31" s="48" t="s">
        <v>10</v>
      </c>
      <c r="D31" s="48" t="s">
        <v>126</v>
      </c>
      <c r="E31" t="s">
        <v>209</v>
      </c>
      <c r="F31" s="5" t="s">
        <v>210</v>
      </c>
      <c r="G31" s="4">
        <v>40</v>
      </c>
    </row>
    <row r="32" spans="1:8">
      <c r="A32" s="48" t="s">
        <v>10</v>
      </c>
      <c r="B32" s="48"/>
      <c r="C32" s="48" t="s">
        <v>10</v>
      </c>
      <c r="D32" s="48" t="s">
        <v>12</v>
      </c>
      <c r="E32" t="s">
        <v>211</v>
      </c>
      <c r="F32" s="5" t="s">
        <v>212</v>
      </c>
      <c r="G32" s="4">
        <v>2009</v>
      </c>
    </row>
    <row r="33" spans="1:8" ht="18.75">
      <c r="A33" s="81" t="s">
        <v>213</v>
      </c>
      <c r="B33" s="81"/>
      <c r="C33" s="81"/>
      <c r="D33" s="81"/>
      <c r="E33" s="81"/>
      <c r="F33" s="81"/>
      <c r="G33" s="81"/>
      <c r="H33" s="81"/>
    </row>
    <row r="34" spans="1:8">
      <c r="A34" s="46" t="s">
        <v>10</v>
      </c>
      <c r="B34" s="46"/>
      <c r="C34" s="46" t="s">
        <v>10</v>
      </c>
      <c r="D34" s="48" t="s">
        <v>12</v>
      </c>
      <c r="E34" s="46" t="s">
        <v>204</v>
      </c>
      <c r="F34" s="59" t="s">
        <v>205</v>
      </c>
      <c r="G34" s="46" t="s">
        <v>214</v>
      </c>
      <c r="H34" s="46"/>
    </row>
    <row r="35" spans="1:8" ht="30">
      <c r="A35" s="46" t="s">
        <v>10</v>
      </c>
      <c r="C35" s="46" t="s">
        <v>10</v>
      </c>
      <c r="D35" s="48" t="s">
        <v>126</v>
      </c>
      <c r="E35" t="s">
        <v>215</v>
      </c>
      <c r="F35" s="5" t="s">
        <v>216</v>
      </c>
      <c r="G35" s="4">
        <v>1</v>
      </c>
    </row>
    <row r="36" spans="1:8" ht="30">
      <c r="A36" s="46" t="s">
        <v>10</v>
      </c>
      <c r="C36" s="46" t="s">
        <v>10</v>
      </c>
      <c r="D36" s="48" t="s">
        <v>126</v>
      </c>
      <c r="E36" t="s">
        <v>217</v>
      </c>
      <c r="F36" s="5" t="s">
        <v>218</v>
      </c>
      <c r="G36" s="4">
        <v>22.609000000000002</v>
      </c>
    </row>
    <row r="37" spans="1:8">
      <c r="A37" s="46" t="s">
        <v>10</v>
      </c>
      <c r="C37" s="46" t="s">
        <v>10</v>
      </c>
      <c r="D37" s="48" t="s">
        <v>126</v>
      </c>
      <c r="E37" t="s">
        <v>219</v>
      </c>
      <c r="F37" t="s">
        <v>220</v>
      </c>
      <c r="G37" s="4">
        <v>0.124</v>
      </c>
    </row>
    <row r="38" spans="1:8" ht="18.75">
      <c r="A38" s="80" t="s">
        <v>221</v>
      </c>
      <c r="B38" s="80"/>
      <c r="C38" s="80"/>
      <c r="D38" s="80"/>
      <c r="E38" s="80"/>
      <c r="F38" s="80"/>
      <c r="G38" s="80"/>
      <c r="H38" s="80"/>
    </row>
    <row r="39" spans="1:8">
      <c r="A39" s="58" t="s">
        <v>10</v>
      </c>
      <c r="B39" s="58"/>
      <c r="C39" s="58" t="s">
        <v>11</v>
      </c>
      <c r="D39" s="58" t="s">
        <v>90</v>
      </c>
      <c r="E39" s="6" t="s">
        <v>202</v>
      </c>
      <c r="F39" s="7" t="s">
        <v>222</v>
      </c>
      <c r="G39" s="8">
        <f>(G41*3.6)/G42</f>
        <v>0.44640000000000002</v>
      </c>
      <c r="H39" s="6"/>
    </row>
    <row r="40" spans="1:8" ht="30">
      <c r="A40" s="48" t="s">
        <v>10</v>
      </c>
      <c r="B40" s="48"/>
      <c r="C40" s="48" t="s">
        <v>10</v>
      </c>
      <c r="D40" s="48" t="s">
        <v>126</v>
      </c>
      <c r="E40" t="s">
        <v>209</v>
      </c>
      <c r="F40" s="5" t="s">
        <v>210</v>
      </c>
      <c r="G40" s="4">
        <v>40</v>
      </c>
    </row>
    <row r="41" spans="1:8" ht="30">
      <c r="A41" s="48" t="s">
        <v>10</v>
      </c>
      <c r="B41" s="48"/>
      <c r="C41" s="48" t="s">
        <v>10</v>
      </c>
      <c r="D41" s="48" t="s">
        <v>126</v>
      </c>
      <c r="E41" t="s">
        <v>223</v>
      </c>
      <c r="F41" s="5" t="s">
        <v>224</v>
      </c>
      <c r="G41" s="4">
        <v>0.124</v>
      </c>
    </row>
    <row r="42" spans="1:8" ht="30">
      <c r="A42" s="48" t="s">
        <v>10</v>
      </c>
      <c r="B42" s="48"/>
      <c r="C42" s="48" t="s">
        <v>10</v>
      </c>
      <c r="D42" s="48" t="s">
        <v>126</v>
      </c>
      <c r="E42" t="s">
        <v>225</v>
      </c>
      <c r="F42" s="5" t="s">
        <v>226</v>
      </c>
      <c r="G42" s="4">
        <v>1</v>
      </c>
    </row>
    <row r="43" spans="1:8" ht="18.75">
      <c r="A43" s="81" t="s">
        <v>227</v>
      </c>
      <c r="B43" s="81"/>
      <c r="C43" s="81"/>
      <c r="D43" s="81"/>
      <c r="E43" s="81"/>
      <c r="F43" s="81"/>
      <c r="G43" s="81"/>
      <c r="H43" s="81"/>
    </row>
    <row r="44" spans="1:8">
      <c r="A44" s="58" t="s">
        <v>10</v>
      </c>
      <c r="B44" s="58"/>
      <c r="C44" s="58" t="s">
        <v>11</v>
      </c>
      <c r="D44" s="58" t="s">
        <v>90</v>
      </c>
      <c r="E44" s="6" t="s">
        <v>202</v>
      </c>
      <c r="F44" s="7" t="s">
        <v>203</v>
      </c>
      <c r="G44" s="8">
        <f>0</f>
        <v>0</v>
      </c>
      <c r="H44" s="6"/>
    </row>
    <row r="45" spans="1:8" ht="30">
      <c r="A45" s="48" t="s">
        <v>10</v>
      </c>
      <c r="B45" s="48"/>
      <c r="C45" s="48" t="s">
        <v>10</v>
      </c>
      <c r="D45" s="48" t="s">
        <v>126</v>
      </c>
      <c r="E45" t="s">
        <v>209</v>
      </c>
      <c r="F45" s="5" t="s">
        <v>210</v>
      </c>
      <c r="G45" s="4">
        <v>40</v>
      </c>
    </row>
    <row r="46" spans="1:8" ht="18.75">
      <c r="A46" s="80" t="s">
        <v>272</v>
      </c>
      <c r="B46" s="80"/>
      <c r="C46" s="80"/>
      <c r="D46" s="80"/>
      <c r="E46" s="80"/>
      <c r="F46" s="80"/>
      <c r="G46" s="80"/>
      <c r="H46" s="80"/>
    </row>
    <row r="47" spans="1:8" ht="18.75">
      <c r="A47" s="80" t="s">
        <v>198</v>
      </c>
      <c r="B47" s="80"/>
      <c r="C47" s="80"/>
      <c r="D47" s="80"/>
      <c r="E47" s="80"/>
      <c r="F47" s="80"/>
      <c r="G47" s="80"/>
      <c r="H47" s="80"/>
    </row>
    <row r="48" spans="1:8" ht="18.75">
      <c r="A48" s="80" t="s">
        <v>271</v>
      </c>
      <c r="B48" s="80"/>
      <c r="C48" s="80"/>
      <c r="D48" s="80"/>
      <c r="E48" s="80"/>
      <c r="F48" s="80"/>
      <c r="G48" s="80"/>
      <c r="H48" s="80"/>
    </row>
    <row r="49" spans="1:8" ht="105">
      <c r="A49" s="48" t="s">
        <v>10</v>
      </c>
      <c r="B49" s="48"/>
      <c r="C49" s="48" t="s">
        <v>11</v>
      </c>
      <c r="D49" s="48" t="s">
        <v>86</v>
      </c>
      <c r="E49" t="s">
        <v>193</v>
      </c>
      <c r="F49" s="5" t="s">
        <v>200</v>
      </c>
      <c r="G49" t="s">
        <v>227</v>
      </c>
    </row>
    <row r="50" spans="1:8" ht="18.75">
      <c r="A50" s="80" t="s">
        <v>201</v>
      </c>
      <c r="B50" s="80"/>
      <c r="C50" s="80"/>
      <c r="D50" s="80"/>
      <c r="E50" s="80"/>
      <c r="F50" s="80"/>
      <c r="G50" s="80"/>
      <c r="H50" s="80"/>
    </row>
    <row r="51" spans="1:8">
      <c r="A51" s="58" t="s">
        <v>10</v>
      </c>
      <c r="B51" s="58"/>
      <c r="C51" s="58" t="s">
        <v>11</v>
      </c>
      <c r="D51" s="58" t="s">
        <v>90</v>
      </c>
      <c r="E51" s="6" t="s">
        <v>273</v>
      </c>
      <c r="F51" s="7" t="s">
        <v>203</v>
      </c>
      <c r="G51" s="8">
        <f>SUM((G58*G59*G60)/G54)</f>
        <v>7.0087900000000009E-2</v>
      </c>
      <c r="H51" s="6"/>
    </row>
    <row r="52" spans="1:8">
      <c r="A52" s="46" t="s">
        <v>10</v>
      </c>
      <c r="B52" s="46"/>
      <c r="C52" s="46" t="s">
        <v>10</v>
      </c>
      <c r="D52" s="48" t="s">
        <v>12</v>
      </c>
      <c r="E52" s="46" t="s">
        <v>204</v>
      </c>
      <c r="F52" s="46" t="s">
        <v>205</v>
      </c>
      <c r="G52" s="46"/>
      <c r="H52" s="46"/>
    </row>
    <row r="53" spans="1:8" ht="30">
      <c r="A53" s="48" t="s">
        <v>10</v>
      </c>
      <c r="B53" s="48"/>
      <c r="C53" s="46" t="s">
        <v>10</v>
      </c>
      <c r="D53" s="48" t="s">
        <v>12</v>
      </c>
      <c r="E53" t="s">
        <v>274</v>
      </c>
      <c r="F53" s="5" t="s">
        <v>275</v>
      </c>
      <c r="G53" t="s">
        <v>208</v>
      </c>
    </row>
    <row r="54" spans="1:8" ht="30">
      <c r="A54" s="48" t="s">
        <v>10</v>
      </c>
      <c r="B54" s="48"/>
      <c r="C54" s="46" t="s">
        <v>10</v>
      </c>
      <c r="D54" s="48" t="s">
        <v>126</v>
      </c>
      <c r="E54" t="s">
        <v>276</v>
      </c>
      <c r="F54" s="5" t="s">
        <v>210</v>
      </c>
      <c r="G54" s="4">
        <v>40</v>
      </c>
    </row>
    <row r="55" spans="1:8">
      <c r="A55" s="48" t="s">
        <v>10</v>
      </c>
      <c r="B55" s="48"/>
      <c r="C55" s="46" t="s">
        <v>10</v>
      </c>
      <c r="D55" s="48" t="s">
        <v>12</v>
      </c>
      <c r="E55" t="s">
        <v>211</v>
      </c>
      <c r="F55" t="s">
        <v>212</v>
      </c>
      <c r="G55" s="4">
        <v>2009</v>
      </c>
    </row>
    <row r="56" spans="1:8" ht="18.75">
      <c r="A56" s="81" t="s">
        <v>213</v>
      </c>
      <c r="B56" s="81"/>
      <c r="C56" s="81"/>
      <c r="D56" s="81"/>
      <c r="E56" s="81"/>
      <c r="F56" s="81"/>
      <c r="G56" s="81"/>
      <c r="H56" s="81"/>
    </row>
    <row r="57" spans="1:8">
      <c r="A57" s="46" t="s">
        <v>10</v>
      </c>
      <c r="B57" s="46"/>
      <c r="C57" s="46" t="s">
        <v>10</v>
      </c>
      <c r="D57" s="48" t="s">
        <v>12</v>
      </c>
      <c r="E57" s="46" t="s">
        <v>204</v>
      </c>
      <c r="F57" s="46" t="s">
        <v>205</v>
      </c>
      <c r="G57" s="46" t="s">
        <v>214</v>
      </c>
      <c r="H57" s="46"/>
    </row>
    <row r="58" spans="1:8" ht="30">
      <c r="A58" s="46" t="s">
        <v>10</v>
      </c>
      <c r="C58" s="46" t="s">
        <v>10</v>
      </c>
      <c r="D58" s="48" t="s">
        <v>126</v>
      </c>
      <c r="E58" t="s">
        <v>277</v>
      </c>
      <c r="F58" s="5" t="s">
        <v>216</v>
      </c>
      <c r="G58" s="4">
        <v>1</v>
      </c>
    </row>
    <row r="59" spans="1:8" ht="30">
      <c r="A59" s="46" t="s">
        <v>10</v>
      </c>
      <c r="C59" s="46" t="s">
        <v>10</v>
      </c>
      <c r="D59" s="48" t="s">
        <v>126</v>
      </c>
      <c r="E59" t="s">
        <v>217</v>
      </c>
      <c r="F59" s="5" t="s">
        <v>218</v>
      </c>
      <c r="G59" s="4">
        <v>22.609000000000002</v>
      </c>
    </row>
    <row r="60" spans="1:8">
      <c r="A60" s="46" t="s">
        <v>10</v>
      </c>
      <c r="C60" s="46" t="s">
        <v>10</v>
      </c>
      <c r="D60" s="48" t="s">
        <v>126</v>
      </c>
      <c r="E60" t="s">
        <v>219</v>
      </c>
      <c r="F60" t="s">
        <v>220</v>
      </c>
      <c r="G60" s="4">
        <v>0.124</v>
      </c>
    </row>
    <row r="61" spans="1:8" ht="18.75">
      <c r="A61" s="80" t="s">
        <v>221</v>
      </c>
      <c r="B61" s="80"/>
      <c r="C61" s="80"/>
      <c r="D61" s="80"/>
      <c r="E61" s="80"/>
      <c r="F61" s="80"/>
      <c r="G61" s="80"/>
      <c r="H61" s="80"/>
    </row>
    <row r="62" spans="1:8">
      <c r="A62" s="58" t="s">
        <v>10</v>
      </c>
      <c r="B62" s="58"/>
      <c r="C62" s="58" t="s">
        <v>11</v>
      </c>
      <c r="D62" s="58" t="s">
        <v>90</v>
      </c>
      <c r="E62" s="6" t="s">
        <v>273</v>
      </c>
      <c r="F62" s="7" t="s">
        <v>222</v>
      </c>
      <c r="G62" s="8">
        <f>(G64*3.6)/G65</f>
        <v>0.44640000000000002</v>
      </c>
      <c r="H62" s="6"/>
    </row>
    <row r="63" spans="1:8" ht="30">
      <c r="A63" s="48" t="s">
        <v>10</v>
      </c>
      <c r="B63" s="48"/>
      <c r="C63" s="48" t="s">
        <v>10</v>
      </c>
      <c r="D63" s="48" t="s">
        <v>126</v>
      </c>
      <c r="E63" t="s">
        <v>276</v>
      </c>
      <c r="F63" s="5" t="s">
        <v>210</v>
      </c>
      <c r="G63" s="4">
        <v>40</v>
      </c>
    </row>
    <row r="64" spans="1:8" ht="30">
      <c r="A64" s="48" t="s">
        <v>10</v>
      </c>
      <c r="B64" s="48"/>
      <c r="C64" s="48" t="s">
        <v>10</v>
      </c>
      <c r="D64" s="48" t="s">
        <v>126</v>
      </c>
      <c r="E64" t="s">
        <v>278</v>
      </c>
      <c r="F64" s="5" t="s">
        <v>224</v>
      </c>
      <c r="G64" s="4">
        <v>0.124</v>
      </c>
    </row>
    <row r="65" spans="1:8" ht="30">
      <c r="A65" s="48" t="s">
        <v>10</v>
      </c>
      <c r="B65" s="48"/>
      <c r="C65" s="48" t="s">
        <v>10</v>
      </c>
      <c r="D65" s="48" t="s">
        <v>126</v>
      </c>
      <c r="E65" t="s">
        <v>279</v>
      </c>
      <c r="F65" s="5" t="s">
        <v>226</v>
      </c>
      <c r="G65" s="4">
        <v>1</v>
      </c>
    </row>
    <row r="66" spans="1:8" ht="18.75">
      <c r="A66" s="81" t="s">
        <v>227</v>
      </c>
      <c r="B66" s="81"/>
      <c r="C66" s="81"/>
      <c r="D66" s="81"/>
      <c r="E66" s="81"/>
      <c r="F66" s="81"/>
      <c r="G66" s="81"/>
      <c r="H66" s="81"/>
    </row>
    <row r="67" spans="1:8">
      <c r="A67" s="58" t="s">
        <v>10</v>
      </c>
      <c r="B67" s="58"/>
      <c r="C67" s="58" t="s">
        <v>11</v>
      </c>
      <c r="D67" s="58" t="s">
        <v>90</v>
      </c>
      <c r="E67" s="6" t="s">
        <v>273</v>
      </c>
      <c r="F67" s="7" t="s">
        <v>203</v>
      </c>
      <c r="G67" s="8">
        <f>0</f>
        <v>0</v>
      </c>
      <c r="H67" s="6"/>
    </row>
    <row r="68" spans="1:8" ht="30">
      <c r="A68" s="48" t="s">
        <v>10</v>
      </c>
      <c r="B68" s="48"/>
      <c r="C68" s="48" t="s">
        <v>10</v>
      </c>
      <c r="D68" s="48" t="s">
        <v>126</v>
      </c>
      <c r="E68" t="s">
        <v>276</v>
      </c>
      <c r="F68" s="5" t="s">
        <v>210</v>
      </c>
      <c r="G68" s="4">
        <v>40</v>
      </c>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G3" xr:uid="{CCD966C5-2272-4EA2-951C-94C3E623B2A0}">
      <formula1>"Approach 1,Approach 2"</formula1>
    </dataValidation>
    <dataValidation type="list" allowBlank="1" showInputMessage="1" showErrorMessage="1" sqref="G26 G49" xr:uid="{DBD97584-A189-44C3-8F6F-E77DED8A325E}">
      <formula1>"Option A1, Option A2, Option A3"</formula1>
    </dataValidation>
    <dataValidation type="list" allowBlank="1" showInputMessage="1" showErrorMessage="1" sqref="D51:D55 D20:D22 D6:D18 D34:D37 D44:D45 D39:D42 D26 D28:D32 D57:D60 D67:D68 D62:D65 D49 D3:D4" xr:uid="{713F22C3-9FA2-40A5-A5D9-55FF4352DC57}">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0B96DDE0-1A31-4772-A27C-CA340C7AB8EE}">
      <formula1>"Yes, 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08688-DD60-4820-B865-9C6D2228FB06}">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60" t="s">
        <v>280</v>
      </c>
      <c r="C2" s="61" t="s">
        <v>281</v>
      </c>
    </row>
    <row r="3" spans="2:3">
      <c r="B3" s="62" t="s">
        <v>282</v>
      </c>
      <c r="C3" s="63">
        <v>1</v>
      </c>
    </row>
    <row r="4" spans="2:3">
      <c r="B4" s="62" t="s">
        <v>283</v>
      </c>
      <c r="C4" s="63">
        <v>0.95</v>
      </c>
    </row>
    <row r="5" spans="2:3">
      <c r="B5" s="62" t="s">
        <v>284</v>
      </c>
      <c r="C5" s="63">
        <v>0.9</v>
      </c>
    </row>
    <row r="6" spans="2:3">
      <c r="B6" s="62" t="s">
        <v>285</v>
      </c>
      <c r="C6" s="63">
        <v>0.85</v>
      </c>
    </row>
    <row r="7" spans="2:3">
      <c r="B7" s="62" t="s">
        <v>286</v>
      </c>
      <c r="C7" s="63">
        <v>0.8</v>
      </c>
    </row>
    <row r="8" spans="2:3">
      <c r="B8" s="62" t="s">
        <v>287</v>
      </c>
      <c r="C8" s="63">
        <v>0.75</v>
      </c>
    </row>
    <row r="9" spans="2:3">
      <c r="B9" s="62" t="s">
        <v>288</v>
      </c>
      <c r="C9" s="63">
        <v>0.7</v>
      </c>
    </row>
    <row r="10" spans="2:3">
      <c r="B10" s="62" t="s">
        <v>289</v>
      </c>
      <c r="C10" s="63">
        <v>0.65</v>
      </c>
    </row>
    <row r="11" spans="2:3">
      <c r="B11" s="62" t="s">
        <v>290</v>
      </c>
      <c r="C11" s="63">
        <v>0.6</v>
      </c>
    </row>
    <row r="12" spans="2:3">
      <c r="B12" s="62" t="s">
        <v>291</v>
      </c>
      <c r="C12" s="63">
        <v>0.55000000000000004</v>
      </c>
    </row>
    <row r="13" spans="2:3">
      <c r="B13" s="62" t="s">
        <v>292</v>
      </c>
      <c r="C13" s="63">
        <v>0.5</v>
      </c>
    </row>
    <row r="14" spans="2:3">
      <c r="B14" s="62" t="s">
        <v>293</v>
      </c>
      <c r="C14" s="63">
        <v>0.45</v>
      </c>
    </row>
    <row r="15" spans="2:3">
      <c r="B15" s="62" t="s">
        <v>294</v>
      </c>
      <c r="C15" s="63">
        <v>0.4</v>
      </c>
    </row>
    <row r="16" spans="2:3">
      <c r="B16" s="62" t="s">
        <v>295</v>
      </c>
      <c r="C16" s="63">
        <v>0.35</v>
      </c>
    </row>
    <row r="17" spans="2:3">
      <c r="B17" s="62" t="s">
        <v>296</v>
      </c>
      <c r="C17" s="63">
        <v>0.3</v>
      </c>
    </row>
    <row r="18" spans="2:3">
      <c r="B18" s="62" t="s">
        <v>297</v>
      </c>
      <c r="C18" s="63">
        <v>0.25</v>
      </c>
    </row>
    <row r="19" spans="2:3">
      <c r="B19" s="62" t="s">
        <v>298</v>
      </c>
      <c r="C19" s="63">
        <v>0.2</v>
      </c>
    </row>
    <row r="20" spans="2:3">
      <c r="B20" s="62" t="s">
        <v>299</v>
      </c>
      <c r="C20" s="63">
        <v>0.15</v>
      </c>
    </row>
    <row r="21" spans="2:3">
      <c r="B21" s="62" t="s">
        <v>300</v>
      </c>
      <c r="C21" s="63">
        <v>0.1</v>
      </c>
    </row>
    <row r="22" spans="2:3">
      <c r="B22" s="62" t="s">
        <v>301</v>
      </c>
      <c r="C22" s="63">
        <v>0.05</v>
      </c>
    </row>
    <row r="23" spans="2:3" ht="15.75" thickBot="1">
      <c r="B23" s="64" t="s">
        <v>302</v>
      </c>
      <c r="C23" s="6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48A85-5032-4EC1-A7E6-A2996C308166}">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56" t="s">
        <v>0</v>
      </c>
      <c r="B1" s="56" t="s">
        <v>1</v>
      </c>
      <c r="C1" s="56" t="s">
        <v>2</v>
      </c>
      <c r="D1" s="56" t="s">
        <v>3</v>
      </c>
      <c r="E1" s="56" t="s">
        <v>5</v>
      </c>
      <c r="F1" s="56" t="s">
        <v>6</v>
      </c>
      <c r="G1" s="56" t="s">
        <v>7</v>
      </c>
      <c r="H1" s="56" t="s">
        <v>8</v>
      </c>
      <c r="I1" s="57"/>
    </row>
    <row r="2" spans="1:9" ht="18.75">
      <c r="A2" s="80" t="s">
        <v>303</v>
      </c>
      <c r="B2" s="80"/>
      <c r="C2" s="80"/>
      <c r="D2" s="80"/>
      <c r="E2" s="80"/>
      <c r="F2" s="80"/>
      <c r="G2" s="80"/>
      <c r="H2" s="80"/>
      <c r="I2" s="48"/>
    </row>
    <row r="3" spans="1:9" ht="34.5" customHeight="1">
      <c r="A3" s="98" t="s">
        <v>10</v>
      </c>
      <c r="B3" s="98"/>
      <c r="C3" s="98" t="s">
        <v>11</v>
      </c>
      <c r="D3" s="98" t="s">
        <v>86</v>
      </c>
      <c r="E3" s="98" t="s">
        <v>304</v>
      </c>
      <c r="F3" s="77" t="s">
        <v>305</v>
      </c>
      <c r="G3" s="82" t="s">
        <v>306</v>
      </c>
      <c r="H3" s="98"/>
    </row>
    <row r="4" spans="1:9">
      <c r="A4" s="98"/>
      <c r="B4" s="98"/>
      <c r="C4" s="98"/>
      <c r="D4" s="98"/>
      <c r="E4" s="98"/>
      <c r="F4" s="77" t="s">
        <v>307</v>
      </c>
      <c r="G4" s="82"/>
      <c r="H4" s="98"/>
      <c r="I4" s="48"/>
    </row>
    <row r="5" spans="1:9">
      <c r="A5" s="98"/>
      <c r="B5" s="98"/>
      <c r="C5" s="98"/>
      <c r="D5" s="98"/>
      <c r="E5" s="98"/>
      <c r="F5" s="77" t="s">
        <v>308</v>
      </c>
      <c r="G5" s="82"/>
      <c r="H5" s="98"/>
    </row>
    <row r="6" spans="1:9" ht="18.75">
      <c r="A6" s="80" t="s">
        <v>309</v>
      </c>
      <c r="B6" s="80"/>
      <c r="C6" s="80"/>
      <c r="D6" s="80"/>
      <c r="E6" s="80"/>
      <c r="F6" s="80"/>
      <c r="G6" s="80"/>
      <c r="H6" s="80"/>
    </row>
    <row r="7" spans="1:9" ht="30">
      <c r="A7" s="48" t="s">
        <v>10</v>
      </c>
      <c r="B7" s="48"/>
      <c r="C7" s="48" t="s">
        <v>10</v>
      </c>
      <c r="D7" s="48" t="s">
        <v>126</v>
      </c>
      <c r="E7" s="48" t="s">
        <v>310</v>
      </c>
      <c r="F7" s="68" t="s">
        <v>311</v>
      </c>
      <c r="G7" s="46"/>
      <c r="H7" s="48"/>
    </row>
    <row r="8" spans="1:9" ht="60">
      <c r="A8" s="48" t="s">
        <v>10</v>
      </c>
      <c r="B8" s="48"/>
      <c r="C8" s="48" t="s">
        <v>10</v>
      </c>
      <c r="D8" s="48" t="s">
        <v>312</v>
      </c>
      <c r="E8" s="68" t="s">
        <v>313</v>
      </c>
      <c r="F8" s="68" t="s">
        <v>314</v>
      </c>
      <c r="G8" s="46"/>
      <c r="H8" s="68" t="s">
        <v>315</v>
      </c>
      <c r="I8" s="48"/>
    </row>
    <row r="9" spans="1:9">
      <c r="A9" s="48"/>
      <c r="B9" s="48"/>
      <c r="C9" s="48"/>
      <c r="D9" s="48"/>
    </row>
    <row r="10" spans="1:9">
      <c r="A10" s="48"/>
      <c r="B10" s="48"/>
      <c r="C10" s="48"/>
      <c r="D10" s="48"/>
    </row>
    <row r="11" spans="1:9">
      <c r="A11" s="48"/>
      <c r="B11" s="48"/>
      <c r="C11" s="48"/>
      <c r="D11" s="48"/>
    </row>
    <row r="12" spans="1:9">
      <c r="A12" s="48"/>
      <c r="B12" s="48"/>
      <c r="C12" s="48"/>
      <c r="D12" s="48"/>
    </row>
    <row r="13" spans="1:9">
      <c r="A13" s="48"/>
      <c r="B13" s="48"/>
      <c r="C13" s="48"/>
      <c r="D13" s="48"/>
    </row>
    <row r="14" spans="1:9">
      <c r="A14" s="48"/>
      <c r="B14" s="48"/>
      <c r="C14" s="48"/>
      <c r="D14" s="48"/>
    </row>
    <row r="15" spans="1:9">
      <c r="A15" s="48"/>
      <c r="B15" s="48"/>
      <c r="C15" s="48"/>
      <c r="D15" s="48"/>
    </row>
    <row r="16" spans="1:9">
      <c r="A16" s="48"/>
      <c r="B16" s="48"/>
      <c r="C16" s="48"/>
      <c r="D16" s="48"/>
    </row>
    <row r="17" spans="1:4">
      <c r="A17" s="48"/>
      <c r="B17" s="48"/>
      <c r="C17" s="48"/>
      <c r="D17" s="48"/>
    </row>
    <row r="18" spans="1:4">
      <c r="B18" s="48"/>
      <c r="C18" s="48"/>
      <c r="D18" s="48"/>
    </row>
    <row r="19" spans="1:4">
      <c r="D19" s="48"/>
    </row>
    <row r="20" spans="1:4">
      <c r="D20" s="48"/>
    </row>
    <row r="21" spans="1:4">
      <c r="D21" s="48"/>
    </row>
    <row r="22" spans="1:4">
      <c r="D22" s="48"/>
    </row>
    <row r="23" spans="1:4">
      <c r="D23" s="48"/>
    </row>
    <row r="24" spans="1:4">
      <c r="D24" s="48"/>
    </row>
    <row r="25" spans="1:4">
      <c r="D25" s="48"/>
    </row>
    <row r="26" spans="1:4">
      <c r="D26" s="48"/>
    </row>
    <row r="27" spans="1:4">
      <c r="D27" s="48"/>
    </row>
    <row r="28" spans="1:4">
      <c r="D28" s="48"/>
    </row>
    <row r="29" spans="1:4">
      <c r="D29" s="48"/>
    </row>
    <row r="30" spans="1:4">
      <c r="D30" s="48"/>
    </row>
    <row r="31" spans="1:4">
      <c r="D31" s="48"/>
    </row>
    <row r="32" spans="1:4">
      <c r="D32" s="48"/>
    </row>
    <row r="33" spans="4:4">
      <c r="D33" s="48"/>
    </row>
    <row r="34" spans="4:4">
      <c r="D34" s="48"/>
    </row>
    <row r="35" spans="4:4">
      <c r="D35" s="48"/>
    </row>
    <row r="36" spans="4:4">
      <c r="D36" s="48"/>
    </row>
    <row r="37" spans="4:4">
      <c r="D37" s="48"/>
    </row>
    <row r="38" spans="4:4">
      <c r="D38" s="48"/>
    </row>
    <row r="39" spans="4:4">
      <c r="D39" s="48"/>
    </row>
    <row r="40" spans="4:4">
      <c r="D40" s="48"/>
    </row>
    <row r="41" spans="4:4">
      <c r="D41" s="48"/>
    </row>
    <row r="42" spans="4:4">
      <c r="D42" s="48"/>
    </row>
    <row r="43" spans="4:4">
      <c r="D43" s="48"/>
    </row>
    <row r="44" spans="4:4">
      <c r="D44" s="48"/>
    </row>
    <row r="45" spans="4:4">
      <c r="D45" s="48"/>
    </row>
    <row r="46" spans="4:4">
      <c r="D46" s="48"/>
    </row>
    <row r="47" spans="4:4">
      <c r="D47" s="48"/>
    </row>
    <row r="48" spans="4:4">
      <c r="D48" s="48"/>
    </row>
    <row r="49" spans="4:4">
      <c r="D49" s="48"/>
    </row>
    <row r="50" spans="4:4">
      <c r="D50" s="48"/>
    </row>
    <row r="51" spans="4:4">
      <c r="D51" s="48"/>
    </row>
    <row r="52" spans="4:4">
      <c r="D52" s="48"/>
    </row>
    <row r="53" spans="4:4">
      <c r="D53" s="48"/>
    </row>
    <row r="54" spans="4:4">
      <c r="D54" s="48"/>
    </row>
    <row r="55" spans="4:4">
      <c r="D55" s="48"/>
    </row>
    <row r="56" spans="4:4">
      <c r="D56" s="48"/>
    </row>
    <row r="57" spans="4:4">
      <c r="D57" s="48"/>
    </row>
    <row r="58" spans="4:4">
      <c r="D58" s="48"/>
    </row>
    <row r="59" spans="4:4">
      <c r="D59" s="48"/>
    </row>
    <row r="60" spans="4:4">
      <c r="D60" s="48"/>
    </row>
    <row r="61" spans="4:4">
      <c r="D61" s="48"/>
    </row>
    <row r="62" spans="4:4">
      <c r="D62" s="48"/>
    </row>
    <row r="63" spans="4:4">
      <c r="D63" s="48"/>
    </row>
    <row r="64" spans="4:4">
      <c r="D64" s="48"/>
    </row>
    <row r="65" spans="4:4">
      <c r="D65" s="48"/>
    </row>
    <row r="66" spans="4:4">
      <c r="D66" s="48"/>
    </row>
    <row r="67" spans="4:4">
      <c r="D67" s="48"/>
    </row>
    <row r="68" spans="4:4">
      <c r="D68" s="48"/>
    </row>
    <row r="69" spans="4:4">
      <c r="D69" s="48"/>
    </row>
    <row r="70" spans="4:4">
      <c r="D70" s="48"/>
    </row>
    <row r="71" spans="4:4">
      <c r="D71" s="48"/>
    </row>
    <row r="72" spans="4:4">
      <c r="D72" s="48"/>
    </row>
    <row r="73" spans="4:4">
      <c r="D73" s="48"/>
    </row>
    <row r="74" spans="4:4">
      <c r="D74" s="48"/>
    </row>
    <row r="75" spans="4:4">
      <c r="D75" s="48"/>
    </row>
    <row r="76" spans="4:4">
      <c r="D76" s="48"/>
    </row>
    <row r="77" spans="4:4">
      <c r="D77" s="48"/>
    </row>
    <row r="78" spans="4:4">
      <c r="D78" s="48"/>
    </row>
    <row r="79" spans="4:4">
      <c r="D79" s="48"/>
    </row>
    <row r="80" spans="4:4">
      <c r="D80" s="48"/>
    </row>
    <row r="81" spans="4:4">
      <c r="D81" s="48"/>
    </row>
    <row r="82" spans="4:4">
      <c r="D82" s="48"/>
    </row>
    <row r="83" spans="4:4">
      <c r="D83" s="48"/>
    </row>
    <row r="84" spans="4:4">
      <c r="D84" s="48"/>
    </row>
    <row r="85" spans="4:4">
      <c r="D85" s="48"/>
    </row>
    <row r="86" spans="4:4">
      <c r="D86" s="48"/>
    </row>
    <row r="87" spans="4:4">
      <c r="D87" s="48"/>
    </row>
    <row r="88" spans="4:4">
      <c r="D88" s="48"/>
    </row>
    <row r="89" spans="4:4">
      <c r="D89" s="48"/>
    </row>
    <row r="90" spans="4:4">
      <c r="D90" s="48"/>
    </row>
    <row r="91" spans="4:4">
      <c r="D91" s="48"/>
    </row>
    <row r="92" spans="4:4">
      <c r="D92" s="48"/>
    </row>
    <row r="93" spans="4:4">
      <c r="D93" s="48"/>
    </row>
    <row r="94" spans="4:4">
      <c r="D94" s="48"/>
    </row>
    <row r="95" spans="4:4">
      <c r="D95" s="48"/>
    </row>
    <row r="96" spans="4:4">
      <c r="D96" s="48"/>
    </row>
    <row r="97" spans="4:4">
      <c r="D97" s="48"/>
    </row>
    <row r="98" spans="4:4">
      <c r="D98" s="48"/>
    </row>
    <row r="99" spans="4:4">
      <c r="D99" s="48"/>
    </row>
    <row r="100" spans="4:4">
      <c r="D100" s="48"/>
    </row>
    <row r="101" spans="4:4">
      <c r="D101" s="48"/>
    </row>
    <row r="102" spans="4:4">
      <c r="D102" s="48"/>
    </row>
    <row r="103" spans="4:4">
      <c r="D103" s="48"/>
    </row>
    <row r="104" spans="4:4">
      <c r="D104" s="48"/>
    </row>
    <row r="105" spans="4:4">
      <c r="D105" s="48"/>
    </row>
    <row r="106" spans="4:4">
      <c r="D106" s="48"/>
    </row>
    <row r="107" spans="4:4">
      <c r="D107" s="48"/>
    </row>
    <row r="108" spans="4:4">
      <c r="D108" s="48"/>
    </row>
    <row r="109" spans="4:4">
      <c r="D109" s="48"/>
    </row>
    <row r="110" spans="4:4">
      <c r="D110" s="48"/>
    </row>
    <row r="111" spans="4:4">
      <c r="D111" s="48"/>
    </row>
    <row r="112" spans="4:4">
      <c r="D112" s="48"/>
    </row>
    <row r="113" spans="4:4">
      <c r="D113" s="48"/>
    </row>
    <row r="114" spans="4:4">
      <c r="D114" s="48"/>
    </row>
    <row r="115" spans="4:4">
      <c r="D115" s="48"/>
    </row>
    <row r="116" spans="4:4">
      <c r="D116" s="48"/>
    </row>
    <row r="117" spans="4:4">
      <c r="D117" s="48"/>
    </row>
    <row r="118" spans="4:4">
      <c r="D118" s="48"/>
    </row>
    <row r="119" spans="4:4">
      <c r="D119" s="48"/>
    </row>
    <row r="120" spans="4:4">
      <c r="D120" s="48"/>
    </row>
    <row r="121" spans="4:4">
      <c r="D121" s="48"/>
    </row>
    <row r="122" spans="4:4">
      <c r="D122" s="48"/>
    </row>
    <row r="123" spans="4:4">
      <c r="D123" s="48"/>
    </row>
    <row r="124" spans="4:4">
      <c r="D124" s="48"/>
    </row>
    <row r="125" spans="4:4">
      <c r="D125" s="48"/>
    </row>
    <row r="126" spans="4:4">
      <c r="D126" s="48"/>
    </row>
    <row r="127" spans="4:4">
      <c r="D127" s="48"/>
    </row>
    <row r="128" spans="4:4">
      <c r="D128" s="48"/>
    </row>
    <row r="129" spans="4:4">
      <c r="D129" s="48"/>
    </row>
    <row r="130" spans="4:4">
      <c r="D130" s="48"/>
    </row>
    <row r="131" spans="4:4">
      <c r="D131" s="48"/>
    </row>
    <row r="132" spans="4:4">
      <c r="D132" s="48"/>
    </row>
    <row r="133" spans="4:4">
      <c r="D133" s="48"/>
    </row>
    <row r="134" spans="4:4">
      <c r="D134" s="48"/>
    </row>
    <row r="135" spans="4:4">
      <c r="D135" s="48"/>
    </row>
    <row r="136" spans="4:4">
      <c r="D136" s="48"/>
    </row>
    <row r="137" spans="4:4">
      <c r="D137" s="48"/>
    </row>
    <row r="138" spans="4:4">
      <c r="D138" s="48"/>
    </row>
    <row r="139" spans="4:4">
      <c r="D139" s="48"/>
    </row>
    <row r="140" spans="4:4">
      <c r="D140" s="48"/>
    </row>
    <row r="141" spans="4:4">
      <c r="D141" s="48"/>
    </row>
    <row r="142" spans="4:4">
      <c r="D142" s="48"/>
    </row>
    <row r="143" spans="4:4">
      <c r="D143" s="48"/>
    </row>
    <row r="144" spans="4:4">
      <c r="D144" s="48"/>
    </row>
    <row r="145" spans="4:4">
      <c r="D145" s="48"/>
    </row>
    <row r="146" spans="4:4">
      <c r="D146" s="48"/>
    </row>
    <row r="147" spans="4:4">
      <c r="D147" s="48"/>
    </row>
    <row r="148" spans="4:4">
      <c r="D148" s="48"/>
    </row>
    <row r="149" spans="4:4">
      <c r="D149" s="48"/>
    </row>
    <row r="150" spans="4:4">
      <c r="D150" s="48"/>
    </row>
    <row r="151" spans="4:4">
      <c r="D151" s="48"/>
    </row>
    <row r="152" spans="4:4">
      <c r="D152" s="48"/>
    </row>
    <row r="153" spans="4:4">
      <c r="D153" s="48"/>
    </row>
    <row r="154" spans="4:4">
      <c r="D154" s="48"/>
    </row>
    <row r="155" spans="4:4">
      <c r="D155" s="48"/>
    </row>
    <row r="156" spans="4:4">
      <c r="D156" s="48"/>
    </row>
    <row r="157" spans="4:4">
      <c r="D157" s="48"/>
    </row>
    <row r="158" spans="4:4">
      <c r="D158" s="48"/>
    </row>
    <row r="159" spans="4:4">
      <c r="D159" s="48"/>
    </row>
    <row r="160" spans="4:4">
      <c r="D160" s="48"/>
    </row>
    <row r="161" spans="4:4">
      <c r="D161" s="48"/>
    </row>
    <row r="162" spans="4:4">
      <c r="D162" s="48"/>
    </row>
    <row r="163" spans="4:4">
      <c r="D163" s="48"/>
    </row>
    <row r="164" spans="4:4">
      <c r="D164" s="48"/>
    </row>
    <row r="165" spans="4:4">
      <c r="D165" s="48"/>
    </row>
    <row r="166" spans="4:4">
      <c r="D166" s="48"/>
    </row>
    <row r="167" spans="4:4">
      <c r="D167" s="48"/>
    </row>
    <row r="168" spans="4:4">
      <c r="D168" s="48"/>
    </row>
    <row r="169" spans="4:4">
      <c r="D169" s="48"/>
    </row>
    <row r="170" spans="4:4">
      <c r="D170" s="48"/>
    </row>
    <row r="171" spans="4:4">
      <c r="D171" s="48"/>
    </row>
    <row r="172" spans="4:4">
      <c r="D172" s="48"/>
    </row>
    <row r="173" spans="4:4">
      <c r="D173" s="48"/>
    </row>
    <row r="174" spans="4:4">
      <c r="D174" s="48"/>
    </row>
    <row r="175" spans="4:4">
      <c r="D175" s="48"/>
    </row>
    <row r="176" spans="4:4">
      <c r="D176" s="48"/>
    </row>
    <row r="177" spans="4:4">
      <c r="D177" s="48"/>
    </row>
    <row r="178" spans="4:4">
      <c r="D178" s="48"/>
    </row>
    <row r="179" spans="4:4">
      <c r="D179" s="48"/>
    </row>
    <row r="180" spans="4:4">
      <c r="D180" s="48"/>
    </row>
    <row r="181" spans="4:4">
      <c r="D181" s="48"/>
    </row>
    <row r="182" spans="4:4">
      <c r="D182" s="48"/>
    </row>
    <row r="183" spans="4:4">
      <c r="D183" s="48"/>
    </row>
    <row r="184" spans="4:4">
      <c r="D184" s="48"/>
    </row>
    <row r="185" spans="4:4">
      <c r="D185" s="48"/>
    </row>
    <row r="186" spans="4:4">
      <c r="D186" s="48"/>
    </row>
    <row r="187" spans="4:4">
      <c r="D187" s="48"/>
    </row>
    <row r="188" spans="4:4">
      <c r="D188" s="48"/>
    </row>
    <row r="189" spans="4:4">
      <c r="D189" s="48"/>
    </row>
    <row r="190" spans="4:4">
      <c r="D190" s="48"/>
    </row>
    <row r="191" spans="4:4">
      <c r="D191" s="48"/>
    </row>
    <row r="192" spans="4:4">
      <c r="D192" s="48"/>
    </row>
    <row r="193" spans="4:4">
      <c r="D193" s="48"/>
    </row>
    <row r="194" spans="4:4">
      <c r="D194" s="48"/>
    </row>
    <row r="195" spans="4:4">
      <c r="D195" s="48"/>
    </row>
    <row r="196" spans="4:4">
      <c r="D196" s="48"/>
    </row>
    <row r="197" spans="4:4">
      <c r="D197" s="48"/>
    </row>
    <row r="198" spans="4:4">
      <c r="D198" s="48"/>
    </row>
    <row r="199" spans="4:4">
      <c r="D199" s="48"/>
    </row>
    <row r="200" spans="4:4">
      <c r="D200" s="48"/>
    </row>
    <row r="201" spans="4:4">
      <c r="D201" s="48"/>
    </row>
    <row r="202" spans="4:4">
      <c r="D202" s="48"/>
    </row>
    <row r="203" spans="4:4">
      <c r="D203" s="48"/>
    </row>
    <row r="204" spans="4:4">
      <c r="D204" s="48"/>
    </row>
    <row r="205" spans="4:4">
      <c r="D205" s="48"/>
    </row>
    <row r="206" spans="4:4">
      <c r="D206" s="48"/>
    </row>
    <row r="207" spans="4:4">
      <c r="D207" s="48"/>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01B13205-D68E-4D8E-A891-7BE77A9DA18E}">
      <formula1>"Yes, No"</formula1>
    </dataValidation>
    <dataValidation type="list" allowBlank="1" showInputMessage="1" showErrorMessage="1" sqref="D9:D207" xr:uid="{F81617CC-8EA4-4B85-85BD-D7B59D7F671F}">
      <formula1>"Account, Boolean, Date, DateTime, Duration, Email, Enum, GeoJSON, Help Text, If/Then, Image, Integer, Number, Postfix, Prefix, String, Time, URL"</formula1>
    </dataValidation>
    <dataValidation type="list" allowBlank="1" showInputMessage="1" showErrorMessage="1" sqref="G3:G5" xr:uid="{96040B56-F6C7-43D3-A346-054F1E847EF5}">
      <formula1>"Option 1,Option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DEF7-B12A-4C52-A9A9-399D60B13D86}">
  <dimension ref="A1:H51"/>
  <sheetViews>
    <sheetView topLeftCell="B5" workbookViewId="0">
      <selection activeCell="I3" sqref="I3"/>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55" t="s">
        <v>0</v>
      </c>
      <c r="B1" s="55" t="s">
        <v>1</v>
      </c>
      <c r="C1" s="55" t="s">
        <v>2</v>
      </c>
      <c r="D1" s="56" t="s">
        <v>3</v>
      </c>
      <c r="E1" s="56" t="s">
        <v>5</v>
      </c>
      <c r="F1" s="56" t="s">
        <v>6</v>
      </c>
      <c r="G1" s="56" t="s">
        <v>7</v>
      </c>
      <c r="H1" s="56" t="s">
        <v>8</v>
      </c>
    </row>
    <row r="2" spans="1:8" ht="18.75">
      <c r="A2" s="80" t="s">
        <v>316</v>
      </c>
      <c r="B2" s="80"/>
      <c r="C2" s="80"/>
      <c r="D2" s="80"/>
      <c r="E2" s="80"/>
      <c r="F2" s="80"/>
      <c r="G2" s="80"/>
      <c r="H2" s="80"/>
    </row>
    <row r="3" spans="1:8" ht="105">
      <c r="A3" s="48" t="s">
        <v>10</v>
      </c>
      <c r="B3" s="48"/>
      <c r="C3" s="48" t="s">
        <v>11</v>
      </c>
      <c r="D3" s="48" t="s">
        <v>86</v>
      </c>
      <c r="F3" s="5" t="s">
        <v>317</v>
      </c>
      <c r="G3" t="s">
        <v>119</v>
      </c>
    </row>
    <row r="4" spans="1:8" ht="30">
      <c r="A4" s="58" t="s">
        <v>10</v>
      </c>
      <c r="B4" s="58"/>
      <c r="C4" s="58" t="s">
        <v>11</v>
      </c>
      <c r="D4" s="58" t="s">
        <v>90</v>
      </c>
      <c r="E4" s="6" t="s">
        <v>195</v>
      </c>
      <c r="F4" s="7" t="s">
        <v>196</v>
      </c>
      <c r="G4" s="8">
        <f>IF(AND(G3="Option A"),G6,IF(AND(G3="Option B"),G30))</f>
        <v>0.5164879</v>
      </c>
      <c r="H4" s="6"/>
    </row>
    <row r="5" spans="1:8" ht="18.75">
      <c r="A5" s="80" t="s">
        <v>197</v>
      </c>
      <c r="B5" s="80"/>
      <c r="C5" s="80"/>
      <c r="D5" s="80"/>
      <c r="E5" s="80"/>
      <c r="F5" s="80"/>
      <c r="G5" s="80"/>
      <c r="H5" s="80"/>
    </row>
    <row r="6" spans="1:8" ht="30">
      <c r="A6" s="58" t="s">
        <v>10</v>
      </c>
      <c r="B6" s="58"/>
      <c r="C6" s="58" t="s">
        <v>11</v>
      </c>
      <c r="D6" s="58" t="s">
        <v>90</v>
      </c>
      <c r="E6" s="6" t="s">
        <v>195</v>
      </c>
      <c r="F6" s="7" t="s">
        <v>196</v>
      </c>
      <c r="G6" s="8">
        <f>SUM(((G14*G11)/G14),((G23*G22)/G23),((G28*G27)/G28))</f>
        <v>0.5164879</v>
      </c>
      <c r="H6" s="6"/>
    </row>
    <row r="7" spans="1:8" ht="18.75">
      <c r="A7" s="80" t="s">
        <v>198</v>
      </c>
      <c r="B7" s="80"/>
      <c r="C7" s="80"/>
      <c r="D7" s="80"/>
      <c r="E7" s="80"/>
      <c r="F7" s="80"/>
      <c r="G7" s="80"/>
      <c r="H7" s="80"/>
    </row>
    <row r="8" spans="1:8" ht="18.75">
      <c r="A8" s="80" t="s">
        <v>199</v>
      </c>
      <c r="B8" s="80"/>
      <c r="C8" s="80"/>
      <c r="D8" s="80"/>
      <c r="E8" s="80"/>
      <c r="F8" s="80"/>
      <c r="G8" s="80"/>
      <c r="H8" s="80"/>
    </row>
    <row r="9" spans="1:8" ht="105">
      <c r="A9" s="48" t="s">
        <v>10</v>
      </c>
      <c r="B9" s="48"/>
      <c r="C9" s="48" t="s">
        <v>11</v>
      </c>
      <c r="D9" s="48" t="s">
        <v>86</v>
      </c>
      <c r="E9" t="s">
        <v>193</v>
      </c>
      <c r="F9" s="5" t="s">
        <v>200</v>
      </c>
      <c r="G9" t="s">
        <v>201</v>
      </c>
    </row>
    <row r="10" spans="1:8" ht="18.75">
      <c r="A10" s="80" t="s">
        <v>201</v>
      </c>
      <c r="B10" s="80"/>
      <c r="C10" s="80"/>
      <c r="D10" s="80"/>
      <c r="E10" s="80"/>
      <c r="F10" s="80"/>
      <c r="G10" s="80"/>
      <c r="H10" s="80"/>
    </row>
    <row r="11" spans="1:8">
      <c r="A11" s="58" t="s">
        <v>10</v>
      </c>
      <c r="B11" s="58"/>
      <c r="C11" s="58" t="s">
        <v>11</v>
      </c>
      <c r="D11" s="58" t="s">
        <v>90</v>
      </c>
      <c r="E11" s="6" t="s">
        <v>202</v>
      </c>
      <c r="F11" s="6" t="s">
        <v>203</v>
      </c>
      <c r="G11" s="8">
        <f>SUM((G18*G19*G20)/G14)</f>
        <v>7.0087900000000009E-2</v>
      </c>
      <c r="H11" s="6"/>
    </row>
    <row r="12" spans="1:8">
      <c r="A12" s="46" t="s">
        <v>10</v>
      </c>
      <c r="B12" s="46"/>
      <c r="C12" s="46" t="s">
        <v>10</v>
      </c>
      <c r="D12" s="48" t="s">
        <v>12</v>
      </c>
      <c r="E12" s="46" t="s">
        <v>204</v>
      </c>
      <c r="F12" s="46" t="s">
        <v>205</v>
      </c>
      <c r="G12" s="46"/>
      <c r="H12" s="46"/>
    </row>
    <row r="13" spans="1:8" ht="30">
      <c r="A13" s="46" t="s">
        <v>10</v>
      </c>
      <c r="B13" s="48"/>
      <c r="C13" s="46" t="s">
        <v>10</v>
      </c>
      <c r="D13" s="48" t="s">
        <v>12</v>
      </c>
      <c r="E13" t="s">
        <v>206</v>
      </c>
      <c r="F13" s="5" t="s">
        <v>318</v>
      </c>
      <c r="G13" t="s">
        <v>208</v>
      </c>
    </row>
    <row r="14" spans="1:8" ht="30">
      <c r="A14" s="46" t="s">
        <v>10</v>
      </c>
      <c r="B14" s="48"/>
      <c r="C14" s="46" t="s">
        <v>10</v>
      </c>
      <c r="D14" s="48" t="s">
        <v>126</v>
      </c>
      <c r="E14" t="s">
        <v>209</v>
      </c>
      <c r="F14" s="5" t="s">
        <v>210</v>
      </c>
      <c r="G14" s="4">
        <v>40</v>
      </c>
    </row>
    <row r="15" spans="1:8">
      <c r="A15" s="46" t="s">
        <v>10</v>
      </c>
      <c r="B15" s="48"/>
      <c r="C15" s="46" t="s">
        <v>10</v>
      </c>
      <c r="D15" s="48" t="s">
        <v>12</v>
      </c>
      <c r="E15" t="s">
        <v>211</v>
      </c>
      <c r="F15" t="s">
        <v>212</v>
      </c>
      <c r="G15" s="4">
        <v>2009</v>
      </c>
    </row>
    <row r="16" spans="1:8" ht="18.75">
      <c r="A16" s="81" t="s">
        <v>213</v>
      </c>
      <c r="B16" s="81"/>
      <c r="C16" s="81"/>
      <c r="D16" s="81"/>
      <c r="E16" s="81"/>
      <c r="F16" s="81"/>
      <c r="G16" s="81"/>
      <c r="H16" s="81"/>
    </row>
    <row r="17" spans="1:8">
      <c r="A17" s="46" t="s">
        <v>10</v>
      </c>
      <c r="B17" s="46"/>
      <c r="C17" s="46" t="s">
        <v>10</v>
      </c>
      <c r="D17" s="48" t="s">
        <v>12</v>
      </c>
      <c r="E17" s="46" t="s">
        <v>204</v>
      </c>
      <c r="F17" s="46" t="s">
        <v>205</v>
      </c>
      <c r="G17" s="46" t="s">
        <v>214</v>
      </c>
      <c r="H17" s="46"/>
    </row>
    <row r="18" spans="1:8" ht="30">
      <c r="A18" s="46" t="s">
        <v>10</v>
      </c>
      <c r="C18" s="46" t="s">
        <v>10</v>
      </c>
      <c r="D18" s="48" t="s">
        <v>126</v>
      </c>
      <c r="E18" t="s">
        <v>215</v>
      </c>
      <c r="F18" s="5" t="s">
        <v>216</v>
      </c>
      <c r="G18" s="4">
        <v>1</v>
      </c>
    </row>
    <row r="19" spans="1:8" ht="30">
      <c r="A19" s="46" t="s">
        <v>10</v>
      </c>
      <c r="C19" s="46" t="s">
        <v>10</v>
      </c>
      <c r="D19" s="48" t="s">
        <v>126</v>
      </c>
      <c r="E19" t="s">
        <v>217</v>
      </c>
      <c r="F19" s="5" t="s">
        <v>218</v>
      </c>
      <c r="G19" s="4">
        <v>22.609000000000002</v>
      </c>
    </row>
    <row r="20" spans="1:8">
      <c r="A20" s="46" t="s">
        <v>10</v>
      </c>
      <c r="C20" s="46" t="s">
        <v>10</v>
      </c>
      <c r="D20" s="48" t="s">
        <v>126</v>
      </c>
      <c r="E20" t="s">
        <v>219</v>
      </c>
      <c r="F20" t="s">
        <v>220</v>
      </c>
      <c r="G20" s="4">
        <v>0.124</v>
      </c>
    </row>
    <row r="21" spans="1:8" ht="18.75">
      <c r="A21" s="80" t="s">
        <v>221</v>
      </c>
      <c r="B21" s="80"/>
      <c r="C21" s="80"/>
      <c r="D21" s="80"/>
      <c r="E21" s="80"/>
      <c r="F21" s="80"/>
      <c r="G21" s="80"/>
      <c r="H21" s="80"/>
    </row>
    <row r="22" spans="1:8">
      <c r="A22" s="58" t="s">
        <v>10</v>
      </c>
      <c r="B22" s="58"/>
      <c r="C22" s="58" t="s">
        <v>11</v>
      </c>
      <c r="D22" s="58" t="s">
        <v>90</v>
      </c>
      <c r="E22" s="6" t="s">
        <v>202</v>
      </c>
      <c r="F22" s="7" t="s">
        <v>222</v>
      </c>
      <c r="G22" s="8">
        <f>(G24*3.6)/G25</f>
        <v>0.44640000000000002</v>
      </c>
      <c r="H22" s="6"/>
    </row>
    <row r="23" spans="1:8" ht="30">
      <c r="A23" s="48" t="s">
        <v>10</v>
      </c>
      <c r="B23" s="48"/>
      <c r="C23" s="48" t="s">
        <v>10</v>
      </c>
      <c r="D23" s="48" t="s">
        <v>126</v>
      </c>
      <c r="E23" t="s">
        <v>209</v>
      </c>
      <c r="F23" s="5" t="s">
        <v>210</v>
      </c>
      <c r="G23" s="4">
        <v>40</v>
      </c>
    </row>
    <row r="24" spans="1:8" ht="30">
      <c r="A24" s="48" t="s">
        <v>10</v>
      </c>
      <c r="B24" s="48"/>
      <c r="C24" s="48" t="s">
        <v>10</v>
      </c>
      <c r="D24" s="48" t="s">
        <v>126</v>
      </c>
      <c r="E24" t="s">
        <v>223</v>
      </c>
      <c r="F24" s="5" t="s">
        <v>224</v>
      </c>
      <c r="G24" s="4">
        <v>0.124</v>
      </c>
    </row>
    <row r="25" spans="1:8" ht="30">
      <c r="A25" s="48" t="s">
        <v>10</v>
      </c>
      <c r="B25" s="48"/>
      <c r="C25" s="48" t="s">
        <v>10</v>
      </c>
      <c r="D25" s="48" t="s">
        <v>126</v>
      </c>
      <c r="E25" t="s">
        <v>225</v>
      </c>
      <c r="F25" s="5" t="s">
        <v>226</v>
      </c>
      <c r="G25" s="4">
        <v>1</v>
      </c>
    </row>
    <row r="26" spans="1:8" ht="18.75">
      <c r="A26" s="81" t="s">
        <v>227</v>
      </c>
      <c r="B26" s="81"/>
      <c r="C26" s="81"/>
      <c r="D26" s="81"/>
      <c r="E26" s="81"/>
      <c r="F26" s="81"/>
      <c r="G26" s="81"/>
      <c r="H26" s="81"/>
    </row>
    <row r="27" spans="1:8">
      <c r="A27" s="58" t="s">
        <v>10</v>
      </c>
      <c r="B27" s="58"/>
      <c r="C27" s="58" t="s">
        <v>11</v>
      </c>
      <c r="D27" s="58" t="s">
        <v>90</v>
      </c>
      <c r="E27" s="6" t="s">
        <v>202</v>
      </c>
      <c r="F27" s="7" t="s">
        <v>203</v>
      </c>
      <c r="G27" s="8">
        <f>0</f>
        <v>0</v>
      </c>
      <c r="H27" s="6"/>
    </row>
    <row r="28" spans="1:8" ht="30">
      <c r="A28" s="48" t="s">
        <v>10</v>
      </c>
      <c r="B28" s="48"/>
      <c r="C28" s="48" t="s">
        <v>10</v>
      </c>
      <c r="D28" s="48" t="s">
        <v>126</v>
      </c>
      <c r="E28" t="s">
        <v>209</v>
      </c>
      <c r="F28" s="5" t="s">
        <v>210</v>
      </c>
      <c r="G28" s="4">
        <v>40</v>
      </c>
    </row>
    <row r="29" spans="1:8" ht="18.75">
      <c r="A29" s="80" t="s">
        <v>228</v>
      </c>
      <c r="B29" s="80"/>
      <c r="C29" s="80"/>
      <c r="D29" s="80"/>
      <c r="E29" s="80"/>
      <c r="F29" s="80"/>
      <c r="G29" s="80"/>
      <c r="H29" s="80"/>
    </row>
    <row r="30" spans="1:8">
      <c r="A30" s="6" t="s">
        <v>10</v>
      </c>
      <c r="B30" s="6"/>
      <c r="C30" s="6" t="s">
        <v>11</v>
      </c>
      <c r="D30" s="58" t="s">
        <v>90</v>
      </c>
      <c r="E30" s="6" t="s">
        <v>195</v>
      </c>
      <c r="F30" s="6" t="s">
        <v>229</v>
      </c>
      <c r="G30" s="8">
        <f>SUM((G34*G35*G36),(G39*G40*G41),(G44*G45*G46),(G49*G50*G51))/G31</f>
        <v>0.22195375000000001</v>
      </c>
      <c r="H30" s="6"/>
    </row>
    <row r="31" spans="1:8" ht="45">
      <c r="A31" t="s">
        <v>10</v>
      </c>
      <c r="C31" t="s">
        <v>10</v>
      </c>
      <c r="D31" s="48" t="s">
        <v>126</v>
      </c>
      <c r="E31" t="s">
        <v>230</v>
      </c>
      <c r="F31" s="5" t="s">
        <v>319</v>
      </c>
      <c r="G31" s="4">
        <v>40</v>
      </c>
    </row>
    <row r="32" spans="1:8" ht="18.75">
      <c r="A32" s="81" t="s">
        <v>213</v>
      </c>
      <c r="B32" s="81"/>
      <c r="C32" s="81"/>
      <c r="D32" s="81"/>
      <c r="E32" s="81"/>
      <c r="F32" s="81"/>
      <c r="G32" s="81"/>
      <c r="H32" s="81"/>
    </row>
    <row r="33" spans="1:8">
      <c r="A33" s="46" t="s">
        <v>10</v>
      </c>
      <c r="B33" s="46"/>
      <c r="C33" s="46" t="s">
        <v>10</v>
      </c>
      <c r="D33" s="48" t="s">
        <v>12</v>
      </c>
      <c r="E33" s="46" t="s">
        <v>204</v>
      </c>
      <c r="F33" s="46" t="s">
        <v>205</v>
      </c>
      <c r="G33" s="46" t="s">
        <v>214</v>
      </c>
      <c r="H33" s="46"/>
    </row>
    <row r="34" spans="1:8" ht="30">
      <c r="A34" t="s">
        <v>10</v>
      </c>
      <c r="C34" t="s">
        <v>10</v>
      </c>
      <c r="D34" s="48" t="s">
        <v>126</v>
      </c>
      <c r="E34" t="s">
        <v>232</v>
      </c>
      <c r="F34" s="5" t="s">
        <v>216</v>
      </c>
      <c r="G34" s="4">
        <v>1</v>
      </c>
    </row>
    <row r="35" spans="1:8" ht="30">
      <c r="A35" t="s">
        <v>10</v>
      </c>
      <c r="C35" t="s">
        <v>10</v>
      </c>
      <c r="D35" s="48" t="s">
        <v>126</v>
      </c>
      <c r="E35" t="s">
        <v>217</v>
      </c>
      <c r="F35" s="5" t="s">
        <v>218</v>
      </c>
      <c r="G35" s="4">
        <v>22.609000000000002</v>
      </c>
    </row>
    <row r="36" spans="1:8">
      <c r="A36" t="s">
        <v>10</v>
      </c>
      <c r="C36" t="s">
        <v>10</v>
      </c>
      <c r="D36" s="48" t="s">
        <v>126</v>
      </c>
      <c r="E36" t="s">
        <v>219</v>
      </c>
      <c r="F36" t="s">
        <v>220</v>
      </c>
      <c r="G36" s="4">
        <v>0.12</v>
      </c>
    </row>
    <row r="37" spans="1:8" ht="18.75">
      <c r="A37" s="81" t="s">
        <v>213</v>
      </c>
      <c r="B37" s="81"/>
      <c r="C37" s="81"/>
      <c r="D37" s="81"/>
      <c r="E37" s="81"/>
      <c r="F37" s="81"/>
      <c r="G37" s="81"/>
      <c r="H37" s="81"/>
    </row>
    <row r="38" spans="1:8">
      <c r="A38" s="46" t="s">
        <v>10</v>
      </c>
      <c r="B38" s="46"/>
      <c r="C38" s="46" t="s">
        <v>10</v>
      </c>
      <c r="D38" s="48" t="s">
        <v>12</v>
      </c>
      <c r="E38" s="46" t="s">
        <v>204</v>
      </c>
      <c r="F38" s="46" t="s">
        <v>205</v>
      </c>
      <c r="G38" s="46" t="s">
        <v>233</v>
      </c>
      <c r="H38" s="46"/>
    </row>
    <row r="39" spans="1:8" ht="30">
      <c r="A39" t="s">
        <v>10</v>
      </c>
      <c r="C39" t="s">
        <v>10</v>
      </c>
      <c r="D39" s="48" t="s">
        <v>126</v>
      </c>
      <c r="E39" t="s">
        <v>232</v>
      </c>
      <c r="F39" s="5" t="s">
        <v>216</v>
      </c>
      <c r="G39" s="4">
        <v>1</v>
      </c>
    </row>
    <row r="40" spans="1:8" ht="30">
      <c r="A40" t="s">
        <v>10</v>
      </c>
      <c r="C40" t="s">
        <v>10</v>
      </c>
      <c r="D40" s="48" t="s">
        <v>126</v>
      </c>
      <c r="E40" t="s">
        <v>217</v>
      </c>
      <c r="F40" s="5" t="s">
        <v>218</v>
      </c>
      <c r="G40" s="4">
        <v>38.936999999999998</v>
      </c>
    </row>
    <row r="41" spans="1:8">
      <c r="A41" t="s">
        <v>10</v>
      </c>
      <c r="C41" t="s">
        <v>10</v>
      </c>
      <c r="D41" s="48" t="s">
        <v>126</v>
      </c>
      <c r="E41" t="s">
        <v>219</v>
      </c>
      <c r="F41" t="s">
        <v>220</v>
      </c>
      <c r="G41" s="4">
        <v>0.08</v>
      </c>
    </row>
    <row r="42" spans="1:8" ht="18.75">
      <c r="A42" s="81" t="s">
        <v>213</v>
      </c>
      <c r="B42" s="81"/>
      <c r="C42" s="81"/>
      <c r="D42" s="81"/>
      <c r="E42" s="81"/>
      <c r="F42" s="81"/>
      <c r="G42" s="81"/>
      <c r="H42" s="81"/>
    </row>
    <row r="43" spans="1:8">
      <c r="A43" s="46" t="s">
        <v>10</v>
      </c>
      <c r="B43" s="46"/>
      <c r="C43" s="46" t="s">
        <v>10</v>
      </c>
      <c r="D43" s="48" t="s">
        <v>12</v>
      </c>
      <c r="E43" s="46" t="s">
        <v>204</v>
      </c>
      <c r="F43" s="46" t="s">
        <v>205</v>
      </c>
      <c r="G43" s="46" t="s">
        <v>233</v>
      </c>
      <c r="H43" s="46"/>
    </row>
    <row r="44" spans="1:8" ht="30">
      <c r="A44" t="s">
        <v>10</v>
      </c>
      <c r="C44" t="s">
        <v>10</v>
      </c>
      <c r="D44" s="48" t="s">
        <v>126</v>
      </c>
      <c r="E44" t="s">
        <v>232</v>
      </c>
      <c r="F44" s="5" t="s">
        <v>216</v>
      </c>
      <c r="G44" s="4">
        <v>1</v>
      </c>
    </row>
    <row r="45" spans="1:8" ht="30">
      <c r="A45" t="s">
        <v>10</v>
      </c>
      <c r="C45" t="s">
        <v>10</v>
      </c>
      <c r="D45" s="48" t="s">
        <v>126</v>
      </c>
      <c r="E45" t="s">
        <v>217</v>
      </c>
      <c r="F45" s="5" t="s">
        <v>218</v>
      </c>
      <c r="G45" s="4">
        <v>3.5000000000000003E-2</v>
      </c>
    </row>
    <row r="46" spans="1:8">
      <c r="A46" t="s">
        <v>10</v>
      </c>
      <c r="C46" t="s">
        <v>10</v>
      </c>
      <c r="D46" s="48" t="s">
        <v>126</v>
      </c>
      <c r="E46" t="s">
        <v>219</v>
      </c>
      <c r="F46" t="s">
        <v>220</v>
      </c>
      <c r="G46" s="4">
        <v>0.06</v>
      </c>
    </row>
    <row r="47" spans="1:8" ht="18.75">
      <c r="A47" s="81" t="s">
        <v>213</v>
      </c>
      <c r="B47" s="81"/>
      <c r="C47" s="81"/>
      <c r="D47" s="81"/>
      <c r="E47" s="81"/>
      <c r="F47" s="81"/>
      <c r="G47" s="81"/>
      <c r="H47" s="81"/>
    </row>
    <row r="48" spans="1:8">
      <c r="A48" s="46" t="s">
        <v>10</v>
      </c>
      <c r="B48" s="46"/>
      <c r="C48" s="46" t="s">
        <v>10</v>
      </c>
      <c r="D48" s="48" t="s">
        <v>12</v>
      </c>
      <c r="E48" s="46" t="s">
        <v>204</v>
      </c>
      <c r="F48" s="46" t="s">
        <v>205</v>
      </c>
      <c r="G48" s="46" t="s">
        <v>233</v>
      </c>
      <c r="H48" s="46"/>
    </row>
    <row r="49" spans="1:7" ht="30">
      <c r="A49" t="s">
        <v>10</v>
      </c>
      <c r="C49" t="s">
        <v>10</v>
      </c>
      <c r="D49" s="48" t="s">
        <v>126</v>
      </c>
      <c r="E49" t="s">
        <v>232</v>
      </c>
      <c r="F49" s="5" t="s">
        <v>216</v>
      </c>
      <c r="G49" s="4">
        <v>1</v>
      </c>
    </row>
    <row r="50" spans="1:7" ht="30">
      <c r="A50" t="s">
        <v>10</v>
      </c>
      <c r="C50" t="s">
        <v>10</v>
      </c>
      <c r="D50" s="48" t="s">
        <v>126</v>
      </c>
      <c r="E50" t="s">
        <v>217</v>
      </c>
      <c r="F50" s="5" t="s">
        <v>218</v>
      </c>
      <c r="G50" s="4">
        <v>43.542999999999999</v>
      </c>
    </row>
    <row r="51" spans="1:7">
      <c r="A51" t="s">
        <v>10</v>
      </c>
      <c r="C51" t="s">
        <v>10</v>
      </c>
      <c r="D51" s="48" t="s">
        <v>126</v>
      </c>
      <c r="E51" t="s">
        <v>219</v>
      </c>
      <c r="F51" t="s">
        <v>220</v>
      </c>
      <c r="G51" s="4">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B0E692B8-9697-4B9B-B500-F6468DA96621}">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E4A78A4E-2B95-4FA6-9566-F1D1B4B1170D}">
      <formula1>"Yes, No"</formula1>
    </dataValidation>
    <dataValidation type="list" allowBlank="1" showInputMessage="1" showErrorMessage="1" sqref="G3" xr:uid="{4C2FB01D-5447-4135-BC1E-9C40EF8E18DF}">
      <formula1>"Option A, Option B"</formula1>
    </dataValidation>
    <dataValidation type="list" allowBlank="1" showInputMessage="1" showErrorMessage="1" sqref="G9" xr:uid="{17565881-EB1D-49F7-ADCD-7A6269E2FA97}">
      <formula1>"Option A1, Option A2, Option A3"</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27BA-9D0B-4883-B854-1F6D4F9493AB}">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55" t="s">
        <v>0</v>
      </c>
      <c r="B1" s="55" t="s">
        <v>1</v>
      </c>
      <c r="C1" s="55" t="s">
        <v>2</v>
      </c>
      <c r="D1" s="56" t="s">
        <v>3</v>
      </c>
      <c r="E1" s="56" t="s">
        <v>5</v>
      </c>
      <c r="F1" s="56" t="s">
        <v>6</v>
      </c>
      <c r="G1" s="56" t="s">
        <v>7</v>
      </c>
      <c r="H1" s="56" t="s">
        <v>8</v>
      </c>
    </row>
    <row r="2" spans="1:8" ht="18.75">
      <c r="A2" s="80" t="s">
        <v>320</v>
      </c>
      <c r="B2" s="80"/>
      <c r="C2" s="80"/>
      <c r="D2" s="80"/>
      <c r="E2" s="80"/>
      <c r="F2" s="80"/>
      <c r="G2" s="80"/>
      <c r="H2" s="80"/>
    </row>
    <row r="3" spans="1:8">
      <c r="A3" s="6" t="s">
        <v>10</v>
      </c>
      <c r="B3" s="6"/>
      <c r="C3" s="6" t="s">
        <v>11</v>
      </c>
      <c r="D3" s="6" t="s">
        <v>90</v>
      </c>
      <c r="E3" s="6" t="s">
        <v>321</v>
      </c>
      <c r="F3" s="6" t="s">
        <v>322</v>
      </c>
      <c r="G3" s="8">
        <f>(SUM(G11,G16)*SUM(G12,G17))/SUM(G11,G16)</f>
        <v>0.70279999999999998</v>
      </c>
      <c r="H3" s="6"/>
    </row>
    <row r="4" spans="1:8" ht="18.75">
      <c r="A4" s="80" t="s">
        <v>323</v>
      </c>
      <c r="B4" s="80"/>
      <c r="C4" s="80"/>
      <c r="D4" s="80"/>
      <c r="E4" s="80"/>
      <c r="F4" s="80"/>
      <c r="G4" s="80"/>
      <c r="H4" s="80"/>
    </row>
    <row r="5" spans="1:8" ht="360">
      <c r="D5" t="s">
        <v>324</v>
      </c>
      <c r="E5" t="s">
        <v>325</v>
      </c>
      <c r="F5" s="5" t="s">
        <v>326</v>
      </c>
      <c r="G5" s="4"/>
    </row>
    <row r="6" spans="1:8">
      <c r="A6" t="s">
        <v>10</v>
      </c>
      <c r="C6" t="s">
        <v>10</v>
      </c>
      <c r="D6" t="s">
        <v>126</v>
      </c>
      <c r="E6" t="s">
        <v>262</v>
      </c>
      <c r="F6" s="5" t="s">
        <v>327</v>
      </c>
      <c r="G6" s="4">
        <v>2009</v>
      </c>
    </row>
    <row r="7" spans="1:8">
      <c r="A7" t="s">
        <v>10</v>
      </c>
      <c r="C7" t="s">
        <v>10</v>
      </c>
      <c r="D7" t="s">
        <v>126</v>
      </c>
      <c r="E7" t="s">
        <v>328</v>
      </c>
      <c r="F7" t="s">
        <v>329</v>
      </c>
      <c r="G7" s="4">
        <v>40</v>
      </c>
    </row>
    <row r="8" spans="1:8" ht="18.75">
      <c r="A8" s="80" t="s">
        <v>330</v>
      </c>
      <c r="B8" s="80"/>
      <c r="C8" s="80"/>
      <c r="D8" s="80"/>
      <c r="E8" s="80"/>
      <c r="F8" s="80"/>
      <c r="G8" s="80"/>
      <c r="H8" s="80"/>
    </row>
    <row r="9" spans="1:8">
      <c r="A9" t="s">
        <v>10</v>
      </c>
      <c r="C9" t="s">
        <v>10</v>
      </c>
      <c r="D9" t="s">
        <v>126</v>
      </c>
      <c r="E9" t="s">
        <v>331</v>
      </c>
      <c r="F9" t="s">
        <v>332</v>
      </c>
      <c r="G9" s="4" t="s">
        <v>333</v>
      </c>
    </row>
    <row r="10" spans="1:8">
      <c r="A10" t="s">
        <v>10</v>
      </c>
      <c r="C10" t="s">
        <v>10</v>
      </c>
      <c r="D10" t="s">
        <v>66</v>
      </c>
      <c r="E10" t="s">
        <v>334</v>
      </c>
      <c r="F10" t="s">
        <v>335</v>
      </c>
      <c r="G10" s="66">
        <v>40165</v>
      </c>
    </row>
    <row r="11" spans="1:8">
      <c r="A11" t="s">
        <v>10</v>
      </c>
      <c r="C11" t="s">
        <v>10</v>
      </c>
      <c r="D11" t="s">
        <v>126</v>
      </c>
      <c r="E11" t="s">
        <v>209</v>
      </c>
      <c r="F11" t="s">
        <v>336</v>
      </c>
      <c r="G11" s="4">
        <v>1444</v>
      </c>
    </row>
    <row r="12" spans="1:8">
      <c r="A12" t="s">
        <v>10</v>
      </c>
      <c r="C12" t="s">
        <v>10</v>
      </c>
      <c r="D12" t="s">
        <v>126</v>
      </c>
      <c r="E12" t="s">
        <v>202</v>
      </c>
      <c r="F12" t="s">
        <v>337</v>
      </c>
      <c r="G12" s="4">
        <v>0</v>
      </c>
    </row>
    <row r="13" spans="1:8" ht="18.75">
      <c r="A13" s="80" t="s">
        <v>330</v>
      </c>
      <c r="B13" s="80"/>
      <c r="C13" s="80"/>
      <c r="D13" s="80"/>
      <c r="E13" s="80"/>
      <c r="F13" s="80"/>
      <c r="G13" s="80"/>
      <c r="H13" s="80"/>
    </row>
    <row r="14" spans="1:8">
      <c r="A14" t="s">
        <v>10</v>
      </c>
      <c r="C14" t="s">
        <v>10</v>
      </c>
      <c r="D14" t="s">
        <v>126</v>
      </c>
      <c r="E14" t="s">
        <v>331</v>
      </c>
      <c r="F14" t="s">
        <v>332</v>
      </c>
      <c r="G14" s="4" t="s">
        <v>338</v>
      </c>
    </row>
    <row r="15" spans="1:8">
      <c r="A15" t="s">
        <v>10</v>
      </c>
      <c r="C15" t="s">
        <v>10</v>
      </c>
      <c r="D15" t="s">
        <v>66</v>
      </c>
      <c r="E15" t="s">
        <v>334</v>
      </c>
      <c r="F15" t="s">
        <v>335</v>
      </c>
      <c r="G15" s="66">
        <v>40108</v>
      </c>
    </row>
    <row r="16" spans="1:8">
      <c r="A16" t="s">
        <v>10</v>
      </c>
      <c r="C16" t="s">
        <v>10</v>
      </c>
      <c r="D16" t="s">
        <v>126</v>
      </c>
      <c r="E16" t="s">
        <v>209</v>
      </c>
      <c r="F16" t="s">
        <v>336</v>
      </c>
      <c r="G16" s="4">
        <v>161</v>
      </c>
    </row>
    <row r="17" spans="1:7">
      <c r="A17" t="s">
        <v>10</v>
      </c>
      <c r="C17" t="s">
        <v>10</v>
      </c>
      <c r="D17" t="s">
        <v>126</v>
      </c>
      <c r="E17" t="s">
        <v>202</v>
      </c>
      <c r="F17" t="s">
        <v>337</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0ACE2A04-ED74-4EED-B333-31BF74A0E033}">
      <formula1>"Yes,No"</formula1>
    </dataValidation>
    <dataValidation type="list" allowBlank="1" showInputMessage="1" showErrorMessage="1" sqref="D3 D5:D6 D9:D12 D14:D17" xr:uid="{F3A0533D-46FE-40FE-B45D-FB39E5B54AA6}">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C4C5-01DF-48EA-87B5-03F9BD495DD6}">
  <dimension ref="A1:H31"/>
  <sheetViews>
    <sheetView workbookViewId="0">
      <selection activeCell="G8" sqref="G8"/>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56" t="s">
        <v>0</v>
      </c>
      <c r="B1" s="56" t="s">
        <v>1</v>
      </c>
      <c r="C1" s="56" t="s">
        <v>2</v>
      </c>
      <c r="D1" s="56" t="s">
        <v>3</v>
      </c>
      <c r="E1" s="56" t="s">
        <v>5</v>
      </c>
      <c r="F1" s="56" t="s">
        <v>6</v>
      </c>
      <c r="G1" s="56" t="s">
        <v>7</v>
      </c>
      <c r="H1" s="56" t="s">
        <v>8</v>
      </c>
    </row>
    <row r="2" spans="1:8" ht="18.75">
      <c r="A2" s="80" t="s">
        <v>339</v>
      </c>
      <c r="B2" s="80"/>
      <c r="C2" s="80"/>
      <c r="D2" s="80"/>
      <c r="E2" s="80"/>
      <c r="F2" s="80"/>
      <c r="G2" s="80"/>
      <c r="H2" s="80"/>
    </row>
    <row r="3" spans="1:8">
      <c r="A3" t="s">
        <v>10</v>
      </c>
      <c r="C3" t="s">
        <v>11</v>
      </c>
      <c r="D3" t="s">
        <v>86</v>
      </c>
      <c r="E3" t="s">
        <v>235</v>
      </c>
      <c r="F3" t="s">
        <v>340</v>
      </c>
      <c r="G3" s="4" t="s">
        <v>11</v>
      </c>
    </row>
    <row r="4" spans="1:8">
      <c r="A4" t="s">
        <v>10</v>
      </c>
      <c r="C4" t="s">
        <v>11</v>
      </c>
      <c r="D4" t="s">
        <v>86</v>
      </c>
      <c r="E4" t="s">
        <v>235</v>
      </c>
      <c r="F4" t="s">
        <v>341</v>
      </c>
      <c r="G4" s="4" t="s">
        <v>342</v>
      </c>
    </row>
    <row r="5" spans="1:8">
      <c r="A5" t="s">
        <v>10</v>
      </c>
      <c r="C5" t="s">
        <v>11</v>
      </c>
      <c r="D5" t="s">
        <v>86</v>
      </c>
      <c r="E5" t="s">
        <v>235</v>
      </c>
      <c r="F5" t="s">
        <v>343</v>
      </c>
      <c r="G5" s="4" t="s">
        <v>10</v>
      </c>
    </row>
    <row r="6" spans="1:8">
      <c r="A6" t="s">
        <v>10</v>
      </c>
      <c r="C6" t="s">
        <v>11</v>
      </c>
      <c r="D6" t="s">
        <v>86</v>
      </c>
      <c r="E6" t="s">
        <v>235</v>
      </c>
      <c r="F6" t="s">
        <v>344</v>
      </c>
      <c r="G6" s="4" t="s">
        <v>345</v>
      </c>
    </row>
    <row r="7" spans="1:8" ht="18.75">
      <c r="A7" s="80" t="s">
        <v>346</v>
      </c>
      <c r="B7" s="80"/>
      <c r="C7" s="80"/>
      <c r="D7" s="80"/>
      <c r="E7" s="80"/>
      <c r="F7" s="80"/>
      <c r="G7" s="80"/>
      <c r="H7" s="80"/>
    </row>
    <row r="8" spans="1:8">
      <c r="A8" s="6" t="s">
        <v>10</v>
      </c>
      <c r="B8" s="6"/>
      <c r="C8" s="6" t="s">
        <v>11</v>
      </c>
      <c r="D8" s="6" t="s">
        <v>90</v>
      </c>
      <c r="E8" s="6" t="s">
        <v>347</v>
      </c>
      <c r="F8" s="6" t="s">
        <v>348</v>
      </c>
      <c r="G8" s="8">
        <f>IF(AND(G3="Yes"),G10,IF(AND(G3="No",G4="Grid is located in LDC/SIDs/URC"),G15,IF(AND(G3="No",G4="Isolated System"),G24,IF(AND(G3="No",G4="Neither"),G15))))</f>
        <v>0.68500000000000005</v>
      </c>
      <c r="H8" s="6"/>
    </row>
    <row r="9" spans="1:8" ht="18.75">
      <c r="A9" s="80" t="s">
        <v>349</v>
      </c>
      <c r="B9" s="80"/>
      <c r="C9" s="80"/>
      <c r="D9" s="80"/>
      <c r="E9" s="80"/>
      <c r="F9" s="80"/>
      <c r="G9" s="80"/>
      <c r="H9" s="80"/>
    </row>
    <row r="10" spans="1:8">
      <c r="A10" s="6" t="s">
        <v>10</v>
      </c>
      <c r="B10" s="6"/>
      <c r="C10" s="6" t="s">
        <v>11</v>
      </c>
      <c r="D10" s="6" t="s">
        <v>90</v>
      </c>
      <c r="E10" s="6" t="s">
        <v>347</v>
      </c>
      <c r="F10" s="6" t="s">
        <v>350</v>
      </c>
      <c r="G10" s="8">
        <f>G11*G12+'Tool 07 Build Margin'!G3*G13</f>
        <v>0</v>
      </c>
      <c r="H10" s="6"/>
    </row>
    <row r="11" spans="1:8">
      <c r="A11" s="6" t="s">
        <v>10</v>
      </c>
      <c r="B11" s="6"/>
      <c r="C11" s="6" t="s">
        <v>11</v>
      </c>
      <c r="D11" s="6" t="s">
        <v>86</v>
      </c>
      <c r="E11" s="6" t="s">
        <v>351</v>
      </c>
      <c r="F11" s="6" t="s">
        <v>352</v>
      </c>
      <c r="G11" s="8">
        <f>'Tool 07 Average OM'!G4</f>
        <v>0.5164879</v>
      </c>
      <c r="H11" s="6"/>
    </row>
    <row r="12" spans="1:8">
      <c r="A12" s="6" t="s">
        <v>10</v>
      </c>
      <c r="B12" s="6"/>
      <c r="C12" s="6" t="s">
        <v>11</v>
      </c>
      <c r="D12" s="6" t="s">
        <v>86</v>
      </c>
      <c r="E12" s="6" t="s">
        <v>353</v>
      </c>
      <c r="F12" s="6" t="s">
        <v>354</v>
      </c>
      <c r="G12" s="8" t="b">
        <f>IF(AND(G3="Yes",G5="Yes",G6="All Other Projects"),0.5,IF(AND(G3="Yes",G5="No",G6="All Other Projects"),0.25,IF(AND(G3="Yes",G5="Yes",G6="Wind and Solar Power Generation"),0.75,IF(AND(G3="Yes",G5="No",G6="Wind and Solar Power Generation"),0.75))))</f>
        <v>0</v>
      </c>
      <c r="H12" s="8"/>
    </row>
    <row r="13" spans="1:8">
      <c r="A13" s="6" t="s">
        <v>10</v>
      </c>
      <c r="B13" s="6"/>
      <c r="C13" s="6" t="s">
        <v>11</v>
      </c>
      <c r="D13" s="6" t="s">
        <v>86</v>
      </c>
      <c r="E13" s="6" t="s">
        <v>355</v>
      </c>
      <c r="F13" s="6" t="s">
        <v>356</v>
      </c>
      <c r="G13" s="8" t="b">
        <f>IF(AND(G3="Yes",G5="Yes",G6="All Other Projects"),0.5,IF(AND(G3="Yes",G5="No",G6="All Other Projects"),0.75,IF(AND(G3="Yes",G5="Yes",G6="Wind and Solar Power Generation"),0.25,IF(AND(G3="Yes",G5="No",G6="Wind and Solar Power Generation"),0.25))))</f>
        <v>0</v>
      </c>
      <c r="H13" s="6"/>
    </row>
    <row r="14" spans="1:8" ht="18.75">
      <c r="A14" s="80" t="s">
        <v>357</v>
      </c>
      <c r="B14" s="80"/>
      <c r="C14" s="80"/>
      <c r="D14" s="80"/>
      <c r="E14" s="80"/>
      <c r="F14" s="80"/>
      <c r="G14" s="80"/>
      <c r="H14" s="80"/>
    </row>
    <row r="15" spans="1:8">
      <c r="A15" s="6" t="s">
        <v>10</v>
      </c>
      <c r="B15" s="6"/>
      <c r="C15" s="6" t="s">
        <v>11</v>
      </c>
      <c r="D15" s="6" t="s">
        <v>90</v>
      </c>
      <c r="E15" s="6" t="s">
        <v>347</v>
      </c>
      <c r="F15" s="6" t="s">
        <v>350</v>
      </c>
      <c r="G15" s="8">
        <f>G22*G16+G18*G17</f>
        <v>0</v>
      </c>
      <c r="H15" s="6"/>
    </row>
    <row r="16" spans="1:8">
      <c r="A16" s="6" t="s">
        <v>10</v>
      </c>
      <c r="B16" s="6"/>
      <c r="C16" s="6" t="s">
        <v>11</v>
      </c>
      <c r="D16" s="6" t="s">
        <v>86</v>
      </c>
      <c r="E16" s="6" t="s">
        <v>353</v>
      </c>
      <c r="F16" s="6" t="s">
        <v>354</v>
      </c>
      <c r="G16" s="8" t="b">
        <f>IF(G3="No",IF(AND(G4="Grid is located in LDC/SIDs/URC"),1,IF(AND(G3="No",G4="Neither",G5="Yes",G6="All Other Projects"),0.5,IF(AND(G3="No",G4="Neither",G5="No",G6="All Other Projects"),0.25,IF(AND(G3="No",G4="Neither",G5="Yes",G6="Wind and Solar Power Generation"),0.75,IF(AND(G3="No",G4="Neither",G5="No",G6="Wind and Solar Power Generation"),0.75))))))</f>
        <v>0</v>
      </c>
      <c r="H16" s="8"/>
    </row>
    <row r="17" spans="1:8">
      <c r="A17" s="6" t="s">
        <v>10</v>
      </c>
      <c r="B17" s="6"/>
      <c r="C17" s="6" t="s">
        <v>11</v>
      </c>
      <c r="D17" s="6" t="s">
        <v>86</v>
      </c>
      <c r="E17" s="6" t="s">
        <v>355</v>
      </c>
      <c r="F17" s="6" t="s">
        <v>356</v>
      </c>
      <c r="G17" s="8" t="b">
        <f>IF(G3="No",IF(AND(G4="Grid is located in LDC/SIDs/URC"),1,IF(AND(G3="No",G4="Neither",G5="Yes",G6="All Other Projects"),0.5,IF(AND(G3="No",G4="Neither",G5="No",G6="All Other Projects"),0.75,IF(AND(G3="No",G4="Neither",G5="Yes",G6="Wind and Solar Power Generation"),0.25,IF(AND(G3="No",G4="Neither",G5="No",G6="Wind and Solar Power Generation"),0.25))))))</f>
        <v>0</v>
      </c>
      <c r="H17" s="6"/>
    </row>
    <row r="18" spans="1:8">
      <c r="A18" s="6" t="s">
        <v>10</v>
      </c>
      <c r="B18" s="6"/>
      <c r="C18" s="6" t="s">
        <v>11</v>
      </c>
      <c r="D18" s="6" t="s">
        <v>86</v>
      </c>
      <c r="E18" s="6" t="s">
        <v>321</v>
      </c>
      <c r="F18" s="6" t="s">
        <v>322</v>
      </c>
      <c r="G18" s="8" t="b">
        <f>IF(AND(G19="Yes",G4="Neither",G20="Less than or equal",G21="Yes"),0.326,IF(AND(G19="Yes",G4="Neither",G20="Less than or equal",G21="No"),0.568,IF(AND(G19="Yes",G4="Neither",G20="More than or equal"),0,IF(AND(G19="No",G4="Grid is located in LDC/SIDs/URC"),'Tool 07 Build Margin'!G3))))</f>
        <v>0</v>
      </c>
      <c r="H18" s="6"/>
    </row>
    <row r="19" spans="1:8">
      <c r="A19" t="s">
        <v>10</v>
      </c>
      <c r="C19" t="s">
        <v>11</v>
      </c>
      <c r="D19" t="s">
        <v>86</v>
      </c>
      <c r="E19" t="s">
        <v>235</v>
      </c>
      <c r="F19" s="5" t="s">
        <v>358</v>
      </c>
      <c r="G19" s="4" t="s">
        <v>11</v>
      </c>
    </row>
    <row r="20" spans="1:8" ht="45">
      <c r="A20" t="s">
        <v>10</v>
      </c>
      <c r="C20" t="s">
        <v>11</v>
      </c>
      <c r="D20" t="s">
        <v>86</v>
      </c>
      <c r="E20" t="s">
        <v>235</v>
      </c>
      <c r="F20" s="5" t="s">
        <v>359</v>
      </c>
      <c r="G20" s="4" t="s">
        <v>360</v>
      </c>
    </row>
    <row r="21" spans="1:8" ht="30">
      <c r="A21" t="s">
        <v>10</v>
      </c>
      <c r="C21" t="s">
        <v>11</v>
      </c>
      <c r="D21" t="s">
        <v>86</v>
      </c>
      <c r="E21" t="s">
        <v>235</v>
      </c>
      <c r="F21" s="5" t="s">
        <v>361</v>
      </c>
      <c r="G21" s="4" t="s">
        <v>10</v>
      </c>
    </row>
    <row r="22" spans="1:8">
      <c r="A22" s="6" t="s">
        <v>10</v>
      </c>
      <c r="B22" s="6"/>
      <c r="C22" s="6" t="s">
        <v>11</v>
      </c>
      <c r="D22" s="6" t="s">
        <v>86</v>
      </c>
      <c r="E22" s="6" t="s">
        <v>351</v>
      </c>
      <c r="F22" s="6" t="s">
        <v>352</v>
      </c>
      <c r="G22" s="8">
        <f>IF(AND('Tool 07 Average OM'!G3="Option A"),'Tool 07 Average OM'!G6,IF('Tool 07 Average OM'!G3="Option B",'Tool 07 Average OM'!G30))</f>
        <v>0.5164879</v>
      </c>
      <c r="H22" s="6"/>
    </row>
    <row r="23" spans="1:8" ht="18.75">
      <c r="A23" s="80" t="s">
        <v>362</v>
      </c>
      <c r="B23" s="80"/>
      <c r="C23" s="80"/>
      <c r="D23" s="80"/>
      <c r="E23" s="80"/>
      <c r="F23" s="80"/>
      <c r="G23" s="80"/>
      <c r="H23" s="80"/>
    </row>
    <row r="24" spans="1:8">
      <c r="A24" s="6" t="s">
        <v>10</v>
      </c>
      <c r="B24" s="6"/>
      <c r="C24" s="6" t="s">
        <v>11</v>
      </c>
      <c r="D24" s="6" t="s">
        <v>86</v>
      </c>
      <c r="E24" s="6" t="s">
        <v>347</v>
      </c>
      <c r="F24" s="6" t="s">
        <v>350</v>
      </c>
      <c r="G24" s="8">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6"/>
    </row>
    <row r="25" spans="1:8">
      <c r="A25" s="6" t="s">
        <v>10</v>
      </c>
      <c r="B25" s="6"/>
      <c r="C25" s="6" t="s">
        <v>11</v>
      </c>
      <c r="D25" s="6" t="s">
        <v>86</v>
      </c>
      <c r="E25" s="6" t="s">
        <v>353</v>
      </c>
      <c r="F25" s="6" t="s">
        <v>354</v>
      </c>
      <c r="G25" s="8">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8"/>
    </row>
    <row r="26" spans="1:8">
      <c r="A26" s="6" t="s">
        <v>10</v>
      </c>
      <c r="B26" s="6"/>
      <c r="C26" s="6" t="s">
        <v>11</v>
      </c>
      <c r="D26" s="6" t="s">
        <v>86</v>
      </c>
      <c r="E26" s="6" t="s">
        <v>355</v>
      </c>
      <c r="F26" s="6" t="s">
        <v>356</v>
      </c>
      <c r="G26" s="8">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6"/>
    </row>
    <row r="27" spans="1:8">
      <c r="A27" s="6" t="s">
        <v>10</v>
      </c>
      <c r="B27" s="6"/>
      <c r="C27" s="6" t="s">
        <v>11</v>
      </c>
      <c r="D27" s="6" t="s">
        <v>86</v>
      </c>
      <c r="E27" s="6" t="s">
        <v>351</v>
      </c>
      <c r="F27" s="6" t="s">
        <v>352</v>
      </c>
      <c r="G27" s="8">
        <f>IF(AND(G29="Single"),0.79,IF(AND(G29="Multiple",G30="Isolated grid system with only liquid fuel power plant"),0.79))</f>
        <v>0.79</v>
      </c>
      <c r="H27" s="6"/>
    </row>
    <row r="28" spans="1:8">
      <c r="A28" s="6" t="s">
        <v>10</v>
      </c>
      <c r="B28" s="6"/>
      <c r="C28" s="6" t="s">
        <v>11</v>
      </c>
      <c r="D28" s="6" t="s">
        <v>86</v>
      </c>
      <c r="E28" s="6" t="s">
        <v>321</v>
      </c>
      <c r="F28" s="6" t="s">
        <v>322</v>
      </c>
      <c r="G28" s="8">
        <f>IF(AND(G29="Single"),0.58,IF(AND(G29="Multiple",G30="Isolated grid system with only liquid fuel power plant"),0.58))</f>
        <v>0.57999999999999996</v>
      </c>
      <c r="H28" s="6"/>
    </row>
    <row r="29" spans="1:8" ht="30">
      <c r="A29" t="s">
        <v>10</v>
      </c>
      <c r="C29" t="s">
        <v>11</v>
      </c>
      <c r="E29" t="s">
        <v>235</v>
      </c>
      <c r="F29" s="5" t="s">
        <v>363</v>
      </c>
      <c r="G29" s="4" t="s">
        <v>364</v>
      </c>
      <c r="H29" s="5" t="s">
        <v>365</v>
      </c>
    </row>
    <row r="30" spans="1:8" ht="75">
      <c r="A30" t="s">
        <v>10</v>
      </c>
      <c r="C30" t="s">
        <v>11</v>
      </c>
      <c r="E30" t="s">
        <v>235</v>
      </c>
      <c r="F30" t="s">
        <v>366</v>
      </c>
      <c r="G30" s="32" t="s">
        <v>367</v>
      </c>
      <c r="H30" s="5" t="s">
        <v>368</v>
      </c>
    </row>
    <row r="31" spans="1:8">
      <c r="A31" t="s">
        <v>10</v>
      </c>
      <c r="C31" t="s">
        <v>11</v>
      </c>
      <c r="E31" t="s">
        <v>235</v>
      </c>
      <c r="F31" t="s">
        <v>369</v>
      </c>
      <c r="G31" s="4" t="s">
        <v>10</v>
      </c>
    </row>
  </sheetData>
  <mergeCells count="5">
    <mergeCell ref="A2:H2"/>
    <mergeCell ref="A7:H7"/>
    <mergeCell ref="A9:H9"/>
    <mergeCell ref="A14:H14"/>
    <mergeCell ref="A23:H23"/>
  </mergeCells>
  <dataValidations count="7">
    <dataValidation type="list" allowBlank="1" showInputMessage="1" showErrorMessage="1" sqref="G4" xr:uid="{2D4D4E4F-2AE2-4E89-961A-9738D7AF7663}">
      <formula1>"Grid is located in LDC/SIDs/URC, Isolated System,Neither"</formula1>
    </dataValidation>
    <dataValidation type="list" allowBlank="1" showInputMessage="1" showErrorMessage="1" sqref="G30" xr:uid="{5BD6A77B-4600-484F-BB70-EB5A820FB014}">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F4EEFFF9-F6FF-4CB1-9157-D5A3063AFFCE}">
      <formula1>"Single, Multiple"</formula1>
    </dataValidation>
    <dataValidation type="list" allowBlank="1" showInputMessage="1" showErrorMessage="1" sqref="G20" xr:uid="{96100080-422E-4268-BC42-1DB3CD52856B}">
      <formula1>"Less than or equal, More than or equal"</formula1>
    </dataValidation>
    <dataValidation type="list" allowBlank="1" showInputMessage="1" showErrorMessage="1" sqref="G6" xr:uid="{83B7EA2A-D783-45CE-80B1-395DD1F30EAF}">
      <formula1>"Wind and Solar Power Generation,All Other Projects"</formula1>
    </dataValidation>
    <dataValidation type="list" allowBlank="1" showInputMessage="1" showErrorMessage="1" sqref="D10:D13 D3:D6 D8 D24:D31 D15:D22" xr:uid="{90DCDE83-76E4-4437-87FC-39F729F1F2C5}">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47F83A16-1A79-4657-BFCE-938B7974AA44}">
      <formula1>"Yes,No"</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c93be6-ded6-4d1f-a6ce-8bd951baf513"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539EBD91A5364380B721318EC5B58D" ma:contentTypeVersion="19" ma:contentTypeDescription="Create a new document." ma:contentTypeScope="" ma:versionID="6174984cebe909d95605b7b931410e14">
  <xsd:schema xmlns:xsd="http://www.w3.org/2001/XMLSchema" xmlns:xs="http://www.w3.org/2001/XMLSchema" xmlns:p="http://schemas.microsoft.com/office/2006/metadata/properties" xmlns:ns1="http://schemas.microsoft.com/sharepoint/v3" xmlns:ns3="6477070e-b6bf-48e5-87af-fd27a98cf16b" xmlns:ns4="26c93be6-ded6-4d1f-a6ce-8bd951baf513" targetNamespace="http://schemas.microsoft.com/office/2006/metadata/properties" ma:root="true" ma:fieldsID="c525bc3ad16f23148fa0a74f69739fcb" ns1:_="" ns3:_="" ns4:_="">
    <xsd:import namespace="http://schemas.microsoft.com/sharepoint/v3"/>
    <xsd:import namespace="6477070e-b6bf-48e5-87af-fd27a98cf16b"/>
    <xsd:import namespace="26c93be6-ded6-4d1f-a6ce-8bd951baf51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77070e-b6bf-48e5-87af-fd27a98cf1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c93be6-ded6-4d1f-a6ce-8bd951baf51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ystemTags" ma:index="26"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BBE09F-27DA-4238-94A2-7D3193B391A4}"/>
</file>

<file path=customXml/itemProps2.xml><?xml version="1.0" encoding="utf-8"?>
<ds:datastoreItem xmlns:ds="http://schemas.openxmlformats.org/officeDocument/2006/customXml" ds:itemID="{8923EFBB-D5B1-4BC7-B2B3-01394A9063D5}"/>
</file>

<file path=customXml/itemProps3.xml><?xml version="1.0" encoding="utf-8"?>
<ds:datastoreItem xmlns:ds="http://schemas.openxmlformats.org/officeDocument/2006/customXml" ds:itemID="{2CB44D6F-0192-448D-B28B-E13156D666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Prernaa Agarwal</cp:lastModifiedBy>
  <cp:revision/>
  <dcterms:created xsi:type="dcterms:W3CDTF">2023-06-12T17:26:31Z</dcterms:created>
  <dcterms:modified xsi:type="dcterms:W3CDTF">2023-11-28T01:33:45Z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0x010100D8539EBD91A5364380B721318EC5B58D</vt:lpwstr>
  </property>
</Properties>
</file>