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3"/>
  <workbookPr filterPrivacy="1"/>
  <xr:revisionPtr revIDLastSave="0" documentId="8_{2CE1C379-A981-41A9-8C5E-7EC85113C269}" xr6:coauthVersionLast="47" xr6:coauthVersionMax="47" xr10:uidLastSave="{00000000-0000-0000-0000-000000000000}"/>
  <bookViews>
    <workbookView xWindow="-120" yWindow="-120" windowWidth="29040" windowHeight="15720" firstSheet="3" activeTab="1" xr2:uid="{00000000-000D-0000-FFFF-FFFF00000000}"/>
  </bookViews>
  <sheets>
    <sheet name="Project Details" sheetId="38" r:id="rId1"/>
    <sheet name="Date Range" sheetId="39" r:id="rId2"/>
    <sheet name="Additionality Determination" sheetId="40" r:id="rId3"/>
    <sheet name="Emission Reductions" sheetId="64" r:id="rId4"/>
    <sheet name="Baseline Emissions" sheetId="13" r:id="rId5"/>
    <sheet name="Add all fossil fuel types" sheetId="46" r:id="rId6"/>
    <sheet name="By Option a" sheetId="47" r:id="rId7"/>
    <sheet name="By Option b" sheetId="48" r:id="rId8"/>
    <sheet name="By Option c" sheetId="49" r:id="rId9"/>
    <sheet name="Add different types of institut" sheetId="51" r:id="rId10"/>
    <sheet name="By Option d" sheetId="50" r:id="rId11"/>
    <sheet name="HGp,y,i" sheetId="54" r:id="rId12"/>
    <sheet name="Add different types of renewabl" sheetId="52" r:id="rId13"/>
    <sheet name="Add different types of electric" sheetId="53" r:id="rId14"/>
    <sheet name="Project Emissions" sheetId="55" r:id="rId15"/>
    <sheet name="Leakage Emissions" sheetId="61" r:id="rId16"/>
    <sheet name="Tool 16" sheetId="56" r:id="rId17"/>
    <sheet name="Tool 03" sheetId="57" r:id="rId18"/>
    <sheet name="Tool 30" sheetId="65" r:id="rId19"/>
    <sheet name="Tool 33" sheetId="66" r:id="rId20"/>
    <sheet name="Do the cookstoves distri (enum)" sheetId="62" r:id="rId21"/>
    <sheet name="Are there leakage emissi (enum)" sheetId="63" r:id="rId22"/>
    <sheet name="Are there any project em (enum)" sheetId="58" r:id="rId23"/>
    <sheet name="Are there any methane em (enum)" sheetId="59" r:id="rId24"/>
    <sheet name="In case of electric cook (enum)" sheetId="60" r:id="rId25"/>
    <sheet name="FNRB (enum)" sheetId="45" r:id="rId26"/>
    <sheet name="EF Det (enum)" sheetId="41" r:id="rId27"/>
    <sheet name="select a region (enum)" sheetId="35" r:id="rId28"/>
    <sheet name="fuel type (enum)" sheetId="42" r:id="rId29"/>
    <sheet name="By (enum)" sheetId="43" r:id="rId30"/>
    <sheet name="institution type (enum)" sheetId="44" r:id="rId3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13" l="1"/>
  <c r="G11" i="13"/>
  <c r="D11" i="66"/>
  <c r="D10" i="66"/>
  <c r="D7" i="66"/>
  <c r="D6" i="66"/>
  <c r="G98" i="64"/>
  <c r="G92" i="64"/>
  <c r="G85" i="64" s="1"/>
  <c r="G82" i="64"/>
  <c r="G76" i="64"/>
  <c r="G69" i="64" s="1"/>
  <c r="D64" i="64"/>
  <c r="G51" i="64"/>
  <c r="D50" i="64"/>
  <c r="G45" i="64"/>
  <c r="D44" i="64"/>
  <c r="G40" i="64"/>
  <c r="G10" i="64" s="1"/>
  <c r="D39" i="64"/>
  <c r="G34" i="64"/>
  <c r="G33" i="64"/>
  <c r="G32" i="64"/>
  <c r="G27" i="64"/>
  <c r="G26" i="64"/>
  <c r="G25" i="64"/>
  <c r="D22" i="64"/>
  <c r="G20" i="64"/>
  <c r="G17" i="64" s="1"/>
  <c r="D19" i="64"/>
  <c r="D15" i="64"/>
  <c r="D14" i="64"/>
  <c r="D13" i="64"/>
  <c r="G12" i="64"/>
  <c r="D109" i="64"/>
  <c r="D108" i="64"/>
  <c r="G107" i="64"/>
  <c r="D105" i="64"/>
  <c r="G103" i="64"/>
  <c r="D118" i="64"/>
  <c r="D117" i="64"/>
  <c r="G113" i="64"/>
  <c r="G111" i="64" s="1"/>
  <c r="G14" i="61"/>
  <c r="G12" i="61" s="1"/>
  <c r="D18" i="61"/>
  <c r="D19" i="61"/>
  <c r="G12" i="50"/>
  <c r="G7" i="49"/>
  <c r="G7" i="48"/>
  <c r="G7" i="47"/>
  <c r="G49" i="13"/>
  <c r="G43" i="13"/>
  <c r="G38" i="13"/>
  <c r="G12" i="55"/>
  <c r="G18" i="55"/>
  <c r="G14" i="55"/>
  <c r="D16" i="55"/>
  <c r="D20" i="55"/>
  <c r="D31" i="55"/>
  <c r="D30" i="55"/>
  <c r="D29" i="55"/>
  <c r="D27" i="55"/>
  <c r="D26" i="55"/>
  <c r="D25" i="55"/>
  <c r="D19" i="55"/>
  <c r="D15" i="57"/>
  <c r="D14" i="57"/>
  <c r="D13" i="57"/>
  <c r="D11" i="57"/>
  <c r="D10" i="57"/>
  <c r="D9" i="57"/>
  <c r="D1769" i="56"/>
  <c r="D1768" i="56"/>
  <c r="D1767" i="56"/>
  <c r="D1766" i="56"/>
  <c r="D1760" i="56"/>
  <c r="D1759" i="56"/>
  <c r="D1756" i="56"/>
  <c r="D1755" i="56"/>
  <c r="D1754" i="56"/>
  <c r="D1753" i="56"/>
  <c r="D1752" i="56"/>
  <c r="D1750" i="56"/>
  <c r="D1749" i="56"/>
  <c r="D1748" i="56"/>
  <c r="D1747" i="56"/>
  <c r="D1746" i="56"/>
  <c r="D1744" i="56"/>
  <c r="D1734" i="56"/>
  <c r="D1733" i="56"/>
  <c r="D1732" i="56"/>
  <c r="D1731" i="56"/>
  <c r="D1730" i="56"/>
  <c r="D1729" i="56"/>
  <c r="D1728" i="56"/>
  <c r="D1727" i="56"/>
  <c r="D1726" i="56"/>
  <c r="D1723" i="56"/>
  <c r="D1722" i="56"/>
  <c r="D1721" i="56"/>
  <c r="D1720" i="56"/>
  <c r="D1719" i="56"/>
  <c r="D1718" i="56"/>
  <c r="D1715" i="56"/>
  <c r="D1705" i="56"/>
  <c r="D1704" i="56"/>
  <c r="D1703" i="56"/>
  <c r="D1702" i="56"/>
  <c r="D1701" i="56"/>
  <c r="D1691" i="56"/>
  <c r="D1690" i="56"/>
  <c r="D1682" i="56"/>
  <c r="D1681" i="56"/>
  <c r="D1674" i="56"/>
  <c r="D1673" i="56"/>
  <c r="D1672" i="56"/>
  <c r="D1670" i="56"/>
  <c r="D1669" i="56"/>
  <c r="D1668" i="56"/>
  <c r="D1663" i="56"/>
  <c r="D1662" i="56"/>
  <c r="D1661" i="56"/>
  <c r="D1660" i="56"/>
  <c r="D1659" i="56"/>
  <c r="D1640" i="56"/>
  <c r="D1638" i="56"/>
  <c r="D1634" i="56"/>
  <c r="D1633" i="56"/>
  <c r="D1622" i="56"/>
  <c r="D1621" i="56"/>
  <c r="D1620" i="56"/>
  <c r="D1618" i="56"/>
  <c r="D1615" i="56"/>
  <c r="D1613" i="56"/>
  <c r="D1612" i="56"/>
  <c r="D1611" i="56"/>
  <c r="D1610" i="56"/>
  <c r="D1609" i="56"/>
  <c r="D1587" i="56"/>
  <c r="D1586" i="56"/>
  <c r="D1585" i="56"/>
  <c r="D1583" i="56"/>
  <c r="D1581" i="56"/>
  <c r="D1570" i="56"/>
  <c r="D1568" i="56"/>
  <c r="D1565" i="56"/>
  <c r="D1564" i="56"/>
  <c r="D1561" i="56"/>
  <c r="D1559" i="56"/>
  <c r="D1558" i="56"/>
  <c r="D1557" i="56"/>
  <c r="D1556" i="56"/>
  <c r="D1555" i="56"/>
  <c r="D1553" i="56"/>
  <c r="D1552" i="56"/>
  <c r="D1551" i="56"/>
  <c r="D1549" i="56"/>
  <c r="D1547" i="56"/>
  <c r="D1546" i="56"/>
  <c r="D1545" i="56"/>
  <c r="D1544" i="56"/>
  <c r="D1543" i="56"/>
  <c r="D1541" i="56"/>
  <c r="D1540" i="56"/>
  <c r="D1539" i="56"/>
  <c r="D1537" i="56"/>
  <c r="D1535" i="56"/>
  <c r="D1524" i="56"/>
  <c r="D1522" i="56"/>
  <c r="D1519" i="56"/>
  <c r="D1518" i="56"/>
  <c r="D1515" i="56"/>
  <c r="D1513" i="56"/>
  <c r="D1511" i="56"/>
  <c r="D1505" i="56"/>
  <c r="D1504" i="56"/>
  <c r="D1503" i="56"/>
  <c r="D1487" i="56"/>
  <c r="D1486" i="56"/>
  <c r="D1485" i="56"/>
  <c r="D1484" i="56"/>
  <c r="D1483" i="56"/>
  <c r="D1482" i="56"/>
  <c r="D1481" i="56"/>
  <c r="D1480" i="56"/>
  <c r="D1479" i="56"/>
  <c r="D1478" i="56"/>
  <c r="D1477" i="56"/>
  <c r="D1476" i="56"/>
  <c r="D1475" i="56"/>
  <c r="D1474" i="56"/>
  <c r="D1473" i="56"/>
  <c r="D1472" i="56"/>
  <c r="D1471" i="56"/>
  <c r="D1470" i="56"/>
  <c r="D1469" i="56"/>
  <c r="D1468" i="56"/>
  <c r="D1467" i="56"/>
  <c r="D1466" i="56"/>
  <c r="D1465" i="56"/>
  <c r="D1464" i="56"/>
  <c r="D1463" i="56"/>
  <c r="D1462" i="56"/>
  <c r="D1461" i="56"/>
  <c r="D1460" i="56"/>
  <c r="D1459" i="56"/>
  <c r="D1458" i="56"/>
  <c r="D1457" i="56"/>
  <c r="D1456" i="56"/>
  <c r="D1455" i="56"/>
  <c r="D1454" i="56"/>
  <c r="D1453" i="56"/>
  <c r="D1452" i="56"/>
  <c r="D1451" i="56"/>
  <c r="D1450" i="56"/>
  <c r="D1449" i="56"/>
  <c r="D1448" i="56"/>
  <c r="D1447" i="56"/>
  <c r="D1446" i="56"/>
  <c r="D1445" i="56"/>
  <c r="D1444" i="56"/>
  <c r="D1443" i="56"/>
  <c r="D1442" i="56"/>
  <c r="D1441" i="56"/>
  <c r="D1440" i="56"/>
  <c r="D1439" i="56"/>
  <c r="D1438" i="56"/>
  <c r="D1437" i="56"/>
  <c r="D1436" i="56"/>
  <c r="D1435" i="56"/>
  <c r="D1434" i="56"/>
  <c r="D1433" i="56"/>
  <c r="D1432" i="56"/>
  <c r="D1431" i="56"/>
  <c r="D1430" i="56"/>
  <c r="D1423" i="56"/>
  <c r="D1422" i="56"/>
  <c r="D1421" i="56"/>
  <c r="D1419" i="56"/>
  <c r="D1418" i="56"/>
  <c r="D1417" i="56"/>
  <c r="D1404" i="56"/>
  <c r="D1397" i="56"/>
  <c r="D1395" i="56"/>
  <c r="D1389" i="56"/>
  <c r="D1374" i="56"/>
  <c r="D1373" i="56"/>
  <c r="D1372" i="56"/>
  <c r="D1371" i="56"/>
  <c r="D1365" i="56"/>
  <c r="D1364" i="56"/>
  <c r="D1361" i="56"/>
  <c r="D1360" i="56"/>
  <c r="D1359" i="56"/>
  <c r="D1358" i="56"/>
  <c r="D1357" i="56"/>
  <c r="D1355" i="56"/>
  <c r="D1354" i="56"/>
  <c r="D1353" i="56"/>
  <c r="D1352" i="56"/>
  <c r="D1351" i="56"/>
  <c r="D1349" i="56"/>
  <c r="D1339" i="56"/>
  <c r="D1338" i="56"/>
  <c r="D1337" i="56"/>
  <c r="D1336" i="56"/>
  <c r="D1335" i="56"/>
  <c r="D1334" i="56"/>
  <c r="D1333" i="56"/>
  <c r="D1332" i="56"/>
  <c r="D1331" i="56"/>
  <c r="D1328" i="56"/>
  <c r="D1327" i="56"/>
  <c r="D1326" i="56"/>
  <c r="D1325" i="56"/>
  <c r="D1324" i="56"/>
  <c r="D1323" i="56"/>
  <c r="D1320" i="56"/>
  <c r="D1319" i="56"/>
  <c r="D1317" i="56"/>
  <c r="D1310" i="56"/>
  <c r="D1293" i="56"/>
  <c r="D1291" i="56"/>
  <c r="D1287" i="56"/>
  <c r="D1286" i="56"/>
  <c r="D1275" i="56"/>
  <c r="D1274" i="56"/>
  <c r="D1273" i="56"/>
  <c r="D1271" i="56"/>
  <c r="D1268" i="56"/>
  <c r="D1266" i="56"/>
  <c r="D1265" i="56"/>
  <c r="D1264" i="56"/>
  <c r="D1263" i="56"/>
  <c r="D1262" i="56"/>
  <c r="D1240" i="56"/>
  <c r="D1239" i="56"/>
  <c r="D1238" i="56"/>
  <c r="D1236" i="56"/>
  <c r="D1234" i="56"/>
  <c r="D1223" i="56"/>
  <c r="D1221" i="56"/>
  <c r="D1218" i="56"/>
  <c r="D1217" i="56"/>
  <c r="D1214" i="56"/>
  <c r="D1212" i="56"/>
  <c r="D1211" i="56"/>
  <c r="D1210" i="56"/>
  <c r="D1209" i="56"/>
  <c r="D1208" i="56"/>
  <c r="D1206" i="56"/>
  <c r="D1205" i="56"/>
  <c r="D1204" i="56"/>
  <c r="D1202" i="56"/>
  <c r="D1200" i="56"/>
  <c r="D1199" i="56"/>
  <c r="D1198" i="56"/>
  <c r="D1197" i="56"/>
  <c r="D1196" i="56"/>
  <c r="D1194" i="56"/>
  <c r="D1193" i="56"/>
  <c r="D1192" i="56"/>
  <c r="D1190" i="56"/>
  <c r="D1188" i="56"/>
  <c r="D1177" i="56"/>
  <c r="D1175" i="56"/>
  <c r="D1172" i="56"/>
  <c r="D1171" i="56"/>
  <c r="D1168" i="56"/>
  <c r="D1166" i="56"/>
  <c r="D1164" i="56"/>
  <c r="D1162" i="56"/>
  <c r="D1161" i="56"/>
  <c r="D1159" i="56"/>
  <c r="D1157" i="56"/>
  <c r="D1133" i="56"/>
  <c r="D1128" i="56"/>
  <c r="D1105" i="56"/>
  <c r="D1103" i="56"/>
  <c r="D1085" i="56"/>
  <c r="D1084" i="56"/>
  <c r="D1083" i="56"/>
  <c r="D1082" i="56"/>
  <c r="D1076" i="56"/>
  <c r="D1075" i="56"/>
  <c r="D1072" i="56"/>
  <c r="D1071" i="56"/>
  <c r="D1070" i="56"/>
  <c r="D1069" i="56"/>
  <c r="D1068" i="56"/>
  <c r="D1066" i="56"/>
  <c r="D1065" i="56"/>
  <c r="D1064" i="56"/>
  <c r="D1063" i="56"/>
  <c r="D1062" i="56"/>
  <c r="D1060" i="56"/>
  <c r="D1050" i="56"/>
  <c r="D1049" i="56"/>
  <c r="D1048" i="56"/>
  <c r="D1047" i="56"/>
  <c r="D1046" i="56"/>
  <c r="D1045" i="56"/>
  <c r="D1044" i="56"/>
  <c r="D1043" i="56"/>
  <c r="D1042" i="56"/>
  <c r="D1039" i="56"/>
  <c r="D1038" i="56"/>
  <c r="D1037" i="56"/>
  <c r="D1036" i="56"/>
  <c r="D1035" i="56"/>
  <c r="D1034" i="56"/>
  <c r="D1031" i="56"/>
  <c r="D1021" i="56"/>
  <c r="D1020" i="56"/>
  <c r="D1019" i="56"/>
  <c r="D1018" i="56"/>
  <c r="D1017" i="56"/>
  <c r="D1007" i="56"/>
  <c r="D1006" i="56"/>
  <c r="D998" i="56"/>
  <c r="D997" i="56"/>
  <c r="D990" i="56"/>
  <c r="D989" i="56"/>
  <c r="D988" i="56"/>
  <c r="D986" i="56"/>
  <c r="D985" i="56"/>
  <c r="D984" i="56"/>
  <c r="D979" i="56"/>
  <c r="D978" i="56"/>
  <c r="D977" i="56"/>
  <c r="D976" i="56"/>
  <c r="D975" i="56"/>
  <c r="D956" i="56"/>
  <c r="D954" i="56"/>
  <c r="D946" i="56"/>
  <c r="D945" i="56"/>
  <c r="D944" i="56"/>
  <c r="D943" i="56"/>
  <c r="D941" i="56"/>
  <c r="D926" i="56"/>
  <c r="D924" i="56"/>
  <c r="D923" i="56"/>
  <c r="D921" i="56"/>
  <c r="D920" i="56"/>
  <c r="D919" i="56"/>
  <c r="D917" i="56"/>
  <c r="D915" i="56"/>
  <c r="D912" i="56"/>
  <c r="D910" i="56"/>
  <c r="D909" i="56"/>
  <c r="D908" i="56"/>
  <c r="D907" i="56"/>
  <c r="D906" i="56"/>
  <c r="D884" i="56"/>
  <c r="D883" i="56"/>
  <c r="D882" i="56"/>
  <c r="D880" i="56"/>
  <c r="D878" i="56"/>
  <c r="D867" i="56"/>
  <c r="D865" i="56"/>
  <c r="D861" i="56"/>
  <c r="D860" i="56"/>
  <c r="D849" i="56"/>
  <c r="D848" i="56"/>
  <c r="D847" i="56"/>
  <c r="D845" i="56"/>
  <c r="D842" i="56"/>
  <c r="D840" i="56"/>
  <c r="D839" i="56"/>
  <c r="D838" i="56"/>
  <c r="D837" i="56"/>
  <c r="D836" i="56"/>
  <c r="D814" i="56"/>
  <c r="D813" i="56"/>
  <c r="D812" i="56"/>
  <c r="D810" i="56"/>
  <c r="D808" i="56"/>
  <c r="D807" i="56"/>
  <c r="D806" i="56"/>
  <c r="D805" i="56"/>
  <c r="D804" i="56"/>
  <c r="D782" i="56"/>
  <c r="D781" i="56"/>
  <c r="D780" i="56"/>
  <c r="D778" i="56"/>
  <c r="D776" i="56"/>
  <c r="D765" i="56"/>
  <c r="D763" i="56"/>
  <c r="D759" i="56"/>
  <c r="D758" i="56"/>
  <c r="D747" i="56"/>
  <c r="D746" i="56"/>
  <c r="D745" i="56"/>
  <c r="D743" i="56"/>
  <c r="D740" i="56"/>
  <c r="D738" i="56"/>
  <c r="D736" i="56"/>
  <c r="D730" i="56"/>
  <c r="D729" i="56"/>
  <c r="D728" i="56"/>
  <c r="D707" i="56"/>
  <c r="D705" i="56"/>
  <c r="D697" i="56"/>
  <c r="D688" i="56"/>
  <c r="D687" i="56"/>
  <c r="D686" i="56"/>
  <c r="D684" i="56"/>
  <c r="D677" i="56"/>
  <c r="D668" i="56"/>
  <c r="D666" i="56"/>
  <c r="D651" i="56"/>
  <c r="D649" i="56"/>
  <c r="D648" i="56"/>
  <c r="D647" i="56"/>
  <c r="D643" i="56"/>
  <c r="D635" i="56"/>
  <c r="D633" i="56"/>
  <c r="D629" i="56"/>
  <c r="D625" i="56"/>
  <c r="D623" i="56"/>
  <c r="D620" i="56"/>
  <c r="D619" i="56"/>
  <c r="D617" i="56"/>
  <c r="D616" i="56"/>
  <c r="D615" i="56"/>
  <c r="D613" i="56"/>
  <c r="D611" i="56"/>
  <c r="D609" i="56"/>
  <c r="D607" i="56"/>
  <c r="D604" i="56"/>
  <c r="D602" i="56"/>
  <c r="D601" i="56"/>
  <c r="D600" i="56"/>
  <c r="D599" i="56"/>
  <c r="D598" i="56"/>
  <c r="D576" i="56"/>
  <c r="D575" i="56"/>
  <c r="D574" i="56"/>
  <c r="D572" i="56"/>
  <c r="D570" i="56"/>
  <c r="D559" i="56"/>
  <c r="D557" i="56"/>
  <c r="D549" i="56"/>
  <c r="D540" i="56"/>
  <c r="D539" i="56"/>
  <c r="D532" i="56"/>
  <c r="D523" i="56"/>
  <c r="D521" i="56"/>
  <c r="D506" i="56"/>
  <c r="D502" i="56"/>
  <c r="D498" i="56"/>
  <c r="D496" i="56"/>
  <c r="D494" i="56"/>
  <c r="D493" i="56"/>
  <c r="D491" i="56"/>
  <c r="D490" i="56"/>
  <c r="D489" i="56"/>
  <c r="D487" i="56"/>
  <c r="D485" i="56"/>
  <c r="D483" i="56"/>
  <c r="D480" i="56"/>
  <c r="D478" i="56"/>
  <c r="D477" i="56"/>
  <c r="D476" i="56"/>
  <c r="D475" i="56"/>
  <c r="D474" i="56"/>
  <c r="D452" i="56"/>
  <c r="D451" i="56"/>
  <c r="D450" i="56"/>
  <c r="D448" i="56"/>
  <c r="D446" i="56"/>
  <c r="D445" i="56"/>
  <c r="D444" i="56"/>
  <c r="D443" i="56"/>
  <c r="D442" i="56"/>
  <c r="D420" i="56"/>
  <c r="D419" i="56"/>
  <c r="D418" i="56"/>
  <c r="D416" i="56"/>
  <c r="D414" i="56"/>
  <c r="D403" i="56"/>
  <c r="D401" i="56"/>
  <c r="D393" i="56"/>
  <c r="D384" i="56"/>
  <c r="D383" i="56"/>
  <c r="D376" i="56"/>
  <c r="D367" i="56"/>
  <c r="D365" i="56"/>
  <c r="D350" i="56"/>
  <c r="D346" i="56"/>
  <c r="D342" i="56"/>
  <c r="D340" i="56"/>
  <c r="D338" i="56"/>
  <c r="D337" i="56"/>
  <c r="D335" i="56"/>
  <c r="D334" i="56"/>
  <c r="D333" i="56"/>
  <c r="D331" i="56"/>
  <c r="D329" i="56"/>
  <c r="D327" i="56"/>
  <c r="D324" i="56"/>
  <c r="D322" i="56"/>
  <c r="D320" i="56"/>
  <c r="D303" i="56"/>
  <c r="D302" i="56"/>
  <c r="D301" i="56"/>
  <c r="D300" i="56"/>
  <c r="D294" i="56"/>
  <c r="D293" i="56"/>
  <c r="D290" i="56"/>
  <c r="D289" i="56"/>
  <c r="D288" i="56"/>
  <c r="D287" i="56"/>
  <c r="D286" i="56"/>
  <c r="D284" i="56"/>
  <c r="D283" i="56"/>
  <c r="D282" i="56"/>
  <c r="D281" i="56"/>
  <c r="D280" i="56"/>
  <c r="D278" i="56"/>
  <c r="D268" i="56"/>
  <c r="D267" i="56"/>
  <c r="D266" i="56"/>
  <c r="D265" i="56"/>
  <c r="D264" i="56"/>
  <c r="D263" i="56"/>
  <c r="D262" i="56"/>
  <c r="D261" i="56"/>
  <c r="D260" i="56"/>
  <c r="D257" i="56"/>
  <c r="D256" i="56"/>
  <c r="D255" i="56"/>
  <c r="D254" i="56"/>
  <c r="D253" i="56"/>
  <c r="D252" i="56"/>
  <c r="D244" i="56"/>
  <c r="D243" i="56"/>
  <c r="D242" i="56"/>
  <c r="D240" i="56"/>
  <c r="D239" i="56"/>
  <c r="D238" i="56"/>
  <c r="D228" i="56"/>
  <c r="D227" i="56"/>
  <c r="D225" i="56"/>
  <c r="D224" i="56"/>
  <c r="D222" i="56"/>
  <c r="D221" i="56"/>
  <c r="D219" i="56"/>
  <c r="D217" i="56"/>
  <c r="D216" i="56"/>
  <c r="D214" i="56"/>
  <c r="D213" i="56"/>
  <c r="D211" i="56"/>
  <c r="D210" i="56"/>
  <c r="D208" i="56"/>
  <c r="D206" i="56"/>
  <c r="D205" i="56"/>
  <c r="D203" i="56"/>
  <c r="D202" i="56"/>
  <c r="D200" i="56"/>
  <c r="D199" i="56"/>
  <c r="D196" i="56"/>
  <c r="D195" i="56"/>
  <c r="D194" i="56"/>
  <c r="D193" i="56"/>
  <c r="D192" i="56"/>
  <c r="D191" i="56"/>
  <c r="D190" i="56"/>
  <c r="D189" i="56"/>
  <c r="D188" i="56"/>
  <c r="D187" i="56"/>
  <c r="D186" i="56"/>
  <c r="D185" i="56"/>
  <c r="D184" i="56"/>
  <c r="D183" i="56"/>
  <c r="D182" i="56"/>
  <c r="D181" i="56"/>
  <c r="D175" i="56"/>
  <c r="D174" i="56"/>
  <c r="D173" i="56"/>
  <c r="D171" i="56"/>
  <c r="D170" i="56"/>
  <c r="D169" i="56"/>
  <c r="D160" i="56"/>
  <c r="D159" i="56"/>
  <c r="D158" i="56"/>
  <c r="D147" i="56"/>
  <c r="D146" i="56"/>
  <c r="D138" i="56"/>
  <c r="D134" i="56"/>
  <c r="D133" i="56"/>
  <c r="D132" i="56"/>
  <c r="D129" i="56"/>
  <c r="D128" i="56"/>
  <c r="D127" i="56"/>
  <c r="D126" i="56"/>
  <c r="D125" i="56"/>
  <c r="D124" i="56"/>
  <c r="D123" i="56"/>
  <c r="D122" i="56"/>
  <c r="D121" i="56"/>
  <c r="D120" i="56"/>
  <c r="D119" i="56"/>
  <c r="D118" i="56"/>
  <c r="D117" i="56"/>
  <c r="D116" i="56"/>
  <c r="D115" i="56"/>
  <c r="D114" i="56"/>
  <c r="D112" i="56"/>
  <c r="D111" i="56"/>
  <c r="D110" i="56"/>
  <c r="D109" i="56"/>
  <c r="D108" i="56"/>
  <c r="D107" i="56"/>
  <c r="D106" i="56"/>
  <c r="D105" i="56"/>
  <c r="D104" i="56"/>
  <c r="D103" i="56"/>
  <c r="D102" i="56"/>
  <c r="D101" i="56"/>
  <c r="D100" i="56"/>
  <c r="D99" i="56"/>
  <c r="D98" i="56"/>
  <c r="D97" i="56"/>
  <c r="D90" i="56"/>
  <c r="D89" i="56"/>
  <c r="D88" i="56"/>
  <c r="D86" i="56"/>
  <c r="D85" i="56"/>
  <c r="D84" i="56"/>
  <c r="D75" i="56"/>
  <c r="D74" i="56"/>
  <c r="D73" i="56"/>
  <c r="D62" i="56"/>
  <c r="D61" i="56"/>
  <c r="D60" i="56"/>
  <c r="D57" i="56"/>
  <c r="D56" i="56"/>
  <c r="D55" i="56"/>
  <c r="D44" i="56"/>
  <c r="D43" i="56"/>
  <c r="D42" i="56"/>
  <c r="D41" i="56"/>
  <c r="D40" i="56"/>
  <c r="D39" i="56"/>
  <c r="D33" i="56"/>
  <c r="D32" i="56"/>
  <c r="D31" i="56"/>
  <c r="D30" i="56"/>
  <c r="D28" i="56"/>
  <c r="D22" i="56"/>
  <c r="G65" i="64" l="1"/>
  <c r="G101" i="64"/>
  <c r="G21" i="64"/>
  <c r="G9" i="64"/>
  <c r="G7" i="64" s="1"/>
  <c r="G12" i="54"/>
  <c r="G19" i="54"/>
  <c r="G15" i="53"/>
  <c r="G23" i="50"/>
  <c r="G16" i="50" s="1"/>
  <c r="G11" i="46"/>
  <c r="G10" i="46"/>
  <c r="G9" i="46"/>
  <c r="G10" i="13"/>
  <c r="D11" i="13"/>
  <c r="D13" i="13"/>
  <c r="D12" i="13"/>
  <c r="D62" i="13"/>
  <c r="D48" i="13"/>
  <c r="D42" i="13"/>
  <c r="D37" i="13"/>
  <c r="G96" i="13"/>
  <c r="G90" i="13"/>
  <c r="G83" i="13" s="1"/>
  <c r="G80" i="13"/>
  <c r="G74" i="13"/>
  <c r="G67" i="13" l="1"/>
  <c r="G63" i="13" s="1"/>
  <c r="G8" i="13"/>
  <c r="D17" i="13"/>
  <c r="D20" i="13"/>
  <c r="G32" i="13"/>
  <c r="G31" i="13"/>
  <c r="G30" i="13"/>
  <c r="G18" i="13"/>
  <c r="G15" i="13" s="1"/>
  <c r="G25" i="13"/>
  <c r="G24" i="13"/>
  <c r="G23" i="13"/>
  <c r="D105" i="40"/>
  <c r="D103" i="40"/>
  <c r="D97" i="40"/>
  <c r="D95" i="40"/>
  <c r="D93" i="40"/>
  <c r="D87" i="40"/>
  <c r="D85" i="40"/>
  <c r="D78" i="40"/>
  <c r="D76" i="40"/>
  <c r="D70" i="40"/>
  <c r="D68" i="40"/>
  <c r="D62" i="40"/>
  <c r="D60" i="40"/>
  <c r="D58" i="40"/>
  <c r="D51" i="40"/>
  <c r="D49" i="40"/>
  <c r="D43" i="40"/>
  <c r="D41" i="40"/>
  <c r="D35" i="40"/>
  <c r="D33" i="40"/>
  <c r="D31" i="40"/>
  <c r="D29" i="40"/>
  <c r="D14" i="40"/>
  <c r="D11" i="40"/>
  <c r="D8" i="40"/>
  <c r="D6" i="40"/>
  <c r="G7" i="13" l="1"/>
  <c r="G19"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tc={D2747DCB-C63B-4BDA-A14E-1EE26E6F7EC3}</author>
    <author>tc={79A0B32B-DAF1-4330-AF46-4A3DFE507D59}</author>
    <author>tc={A82AF5A4-AAB1-43BD-A1C6-94336B2056A3}</author>
    <author>tc={C854547B-FDB4-4452-87DC-6CB95AE8C24E}</author>
    <author>tc={A6FF33EE-6DCE-4258-AE96-102788CCF955}</author>
    <author>tc={43617E96-7942-4954-83C8-62DDE0A2AE5E}</author>
    <author>tc={6CD87F37-9F1A-4489-A2F7-5E1297C5D0EF}</author>
    <author>tc={94AA1AC8-7F09-49D1-8BD2-321789FE4CE8}</author>
    <author>tc={1CE08892-7E01-40B5-8ED7-4BA261E1003C}</author>
    <author>tc={3EF664B1-6FAA-4A8B-9340-D7A2925B6C72}</author>
    <author>tc={CDF927BA-8ECA-464D-8308-D1A552577825}</author>
  </authors>
  <commentList>
    <comment ref="E7" authorId="0" shapeId="0" xr:uid="{D2747DCB-C63B-4BDA-A14E-1EE26E6F7EC3}">
      <text>
        <t>[Threaded comment]
Your version of Excel allows you to read this threaded comment; however, any edits to it will get removed if the file is opened in a newer version of Excel. Learn more: https://go.microsoft.com/fwlink/?linkid=870924
Comment:
    Eq 11</t>
      </text>
    </comment>
    <comment ref="E9" authorId="1" shapeId="0" xr:uid="{79A0B32B-DAF1-4330-AF46-4A3DFE507D59}">
      <text>
        <t>[Threaded comment]
Your version of Excel allows you to read this threaded comment; however, any edits to it will get removed if the file is opened in a newer version of Excel. Learn more: https://go.microsoft.com/fwlink/?linkid=870924
Comment:
    Eq 1</t>
      </text>
    </comment>
    <comment ref="E17" authorId="2" shapeId="0" xr:uid="{A82AF5A4-AAB1-43BD-A1C6-94336B2056A3}">
      <text>
        <t>[Threaded comment]
Your version of Excel allows you to read this threaded comment; however, any edits to it will get removed if the file is opened in a newer version of Excel. Learn more: https://go.microsoft.com/fwlink/?linkid=870924
Comment:
    Eq 2</t>
      </text>
    </comment>
    <comment ref="E40" authorId="3" shapeId="0" xr:uid="{C854547B-FDB4-4452-87DC-6CB95AE8C24E}">
      <text>
        <t>[Threaded comment]
Your version of Excel allows you to read this threaded comment; however, any edits to it will get removed if the file is opened in a newer version of Excel. Learn more: https://go.microsoft.com/fwlink/?linkid=870924
Comment:
    Eq 3</t>
      </text>
    </comment>
    <comment ref="E45" authorId="4" shapeId="0" xr:uid="{A6FF33EE-6DCE-4258-AE96-102788CCF955}">
      <text>
        <t>[Threaded comment]
Your version of Excel allows you to read this threaded comment; however, any edits to it will get removed if the file is opened in a newer version of Excel. Learn more: https://go.microsoft.com/fwlink/?linkid=870924
Comment:
    Eq 4</t>
      </text>
    </comment>
    <comment ref="E51" authorId="5" shapeId="0" xr:uid="{43617E96-7942-4954-83C8-62DDE0A2AE5E}">
      <text>
        <t>[Threaded comment]
Your version of Excel allows you to read this threaded comment; however, any edits to it will get removed if the file is opened in a newer version of Excel. Learn more: https://go.microsoft.com/fwlink/?linkid=870924
Comment:
    Eq 5</t>
      </text>
    </comment>
    <comment ref="E65" authorId="6" shapeId="0" xr:uid="{6CD87F37-9F1A-4489-A2F7-5E1297C5D0EF}">
      <text>
        <t>[Threaded comment]
Your version of Excel allows you to read this threaded comment; however, any edits to it will get removed if the file is opened in a newer version of Excel. Learn more: https://go.microsoft.com/fwlink/?linkid=870924
Comment:
    Eq 6</t>
      </text>
    </comment>
    <comment ref="E69" authorId="7" shapeId="0" xr:uid="{94AA1AC8-7F09-49D1-8BD2-321789FE4CE8}">
      <text>
        <t>[Threaded comment]
Your version of Excel allows you to read this threaded comment; however, any edits to it will get removed if the file is opened in a newer version of Excel. Learn more: https://go.microsoft.com/fwlink/?linkid=870924
Comment:
    Eq 7</t>
      </text>
    </comment>
    <comment ref="E85" authorId="8" shapeId="0" xr:uid="{1CE08892-7E01-40B5-8ED7-4BA261E1003C}">
      <text>
        <t>[Threaded comment]
Your version of Excel allows you to read this threaded comment; however, any edits to it will get removed if the file is opened in a newer version of Excel. Learn more: https://go.microsoft.com/fwlink/?linkid=870924
Comment:
    Eq 7</t>
      </text>
    </comment>
    <comment ref="G103" authorId="9" shapeId="0" xr:uid="{3EF664B1-6FAA-4A8B-9340-D7A2925B6C72}">
      <text>
        <t>[Threaded comment]
Your version of Excel allows you to read this threaded comment; however, any edits to it will get removed if the file is opened in a newer version of Excel. Learn more: https://go.microsoft.com/fwlink/?linkid=870924
Comment:
    The reference isn’t valid for tool 16. I couldn't find what fields have calcs in the tool 16 sheet in this workbook. I can give you the right references based on the old excel for Tool 16.</t>
      </text>
    </comment>
    <comment ref="G113" authorId="10" shapeId="0" xr:uid="{CDF927BA-8ECA-464D-8308-D1A552577825}">
      <text>
        <t>[Threaded comment]
Your version of Excel allows you to read this threaded comment; however, any edits to it will get removed if the file is opened in a newer version of Excel. Learn more: https://go.microsoft.com/fwlink/?linkid=870924
Comment:
    The reference isn’t valid for tool 16. I couldn't find what fields have calcs in the tool 16 sheet in this workbook. I can give you the right references based on the old excel for Tool 16.</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tc={46A783D0-7B56-458D-B900-7D18A646A392}</author>
    <author>tc={4ECD7352-C63D-45CD-B840-FC838833D085}</author>
    <author>tc={9AAF0B27-A6FC-4EDA-AB28-5E65B67E5830}</author>
    <author>tc={00EA8A79-DAAC-4C3B-A37D-EE8FADE4A94F}</author>
    <author>tc={AF523104-68CD-4596-A751-B9873F4140B4}</author>
    <author>tc={9AA6430F-13FB-45B6-872E-F3C4444E2D64}</author>
    <author>tc={CC19D5AF-5F73-42F7-8322-E43E88069055}</author>
    <author>tc={E3F42771-B6DD-4335-93DA-E61497B5FAFF}</author>
  </authors>
  <commentList>
    <comment ref="E7" authorId="0" shapeId="0" xr:uid="{46A783D0-7B56-458D-B900-7D18A646A392}">
      <text>
        <t>[Threaded comment]
Your version of Excel allows you to read this threaded comment; however, any edits to it will get removed if the file is opened in a newer version of Excel. Learn more: https://go.microsoft.com/fwlink/?linkid=870924
Comment:
    Eq 1</t>
      </text>
    </comment>
    <comment ref="E15" authorId="1" shapeId="0" xr:uid="{4ECD7352-C63D-45CD-B840-FC838833D085}">
      <text>
        <t>[Threaded comment]
Your version of Excel allows you to read this threaded comment; however, any edits to it will get removed if the file is opened in a newer version of Excel. Learn more: https://go.microsoft.com/fwlink/?linkid=870924
Comment:
    Eq 2</t>
      </text>
    </comment>
    <comment ref="E38" authorId="2" shapeId="0" xr:uid="{9AAF0B27-A6FC-4EDA-AB28-5E65B67E5830}">
      <text>
        <t>[Threaded comment]
Your version of Excel allows you to read this threaded comment; however, any edits to it will get removed if the file is opened in a newer version of Excel. Learn more: https://go.microsoft.com/fwlink/?linkid=870924
Comment:
    Eq 3</t>
      </text>
    </comment>
    <comment ref="E43" authorId="3" shapeId="0" xr:uid="{00EA8A79-DAAC-4C3B-A37D-EE8FADE4A94F}">
      <text>
        <t>[Threaded comment]
Your version of Excel allows you to read this threaded comment; however, any edits to it will get removed if the file is opened in a newer version of Excel. Learn more: https://go.microsoft.com/fwlink/?linkid=870924
Comment:
    Eq 4</t>
      </text>
    </comment>
    <comment ref="E49" authorId="4" shapeId="0" xr:uid="{AF523104-68CD-4596-A751-B9873F4140B4}">
      <text>
        <t>[Threaded comment]
Your version of Excel allows you to read this threaded comment; however, any edits to it will get removed if the file is opened in a newer version of Excel. Learn more: https://go.microsoft.com/fwlink/?linkid=870924
Comment:
    Eq 5</t>
      </text>
    </comment>
    <comment ref="E63" authorId="5" shapeId="0" xr:uid="{9AA6430F-13FB-45B6-872E-F3C4444E2D64}">
      <text>
        <t>[Threaded comment]
Your version of Excel allows you to read this threaded comment; however, any edits to it will get removed if the file is opened in a newer version of Excel. Learn more: https://go.microsoft.com/fwlink/?linkid=870924
Comment:
    Eq 6</t>
      </text>
    </comment>
    <comment ref="E67" authorId="6" shapeId="0" xr:uid="{CC19D5AF-5F73-42F7-8322-E43E88069055}">
      <text>
        <t>[Threaded comment]
Your version of Excel allows you to read this threaded comment; however, any edits to it will get removed if the file is opened in a newer version of Excel. Learn more: https://go.microsoft.com/fwlink/?linkid=870924
Comment:
    Eq 7</t>
      </text>
    </comment>
    <comment ref="E83" authorId="7" shapeId="0" xr:uid="{E3F42771-B6DD-4335-93DA-E61497B5FAFF}">
      <text>
        <t>[Threaded comment]
Your version of Excel allows you to read this threaded comment; however, any edits to it will get removed if the file is opened in a newer version of Excel. Learn more: https://go.microsoft.com/fwlink/?linkid=870924
Comment:
    Eq 7</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tc={AD5CAABA-D8DC-4722-B658-8FCA148F30A4}</author>
  </authors>
  <commentList>
    <comment ref="E7" authorId="0" shapeId="0" xr:uid="{AD5CAABA-D8DC-4722-B658-8FCA148F30A4}">
      <text>
        <t>[Threaded comment]
Your version of Excel allows you to read this threaded comment; however, any edits to it will get removed if the file is opened in a newer version of Excel. Learn more: https://go.microsoft.com/fwlink/?linkid=870924
Comment:
    Eq 3</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tc={A6835C24-244D-47F3-B7E9-88EA7C05ACED}</author>
  </authors>
  <commentList>
    <comment ref="E7" authorId="0" shapeId="0" xr:uid="{A6835C24-244D-47F3-B7E9-88EA7C05ACED}">
      <text>
        <t>[Threaded comment]
Your version of Excel allows you to read this threaded comment; however, any edits to it will get removed if the file is opened in a newer version of Excel. Learn more: https://go.microsoft.com/fwlink/?linkid=870924
Comment:
    Eq 4</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tc={3AA2AA60-FD84-4320-B4FA-CFBD11E232CB}</author>
  </authors>
  <commentList>
    <comment ref="E7" authorId="0" shapeId="0" xr:uid="{3AA2AA60-FD84-4320-B4FA-CFBD11E232CB}">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tc={C95A6535-99CC-463A-BB6A-884CD198B7E0}</author>
    <author>tc={185B9C0D-DB0A-4773-8F88-61FB49FD3701}</author>
  </authors>
  <commentList>
    <comment ref="E12" authorId="0" shapeId="0" xr:uid="{C95A6535-99CC-463A-BB6A-884CD198B7E0}">
      <text>
        <t>[Threaded comment]
Your version of Excel allows you to read this threaded comment; however, any edits to it will get removed if the file is opened in a newer version of Excel. Learn more: https://go.microsoft.com/fwlink/?linkid=870924
Comment:
    Eq 6</t>
      </text>
    </comment>
    <comment ref="E16" authorId="1" shapeId="0" xr:uid="{185B9C0D-DB0A-4773-8F88-61FB49FD3701}">
      <text>
        <t>[Threaded comment]
Your version of Excel allows you to read this threaded comment; however, any edits to it will get removed if the file is opened in a newer version of Excel. Learn more: https://go.microsoft.com/fwlink/?linkid=870924
Comment:
    Eq 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tc={3B08B8A2-29A3-4676-A354-53B448427EC1}</author>
  </authors>
  <commentList>
    <comment ref="E12" authorId="0" shapeId="0" xr:uid="{3B08B8A2-29A3-4676-A354-53B448427EC1}">
      <text>
        <t>[Threaded comment]
Your version of Excel allows you to read this threaded comment; however, any edits to it will get removed if the file is opened in a newer version of Excel. Learn more: https://go.microsoft.com/fwlink/?linkid=870924
Comment:
    Eq 7</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tc={396660B5-F3D8-4480-B1E4-222B1400569C}</author>
  </authors>
  <commentList>
    <comment ref="G14" authorId="0" shapeId="0" xr:uid="{396660B5-F3D8-4480-B1E4-222B1400569C}">
      <text>
        <t>[Threaded comment]
Your version of Excel allows you to read this threaded comment; however, any edits to it will get removed if the file is opened in a newer version of Excel. Learn more: https://go.microsoft.com/fwlink/?linkid=870924
Comment:
    The reference isn’t valid for tool 16. I couldn't find what fields have calcs in the tool 16 sheet in this workbook. I can give you the right references based on the old excel for Tool 16.</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tc={BCF7096D-B01F-4432-82B3-B61BFC7E91C4}</author>
  </authors>
  <commentList>
    <comment ref="G14" authorId="0" shapeId="0" xr:uid="{BCF7096D-B01F-4432-82B3-B61BFC7E91C4}">
      <text>
        <t>[Threaded comment]
Your version of Excel allows you to read this threaded comment; however, any edits to it will get removed if the file is opened in a newer version of Excel. Learn more: https://go.microsoft.com/fwlink/?linkid=870924
Comment:
    The reference isn’t valid for tool 16. I couldn't find what fields have calcs in the tool 16 sheet in this workbook. I can give you the right references based on the old excel for Tool 16.</t>
      </text>
    </comment>
  </commentList>
</comments>
</file>

<file path=xl/sharedStrings.xml><?xml version="1.0" encoding="utf-8"?>
<sst xmlns="http://schemas.openxmlformats.org/spreadsheetml/2006/main" count="12977" uniqueCount="1035">
  <si>
    <t>Project Details</t>
  </si>
  <si>
    <t>Description</t>
  </si>
  <si>
    <t/>
  </si>
  <si>
    <t>Schema Type</t>
  </si>
  <si>
    <t>Sub-Schema</t>
  </si>
  <si>
    <t>Required Field</t>
  </si>
  <si>
    <t>Field Type</t>
  </si>
  <si>
    <t>Parameter</t>
  </si>
  <si>
    <t>Visibility</t>
  </si>
  <si>
    <t>Question</t>
  </si>
  <si>
    <t>Allow Multiple Answers</t>
  </si>
  <si>
    <t>Answer</t>
  </si>
  <si>
    <t>Yes</t>
  </si>
  <si>
    <t>String</t>
  </si>
  <si>
    <t>Summary of the Project Description</t>
  </si>
  <si>
    <t>No</t>
  </si>
  <si>
    <t>example</t>
  </si>
  <si>
    <t>Sectoral Scope</t>
  </si>
  <si>
    <t>Project Type</t>
  </si>
  <si>
    <t>Type of Activity</t>
  </si>
  <si>
    <t>Project Scale</t>
  </si>
  <si>
    <t>Project Location Latitude</t>
  </si>
  <si>
    <t>Project Location Longitude</t>
  </si>
  <si>
    <t>GeoJSON</t>
  </si>
  <si>
    <t>Project Location GeoJSON</t>
  </si>
  <si>
    <t>Project Eligibility</t>
  </si>
  <si>
    <t>Project Participant Organization Name</t>
  </si>
  <si>
    <t>Project Participant Contact Person</t>
  </si>
  <si>
    <t xml:space="preserve">Project Participant Title </t>
  </si>
  <si>
    <t xml:space="preserve">Project Participant Address </t>
  </si>
  <si>
    <t xml:space="preserve">Project Participant Telephone </t>
  </si>
  <si>
    <t>Email</t>
  </si>
  <si>
    <t>Project Participant Email</t>
  </si>
  <si>
    <t>example@email.com</t>
  </si>
  <si>
    <t>Project Ownership</t>
  </si>
  <si>
    <t>Participation under other GHG Programs</t>
  </si>
  <si>
    <t>Other Forms of Environmental Credit</t>
  </si>
  <si>
    <t>Title and Reference of Methodologies</t>
  </si>
  <si>
    <t>Date</t>
  </si>
  <si>
    <t>Project Start Date</t>
  </si>
  <si>
    <t>2000-01-01</t>
  </si>
  <si>
    <t>Date Range</t>
  </si>
  <si>
    <t>Crediting Period</t>
  </si>
  <si>
    <t>From</t>
  </si>
  <si>
    <t>To</t>
  </si>
  <si>
    <t>Monitoring Period</t>
  </si>
  <si>
    <t>Monitoring Plan</t>
  </si>
  <si>
    <t>Compliance with Laws, Statutes and Other Regulatory Frameworks</t>
  </si>
  <si>
    <t>Sustainable development</t>
  </si>
  <si>
    <t>Further Information</t>
  </si>
  <si>
    <t>Additionality Determination</t>
  </si>
  <si>
    <t>Enum</t>
  </si>
  <si>
    <t>Additionality (enum)</t>
  </si>
  <si>
    <t>Select the option that will be used to demonstrate additionality:</t>
  </si>
  <si>
    <t>Positive list</t>
  </si>
  <si>
    <t>Tool 19 (tool)</t>
  </si>
  <si>
    <t>Tool 19</t>
  </si>
  <si>
    <t>Select the applicable p (enum)</t>
  </si>
  <si>
    <t>Select the applicable project type</t>
  </si>
  <si>
    <t>Type I: Project activities up to 5 MW that employ renewable energy as their primary technology.</t>
  </si>
  <si>
    <t>Type III Other project  (tool)</t>
  </si>
  <si>
    <t>Type III: Other project activities not included in Type I or Type II that aim to achieve GHG emissions reductions at a scale of no more than 20 ktCO2e per year.</t>
  </si>
  <si>
    <t>Is the geographic lo 1 (enum)</t>
  </si>
  <si>
    <t xml:space="preserve">Is the geographic location of the project activity is in an LDC/SIDS or SUZ of the host country? </t>
  </si>
  <si>
    <t>Does the project act 3 (enum)</t>
  </si>
  <si>
    <t>Does the project activity consist of one or more of the following technology/measures related to an emission reduction activity where end users of the technology/measure are households, communities, or SMEs? i) Solar lamps; ii) Biogas digesters.</t>
  </si>
  <si>
    <t>Type II Energy efficien (tool)</t>
  </si>
  <si>
    <t>Type II: Energy efficiency project activities that aim to achieve energy savings at a scale of no more than 20 GWh per year.</t>
  </si>
  <si>
    <t>Is the geographic locat (enum)</t>
  </si>
  <si>
    <t>Does the project act 2 (enum)</t>
  </si>
  <si>
    <t>Does the project activity consist of one or more of the following technology/measures related to energy efficiency where end users of the technology/measure are households, communities or SMEs? (i) High efficiency biomass fired devices (e.g. energy efficient cookstoves; (ii) Micro-irrigation systems; (iii) Energy efficient pump-set for agriculture.</t>
  </si>
  <si>
    <t>Type I Project activiti (tool)</t>
  </si>
  <si>
    <t>The geographic location (enum)</t>
  </si>
  <si>
    <t xml:space="preserve">The geographic location of the project activity in one of the least developed countries or the small island developing States (LDCs/SIDS) or in a SUZ of the host country? </t>
  </si>
  <si>
    <t>Is the project activity (en (2)</t>
  </si>
  <si>
    <t xml:space="preserve">Is the project activity an off-grid activity supplying energy to households/communities (less than 12 hours’ grid availability per 24 hours is also considered “off-grid” for this assessment)? </t>
  </si>
  <si>
    <t>Does the project activi (enum)</t>
  </si>
  <si>
    <t xml:space="preserve">Does the project activity consist of a qualifying technology/measure for distributed energy generation (not connected to a national or regional grid) where end users are households, communities or small and medium-sized enterprises (SMEs)? </t>
  </si>
  <si>
    <t>Does the project act 1 (enum)</t>
  </si>
  <si>
    <t xml:space="preserve">Does the project activity employ specific renewable energy technologies/measures recommended by the host country designated national authority (DNA) and approved by the Board to be additional in the host country? See Help Text for conditions that shall apply for DNA recommendations. </t>
  </si>
  <si>
    <t>Does the project involv (enum)</t>
  </si>
  <si>
    <t>Does the project involve multiple components?</t>
  </si>
  <si>
    <t>Does each component mee (enum)</t>
  </si>
  <si>
    <t>Does each component meet the microscale threshold?</t>
  </si>
  <si>
    <t>Do the sums of each com (enum)</t>
  </si>
  <si>
    <t>Do the sums of each component type meet the respective microscale thresholds?</t>
  </si>
  <si>
    <t>Does the project inv 1 (enum)</t>
  </si>
  <si>
    <t xml:space="preserve">Does the project involve technologies/measures included in approved methodologies “AMS-III.V: Decrease of coke consumption in blast furnace by installing dust/sludge recycling system in steel works”, “AMS-III.P: Recovery and utilization of waste gas in refinery facilities”, “AMS-III.Q: Waste Energy Recovery (gas/heat/pressure) Projects” or “AMS-III.W: Methane capture and destruction in non-hydrocarbon mining activities”? </t>
  </si>
  <si>
    <t>Do the results of "TOOL (enum)</t>
  </si>
  <si>
    <t>Do the results of "TOOL 20: Assessment of debundling for SSC project activities" deem the project to be either 1) a debundled component of a large-scale activity but can qualify, or 2) not a debundled component of a large-scale activity?</t>
  </si>
  <si>
    <t>Determination of penetr (tool)</t>
  </si>
  <si>
    <t>Determination of penetration of proposed technology/measure</t>
  </si>
  <si>
    <t>Number</t>
  </si>
  <si>
    <t>Indicate the market penetration of the proposed technology based on annual sales of units, in the applicable geographic area.</t>
  </si>
  <si>
    <t>Indicate the market penetration of the proposed technology based on stock of units, in the applicable geographic area.</t>
  </si>
  <si>
    <t>Applicability (enum)</t>
  </si>
  <si>
    <t>Applicability</t>
  </si>
  <si>
    <t>Applicable</t>
  </si>
  <si>
    <t>Additionality</t>
  </si>
  <si>
    <t>Additional</t>
  </si>
  <si>
    <t>Tool 21 (tool)</t>
  </si>
  <si>
    <t>Tool 21</t>
  </si>
  <si>
    <t>Is the information used (enum)</t>
  </si>
  <si>
    <t xml:space="preserve">Is the information used to complete this form in regards to a PA or CPA? </t>
  </si>
  <si>
    <t>PA</t>
  </si>
  <si>
    <t>Demonstration of add 8 (tool)</t>
  </si>
  <si>
    <t>Demonstration of additionality of small scale project activities for CPA</t>
  </si>
  <si>
    <t>Is CPA aggregate siz 1 (enum)</t>
  </si>
  <si>
    <t>Is CPA aggregate size &lt;=SSC  thresholds (15MW, 60GWh/y,  60ktCO2e/y)?</t>
  </si>
  <si>
    <t>Demonstration of add 6 (tool)</t>
  </si>
  <si>
    <t>Is CPA aggregate size &lt;=  MSC thresholds (5MW,  20GWh/y, 20ktCO2e/y) under Tool 19</t>
  </si>
  <si>
    <t>Is CPA aggregate size &lt; (enum)</t>
  </si>
  <si>
    <t>Is CPA aggregate size &lt;=  MSC thresholds (5MW,  20GWh/y, 20ktCO2e/y) under Tool 19?</t>
  </si>
  <si>
    <t>Regular Additionality P (tool)</t>
  </si>
  <si>
    <t>Regular Additionality Procedure</t>
  </si>
  <si>
    <t>Help Text</t>
  </si>
  <si>
    <t>{"color":"#000000","size":"18px"}</t>
  </si>
  <si>
    <t>Project participants shall provide an explanation to show that the project activity would not have occurred anyway due to at least one of the following barriers:</t>
  </si>
  <si>
    <t>Investment barrier: a financially more viable alternative to the project activity would  have led to higher emissions</t>
  </si>
  <si>
    <t>Technological barrier: a less technologically advanced alternative to the project activity involves lower risks due to the performance uncertainty or low market share of the new technology adopted for the project activity and so would have led to higher emissions</t>
  </si>
  <si>
    <t>Barrier due to prevailing practice: prevailing practice or existing regulatory or policy requirements would have led to implementation of a technology with higher emissions</t>
  </si>
  <si>
    <t>Other barriers: without the project activity, for another specific reason identified by the project participant, such as institutional barriers or limited information, managerial resources, organizational capacity, financial resources, or capacity to absorb new technologies, emissions would have been higher</t>
  </si>
  <si>
    <t>Demonstration of add 5 (tool)</t>
  </si>
  <si>
    <t>Is CPA comprised of only units of size &lt; = MSC thresholds (5MW, 20GWh/y, 20ktCO2e/y) as specified under MSC additionality Tool 19?</t>
  </si>
  <si>
    <t>Is CPA comprised of onl (enum)</t>
  </si>
  <si>
    <t>Demonstration of add 4 (tool)</t>
  </si>
  <si>
    <t>Does it meet one of the below conditions defined under Tool 19?</t>
  </si>
  <si>
    <t>Does it meet one of  1 (enum)</t>
  </si>
  <si>
    <t>i) Is it implemented in an LDC/SIDS or a SUZ?
ii) Does it involve technologies/measures included under para 11 (c), 12(b) and 13 (b) and end users are Households/communities/SMEs?
iii) Does it comprise of specific grid connected renewable energy technologies recommended by the host country and approved by the Board?
iv) Is it implemented in an off-grid area ( =&lt;12 hrs/day grid availability) supplying to households/communities?</t>
  </si>
  <si>
    <t>Demonstration of add 7 (tool)</t>
  </si>
  <si>
    <t>Is CPA comprised of one or  more technologies from the  positive list under TOOL32?</t>
  </si>
  <si>
    <t>Is CPA comprised of one (enum)</t>
  </si>
  <si>
    <t>Demonstration of add 3 (tool)</t>
  </si>
  <si>
    <t>Demonstration of additionality of small scale project activities for PA</t>
  </si>
  <si>
    <t>Is PA aggregate size 1 (enum)</t>
  </si>
  <si>
    <t>Is PA aggregate size &lt;=SSC  thresholds (15MW, 60GWh/y,  60ktCO2e/y)?</t>
  </si>
  <si>
    <t>Demonstration of add 2 (tool)</t>
  </si>
  <si>
    <t>Is PA comprised of one or  more technologies from the  positive list under TOOL32?</t>
  </si>
  <si>
    <t>Is PA comprised of one  (enum)</t>
  </si>
  <si>
    <t>Demonstration of add 1 (tool)</t>
  </si>
  <si>
    <t>Is PA aggregate size &lt;=  MSC thresholds (5MW,  20GWh/y, 20ktCO2e/y) under Tool 19?</t>
  </si>
  <si>
    <t>Is PA aggregate size &lt;= (enum)</t>
  </si>
  <si>
    <t>Demonstration of additi (tool)</t>
  </si>
  <si>
    <t>Does it meet one of the (enum)</t>
  </si>
  <si>
    <t>i) Is it implemented in an LDC/SIDS or a SUZ?
ii) Does it involve technologies/measures included under para 
11 (c), 12(b) and 13 (b) and end users are 
Households/communities/SMEs?
iii) Does it comprise of specific grid connected renewable energy 
technologies recommended by the host country and approved 
by the Board?
iv) Is it implemented in an off-grid area ( =&lt;12 hrs/day grid 
availability) supplying to households/communities?</t>
  </si>
  <si>
    <t>Emission Reductions</t>
  </si>
  <si>
    <t>Verifiable Credentials</t>
  </si>
  <si>
    <t>Tool</t>
  </si>
  <si>
    <t>Tool Id</t>
  </si>
  <si>
    <t>Hidden</t>
  </si>
  <si>
    <t xml:space="preserve">Emission reductions in year y, tonnes CO2e </t>
  </si>
  <si>
    <t xml:space="preserve">Baseline Emissions  </t>
  </si>
  <si>
    <t>Baseline emissions in the year y (tCO2e)</t>
  </si>
  <si>
    <t>Quantity of woody biomass that is substituted or displaced in year y (tonnes)</t>
  </si>
  <si>
    <t>FNRB (enum)</t>
  </si>
  <si>
    <t>To determine the fraction of woody biomass saved by the project activity in year y that qualifies as non-renewable biomass, please select one of the following options:
(a) Calculate an fNRB value according to TOOL30;
(b) Utilize the default value provided in TOOL33;
(c) Employ a default value specified in an approved standardized baseline.</t>
  </si>
  <si>
    <t>Option (c)</t>
  </si>
  <si>
    <t xml:space="preserve">Fraction of woody biomass used in the absence of the project activity in year y that can be established as non-renewable biomass (fraction or %) </t>
  </si>
  <si>
    <t xml:space="preserve">TOOL30 Fraction of woody biomass used in the absence of the project activity in year y that can be established as non-renewable biomass (fraction or %) </t>
  </si>
  <si>
    <t xml:space="preserve">TOOL33 Fraction of woody biomass used in the absence of the project activity in year y that can be established as non-renewable biomass (fraction or %) </t>
  </si>
  <si>
    <t xml:space="preserve">DEFAULT Fraction of woody biomass used in the absence of the project activity in year y that can be established as non-renewable biomass (fraction or %) </t>
  </si>
  <si>
    <t>Net calorific value of the non-renewable woody biomass that is substituted (TJ/tonne)</t>
  </si>
  <si>
    <t xml:space="preserve">Emission factor of fossil fuels projected to substitute non-renewable woody biomass by similar consumers (tCO2e/TJ). </t>
  </si>
  <si>
    <t>EF Det (enum)</t>
  </si>
  <si>
    <t xml:space="preserve">For the emission factor of fossil fuels projected to substitute non-renewable woody biomass by similar consumers project participants can either use default regional values or a calculated value. Select the option that will be used: </t>
  </si>
  <si>
    <t>Default Value</t>
  </si>
  <si>
    <t>select a region (enum)</t>
  </si>
  <si>
    <t>Select a region:</t>
  </si>
  <si>
    <t>Middle East and North Africa</t>
  </si>
  <si>
    <t xml:space="preserve">Default value for emission factor of fossil fuels projected to substitute non-renewable woody biomass by similar consumers (tCO2e/TJ). </t>
  </si>
  <si>
    <t xml:space="preserve">Calculated value for emission factor of fossil fuels projected to substitute non-renewable woody biomass by similar consumers (tCO2e/TJ). </t>
  </si>
  <si>
    <t>Add all fossil fuel types</t>
  </si>
  <si>
    <t xml:space="preserve">Add all fossil fuel types projected to substitute non-renewable woody biomass by similar consumers to determine the emission factor: </t>
  </si>
  <si>
    <t>fuel type (enum)</t>
  </si>
  <si>
    <t xml:space="preserve">Fossil fuel type: </t>
  </si>
  <si>
    <t>Coal</t>
  </si>
  <si>
    <t>Percentage share of fossil fuel use (a fraction representing the share of fossil fuel type j in total fossil fuel used in the region/country or project area for cooking). Please enter the value in decimal format.</t>
  </si>
  <si>
    <t xml:space="preserve">CO2 emission factor for the fossil fuel j (tCO2/TJ) </t>
  </si>
  <si>
    <t xml:space="preserve">CH4 emission factor for the fossil fuel j (tCH4/TJ) </t>
  </si>
  <si>
    <t xml:space="preserve">N2O emission factor for the fossil fuel j (tN2O/TJ) </t>
  </si>
  <si>
    <t xml:space="preserve">Global Warming Potential of CH4 valid for the commitment period </t>
  </si>
  <si>
    <t xml:space="preserve">Global Warming Potential of N2O valid for the commitment period </t>
  </si>
  <si>
    <t xml:space="preserve">The quantity of woody biomass that is substituted or displaced in year y (tonnes) is determined by using one of the following options below, except for the case of electric cookstoves, where only option (d) is eligible: </t>
  </si>
  <si>
    <t>By (enum)</t>
  </si>
  <si>
    <t>Select one of the options below: 
(a) Calculated as the product of the number of households using cookstoves distributed under the project activity multiplied by the estimate of average annual consumption of woody biomass per household that is displaced by the project activity;
(b) Calculated as the product of the number of persons served per household multiplied by the number of households and the estimate of average annual consumption of woody biomass per person that is displaced by the project activity; 
(c) Calculated as the product of the number of persons served per institution7 multiplied by the number of institutions and the estimate of average annual consumption of woody biomass per person that is displaced by the project activity;
(d) Calculated from the thermal energy generated in the project activity.</t>
  </si>
  <si>
    <t>Option (a)</t>
  </si>
  <si>
    <t>By Option a</t>
  </si>
  <si>
    <r>
      <t>B</t>
    </r>
    <r>
      <rPr>
        <vertAlign val="subscript"/>
        <sz val="11"/>
        <rFont val="Calibri"/>
        <family val="2"/>
      </rPr>
      <t>y</t>
    </r>
    <r>
      <rPr>
        <sz val="11"/>
        <rFont val="Calibri"/>
        <family val="2"/>
      </rPr>
      <t xml:space="preserve"> Option a</t>
    </r>
  </si>
  <si>
    <t xml:space="preserve">Number of households with functional cookstoves distributed under the project activity in year y (number) </t>
  </si>
  <si>
    <t xml:space="preserve">Average annual consumption of woody biomass per household before the start of the project activity or at the renewal of each crediting period, whichever is later (tonnes/household/year) </t>
  </si>
  <si>
    <t xml:space="preserve">Average annual consumption of woody biomass per household in the pre-project devices during the project activity (tonnes/household/year). This parameter shall be considered if it is found that pre-project devices were not completely displaced but continue to be used to some extent </t>
  </si>
  <si>
    <t>By Option b</t>
  </si>
  <si>
    <r>
      <t>B</t>
    </r>
    <r>
      <rPr>
        <vertAlign val="subscript"/>
        <sz val="11"/>
        <rFont val="Calibri"/>
        <family val="2"/>
      </rPr>
      <t>y</t>
    </r>
    <r>
      <rPr>
        <sz val="11"/>
        <rFont val="Calibri"/>
        <family val="2"/>
      </rPr>
      <t xml:space="preserve"> Option b</t>
    </r>
  </si>
  <si>
    <t xml:space="preserve">Average number of persons served per household (number) </t>
  </si>
  <si>
    <t xml:space="preserve">Average annual consumption of woody biomass per person before the start of the project activity or at the renewal of each crediting period whichever is later (tonnes/person/year) </t>
  </si>
  <si>
    <t xml:space="preserve">Average annual consumption of woody biomass per person in the preproject devices during the project activity (tonnes/person/year). This parameter shall be considered if it is found that pre-project devices were not completely displaced but continue to be used to some extent. </t>
  </si>
  <si>
    <t>By Option c</t>
  </si>
  <si>
    <r>
      <t>B</t>
    </r>
    <r>
      <rPr>
        <vertAlign val="subscript"/>
        <sz val="11"/>
        <rFont val="Calibri"/>
        <family val="2"/>
      </rPr>
      <t>y</t>
    </r>
    <r>
      <rPr>
        <sz val="11"/>
        <rFont val="Calibri"/>
        <family val="2"/>
      </rPr>
      <t xml:space="preserve"> Option c</t>
    </r>
  </si>
  <si>
    <t>Add different types of institut</t>
  </si>
  <si>
    <t>Add different types of institutions:</t>
  </si>
  <si>
    <t>institution type (enum)</t>
  </si>
  <si>
    <t xml:space="preserve">Type of institution: </t>
  </si>
  <si>
    <t>School</t>
  </si>
  <si>
    <t xml:space="preserve">Average number of persons served per institution in year y (number). </t>
  </si>
  <si>
    <t>Number of institutions with functional cookstoves distributed under the project activity in year y (number).</t>
  </si>
  <si>
    <t>Hospital</t>
  </si>
  <si>
    <t>By Option d</t>
  </si>
  <si>
    <r>
      <t>B</t>
    </r>
    <r>
      <rPr>
        <vertAlign val="subscript"/>
        <sz val="11"/>
        <rFont val="Calibri"/>
        <family val="2"/>
      </rPr>
      <t>y</t>
    </r>
    <r>
      <rPr>
        <sz val="11"/>
        <rFont val="Calibri"/>
        <family val="2"/>
      </rPr>
      <t xml:space="preserve"> Option d</t>
    </r>
  </si>
  <si>
    <t xml:space="preserve">Net calorific value of the non-renewable woody biomass that is substituted (TJ/tonne) Net calorific value of the non-renewable woody biomass that is substituted (TJ/tonne) </t>
  </si>
  <si>
    <t>Weighted average efficiency of pre-project devices (fraction). Please enter the value in decimal format.</t>
  </si>
  <si>
    <t>HGp,y,i</t>
  </si>
  <si>
    <t xml:space="preserve">Quantity of thermal energy generated by the new renewable energy technology i in the project in year y (TJ). </t>
  </si>
  <si>
    <t>Add different types of renewabl</t>
  </si>
  <si>
    <t>Add different types of renewable energy technologies:</t>
  </si>
  <si>
    <t>Type of renewable energy technology:</t>
  </si>
  <si>
    <t>Solar</t>
  </si>
  <si>
    <t>Add different types of electric</t>
  </si>
  <si>
    <t>Add different types of electric cooking appliances:</t>
  </si>
  <si>
    <t>Type of electric cooking appliance:</t>
  </si>
  <si>
    <t>Electric Pressure Cooker</t>
  </si>
  <si>
    <t xml:space="preserve">Average consumption of electricity by electric cooking appliance(s) i in year y per device (kWh) </t>
  </si>
  <si>
    <t xml:space="preserve">Number of project devices of type i functional in year y (number) </t>
  </si>
  <si>
    <t xml:space="preserve">Factor to convert kWh to TJ </t>
  </si>
  <si>
    <t xml:space="preserve">Efficiency of the project device type i in year y (fraction) </t>
  </si>
  <si>
    <t>Electric Hot Plate</t>
  </si>
  <si>
    <t>Biogas</t>
  </si>
  <si>
    <t>Project Emissions</t>
  </si>
  <si>
    <t xml:space="preserve">Project emissions in year y, tonnes CO2e </t>
  </si>
  <si>
    <t>Are there any project em (enum)</t>
  </si>
  <si>
    <t>Are there any project emissions from cultivation, use and processing of biomass?</t>
  </si>
  <si>
    <t>Project emissions from cultivation, use and processing of biomass:</t>
  </si>
  <si>
    <t>Are there any methane em (enum)</t>
  </si>
  <si>
    <t>Are there any methane emissions from solid waste disposal or waste water that have been calculated as per provisions in AMS-III.G. (landfill); AMS-III.F. (composting) and AMS-III.H. (waste water treatment)?</t>
  </si>
  <si>
    <t>Methane emissions from solid waste disposal or waste water:</t>
  </si>
  <si>
    <t>In case of electric cook (enum)</t>
  </si>
  <si>
    <t>In case of electric cookstoves: If backup diesel generators are used, in compliance with paragraph 6, "For electric cook stoves, where backup diesel generators are used, this methodology is only applicable when no more than 1% of the total electricity supply comes from backup diesel generators on an annual basis." Are there any project emissions due to the use of diesel?</t>
  </si>
  <si>
    <t>Project emissions due to the use of diesel:</t>
  </si>
  <si>
    <t>Tool 16</t>
  </si>
  <si>
    <t>Tool 03</t>
  </si>
  <si>
    <t>Leakage Emissions</t>
  </si>
  <si>
    <t xml:space="preserve">Leakage emissions in year y, tonnes CO2e </t>
  </si>
  <si>
    <t>Do the cookstoves distri (enum)</t>
  </si>
  <si>
    <t>Do the cookstoves distributed under the project activity involve the use of biomass, including leakage emissions due to the production of processed renewable biomass and bioethanol (e.g., CO2 emissions due to the consumption of fossil fuels and electricity)?</t>
  </si>
  <si>
    <t>Leakage emissions from use of biomass:</t>
  </si>
  <si>
    <t>The parameter "By" has been multiplied by a net-to-gross adjustment factor of 0.95 to account for leakages, eliminating the need for surveys.</t>
  </si>
  <si>
    <t xml:space="preserve">Project activities switching from baseline device using woody biomass to efficient project device using charcoal or switching from woody biomass to processed renewable biomass (briquette, pellets, and woodchips), shall take into account the leakage effects related to the charcoal or processed biomass production. A default value of 0.030 t CH4/t charcoal may be used in accordance with AMS-III.BG. </t>
  </si>
  <si>
    <t>Are there leakage emissi (enum)</t>
  </si>
  <si>
    <t>Are there leakage emissions related to charcoal or processed biomass production?</t>
  </si>
  <si>
    <t>Leakage emissions related to charcoal or processed biomass production:</t>
  </si>
  <si>
    <t>Baseline Emissions</t>
  </si>
  <si>
    <t>Tool 03 Add Fuel Type</t>
  </si>
  <si>
    <t>Project or leakage CO2 emissions from fossil fuel combustion based on fuel type</t>
  </si>
  <si>
    <t>What fuel types are combusted in the project activity process?</t>
  </si>
  <si>
    <t>Specify which combustion process this tool is being applied to</t>
  </si>
  <si>
    <t>What approach would you (enum)</t>
  </si>
  <si>
    <t xml:space="preserve">What approach would you like to use to calculate the CO2 emission coefficient? </t>
  </si>
  <si>
    <t>The CO2 emission coefficient is calculated based on the chemical composition of the fossil fuel type</t>
  </si>
  <si>
    <t>Weighted average net calorific value of the fuel type i in year y (GJ/mass or volume unit)</t>
  </si>
  <si>
    <t>Weighted average CO2 emission factor of fuel type i in year y (tCO2/GJ)</t>
  </si>
  <si>
    <t>Tool 03 Is the fuel used measu</t>
  </si>
  <si>
    <t>Is the fuel used measused in a mass or volume unit?</t>
  </si>
  <si>
    <t>Is the fuel used measus (enum)</t>
  </si>
  <si>
    <t>Mass</t>
  </si>
  <si>
    <t>Weighted average mass fraction of carbon in fuel type i in year y (tC/mass unit of the fuel)</t>
  </si>
  <si>
    <t>Weighted average density of fuel type i in year y (mass unit/volume unit of the fuel)</t>
  </si>
  <si>
    <t>Quantity of fuel type i combusted in process j during the year y (mass or volume unit/yr)</t>
  </si>
  <si>
    <t>CO2 emissions from fossil fuel combustion in process j during the year y (tCO2/yr)</t>
  </si>
  <si>
    <t>CO2 emission coefficient of fuel type i in year y (tCO2/mass or volume unit)</t>
  </si>
  <si>
    <t>Are the CO2 emissions from fossil fuel combustion in process j during the year y (tCO2/yr)</t>
  </si>
  <si>
    <t>Too 16</t>
  </si>
  <si>
    <t>What is the scale of th (enum)</t>
  </si>
  <si>
    <t>What is the scale of the project?</t>
  </si>
  <si>
    <t>Small or Micro</t>
  </si>
  <si>
    <t>Are biomass residues co (enum)</t>
  </si>
  <si>
    <t xml:space="preserve">Are biomass residues consumed in a CDM project activity, and the biomass residues can be utilized after processing or without processing? </t>
  </si>
  <si>
    <t>Do the project activiti (enum)</t>
  </si>
  <si>
    <t>Do the project activities include biomass cultivation?</t>
  </si>
  <si>
    <t>Does the land on which  (enum)</t>
  </si>
  <si>
    <t>Does the land on which biomass is cultivated contain wetlands?</t>
  </si>
  <si>
    <t>Included</t>
  </si>
  <si>
    <t>Does the land on whi 1 (enum)</t>
  </si>
  <si>
    <t>Does the land on which biomass is cultivated contain organic soils?</t>
  </si>
  <si>
    <t>Is the land on which bi (enum)</t>
  </si>
  <si>
    <t>Is the land on which biomass is cultivated subjected to flood irrigation?</t>
  </si>
  <si>
    <t>Does the land on whi 2 (enum)</t>
  </si>
  <si>
    <t>Does the land on which biomass is cultivated contain forest or contained forest since 31 December 1989?</t>
  </si>
  <si>
    <t>Is desalination a subst (enum)</t>
  </si>
  <si>
    <t>Is desalination a substantial source of water in the host country?</t>
  </si>
  <si>
    <t>Does the land on whi 3 (enum)</t>
  </si>
  <si>
    <t>Does the land on which biomass is cultivated contain a forest plantation?</t>
  </si>
  <si>
    <t>Will the forest plantat (enum)</t>
  </si>
  <si>
    <t>Will the forest plantation be harvested before the start of the project and the land be neither reforested nor will regenerate on its own into a forest in the absence of the project activity?</t>
  </si>
  <si>
    <t>Identify and describe realistic and credible alternatives with regard to the possible land use scenarios that would occur in the absence of the project activity.</t>
  </si>
  <si>
    <t>Assess the economic attractiveness of the existing forest plantation by applying Step 2 of the “TOOL01: Tool for the demonstration and assessment of additionality. Does sensitivity analysis conclude that the proposed CDM project activity is unlikely to be the most financially attractive or is unlikely to be financially attractive?</t>
  </si>
  <si>
    <t>Confirm based on the pl (enum)</t>
  </si>
  <si>
    <t xml:space="preserve">Confirm, based on the plantation management practices in the region for the considered species, that it is the common practice to harvest the forest plantation and that the forest will not be reforested or regenerate back to forest in the absence of the project activity. </t>
  </si>
  <si>
    <t>Image</t>
  </si>
  <si>
    <t>Use relevant credible evidence, including but not limited to official land use maps, satellite images/aerial photographs, cadastral information, official land use records.</t>
  </si>
  <si>
    <t>ipfs://36ac13d8cd3f5610f26f4c545005b560</t>
  </si>
  <si>
    <t>Is the tool being used  (enum)</t>
  </si>
  <si>
    <t>Is the tool being used to calculate project emissions (PE) or leakage emissions (LE)?</t>
  </si>
  <si>
    <t>Project Emissions (PE)</t>
  </si>
  <si>
    <t>Will project emissions  (enum)</t>
  </si>
  <si>
    <t>Will project emissions resulting from cultivation of biomass (PEbc,y) be included or omitted?</t>
  </si>
  <si>
    <t>Project emissions resulting 1</t>
  </si>
  <si>
    <t>Project emissions resulting from clearance or burning of biomass, in year y (t CO2e)</t>
  </si>
  <si>
    <t>Area of stratum i of land subjected to clearance or fire in year y (ha)</t>
  </si>
  <si>
    <t>Fuel biomass consumption per hectare in stratum i of land subjected to clearance or fire (t dry matter/ha)</t>
  </si>
  <si>
    <t>Root-shoot ratio (i.e. ratio of below-ground biomass to aboveground biomass) for stratum i of land subjected to clearance or fire</t>
  </si>
  <si>
    <t>Stratum</t>
  </si>
  <si>
    <t>Project emissions resulting fr</t>
  </si>
  <si>
    <t>Project emissions resulting from energy consumption (electricity and fuel) for biomass seeding and harvesting in year y (t CO2e) (𝑃𝐸bsh,ec,y)</t>
  </si>
  <si>
    <t>Will project emissio 5 (enum)</t>
  </si>
  <si>
    <t xml:space="preserve">Will project emissions resulting from energy consumption (electricity and fuel) for biomass seeding and harvesting (PEbsh,ec,y) be included or omitted? </t>
  </si>
  <si>
    <t>Project emissions from the consumption of electricity for biomass seeding and harvesting in year y (tCO2e)</t>
  </si>
  <si>
    <t>Project emissions from the consumption of fossil fuels for biomass seeding and harvesting in year y (tCO2e)</t>
  </si>
  <si>
    <t>Project emissions resulting from energy consumption (electricity and fuel) for biomass seeding and harvesting in year y (t CO2e)</t>
  </si>
  <si>
    <t>Project emissions resulting 2</t>
  </si>
  <si>
    <t>Project emissions resulting from soil amendment in year y (t CO2e)</t>
  </si>
  <si>
    <t>Rate of application of soil amendment agent type i in year y (t/ha)</t>
  </si>
  <si>
    <t>Area of land in which soil amendment agent type i is applied in year y (ha)</t>
  </si>
  <si>
    <t>Emission factor for CO2 emissions from application of soil amendment agent type i (t CO2e/t)</t>
  </si>
  <si>
    <t>Rate of nitrogen applied in year y (t N/ha)</t>
  </si>
  <si>
    <t>Area of land subjected to soil fertilization and management in year y (ha)</t>
  </si>
  <si>
    <t xml:space="preserve">Aggregate emission factor for N2O and CO2 emissions resulting from production and application of nitrogen (t CO2e/(t N)). </t>
  </si>
  <si>
    <t>Project emissions resulting from of soil fertilization and management in year y (t CO2e)</t>
  </si>
  <si>
    <t>Project emissions resulting from soil management in year y (tCO2e)</t>
  </si>
  <si>
    <t>Loss of soil organic carbon in</t>
  </si>
  <si>
    <t>Loss of soil organic carbon in land stratum i ( t C)</t>
  </si>
  <si>
    <t>Area of land stratum i (ha)</t>
  </si>
  <si>
    <t>Reference SOC stock applicable to land stratum i (t C/ha)</t>
  </si>
  <si>
    <t>Relative stock change factor for land-use in the baseline in stratum i</t>
  </si>
  <si>
    <t>Relative stock change factor for land management in the baseline in stratum i</t>
  </si>
  <si>
    <t>Relative stock change factor for input in the baseline in stratum i</t>
  </si>
  <si>
    <t>Relative stock change factor for land-use in the project in stratum i</t>
  </si>
  <si>
    <t>Relative stock change factor for land management in the project in stratum i</t>
  </si>
  <si>
    <t>Relative stock change factor for input in the project in stratum i</t>
  </si>
  <si>
    <t xml:space="preserve">Length of the first crediting period of the project in years </t>
  </si>
  <si>
    <t>Project emissions resulting from loss of soil organic carbon in year y (tCO2e)</t>
  </si>
  <si>
    <t>Project emissions resulting from cultivation of biomass in a dedicated plantation in year y</t>
  </si>
  <si>
    <t>Indicate the soil amend (enum)</t>
  </si>
  <si>
    <t>Indicate the soil amendment agent type applied</t>
  </si>
  <si>
    <t>Limestone</t>
  </si>
  <si>
    <t>Will project emissio 1 (enum)</t>
  </si>
  <si>
    <t>Will project emissions resulting from transportation of biomass (PEbt,y) be included or omitted?</t>
  </si>
  <si>
    <t>Project emissions resulting from transportation of biomass in year y</t>
  </si>
  <si>
    <t>Project emissions resulting from transportation of biomass residues in year y</t>
  </si>
  <si>
    <t>Tool 12</t>
  </si>
  <si>
    <t>Is transportation the m (enum)</t>
  </si>
  <si>
    <t xml:space="preserve">Is transportation the main project activity? </t>
  </si>
  <si>
    <t>Is the tool being us 1 (enum)</t>
  </si>
  <si>
    <t xml:space="preserve">Is the tool being used to calculate project emissions (PEtr,m) or leakage emissions (LEtr,m)? </t>
  </si>
  <si>
    <t>Project emissions (PEtr,m)</t>
  </si>
  <si>
    <t xml:space="preserve">Which freight transportation activities (f) will occur under the project activity? </t>
  </si>
  <si>
    <t>Tool 12 Transportation Activit</t>
  </si>
  <si>
    <t>Transport Activity</t>
  </si>
  <si>
    <t>For each freight transportation activities (f), the origin of the freight (to the extent that this is known at validation)</t>
  </si>
  <si>
    <t>For each freight transportation activities (f), the destination of the freight (to the extent that this is known at validation)</t>
  </si>
  <si>
    <t>For each freight transportation activities (f), the type(s) of freight that are planned to be transported</t>
  </si>
  <si>
    <t xml:space="preserve">For each freight transportation activities (f), the planned number of trips made </t>
  </si>
  <si>
    <t>For each freight transportation activities (f), the planned quantity of freight that should be transported (t)</t>
  </si>
  <si>
    <t>For each freight transp (enum)</t>
  </si>
  <si>
    <t xml:space="preserve">For each freight transportation activities (f),which option will be used to determine project or leakage emissions from road transportation of freight? </t>
  </si>
  <si>
    <t>Monitoring fuel consumption</t>
  </si>
  <si>
    <t>Road (or rail line) distance between the origin and the destination (km)</t>
  </si>
  <si>
    <t>Default CO2 emission factor for freight transportation activity f (g CO2/t km)</t>
  </si>
  <si>
    <t xml:space="preserve">Please detail and document how data on fuel consumption is collected and checked. </t>
  </si>
  <si>
    <t>For each freight tra 1 (enum)</t>
  </si>
  <si>
    <t>For each freight transportation activities (f), select the mode of transportation</t>
  </si>
  <si>
    <t>Rail</t>
  </si>
  <si>
    <t>For each freight tra 2 (enum)</t>
  </si>
  <si>
    <t>For each freight transportation activities (f), select the vehicle class</t>
  </si>
  <si>
    <t>Light</t>
  </si>
  <si>
    <t>[Project or Leakage] emissions from transportation of freight in monitoring period m</t>
  </si>
  <si>
    <t>Will project emissio 2 (enum)</t>
  </si>
  <si>
    <t>Will project emissions resulting from transportation of biomass residues  (PEbrt,y) be included or omitted?</t>
  </si>
  <si>
    <t>Will project emissio 3 (enum)</t>
  </si>
  <si>
    <t>Will project emissions resulting from processing of biomass (PEbp,y) be included or omitted?</t>
  </si>
  <si>
    <t>Project emissions from the transportation of the additives from the production site to the biomass processing facility (tCO2)</t>
  </si>
  <si>
    <t>Project emissions from the consumption of electricity to produce the additives used by the biomass processing facility (tCO2)</t>
  </si>
  <si>
    <t>Project emissions from the consumption of fossil fuels to produce the additives used by the biomass processing facility (tCO2)</t>
  </si>
  <si>
    <t>Project emissions resulting from the use of additives to process the biomass in year y (tCO2e)</t>
  </si>
  <si>
    <t>Global warming potential for methane valid for the relevant commitment period (tCO2/tCH4)</t>
  </si>
  <si>
    <t>Quantity of wastewater generated from the processing of biomass in year y (m³)</t>
  </si>
  <si>
    <t>Average chemical oxygen demand of the wastewater generated from the processing of biomass in year y (tCOD/m³)</t>
  </si>
  <si>
    <t>Methane generation potential of the wastewater (t CH4/tCOD)</t>
  </si>
  <si>
    <t>Methane correction factor for the treatment of wastewater generated from the processing of biomass in year y (ratio)</t>
  </si>
  <si>
    <t>Project emissions resulting from wastewater treatment due to thermochemical, biological and mechanical processing of the biomass in year y (tCO2e)</t>
  </si>
  <si>
    <t>Project emissions resulting from the consumption of electricity due to thermo-chemical, biological and mechanical processing of the biomass in year y (tCO2e)</t>
  </si>
  <si>
    <t>Project emissions resulting from the consumption of fossil fuels for thermo-chemical, biological and mechanical processing of the biomass in year y (tCO2e)</t>
  </si>
  <si>
    <t>Project methane emissions resulting from the decay of biomass under anaerobic conditions as a result of thermo-chemical, biological and mechanical processing in year y (tCO2e)</t>
  </si>
  <si>
    <t>Project emissions resulting from composting due to thermo-chemical, biological and mechanical processing of the biomass in year y (tCO2e)</t>
  </si>
  <si>
    <t>Project emissions resulting from the anaerobic digester due to thermochemical, biological and mechanical processing of the biomass in year y (tCO2e)</t>
  </si>
  <si>
    <t>Project emissions resulting from processing of biomass in year y</t>
  </si>
  <si>
    <t>Will project emissio 4 (enum)</t>
  </si>
  <si>
    <t xml:space="preserve">Will project emissions resulting from processing of biomass residues (PEbrp,y) be included or omitted? </t>
  </si>
  <si>
    <t>Project emissions from the transportation of the additives from the production site to the biomass residues processing facility (tCO2)</t>
  </si>
  <si>
    <t>Project emissions from the consumption of electricity to produce the additives used by the biomass residues processing facility (tCO2)</t>
  </si>
  <si>
    <t>Project emissions from the consumption of fossil fuels to produce the additives used by the biomass residues processing facility (tCO2)</t>
  </si>
  <si>
    <t>Project emissions resulting from the use of additives to process the biomass residues in year y (tCO2e)</t>
  </si>
  <si>
    <t>Quantity of wastewater generated from the processing of biomass residues in year y (m³)</t>
  </si>
  <si>
    <t>Average chemical oxygen demand of the wastewater generated from the processing of biomass residues in year y (tCOD/m³)</t>
  </si>
  <si>
    <t>Methane correction factor for the treatment of wastewater generated from the processing of biomass residues in year y (ratio)</t>
  </si>
  <si>
    <t>Project emissions resulting from wastewater treatment due to thermochemical, biological and mechanical processing of the biomass residues in year y (tCO2e)</t>
  </si>
  <si>
    <t>Project emissions resulting from the consumption of electricity due to thermo-chemical, biological and mechanical processing of the biomass residues in year y (tCO2e)</t>
  </si>
  <si>
    <t>Project emissions resulting from the consumption of fossil fuels for thermo-chemical, biological and mechanical processing of the biomass residues in year y (tCO2e)</t>
  </si>
  <si>
    <t>Project methane emissions resulting from the decay of biomass residues under anaerobic conditions as a result of thermo-chemical, biological and mechanical processing in year y (tCO2e)</t>
  </si>
  <si>
    <t>Project emissions resulting from composting due to thermo-chemical, biological and mechanical processing of the biomass residues in year y (tCO2e)</t>
  </si>
  <si>
    <t>Project emissions resulting from the anaerobic digester due to thermochemical, biological and mechanical processing of the biomass residues in year y (tCO2e)</t>
  </si>
  <si>
    <t>Project emissions resulting from processing of biomass residues in year y</t>
  </si>
  <si>
    <t>Is the wastewater origi (enum)</t>
  </si>
  <si>
    <t>Is the wastewater originating from the processing of the biomass and biomass residues (partly) treated under anaerobic conditions with the methane from the wastewater not being captured and flared or combusted?</t>
  </si>
  <si>
    <t>Will leakage emissions  (enum)</t>
  </si>
  <si>
    <t>Will leakage emissions due to shift of pre-project activities resulting from cultivation of biomass in a dedicated plantation (LEbc,y) be included or omitted?</t>
  </si>
  <si>
    <t>Percentage of families/households of the community involved in or affected by the project activity displaced (from within to outside of the project boundary) due to the project activity</t>
  </si>
  <si>
    <t>Percentage of total production of the main product (e.g. meat, corn) within the project boundary displaced due to the cultivation of biomass</t>
  </si>
  <si>
    <t xml:space="preserve">Leakage due to shift of pre-project activities resulting from cultivation of biomass in a dedicated plantation in year y </t>
  </si>
  <si>
    <t>Was or would the planta (enum)</t>
  </si>
  <si>
    <t>Was or would the plantation area have been abandoned land prior to the implementation of the project activity?</t>
  </si>
  <si>
    <t>Was the plantation area (enum)</t>
  </si>
  <si>
    <t>Was the plantation area used prior to the implementation of the project area, but the pre-project land use of the plantation area will be accommodated for, providing at least the same level of service during the project activity, within the land area included in the project boundary?</t>
  </si>
  <si>
    <t>Will leakage emissio 1 (enum)</t>
  </si>
  <si>
    <t>Will leakage emissions due to diversion of biomass residues from other applications (LEbr,div,y) be included or omitted?</t>
  </si>
  <si>
    <t>Leakage due to diversion of bi</t>
  </si>
  <si>
    <t>Leakage due to diversion of biomass residues from other applications in year y</t>
  </si>
  <si>
    <t>CO2 emission factor of the most carbon intensive fossil fuel used in the country (t CO2/GJ)</t>
  </si>
  <si>
    <t>Quantity of biomass residues of category n used in facilities which are located at the project site and included in the project boundary in year y (tonnes on dry-basis)</t>
  </si>
  <si>
    <t>Net calorific value of the biomass residues of category n in year y (GJ/tonne of dry matter)</t>
  </si>
  <si>
    <t>Category of biomass residues</t>
  </si>
  <si>
    <t>Indicate the alternativ (enum)</t>
  </si>
  <si>
    <t>Indicate the alternative scenario of the biomass residues in absence of the project activity</t>
  </si>
  <si>
    <t>B1: The biomass residues are dumped or left to decay mainly under aerobic conditions. This applies, for example, to dumping and decay of biomass residues on fields.</t>
  </si>
  <si>
    <t>Will leakage emissio 2 (enum)</t>
  </si>
  <si>
    <t>Will leakage emissions due to the transportation of biomass residues outside of the project boundary (LEbrt,y) be included or omitted?</t>
  </si>
  <si>
    <t>Leakage due to the transportation of biomass residues outside of the project boundary in year y</t>
  </si>
  <si>
    <t>Will leakage emissio 3 (enum)</t>
  </si>
  <si>
    <t>Will leakage emissions due to  processing of biomass residues outside the project boundary (LEbrp,y) be included or omitted?</t>
  </si>
  <si>
    <t>Leakage emissions from the transportation of the additives from the production site to the biomass residues processing facility (tCO2)</t>
  </si>
  <si>
    <t>Leakage emissions from the consumption of electricity to produce the additives used by the biomass residues processing facility (tCO2)</t>
  </si>
  <si>
    <t>Leakage emissions from the consumption of fossil fuels to produce the additives used by the biomass residues processing facility (tCO2)</t>
  </si>
  <si>
    <t>Leakage emissions resulting from the use of additives to process the biomass residues in year y (tCO2e)</t>
  </si>
  <si>
    <t>Leakage emissions resulting from wastewater treatment due to thermochemical, biological and mechanical processing of the biomass residues in year y (tCO2e)</t>
  </si>
  <si>
    <t>Leakage emissions resulting from the consumption of electricity due to thermo-chemical, biological and mechanical processing of the biomass residues in year y (tCO2e)</t>
  </si>
  <si>
    <t>Leakage emissions resulting from the consumption of fossil fuels for thermo-chemical, biological and mechanical processing of the biomass residues in year y (tCO2e)</t>
  </si>
  <si>
    <t>Leakage methane emissions resulting from the decay of biomass residues under anaerobic conditions as a result of thermo-chemical, biological and mechanical processing in year y (tCO2e)</t>
  </si>
  <si>
    <t>Leakage emissions resulting from composting due to thermo-chemical, biological and mechanical processing of the biomass residues in year y (tCO2e)</t>
  </si>
  <si>
    <t>Leakage emissions resulting from the anaerobic digester due to thermochemical, biological and mechanical processing of the biomass residues in year y (tCO2e)</t>
  </si>
  <si>
    <t>Leakage emissions resulting from processing of biomass residues in year y</t>
  </si>
  <si>
    <t>Tool 01</t>
  </si>
  <si>
    <t>Is the proposed project (enum)</t>
  </si>
  <si>
    <t>Is the proposed project activity the first-of-its-kind?</t>
  </si>
  <si>
    <t>Project is additional</t>
  </si>
  <si>
    <t>Step 1 Identification of alter</t>
  </si>
  <si>
    <t>Have realistic and credible alternative scenario(s) to the project activity been identified?</t>
  </si>
  <si>
    <t>Have realistic and cred (enum)</t>
  </si>
  <si>
    <t>Project is not additional</t>
  </si>
  <si>
    <t>Step 1 Identification of al 1</t>
  </si>
  <si>
    <t>Are the alternative scenario(s) in compliance with mandatory legislation and regulations (taking into account the enforcement in the region or country and EB decisions on national and/or sectoral policies and regulations)?</t>
  </si>
  <si>
    <t>Are the alternative sce (enum)</t>
  </si>
  <si>
    <t>Step 2 Investment analysis</t>
  </si>
  <si>
    <t>Step 2: Investment analysis</t>
  </si>
  <si>
    <t>Investment analysis (enum)</t>
  </si>
  <si>
    <t>Investment analysis</t>
  </si>
  <si>
    <t>Step 3 Barrier analysis. Quest</t>
  </si>
  <si>
    <t>Step 3: Barrier analysis</t>
  </si>
  <si>
    <t xml:space="preserve"> Is there at least one  (enum)</t>
  </si>
  <si>
    <t xml:space="preserve"> Is there at least one barrier preventing the implementation of the proposed project activity without the CDM?</t>
  </si>
  <si>
    <t>Step 3 Barrier analysis. Qu 1</t>
  </si>
  <si>
    <t>Step 3: Barrier analysis. Question 2</t>
  </si>
  <si>
    <t>Is at least one alterna (enum)</t>
  </si>
  <si>
    <t>Is at least one alternative scenario, other than proposed CDM project activity, not prevented by any of the identified barriers?</t>
  </si>
  <si>
    <t>Step 4 Common practice analysi</t>
  </si>
  <si>
    <t>Step 4: Common practice analysis</t>
  </si>
  <si>
    <t>No similar activities c (enum)</t>
  </si>
  <si>
    <t xml:space="preserve">No similar activities can be observed? </t>
  </si>
  <si>
    <t>Step 4 Common practice anal 1</t>
  </si>
  <si>
    <t>Step 4: Common practice analysis. Question 2</t>
  </si>
  <si>
    <t>Step 3: Provide explanation to justify answer</t>
  </si>
  <si>
    <t>Step 2: Provide explanation to justify answer</t>
  </si>
  <si>
    <t>Step 1: Provide explanation to justify answer</t>
  </si>
  <si>
    <t>Step 0: Provide explanation to justify answer</t>
  </si>
  <si>
    <t>Tool 04</t>
  </si>
  <si>
    <t>To which emission categ (enum)</t>
  </si>
  <si>
    <t>To which emission category is the tool being applied?</t>
  </si>
  <si>
    <t>Baseline Emissions (BE)</t>
  </si>
  <si>
    <t>Will the project be imp (enum)</t>
  </si>
  <si>
    <t>Will the project be implementing Application A or Application B?</t>
  </si>
  <si>
    <t>Application A</t>
  </si>
  <si>
    <t>Fraction of the waste type j in the sample n collected during the year x (weight fraction)</t>
  </si>
  <si>
    <t>Number of samples collected during the year x</t>
  </si>
  <si>
    <t>Total amount of solid waste disposed or prevented from disposal in the SWDS in year x (t)</t>
  </si>
  <si>
    <t>Average fraction of the waste type j in the waste in year x (weight fraction)</t>
  </si>
  <si>
    <t>Amount of solid waste type j disposed or prevented from disposal in the SWDS in the year x (t)</t>
  </si>
  <si>
    <t>Wj,x or Wj,i calculated based on information from the SWDS owner and administration and from interviews with senior employees</t>
  </si>
  <si>
    <t>Is methane captured (e. (enum)</t>
  </si>
  <si>
    <t>Is methane captured (e.g. due to safety regulations) and flared, combusted or used in another manner that prevents emissions of methane to the atmosphere?</t>
  </si>
  <si>
    <t>For the baseline model  (enum)</t>
  </si>
  <si>
    <t>For the baseline model correction factor (parameter φy), will you use a default value (option 1) or a project specific value estimated yearly (option 2)?</t>
  </si>
  <si>
    <t>Default</t>
  </si>
  <si>
    <t>a (W)</t>
  </si>
  <si>
    <t>b (DOCj)</t>
  </si>
  <si>
    <t>c (DOCf)</t>
  </si>
  <si>
    <t>d (F)</t>
  </si>
  <si>
    <t>e (MCFy)</t>
  </si>
  <si>
    <t>g [e−𝑘𝑗×(𝑦−𝑥) × (1 − e−𝑘𝑗)]</t>
  </si>
  <si>
    <t>Overall uncertainty of the determination of methane generation in year y</t>
  </si>
  <si>
    <t>Model correction factor to account for model uncertainties for year y (estimated)</t>
  </si>
  <si>
    <t>Model correction factor to account for model uncertainties for year y (default)</t>
  </si>
  <si>
    <t>Please indicate the cli (enum)</t>
  </si>
  <si>
    <t>Please indicate the climate conditions of the SWDS</t>
  </si>
  <si>
    <t>Humid/wet conditions</t>
  </si>
  <si>
    <t>Please indicate the  1 (enum)</t>
  </si>
  <si>
    <t>Please indicate the climate type of the SWDS</t>
  </si>
  <si>
    <t>Boreal and Temperate</t>
  </si>
  <si>
    <t>Is the solid waste weig (enum)</t>
  </si>
  <si>
    <t>Is the solid waste weighed using accurate weighbridges or estimated, such as from the depth and surface area of an existing SWDS?</t>
  </si>
  <si>
    <t>Weighted</t>
  </si>
  <si>
    <t>Is more than 50 percent (enum)</t>
  </si>
  <si>
    <t>Is more than 50 percent of the waste rapidly degradable organic material?</t>
  </si>
  <si>
    <t>Is the SWDS is located  (enum)</t>
  </si>
  <si>
    <t>Is the SWDS is located in a tropical climate?</t>
  </si>
  <si>
    <t>Is the SWDS managed or  (enum)</t>
  </si>
  <si>
    <t>Is the SWDS managed or unmanaged?</t>
  </si>
  <si>
    <t>Managed</t>
  </si>
  <si>
    <t>Is residual waste is di (enum)</t>
  </si>
  <si>
    <t>Is residual waste is disposed at the SWDS?</t>
  </si>
  <si>
    <t>Were the SWDS compartme (enum)</t>
  </si>
  <si>
    <t>Were the SWDS compartments where the project is implemented closed less than three years ago?</t>
  </si>
  <si>
    <t>For the fraction of DOC (enum)</t>
  </si>
  <si>
    <t>For the fraction of DOC that decomposes in the SWDS (DOCf), will you use a default factor or measure a project specific value?</t>
  </si>
  <si>
    <t>Determining measurement MSW or</t>
  </si>
  <si>
    <t>Determine measurement MSW or Residual Waste</t>
  </si>
  <si>
    <t>Is the tool being appli (enum)</t>
  </si>
  <si>
    <t>Is the tool being applied to MSW?</t>
  </si>
  <si>
    <t>Biochemical methane potential for the MSW disposed or prevented from disposal (t CH4/t waste)</t>
  </si>
  <si>
    <t>Fraction of methane in the SWDS gas (volume fraction) (MSW)</t>
  </si>
  <si>
    <t>Average fraction of the waste type j in the waste in year y (weight fraction)</t>
  </si>
  <si>
    <t>Fraction of degradable organic carbon in the waste type j (weight fraction) (MSW)</t>
  </si>
  <si>
    <t>Fraction of degradable organic carbon (DOC) that decomposes under the specific conditions occurring in the SWDS for year y (weight fraction) (MSW)</t>
  </si>
  <si>
    <t>Is the tool being ap 1 (enum)</t>
  </si>
  <si>
    <t>Is the tool being applied to residual waste?</t>
  </si>
  <si>
    <t>Biochemical methane potential for the residual waste type j disposed or prevented from disposal (t CH4/t waste)</t>
  </si>
  <si>
    <t>Fraction of methane in the SWDS gas (volume fraction) (Residual waste)</t>
  </si>
  <si>
    <t>Fraction of degradable organic carbon in the waste type j (weight fraction) (Residual waste)</t>
  </si>
  <si>
    <t>Fraction of degradable organic carbon (DOC) that decomposes under the specific conditions occurring in the SWDS for year y (weight fraction) (Residual waste)</t>
  </si>
  <si>
    <t>Fraction of degradable organic carbon (DOC) that decomposes under the specific conditions occurring in the SWDS for year y (weight fraction) (default)</t>
  </si>
  <si>
    <t>Select the applicable S (enum)</t>
  </si>
  <si>
    <t>Select the applicable SWDS condition</t>
  </si>
  <si>
    <t>Anaerobic managed solid waste disposal sites</t>
  </si>
  <si>
    <t>For the methane correct (enum)</t>
  </si>
  <si>
    <t>For the methane correction factor (DOCj), will you use a default factor or measure/calculate a project specific value?</t>
  </si>
  <si>
    <t>Fraction of degradable organic carbon in the waste type j (weight fraction) (measure)</t>
  </si>
  <si>
    <t>Fraction of degradable organic carbon in the waste type j (weight fraction) (default)</t>
  </si>
  <si>
    <t>Select the applicable waste type (j)</t>
  </si>
  <si>
    <t>If waste type (j) = "other", please specify</t>
  </si>
  <si>
    <t>Does the SWDS have only (enum)</t>
  </si>
  <si>
    <t xml:space="preserve">Does the SWDS have only one type of waste disposed (for example, in the case of a residual waste)? </t>
  </si>
  <si>
    <t>Determining the methane correc</t>
  </si>
  <si>
    <t>Determine the methane correction factor (MCFy)</t>
  </si>
  <si>
    <t>Does the SWDS have a wa (enum)</t>
  </si>
  <si>
    <t>Does the SWDS have a water table above the bottom of the SWDS?</t>
  </si>
  <si>
    <t>Height of water table Measure from the base of the SWDS (m)</t>
  </si>
  <si>
    <t>Depth of SWDS (m)</t>
  </si>
  <si>
    <t>Methane correction factor for year y (calculated)</t>
  </si>
  <si>
    <t>Methane correction factor for year y (default)</t>
  </si>
  <si>
    <t>Years in the time period in which waste is disposed at the SWDS, extending from the first year in the time period (x = 1) to year y (x = y)</t>
  </si>
  <si>
    <t>Year of the crediting period for which methane emissions are calculated (y is a consecutive period of 12 months)</t>
  </si>
  <si>
    <t>Fraction of degradable organic carbon (DOC) that decomposes under the specific conditions occurring in the SWDS for year y (weight fraction)</t>
  </si>
  <si>
    <t>Model correction factor to account for model uncertainties for year y</t>
  </si>
  <si>
    <t>Fraction of methane captured at the SWDS and flared, combusted or used in another manner that prevents the emissions of methane to the atmosphere in year y</t>
  </si>
  <si>
    <t>Global Warming Potential of methane</t>
  </si>
  <si>
    <t>Oxidation factor (reflecting the amount of methane from SWDS that is oxidized in the soil or other material covering the waste)</t>
  </si>
  <si>
    <t>Fraction of methane in the SWDS gas (volume fraction)</t>
  </si>
  <si>
    <t>Methane correction factor for year y</t>
  </si>
  <si>
    <t>Fraction of degradable organic carbon in the waste type j (weight fraction)</t>
  </si>
  <si>
    <t>Decay rate for the waste type j (1 / yr)</t>
  </si>
  <si>
    <t>Type of residual waste or types of waste in the MSW</t>
  </si>
  <si>
    <t>[Baseline, Project, or Leakage] Methane emissions occurring in year y generated from waste disposal at a SWDS during a time period ending in year y (t CO2e/yr)</t>
  </si>
  <si>
    <t>Tool 05</t>
  </si>
  <si>
    <t>If emissions are calcul (enum)</t>
  </si>
  <si>
    <t>If emissions are calculated for electricity consumption, then tool 05 is only applicable if one out of the following three scenarios applies to the sources of electricity consumption, please select the appropriate one for your project:</t>
  </si>
  <si>
    <t>Electricity consumption from the grid</t>
  </si>
  <si>
    <t>Tool 05 Scenario C</t>
  </si>
  <si>
    <t>Electricity consumption from the grid and (a) fossil fuel fired captive power plant(s)</t>
  </si>
  <si>
    <t>Please select the appro (enum)</t>
  </si>
  <si>
    <t>Please select the appropriate option for your project</t>
  </si>
  <si>
    <t>Grid electricity</t>
  </si>
  <si>
    <t>Tool 05 Scenario A</t>
  </si>
  <si>
    <t>Scenario A</t>
  </si>
  <si>
    <t>Scenario A has 2 option (enum)</t>
  </si>
  <si>
    <t>Scenario A has 2 options, please select the appropriate one for your project:</t>
  </si>
  <si>
    <t>Calculate the combined margin emission factor of the applicable electricity system, using the procedures in the latest approved version of the “Use Tool 7 to calculate the emission factor for an electricity system” (EFEL,j/k/l,y = EFgrid,CM,y)</t>
  </si>
  <si>
    <t>Tool 07</t>
  </si>
  <si>
    <t>Please provide information about electricity systems</t>
  </si>
  <si>
    <t>Does you have hourly or (enum)</t>
  </si>
  <si>
    <t>Does you have hourly or annual data from each power plant on power generation and fuel type and fuel consumption?</t>
  </si>
  <si>
    <t>Hourly</t>
  </si>
  <si>
    <t>Is LCMR share less than 50% in</t>
  </si>
  <si>
    <t>Is LCMR share less than 50% in recent 5 years?</t>
  </si>
  <si>
    <t>Is LCMR share less than (enum)</t>
  </si>
  <si>
    <t>Is the average load by LCMR le</t>
  </si>
  <si>
    <t>Is the average load by LCMR less than the average LASL over three years?</t>
  </si>
  <si>
    <t>Is the average load by  (enum)</t>
  </si>
  <si>
    <t>Are hourly loads of the grid i</t>
  </si>
  <si>
    <t>Are hourly loads of the grid in MW available?</t>
  </si>
  <si>
    <t>Are hourly loads of the (enum)</t>
  </si>
  <si>
    <t>Is the LASL more than one thir</t>
  </si>
  <si>
    <t>Is the LASL more than one third of the HASL?</t>
  </si>
  <si>
    <t>Simple Adj OM</t>
  </si>
  <si>
    <t>Simple Adjusted OM</t>
  </si>
  <si>
    <t>Average OM Simple OM</t>
  </si>
  <si>
    <t>Simple OM</t>
  </si>
  <si>
    <t>Select one of the two o (enum)</t>
  </si>
  <si>
    <t>Select one of the two options to determine the calculation approach</t>
  </si>
  <si>
    <t>Based on the net electricity generation and a CO2 emission factor of each power unit</t>
  </si>
  <si>
    <t>Calculation based on total fue</t>
  </si>
  <si>
    <t>Calculation based on total fuel consumption and electricity  generation of the system</t>
  </si>
  <si>
    <t>Calculation based on average e</t>
  </si>
  <si>
    <t>Calculation based on average efficiency and electricity  generation of each plant</t>
  </si>
  <si>
    <t>Simple operating margin CO2 emission factor in year y (t CO2/MWh</t>
  </si>
  <si>
    <t>Simple operating margin CO2 emission factor in year y (t CO2/MWh)</t>
  </si>
  <si>
    <t>Net electricity generated and delivered to the grid by all power sources serving the system, including low-cost/must-run power plants/units, in year y (MWh)</t>
  </si>
  <si>
    <t>Fuel Type</t>
  </si>
  <si>
    <t>(Average OM Simple Adj OM) Pow</t>
  </si>
  <si>
    <t>Power units serving the grid in specified year</t>
  </si>
  <si>
    <t>Dispatch Data OM</t>
  </si>
  <si>
    <t>Dispatch Data Analysis OM</t>
  </si>
  <si>
    <t>Select the option th 1 (enum)</t>
  </si>
  <si>
    <t>Select the option that will be used to calculate the Dispatch Data Analysis OM:</t>
  </si>
  <si>
    <t>If hourly fuel consumption data is available</t>
  </si>
  <si>
    <t>Dispatch data analysis operating margin CO2 emission factor in year y (t CO2/MWh) Reference AMS-III.BB Section 64-69</t>
  </si>
  <si>
    <t>Build Margin</t>
  </si>
  <si>
    <t>Build margin CO2 emission factor in year y (t CO2/MWh)</t>
  </si>
  <si>
    <t>The sample group of power units ""m"" used to calculate the build margin consists of either:
   (a)  The set of five power units that have been built most recently;or  
   (b)  The set of power capacity additions in the electricity system that comprise 20% of the system generation (in MWh) and that have been built most recently.
Project participants should use the set of power units that comprises the larger annual generation. As a general guidance, a power unit is considered to have been built at the date when it started to supply electricity to the grid.  
Power plant registered as CDM project activities should be excluded from the sample group m. However, If the group of power units, not registered as CDM project activity, identified for estimating the build margin emission factor includes power unit(s) that is(are) built more than 10 years ago then:  
   (i)   Exclude power unit(s) that is (are) built more than 10 years ago from the group; and 
   (ii)  Include grid connected power projects registered as CDM project activities, which are dispatched by dispatching authority to the electricity system.   
Reference Figure 4 in AMS-III.BB document.</t>
  </si>
  <si>
    <t>Most recent year generation data available</t>
  </si>
  <si>
    <t>Total system generation</t>
  </si>
  <si>
    <t>Power Unit</t>
  </si>
  <si>
    <t>Unit Name</t>
  </si>
  <si>
    <t>Commissioning Date</t>
  </si>
  <si>
    <t>Energy that comprises up to 20% of the system generation (MWh)</t>
  </si>
  <si>
    <t>CO2 emission factor of power unit (t CO2/MWh)</t>
  </si>
  <si>
    <t>Combined Margin</t>
  </si>
  <si>
    <t>Is data to determine Bu (enum)</t>
  </si>
  <si>
    <t>Is data to determine Build Margin available?</t>
  </si>
  <si>
    <t>Combined Margin. Is grid locat</t>
  </si>
  <si>
    <t>Combined Margin. Is grid located in LDC/SIDs/URC or an isolated system?</t>
  </si>
  <si>
    <t>Is grid located in LDCS (enum)</t>
  </si>
  <si>
    <t>Is grid located in LDC/SIDs/URC or an isolated system?</t>
  </si>
  <si>
    <t>Grid is located in LDC/SIDs/URC</t>
  </si>
  <si>
    <t>Simplified CM</t>
  </si>
  <si>
    <t>Combined margin emissions factor in year y for Simplified CM (t CO2/MWh)</t>
  </si>
  <si>
    <t>Weighting of operating margin emissions factor (per cent)</t>
  </si>
  <si>
    <t>Weighting of build margin emissions factor (per cent)</t>
  </si>
  <si>
    <t>Is the project activity (enum)</t>
  </si>
  <si>
    <t>Is the project activity is located in a country other than a LDC/SIDs/URC?</t>
  </si>
  <si>
    <t>Is the share of renewab (enum)</t>
  </si>
  <si>
    <t>Is the share of renewable energy in total installed capacity in the grid/project electricity system less than or equal to 20 percent or is it more than or equal to 20 percent?</t>
  </si>
  <si>
    <t>Less than or equal</t>
  </si>
  <si>
    <t>Has natural gas been us (enum)</t>
  </si>
  <si>
    <t>Has natural gas been used for electricity production in country/region in which project is implemented?</t>
  </si>
  <si>
    <t>Operating margin CO2 emission factor in year y (t CO2/MWh)</t>
  </si>
  <si>
    <t>Simplified CM for Isolated Gri</t>
  </si>
  <si>
    <t>Simplified CM for Isolated Grid System</t>
  </si>
  <si>
    <t>Is there a single diese (enum)</t>
  </si>
  <si>
    <t>Is there a single diesel/fuel oil generator power plant or multiple power plants?</t>
  </si>
  <si>
    <t>Single</t>
  </si>
  <si>
    <t>For multiple power plants choo</t>
  </si>
  <si>
    <t>For multiple power plants, choose the option that best fits your project</t>
  </si>
  <si>
    <t>Weighted average CM</t>
  </si>
  <si>
    <t>Is this data for the fi (enum)</t>
  </si>
  <si>
    <t>Is this data for the first crediting period?</t>
  </si>
  <si>
    <t>Select the option th 2 (enum)</t>
  </si>
  <si>
    <t>Select the option that best fits with your project activities:</t>
  </si>
  <si>
    <t>Wind and Solar Power Generation</t>
  </si>
  <si>
    <t>Combined margin emissions factor in year y (t CO2/MWh)</t>
  </si>
  <si>
    <t>Tool 05 Scenario A | Default V</t>
  </si>
  <si>
    <t>Scenario A. Default values</t>
  </si>
  <si>
    <t>Choose which option  1 (enum)</t>
  </si>
  <si>
    <t>Choose which option applies to the Default Values for Scenario A:</t>
  </si>
  <si>
    <t>Only to project and/or leakage electricity consumption sources but not to baseline electricity consumption sources</t>
  </si>
  <si>
    <t>Does hydro power plants (enum)</t>
  </si>
  <si>
    <t>Does hydro power plants constitute less than 50% of total grid generation in: 1) average of the five most recent years or 2) based on long-term averages for hydroelectricity production</t>
  </si>
  <si>
    <t>Generic Approach</t>
  </si>
  <si>
    <t>Quantity of electricity consumed by the project electricity consumption source in year y (MWh/yr)</t>
  </si>
  <si>
    <t>Average technical transmission and distribution losses for providing electricity to source for project in year y</t>
  </si>
  <si>
    <t>Sources of electricity consumption in the project</t>
  </si>
  <si>
    <t>Quantity of electricity that would be consumed by the baseline electricity consumer in year y (MWh/yr)</t>
  </si>
  <si>
    <t>Average technical transmission and distribution losses for providing electricity to source for baseline in year y</t>
  </si>
  <si>
    <t>Sources of electricity consumption in the baseline</t>
  </si>
  <si>
    <t>Net increase in electricity consumption of source in year y as a result of leakage (MWh/yr)</t>
  </si>
  <si>
    <t>Average technical transmission and distribution losses for providing electricity to source for leakage in year y</t>
  </si>
  <si>
    <t>Leakage sources of electricity consumption</t>
  </si>
  <si>
    <t>Tool 05 Scenario B</t>
  </si>
  <si>
    <t>Scenario B</t>
  </si>
  <si>
    <t>Tool 05 provides 2 appr (enum)</t>
  </si>
  <si>
    <t>Tool 05 provides 2 approaches to calculate project and /or leakage emissions, a generic approach or an alternative approach only if the project applies to the following: (a) Scenario B (as described in Tool 5 Section 2.2, paragraph 5) applies to an electricity consumer (b) The electricity consumer is a project or leakage source.  Please select if your project follows these and which approach you would like to use:</t>
  </si>
  <si>
    <t>No: Generic Approach</t>
  </si>
  <si>
    <t>Tool 05 Scenario B | Generic A</t>
  </si>
  <si>
    <t>Scenario B. Generic Approach</t>
  </si>
  <si>
    <t>Please select which app (enum)</t>
  </si>
  <si>
    <t>Please select which approach you would like to use for your Scenario B project calculations:</t>
  </si>
  <si>
    <t>Monitored Data</t>
  </si>
  <si>
    <t>Choose which option app (enum)</t>
  </si>
  <si>
    <t>Choose which option applies to the Default Values for Scenario B:</t>
  </si>
  <si>
    <t>Select the option th 3 (enum)</t>
  </si>
  <si>
    <t>Select the option that best suits your project</t>
  </si>
  <si>
    <t>Heat generation is ignored</t>
  </si>
  <si>
    <t>Tool 05 Power Plants</t>
  </si>
  <si>
    <t>Electricity consumption from an off-grid captive power plant</t>
  </si>
  <si>
    <t>Plant Name</t>
  </si>
  <si>
    <t>Type of fossil fuel use (enum)</t>
  </si>
  <si>
    <t>Type of fossil fuel used</t>
  </si>
  <si>
    <t>Crude Oil</t>
  </si>
  <si>
    <t>Quantity of fossil fuel fired in the captive power plant in the time period described in the project details (cubric meters, metric ton, or liters)</t>
  </si>
  <si>
    <t>Quantity of electricity generated in captive the power plant in the time period decribed in the projet details (MWh)</t>
  </si>
  <si>
    <t>Quantity of heat co-generated in captive power plant n in the time period t (GJ). (Only applicable if the CO2 emission factor for electricity generation is calculated by allocating the fuel consumption between electricity and heat generation)</t>
  </si>
  <si>
    <t>Emission factor for electricity generation for source j, k or l in year y (where the heat generation is ignored (t CO2/MWh)</t>
  </si>
  <si>
    <t>Emission factor for electricity generation for source j, k or l in year y (fuel consumption between electricity and heat generation) (t CO2/MWh)</t>
  </si>
  <si>
    <t>Average net calorific value of the fossil fuel type used in the period t (GJ / mass or volume unit)</t>
  </si>
  <si>
    <t>Average CO2 emission factor of the fossil fuel type used in the period t (t CO2 / GJ)</t>
  </si>
  <si>
    <t>Efficiency of the boiler in which heat is assumed to be generated in the absence of a cogeneration plant in project/leakage scenario</t>
  </si>
  <si>
    <t>Efficiency of the boiler in which heat is assumed to be generated in the absence of a cogeneration plant in baseline scenario</t>
  </si>
  <si>
    <t>Rated capacity of the captive power plant(s) that provide the project electricity consumption source(s) j with electricity (MW)</t>
  </si>
  <si>
    <t xml:space="preserve">Project electricity consumption sources that are supplied with power from captive power plant(s) installed at one site </t>
  </si>
  <si>
    <t>Rated capacity of the captive power plant(s) that provide the leakage electricity consumption source(s) l with electricity (MW)</t>
  </si>
  <si>
    <t xml:space="preserve">Leakage electricity consumption sources that are supplied with power from captive power plant(s) installed at one site </t>
  </si>
  <si>
    <t>Electricity consumption from (an) off-grid fossil fuel fired captive power plant(s)</t>
  </si>
  <si>
    <t>Is the LASL more than o (enum)</t>
  </si>
  <si>
    <t xml:space="preserve">Do you have annual aggregated </t>
  </si>
  <si>
    <t>Do you have annual aggregated data from the grid on power generation, fuel type and fuel consumption?</t>
  </si>
  <si>
    <t>Select the approach you (enum)</t>
  </si>
  <si>
    <t>Select the approach you will be using to calculate Lambda.</t>
  </si>
  <si>
    <t>Use default values of lambda based on the share of electricity generation from low-cost/must-run in total generation</t>
  </si>
  <si>
    <t>Lambda Approach 2</t>
  </si>
  <si>
    <t>Lambda Approach 1</t>
  </si>
  <si>
    <t>Simple adjusted operating margin CO2 emission factor in year y (t CO2/MWh)</t>
  </si>
  <si>
    <t>Fuel type combusted in power plant/unit</t>
  </si>
  <si>
    <t>Amount of fuel type i consumed in the project electricity system in year y (mass or volume unit)</t>
  </si>
  <si>
    <t>Net calorific value (energy content) of fuel type i in year y (GJ/mass or volume unit)</t>
  </si>
  <si>
    <t>CO2 emission factor of fuel type i in year y (t CO2/GJ)</t>
  </si>
  <si>
    <t>Select the option that  (enum)</t>
  </si>
  <si>
    <t>Select the option that is best suited for your project data</t>
  </si>
  <si>
    <t>Data available for fuel consumption and electricity generation</t>
  </si>
  <si>
    <t>Average OM (Option A3)</t>
  </si>
  <si>
    <t>Only data available is the electricity generation for the specific power unit</t>
  </si>
  <si>
    <t>Average OM (Option A2)</t>
  </si>
  <si>
    <t>Only data available for the specific power unit are the electricity generation and the fuel types used</t>
  </si>
  <si>
    <t>Average OM (Option A1)</t>
  </si>
  <si>
    <t>For multiple power plan (enum)</t>
  </si>
  <si>
    <t>For multiple power plants, choose the option that best fits your project:</t>
  </si>
  <si>
    <t>Isolated grid system with only liquid fuel power plant</t>
  </si>
  <si>
    <t>Are there gaseous fuel- (enum)</t>
  </si>
  <si>
    <t>Are there gaseous fuel-based combined cycle power plants?</t>
  </si>
  <si>
    <t>Are there gaseous fu 1 (enum)</t>
  </si>
  <si>
    <t>Project emissions from electricity consumption in year y (t CO2 / yr)</t>
  </si>
  <si>
    <t>Project emission factor for electricity generation for source in year y (t CO2/MWh)</t>
  </si>
  <si>
    <t>Baseline emissions from electricity consumption in year y (t CO2 / yr)</t>
  </si>
  <si>
    <t>Baseline emission factor for electricity generation for source in year y (t CO2/MWh)</t>
  </si>
  <si>
    <t>Leakage emissions from electricity consumption in year y (t CO2 / yr)</t>
  </si>
  <si>
    <t>Leakage emission factor for electricity generation for source in year y (t CO2/MWh)</t>
  </si>
  <si>
    <t>Tool 13</t>
  </si>
  <si>
    <t>Project emissions associated with composting in year y (t CO2e/yr)</t>
  </si>
  <si>
    <t xml:space="preserve">Determination of the quantity </t>
  </si>
  <si>
    <t>Determination of the quantity of waste composted (Qy)</t>
  </si>
  <si>
    <t>There are two option 1 (enum)</t>
  </si>
  <si>
    <t>There are two options to determine the quantity of waste composted in year y. Select one:</t>
  </si>
  <si>
    <t>Procedure using a weighing device</t>
  </si>
  <si>
    <t>Quantity of waste composted in year y (t / yr)</t>
  </si>
  <si>
    <t>Carrying capacity of truck t used in year y to deliver waste to the composting installation</t>
  </si>
  <si>
    <t>Determination of project em 4</t>
  </si>
  <si>
    <t>Determination of project emissions from electricity consumption (PEEC,y)</t>
  </si>
  <si>
    <t>Where the composting ac (enum)</t>
  </si>
  <si>
    <t>Where the composting activity involves electricity consumption from the grid or from a fossil fuel fired on-site power plant, PEEC,y shall be calculated using the latest approved version of the methodological tool “Baseline, project and/or leakage emissions from electricity consumption and monitoring of electricity generation”. Do you have monitored data for electricity consumption?</t>
  </si>
  <si>
    <t>Project emissions from electricity consumption associated with composting in year y (t CO2/yr)</t>
  </si>
  <si>
    <t>Determination of project emiss</t>
  </si>
  <si>
    <t>Determination of project emissions from fossil fuel consumption (PEFC,y)</t>
  </si>
  <si>
    <t>There are two options t (enum)</t>
  </si>
  <si>
    <t>There are two options to determine project emissions from fossil fuel consumption. Select one:</t>
  </si>
  <si>
    <t>Procedure using monitored data</t>
  </si>
  <si>
    <t>Project emissions from fossil fuel consumption associated with composting in year y (t CO2 / yr)</t>
  </si>
  <si>
    <t>Quantity of waste composted in year y (t/yr)</t>
  </si>
  <si>
    <t>Default emission factor for fossil fuels consumed by the composting activity per tonne of waste (t CO2/t)</t>
  </si>
  <si>
    <t>Determination of project em 1</t>
  </si>
  <si>
    <t>Determination of project emissions of methane (PECH4,y)</t>
  </si>
  <si>
    <t>There are two option 2 (enum)</t>
  </si>
  <si>
    <t>There are two options to determine project emissions of methane. Select one:</t>
  </si>
  <si>
    <t>Number of composting cycles c for which emissions were measured in year y (at least three)</t>
  </si>
  <si>
    <t>Composting cycles for which 1</t>
  </si>
  <si>
    <t>Composting cycles for which measurements were undertaken for CH4</t>
  </si>
  <si>
    <t>Composting cycle for which measurements were undertaken</t>
  </si>
  <si>
    <t>Methane emissions from composting during the composting cycle c (t CH4)</t>
  </si>
  <si>
    <t>Quantity of waste composted in composting cycle c (t)</t>
  </si>
  <si>
    <t>Project emissions of methane from the composting process in year y (t CO2e / yr)</t>
  </si>
  <si>
    <t>Emission factor of methane per tonne of waste composted valid for year y (t CH4/t)</t>
  </si>
  <si>
    <t>Determination of project em 2</t>
  </si>
  <si>
    <t>Determination of project emissions of nitrous oxide (PEN2O,y)</t>
  </si>
  <si>
    <t>There are two option 3 (enum)</t>
  </si>
  <si>
    <t xml:space="preserve">There are two options to determine project emissions of nitrous oxide. Select one: </t>
  </si>
  <si>
    <t>Composting cycles for which me</t>
  </si>
  <si>
    <t>Composting cycles for which measurements were undertaken for N2O</t>
  </si>
  <si>
    <t>Nitrous oxide emissions from composting during the composting cycle c (t N2O)</t>
  </si>
  <si>
    <t>Project emissions of nitrous oxide from composting in year y (t CO2e/yr)</t>
  </si>
  <si>
    <t>Emission factor of nitrous oxide per tonne of waste composted valid for year y (t N2O/t)</t>
  </si>
  <si>
    <t>Global Warming Potential of N2O (t CO2e/t N2O)</t>
  </si>
  <si>
    <t>Determination of project em 3</t>
  </si>
  <si>
    <t>Determination of project emissions from run-off wastewater (PERO,y)</t>
  </si>
  <si>
    <t>Is run-off wastewater c (enum)</t>
  </si>
  <si>
    <t>Is run-off wastewater collected and re-circulated to the composting process?</t>
  </si>
  <si>
    <t>Project emissions of me (enum)</t>
  </si>
  <si>
    <t>Project emissions of methane from run-off wastewater (PERO,y) are calculated only for the case of co-composting. Moreover, if run-off wastewater is collected and re-circulated to the composting process, then PERO,y is assumed to be zero (for example, this is the case for tunnel co-composting technology). Otherwise, PERO,y is calculated based on the quantity and chemical oxygen demand (COD) of run-off wastewater as follows, select one:</t>
  </si>
  <si>
    <t>Procedure monitoring quantity and COD of the run-off wastewater (Monitored data only)</t>
  </si>
  <si>
    <t>Volume of wastewater co-composted in year y (m3 / yr)</t>
  </si>
  <si>
    <t>Average COD of the wastewater co-composted valid for year y (t COD / m3 )</t>
  </si>
  <si>
    <t>Default factor for the ratio of the amount of COD in run-off wastewater and wastewater co-composted</t>
  </si>
  <si>
    <t>Volume of run-off wastewater from the co-composting installation in year y (m3 / yr)</t>
  </si>
  <si>
    <t>Average COD of the run-off wastewater from the co-composting installation valid for year y (t COD / m3 )</t>
  </si>
  <si>
    <t>Project emissions of methane from run-off wastewater associated with co-composting in year y (t CO2e / yr)</t>
  </si>
  <si>
    <t>Quantity of COD of the run-off wastewater from the co-composting installation in year y (t COD / yr)</t>
  </si>
  <si>
    <t>Default methane producing capacity of the run-off wastewater (t CH4 / t COD)</t>
  </si>
  <si>
    <t>Select the wastewater t (enum)</t>
  </si>
  <si>
    <t>Select the wastewater treatment system where the run-off wastewater is treated</t>
  </si>
  <si>
    <t>Discharge of wastewater to sea, river or lake</t>
  </si>
  <si>
    <t>Default methane correction factor for the wastewater treatment system where the run-off wastewater is treated</t>
  </si>
  <si>
    <t>Default model correction factor to account for model uncertainties of methane emissions from run-off wastewater</t>
  </si>
  <si>
    <t>Global Warming Potential of methane (t CO2e / t CH4)</t>
  </si>
  <si>
    <t>Is compost subjected to (enum)</t>
  </si>
  <si>
    <t>Is compost subjected to anaerobic storage or disposed of in a SWDS?  If yes, reference section 6.2 in Tool 13 ""Methodological tool for project and leakage emissions from composting"".</t>
  </si>
  <si>
    <t>Leakage based on Tool 04 "“Emissions from solid waste disposal sites"</t>
  </si>
  <si>
    <t>Tool 14</t>
  </si>
  <si>
    <t>Is your project large s (enum)</t>
  </si>
  <si>
    <t>Is your project large scale or small scale?</t>
  </si>
  <si>
    <t>large scale</t>
  </si>
  <si>
    <t>Tool 14 Do you want to use  1</t>
  </si>
  <si>
    <t>Do you want to use default values or monitored data to calculate the quantity of methane produced in the digester?</t>
  </si>
  <si>
    <t>Do you want to use d 1 (enum)</t>
  </si>
  <si>
    <t>Default Values</t>
  </si>
  <si>
    <t>Quantity of methane produced i</t>
  </si>
  <si>
    <t>Quantity of methane produced in the digester (QCH4,y) (Monitored Data)</t>
  </si>
  <si>
    <t>Saturation pressure of H2O at temperature Tt in time interval t (Pa)</t>
  </si>
  <si>
    <t>Temperature of the gaseous stream in time interval t (K)</t>
  </si>
  <si>
    <t>Absolute pressure of the gaseous stream in time interval t (Pa)</t>
  </si>
  <si>
    <t>Volumetric fraction of gas k in the gaseous stream in time interval t on a dry basis (m³ gas k/m³ dry gas)</t>
  </si>
  <si>
    <t>Volumetric fraction of greenhouse gas i in the gaseous stream in time interval t on a wet basis (m³ gas i/m³ wet gas)</t>
  </si>
  <si>
    <t>Mass flow of the gaseous stream in time interval t on a wet basis (kg/h</t>
  </si>
  <si>
    <t>Molecular mass of the gaseous stream in time interval t on a wet basis (kg wet gas/kmol wet gas)</t>
  </si>
  <si>
    <t>Volumetric fraction of gas k in the gaseous stream in time interval t on a wet basis (m³ gas k/m³ wet gas)</t>
  </si>
  <si>
    <t>Time interval of monitoring (Example: 5 minutes or hourly)</t>
  </si>
  <si>
    <t>Saturation absolute humidity in time interval t on a dry basis (kg H2O/kg dry gas)</t>
  </si>
  <si>
    <t>Molecular mass of H2O (kg H2O/kmol H2O)</t>
  </si>
  <si>
    <t>Molecular mass of the gaseous stream in a time interval t on a dry basis (kg dry gas/kmol dry gas)</t>
  </si>
  <si>
    <t>Molecular mass of gas k (kg/kmol)</t>
  </si>
  <si>
    <t>All gases, except H2O, contained in the gaseous stream</t>
  </si>
  <si>
    <t>Mass flow of greenhouse gas i in the gaseous stream in time interval t (kg gas/h)</t>
  </si>
  <si>
    <t>Volumetric flow of the gaseous stream in time interval t on a wet basis at normal conditions (m³ wet gas/h)</t>
  </si>
  <si>
    <t xml:space="preserve">Density of greenhouse gas i in the gaseous stream at normal conditions (kg gas i/m³ wet gas i) </t>
  </si>
  <si>
    <t>Pn Absolute pressure at normal conditions (Pa)</t>
  </si>
  <si>
    <t>Temperature at normal conditions (K)</t>
  </si>
  <si>
    <t>Molecular mass of greenhouse gas i (kg/kmol)</t>
  </si>
  <si>
    <t>Universal ideal gases constant (Pa.m3 /kmol.K)</t>
  </si>
  <si>
    <t>Density of the gaseous stream in time interval t on a wet basis at normal conditions (kg wet gas/m3 wet gas)</t>
  </si>
  <si>
    <t>Quantity of methane produce 1</t>
  </si>
  <si>
    <t>Quantity of methane produced in the digester (QCH4,y) (Default Value)</t>
  </si>
  <si>
    <t>Amount of biogas collected at the digester outlet in year y (Nm3 biogas)</t>
  </si>
  <si>
    <t>Quantity of methane produced in the digester in year y (t CH4)</t>
  </si>
  <si>
    <t>Default value for the fraction of methane in the biogas (m3 CH4 / m3 biogas)</t>
  </si>
  <si>
    <t>Density of methane at normal conditions (t CH4 / Nm3 CH4)</t>
  </si>
  <si>
    <t>Does the anaerobic dige (enum)</t>
  </si>
  <si>
    <t>Does the anaerobic digester consumes electricity, such as for mixing, recirculation of digestate, or processing of feed material?</t>
  </si>
  <si>
    <t>Tool 14 Does the anaerobic dig</t>
  </si>
  <si>
    <t>Is the electricity consumed generated on-site using biomass residues, wind, hydro or geothermal power?</t>
  </si>
  <si>
    <t>Is the electricity cons (enum)</t>
  </si>
  <si>
    <t>Tool 14 Do you want to use def</t>
  </si>
  <si>
    <t>Do you want to use default values or monitored data to calculate project emissions from electricity consumption associated with anaerobic digesters?</t>
  </si>
  <si>
    <t>Do you want to use defa (enum)</t>
  </si>
  <si>
    <t>Project emissions from electri</t>
  </si>
  <si>
    <t>Project emissions from electricity consumption (PEEC,y) (Default Value)</t>
  </si>
  <si>
    <t>Quantity of methane produced in the anaerobic digester in year y (t CH4)</t>
  </si>
  <si>
    <t>Please select the diges (enum)</t>
  </si>
  <si>
    <t>Please select the digester that is being used in this project</t>
  </si>
  <si>
    <t>Covered anaerobic lagoons (gravity fed) / conventional digesters</t>
  </si>
  <si>
    <t>Project emissions from electricity consumption associated with the anaerobic digester in year y (t CO2)</t>
  </si>
  <si>
    <t>Default factor for the electricity consumption associated with the anaerobic digester per ton of methane generated (MWh / t CH4)</t>
  </si>
  <si>
    <t>Default emission factor for the electricity consumed in year y (t CO2 / MWh)</t>
  </si>
  <si>
    <t>Is the digestate is sto (enum)</t>
  </si>
  <si>
    <t>Is the digestate is stored under the following anaerobic conditions?</t>
  </si>
  <si>
    <t>In an un-aerated lagoon that has a depth of more than one meter</t>
  </si>
  <si>
    <t>Tool 14 Do you want to use  2</t>
  </si>
  <si>
    <t>Do you want to use default values or monitored data to calculate leakage emissions associated with storage of digestate?</t>
  </si>
  <si>
    <t>Do you want to use d 2 (enum)</t>
  </si>
  <si>
    <t>Leakage emissions associated with storage of digestate in year y (t CO2e)</t>
  </si>
  <si>
    <t>Leakage emissions associate 2</t>
  </si>
  <si>
    <t>Leakage emissions associated with storage of solid digestate (LEstorage,y) (Default Values)</t>
  </si>
  <si>
    <t>In order to calculat 1 (enum)</t>
  </si>
  <si>
    <t>In order to calculate the default factor for the methane generation capacity of solid digestate select one of the following options:</t>
  </si>
  <si>
    <t>Two phase digesters</t>
  </si>
  <si>
    <t>Default factor for the methane generation capacity of solid digestate (fraction)</t>
  </si>
  <si>
    <t>Global warming potential of CH4 (t CO2/t CH4)</t>
  </si>
  <si>
    <t>Tool 14 Do you want to use  3</t>
  </si>
  <si>
    <t>Do you want to use d 3 (enum)</t>
  </si>
  <si>
    <t>Leakage emissions associate 1</t>
  </si>
  <si>
    <t>Leakage emissions associated with storage of  liquid digestate (LEstorage,y) (Monitored Data)</t>
  </si>
  <si>
    <t>Amount of liquid digestate stored anaerobically in year y (m3 )</t>
  </si>
  <si>
    <t>Average chemical oxygen demand (COD) of the liquid digestate in year y (t COD / m3 )</t>
  </si>
  <si>
    <t>For methane conversion  (enum)</t>
  </si>
  <si>
    <t>For methane conversion factor calculation purposes select the depth of liquid digestate storage:</t>
  </si>
  <si>
    <t>≥ 2 m</t>
  </si>
  <si>
    <t>Maximum methane producing capacity of the COD applied (t CH4 / t COD)</t>
  </si>
  <si>
    <t xml:space="preserve">Methane conversion factor </t>
  </si>
  <si>
    <t>Leakage emissions associated w</t>
  </si>
  <si>
    <t>Leakage emissions associated with storage of  liquid digestate (LEstorage,y) (Default Value)</t>
  </si>
  <si>
    <t>In order to calculate t (enum)</t>
  </si>
  <si>
    <t>In order to calculate the default factor representing the remaining methane production capacity of liquid digestate select one of the following options:</t>
  </si>
  <si>
    <t>Covered anaerobic lagoons</t>
  </si>
  <si>
    <t>Default factor representing the remaining methane production capacity of liquid digestate (fraction)</t>
  </si>
  <si>
    <t>Global warming potential of CH4 (t CO2 / t CH4)</t>
  </si>
  <si>
    <t>What type of digester i (enum)</t>
  </si>
  <si>
    <t>What type of digester is used in the project activity?</t>
  </si>
  <si>
    <t>Digesters with steel or lined concrete or fiberglass digesters and a gas holding system (egg shaped digesters) and monolithic construction</t>
  </si>
  <si>
    <t>Tool 06</t>
  </si>
  <si>
    <t>Please select yes if th (enum)</t>
  </si>
  <si>
    <t>Please select yes if the flaring of flammable greenhouse gases follows this statement: Methane is the component with the highest concentration in the flammable residual gas; and  the source of the residual gas is coal mine methane or a gas from a biogenic source (e.g. biogas, landfill gas or wastewater treatment gas)</t>
  </si>
  <si>
    <t xml:space="preserve">Volumetric fraction of CH4 in residual gas </t>
  </si>
  <si>
    <t xml:space="preserve">Volumetric fraction of CO in residual gas </t>
  </si>
  <si>
    <t xml:space="preserve">Volumetric fraction of CO2 in residual gas </t>
  </si>
  <si>
    <t xml:space="preserve">Volumetric fraction of O2 in residual gas </t>
  </si>
  <si>
    <t xml:space="preserve">Volumetric fraction of H2 in residual gas </t>
  </si>
  <si>
    <t xml:space="preserve">Volumetric fraction of N2 in residual gas </t>
  </si>
  <si>
    <t>Volumetric flow of residual gas at normal conditions</t>
  </si>
  <si>
    <t>O2 volumetric fraction of flare exhaust gas</t>
  </si>
  <si>
    <t>Methane volumetric fraction or concentration of flare exhaust gas</t>
  </si>
  <si>
    <t>Flare operational hours in the year</t>
  </si>
  <si>
    <t>Molecular mass of methane</t>
  </si>
  <si>
    <t>Molecular mass of carbon monoxide</t>
  </si>
  <si>
    <t>Molecular mass of carbon dioxide</t>
  </si>
  <si>
    <t>Molecular mass of oxygen</t>
  </si>
  <si>
    <t>Molecular mass of hydrogen</t>
  </si>
  <si>
    <t>Molecular mass of nitrogen</t>
  </si>
  <si>
    <t>Atomic mass of carbon</t>
  </si>
  <si>
    <t>Atomic mass of hydrogen</t>
  </si>
  <si>
    <t>Atomic mass of oxygen</t>
  </si>
  <si>
    <t>Atomic mass of nitrogen</t>
  </si>
  <si>
    <t>Atmospheric pressure at normal conditions</t>
  </si>
  <si>
    <t>Universal ideal gas constant</t>
  </si>
  <si>
    <t>Temperature at normal conditions</t>
  </si>
  <si>
    <t>O2 volumetric fraction of air</t>
  </si>
  <si>
    <t>Global warming potential of methane</t>
  </si>
  <si>
    <t>Volume of one mole of any ideal gas at normal temperature and pressure</t>
  </si>
  <si>
    <t>Density of methane gas at normal conditions</t>
  </si>
  <si>
    <t>Number of atoms of element j in component i, depending on molecular structure</t>
  </si>
  <si>
    <t>Number of atoms of element C in component CH4</t>
  </si>
  <si>
    <t>Number of atoms of element C in component CO</t>
  </si>
  <si>
    <t>Number of atoms of element C in component CO2</t>
  </si>
  <si>
    <t>Number of atoms of element H in component CH4</t>
  </si>
  <si>
    <t>Number of atoms of element H in component H2</t>
  </si>
  <si>
    <t>Number of atoms of element O in component CO</t>
  </si>
  <si>
    <t>Number of atoms of element O in component CO2</t>
  </si>
  <si>
    <t>Number of atoms of element O in component O2</t>
  </si>
  <si>
    <t>Number of atoms of element N in component N2</t>
  </si>
  <si>
    <t>Mass flow of the residual gas on a dry basis at reference conditions in the minute m (kg)</t>
  </si>
  <si>
    <t>Density of the residual gas at reference conditions in the minute m (kg/m3 )</t>
  </si>
  <si>
    <t>Volumetric flow of the residual gas on a dry basis at reference conditions in the minute m (m3 )</t>
  </si>
  <si>
    <t>Atmospheric pressure at reference conditions (Pa)</t>
  </si>
  <si>
    <t>Molecular mass of the residual gas in the minute m (kg/kmol)</t>
  </si>
  <si>
    <t>Mass flow of greenhouse gas I in the gaseous stream in time interval t (kg gas/h)</t>
  </si>
  <si>
    <t>Flare efficiency in the minute m (Percent)</t>
  </si>
  <si>
    <t>Mass flow of methane in the exhaust gas of the flare on a dry basis at reference conditions in the minute m (kg)</t>
  </si>
  <si>
    <t>Volumetric flow of the exhaust gas on a dry basis at reference conditions in the minute m (m3 )</t>
  </si>
  <si>
    <t>Volume of the exhaust gas on a dry basis per kg of residual gas on a dry basis at reference conditions in the minute m (m3 /kg residual gas)</t>
  </si>
  <si>
    <t>O2 volume in the exhaust gas per kg of residual gas on a dry basis at reference conditions in the minute m (m3 /kg residual gas)</t>
  </si>
  <si>
    <t>N2 (volume) in the exhaust gas per kg of residual gas on a dry basis at reference conditions in the minute m (m3 /kg residual gas)</t>
  </si>
  <si>
    <t>CO2 volume in the exhaust gas per kg of residual gas on a dry basis at reference conditions in the minute m (m3 /kg residual gas)</t>
  </si>
  <si>
    <t>O2 (moles) in the exhaust gas per kg of residual gas flared on a dry basis at reference conditions in the minute m (kmol/kg residual gas)</t>
  </si>
  <si>
    <t>Stochiometric quantity of moles of O2 required for a complete oxidation of one kg residual gas in the minute m (kmol/kg residual gas)</t>
  </si>
  <si>
    <t>Mass fraction of element carbon in the residual gas in the minute m</t>
  </si>
  <si>
    <t>Mass fraction of element hydrogen in the residual gas in the minute m</t>
  </si>
  <si>
    <t>Mass fraction of element oxygen in the residual gas in the minute m</t>
  </si>
  <si>
    <t>Mass fraction of element nitrogen in the residual gas in the minute m</t>
  </si>
  <si>
    <t>Project emissions from flaring of the residual gas in year y (tCO2e)</t>
  </si>
  <si>
    <t>{"color":"#b3ad00","size":"22px","bold":true}</t>
  </si>
  <si>
    <t>This tool is not applicable for your project.</t>
  </si>
  <si>
    <t>Project emissions associated with the anaerobic digester in year y (t CO2e)</t>
  </si>
  <si>
    <t>Project emissions from electricity consumption associated with the anaerobic digester in year y (t CO2e)</t>
  </si>
  <si>
    <t>Project emissions from fossil fuel consumption associated with the anaerobic digester in year y (t CO2e)</t>
  </si>
  <si>
    <t>Project emissions of methane from the anaerobic digester in year y (t CO2e)</t>
  </si>
  <si>
    <t>Project emissions from flaring of biogas in year y (t CO2e)</t>
  </si>
  <si>
    <t>Default emission factor for the fraction of CH4 produced that leaks from the anaerobic digester (fraction)</t>
  </si>
  <si>
    <t>Leakage emissions associated with the anaerobic digester in year y (t CO2e)</t>
  </si>
  <si>
    <t>Leakage emissions associated with composting digestate in year y (t CO2e)</t>
  </si>
  <si>
    <t>Tool 30</t>
  </si>
  <si>
    <t>fNRB Fraction of non-renewable biomass in the applicable area in the relevant period (fraction or %)</t>
  </si>
  <si>
    <t>NRB Quantity of non-renewable biomass consumed in the applicable area in the relevant period (tonnes)</t>
  </si>
  <si>
    <t>RB Quantity of renewable biomass that is available on a sustainable basis in the applicable area in the relevant period (tonnes)</t>
  </si>
  <si>
    <t xml:space="preserve">MAIforest,i Mean Annual Increment of woody biomass growth per hectare in subcategory i of forest areas in the relevant period (tonnes/ha/yr) </t>
  </si>
  <si>
    <t>MAIother,i Mean Annual Increment of woody biomass growth per hectare in subcategory i of other land areas in the relevant period (tonnes/ha/yr)</t>
  </si>
  <si>
    <t>Fforest,i Extent of forest in sub-category i in the relevant period (ha)</t>
  </si>
  <si>
    <t>Fother,i Extent of other land in sub-category i in the relevant period (ha)</t>
  </si>
  <si>
    <t>Pforest,i Extent of non-accessible area (e.g. protected area where extraction of wood is prohibited, geographically remote area) within forest areas (in subcategory i) in the relevant period (ha)</t>
  </si>
  <si>
    <t>Pother,i Extent of non-accessible area (e.g. protected area where extraction of wood is prohibited, geographically remote area) within other land areas (in sub-category i) in the relevant period (ha)</t>
  </si>
  <si>
    <t>H Total consumption of woody biomass in the applicable area in the relevant period (tonnes)</t>
  </si>
  <si>
    <t>HW Average consumption of wood fuel per household, including fuelwood and charcoal, in the applicable area in the relevant period (tonnes//household)</t>
  </si>
  <si>
    <t>CE Commercial woody biomass consumption for energy applications (e.g. commercial, industrial or institutional uses of woody biomass in ovens, boilers etc.) that are extracted from forests or other land areas in the applicable area in the relevant period (tonnes)</t>
  </si>
  <si>
    <t>NE Commercial woody biomass consumption for non-energy applications (e.g. construction, furniture) that are extracted from forests or other land areas in the applicable area in the relevant period (tonnes)</t>
  </si>
  <si>
    <t>N Number of households consuming wood fuel within the applicable area in the relevant period (number)</t>
  </si>
  <si>
    <t>Tool 33</t>
  </si>
  <si>
    <t>Tool 33 provides defaul (enum)</t>
  </si>
  <si>
    <t xml:space="preserve">Tool 33 provides default values for different scenarios, please select the option that best suits your project: </t>
  </si>
  <si>
    <t>Carbon dioxide emission factor for diesel generating system used for offgrid power generation purposes.</t>
  </si>
  <si>
    <t>Select the option that best fits your project:</t>
  </si>
  <si>
    <t>A three-stone fire using firewood (not charcoal).</t>
  </si>
  <si>
    <t>Tool 33. Carbon dioxide emissi</t>
  </si>
  <si>
    <t>Carbon dioxide emission factor for kerosene used for lighting applications.</t>
  </si>
  <si>
    <t>Load factor (enum)</t>
  </si>
  <si>
    <t>Load factor:</t>
  </si>
  <si>
    <t>25%</t>
  </si>
  <si>
    <t>Size (enum)</t>
  </si>
  <si>
    <t>Size:</t>
  </si>
  <si>
    <t>&lt;15 kilowatts (kW)</t>
  </si>
  <si>
    <t>For the first 55 kWh of electricity supplied to the user by the project electricity generating system in a given year</t>
  </si>
  <si>
    <t>Emission factor to be applied:</t>
  </si>
  <si>
    <t>Schema name</t>
  </si>
  <si>
    <t>Field name</t>
  </si>
  <si>
    <t>Option (b)</t>
  </si>
  <si>
    <t>Calculated Value</t>
  </si>
  <si>
    <t xml:space="preserve">Middle East and North Africa </t>
  </si>
  <si>
    <t>East Asia and the Pacific</t>
  </si>
  <si>
    <t xml:space="preserve">Europe and Central Asia </t>
  </si>
  <si>
    <t xml:space="preserve">Latin America and the Caribbean </t>
  </si>
  <si>
    <t xml:space="preserve">South Asia </t>
  </si>
  <si>
    <t xml:space="preserve">Sub-Saharan Africa </t>
  </si>
  <si>
    <t xml:space="preserve">Kerosene </t>
  </si>
  <si>
    <t xml:space="preserve">Liquefied Petroleum Gases (LPG) </t>
  </si>
  <si>
    <t xml:space="preserve">Coal </t>
  </si>
  <si>
    <t xml:space="preserve">Option (c) </t>
  </si>
  <si>
    <t>Option (d)</t>
  </si>
  <si>
    <t>Prison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</si>
</sst>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4"/>
      <name val="Calibri"/>
    </font>
    <font>
      <sz val="11"/>
      <name val="Calibri"/>
    </font>
    <font>
      <u/>
      <sz val="11"/>
      <color rgb="FF0000FF"/>
      <name val="Calibri"/>
    </font>
    <font>
      <sz val="11"/>
      <name val="Calibri"/>
      <family val="2"/>
      <charset val="204"/>
    </font>
    <font>
      <u/>
      <sz val="11"/>
      <color theme="10"/>
      <name val="Calibri"/>
      <family val="2"/>
      <scheme val="minor"/>
    </font>
    <font>
      <sz val="11"/>
      <color theme="1"/>
      <name val="Calibri"/>
      <family val="2"/>
      <scheme val="minor"/>
    </font>
    <font>
      <b/>
      <sz val="14"/>
      <name val="Calibri"/>
      <family val="2"/>
    </font>
    <font>
      <sz val="11"/>
      <name val="Calibri"/>
      <family val="2"/>
    </font>
    <font>
      <u/>
      <sz val="11"/>
      <color theme="10"/>
      <name val="Calibri"/>
      <scheme val="minor"/>
    </font>
    <font>
      <sz val="11"/>
      <color rgb="FF000000"/>
      <name val="Calibri"/>
      <scheme val="minor"/>
    </font>
    <font>
      <u/>
      <sz val="11"/>
      <color rgb="FF0000FF"/>
      <name val="Calibri"/>
      <family val="2"/>
    </font>
    <font>
      <sz val="18"/>
      <color rgb="FF000000"/>
      <name val="Calibri"/>
      <family val="2"/>
    </font>
    <font>
      <vertAlign val="subscript"/>
      <sz val="11"/>
      <name val="Calibri"/>
      <family val="2"/>
    </font>
    <font>
      <u/>
      <sz val="11"/>
      <name val="Calibri"/>
      <family val="2"/>
    </font>
    <font>
      <sz val="18"/>
      <color rgb="FF000000"/>
      <name val="Calibri"/>
    </font>
    <font>
      <b/>
      <sz val="22"/>
      <color rgb="FFB3AD00"/>
      <name val="Calibri"/>
    </font>
  </fonts>
  <fills count="9">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
      <patternFill patternType="solid">
        <fgColor rgb="FFE2E2E2"/>
      </patternFill>
    </fill>
    <fill>
      <patternFill patternType="solid">
        <fgColor theme="0" tint="-0.14999847407452621"/>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style="thin">
        <color rgb="FF000000"/>
      </top>
      <bottom/>
      <diagonal/>
    </border>
  </borders>
  <cellStyleXfs count="5">
    <xf numFmtId="0" fontId="0" fillId="0" borderId="0"/>
    <xf numFmtId="0" fontId="5" fillId="0" borderId="0" applyNumberFormat="0" applyFill="0" applyBorder="0" applyAlignment="0" applyProtection="0"/>
    <xf numFmtId="0" fontId="6" fillId="0" borderId="0"/>
    <xf numFmtId="0" fontId="9" fillId="0" borderId="0" applyNumberFormat="0" applyFill="0" applyBorder="0" applyAlignment="0" applyProtection="0"/>
    <xf numFmtId="0" fontId="10" fillId="0" borderId="0"/>
  </cellStyleXfs>
  <cellXfs count="52">
    <xf numFmtId="0" fontId="0" fillId="0" borderId="0" xfId="0"/>
    <xf numFmtId="0" fontId="1" fillId="2" borderId="1" xfId="0" applyFont="1" applyFill="1" applyBorder="1"/>
    <xf numFmtId="0" fontId="1" fillId="4" borderId="1" xfId="0" applyFont="1" applyFill="1" applyBorder="1"/>
    <xf numFmtId="0" fontId="2" fillId="5" borderId="2" xfId="0" applyFont="1" applyFill="1" applyBorder="1" applyAlignment="1">
      <alignment wrapText="1"/>
    </xf>
    <xf numFmtId="0" fontId="2" fillId="6" borderId="3" xfId="0" applyFont="1" applyFill="1" applyBorder="1" applyAlignment="1">
      <alignment wrapText="1"/>
    </xf>
    <xf numFmtId="0" fontId="3" fillId="6" borderId="3" xfId="0" applyFont="1" applyFill="1" applyBorder="1" applyAlignment="1">
      <alignment wrapText="1"/>
    </xf>
    <xf numFmtId="0" fontId="1" fillId="0" borderId="1" xfId="0" applyFont="1" applyBorder="1"/>
    <xf numFmtId="0" fontId="2" fillId="0" borderId="4" xfId="0" applyFont="1" applyBorder="1" applyAlignment="1">
      <alignment wrapText="1"/>
    </xf>
    <xf numFmtId="0" fontId="4" fillId="5" borderId="2" xfId="0" applyFont="1" applyFill="1" applyBorder="1" applyAlignment="1">
      <alignment wrapText="1"/>
    </xf>
    <xf numFmtId="0" fontId="4" fillId="6" borderId="3" xfId="0" applyFont="1" applyFill="1" applyBorder="1" applyAlignment="1">
      <alignment wrapText="1"/>
    </xf>
    <xf numFmtId="0" fontId="5" fillId="5" borderId="2" xfId="1" applyFill="1" applyBorder="1" applyAlignment="1">
      <alignment wrapText="1"/>
    </xf>
    <xf numFmtId="0" fontId="3" fillId="5" borderId="2" xfId="0" applyFont="1" applyFill="1" applyBorder="1" applyAlignment="1">
      <alignment wrapText="1"/>
    </xf>
    <xf numFmtId="0" fontId="6" fillId="0" borderId="0" xfId="2"/>
    <xf numFmtId="0" fontId="7" fillId="2" borderId="1" xfId="2" applyFont="1" applyFill="1" applyBorder="1"/>
    <xf numFmtId="0" fontId="7" fillId="4" borderId="1" xfId="2" applyFont="1" applyFill="1" applyBorder="1"/>
    <xf numFmtId="0" fontId="8" fillId="5" borderId="2" xfId="2" applyFont="1" applyFill="1" applyBorder="1" applyAlignment="1">
      <alignment wrapText="1"/>
    </xf>
    <xf numFmtId="0" fontId="9" fillId="5" borderId="2" xfId="3" applyFill="1" applyBorder="1" applyAlignment="1">
      <alignment wrapText="1"/>
    </xf>
    <xf numFmtId="0" fontId="8" fillId="5" borderId="2" xfId="4" applyFont="1" applyFill="1" applyBorder="1" applyAlignment="1">
      <alignment wrapText="1"/>
    </xf>
    <xf numFmtId="0" fontId="11" fillId="5" borderId="2" xfId="2" applyFont="1" applyFill="1" applyBorder="1" applyAlignment="1">
      <alignment wrapText="1"/>
    </xf>
    <xf numFmtId="0" fontId="8" fillId="6" borderId="3" xfId="2" applyFont="1" applyFill="1" applyBorder="1" applyAlignment="1">
      <alignment wrapText="1"/>
    </xf>
    <xf numFmtId="0" fontId="11" fillId="6" borderId="3" xfId="2" applyFont="1" applyFill="1" applyBorder="1" applyAlignment="1">
      <alignment wrapText="1"/>
    </xf>
    <xf numFmtId="0" fontId="8" fillId="7" borderId="3" xfId="2" applyFont="1" applyFill="1" applyBorder="1" applyAlignment="1">
      <alignment wrapText="1"/>
    </xf>
    <xf numFmtId="0" fontId="11" fillId="7" borderId="3" xfId="2" applyFont="1" applyFill="1" applyBorder="1" applyAlignment="1">
      <alignment wrapText="1"/>
    </xf>
    <xf numFmtId="0" fontId="9" fillId="6" borderId="3" xfId="3" applyFill="1" applyBorder="1" applyAlignment="1">
      <alignment wrapText="1"/>
    </xf>
    <xf numFmtId="0" fontId="8" fillId="6" borderId="3" xfId="2" applyFont="1" applyFill="1" applyBorder="1"/>
    <xf numFmtId="0" fontId="12" fillId="6" borderId="3" xfId="2" applyFont="1" applyFill="1" applyBorder="1" applyAlignment="1">
      <alignment wrapText="1"/>
    </xf>
    <xf numFmtId="0" fontId="5" fillId="5" borderId="2" xfId="1" quotePrefix="1" applyFill="1" applyBorder="1" applyAlignment="1">
      <alignment wrapText="1"/>
    </xf>
    <xf numFmtId="0" fontId="5" fillId="6" borderId="3" xfId="1" quotePrefix="1" applyFill="1" applyBorder="1" applyAlignment="1">
      <alignment wrapText="1"/>
    </xf>
    <xf numFmtId="0" fontId="8" fillId="5" borderId="2" xfId="0" applyFont="1" applyFill="1" applyBorder="1" applyAlignment="1">
      <alignment wrapText="1"/>
    </xf>
    <xf numFmtId="0" fontId="8" fillId="0" borderId="4" xfId="0" applyFont="1" applyBorder="1" applyAlignment="1">
      <alignment wrapText="1"/>
    </xf>
    <xf numFmtId="0" fontId="8" fillId="6" borderId="3" xfId="0" applyFont="1" applyFill="1" applyBorder="1" applyAlignment="1">
      <alignment wrapText="1"/>
    </xf>
    <xf numFmtId="0" fontId="8" fillId="8" borderId="3" xfId="0" applyFont="1" applyFill="1" applyBorder="1" applyAlignment="1">
      <alignment wrapText="1"/>
    </xf>
    <xf numFmtId="0" fontId="14" fillId="8" borderId="3" xfId="0" applyFont="1" applyFill="1" applyBorder="1" applyAlignment="1">
      <alignment wrapText="1"/>
    </xf>
    <xf numFmtId="0" fontId="5" fillId="8" borderId="3" xfId="1" quotePrefix="1" applyFill="1" applyBorder="1" applyAlignment="1">
      <alignment wrapText="1"/>
    </xf>
    <xf numFmtId="0" fontId="2" fillId="7" borderId="3" xfId="0" applyFont="1" applyFill="1" applyBorder="1" applyAlignment="1">
      <alignment wrapText="1"/>
    </xf>
    <xf numFmtId="0" fontId="3" fillId="7" borderId="3" xfId="0" applyFont="1" applyFill="1" applyBorder="1" applyAlignment="1">
      <alignment wrapText="1"/>
    </xf>
    <xf numFmtId="0" fontId="2" fillId="6" borderId="3" xfId="0" applyFont="1" applyFill="1" applyBorder="1"/>
    <xf numFmtId="0" fontId="15" fillId="6" borderId="3" xfId="0" applyFont="1" applyFill="1" applyBorder="1" applyAlignment="1">
      <alignment wrapText="1"/>
    </xf>
    <xf numFmtId="0" fontId="16" fillId="6" borderId="3" xfId="0" applyFont="1" applyFill="1" applyBorder="1" applyAlignment="1">
      <alignment wrapText="1"/>
    </xf>
    <xf numFmtId="0" fontId="1" fillId="2" borderId="1" xfId="0" applyFont="1" applyFill="1" applyBorder="1" applyAlignment="1">
      <alignment horizontal="center"/>
    </xf>
    <xf numFmtId="0" fontId="2" fillId="3" borderId="1" xfId="0" applyFont="1" applyFill="1" applyBorder="1" applyAlignment="1">
      <alignment wrapText="1"/>
    </xf>
    <xf numFmtId="0" fontId="7" fillId="2" borderId="1" xfId="2" applyFont="1" applyFill="1" applyBorder="1" applyAlignment="1">
      <alignment horizontal="center"/>
    </xf>
    <xf numFmtId="0" fontId="8" fillId="3" borderId="1" xfId="2" applyFont="1" applyFill="1" applyBorder="1" applyAlignment="1">
      <alignment wrapText="1"/>
    </xf>
    <xf numFmtId="0" fontId="0" fillId="0" borderId="9" xfId="0" applyBorder="1" applyAlignment="1">
      <alignment horizontal="left"/>
    </xf>
    <xf numFmtId="0" fontId="0" fillId="0" borderId="0" xfId="0" applyAlignment="1">
      <alignment horizontal="left"/>
    </xf>
    <xf numFmtId="0" fontId="2" fillId="0" borderId="5" xfId="0" applyFont="1" applyBorder="1" applyAlignment="1"/>
    <xf numFmtId="0" fontId="2" fillId="0" borderId="6" xfId="0" applyFont="1" applyBorder="1" applyAlignment="1"/>
    <xf numFmtId="0" fontId="2" fillId="0" borderId="7" xfId="0" applyFont="1" applyBorder="1" applyAlignment="1"/>
    <xf numFmtId="0" fontId="2" fillId="0" borderId="8" xfId="0" applyFont="1" applyBorder="1" applyAlignment="1"/>
    <xf numFmtId="0" fontId="8" fillId="0" borderId="7" xfId="0" applyFont="1" applyBorder="1" applyAlignment="1"/>
    <xf numFmtId="0" fontId="8" fillId="0" borderId="8" xfId="0" applyFont="1" applyBorder="1" applyAlignment="1"/>
    <xf numFmtId="0" fontId="8" fillId="0" borderId="5" xfId="0" applyFont="1" applyBorder="1" applyAlignment="1"/>
  </cellXfs>
  <cellStyles count="5">
    <cellStyle name="Hyperlink" xfId="1" builtinId="8"/>
    <cellStyle name="Hyperlink 2" xfId="3" xr:uid="{75A3776B-4D0F-4985-AAC3-8B355DB8444E}"/>
    <cellStyle name="Normal" xfId="0" builtinId="0"/>
    <cellStyle name="Normal 2" xfId="2" xr:uid="{3AEEF91E-9C9D-4151-8996-BD7F94182888}"/>
    <cellStyle name="Normal 3" xfId="4" xr:uid="{35E43219-F574-4881-A44D-DF645257CAA4}"/>
  </cellStyles>
  <dxfs count="0"/>
  <tableStyles count="0" defaultTableStyle="TableStyleMedium2" defaultPivotStyle="PivotStyleLight16"/>
  <colors>
    <mruColors>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7" dT="2024-07-19T20:43:52.35" personId="{00000000-0000-0000-0000-000000000000}" id="{D2747DCB-C63B-4BDA-A14E-1EE26E6F7EC3}">
    <text>Eq 11</text>
  </threadedComment>
  <threadedComment ref="E9" dT="2024-07-11T22:16:13.99" personId="{00000000-0000-0000-0000-000000000000}" id="{79A0B32B-DAF1-4330-AF46-4A3DFE507D59}">
    <text>Eq 1</text>
  </threadedComment>
  <threadedComment ref="E17" dT="2024-07-11T22:16:28.82" personId="{00000000-0000-0000-0000-000000000000}" id="{A82AF5A4-AAB1-43BD-A1C6-94336B2056A3}">
    <text>Eq 2</text>
  </threadedComment>
  <threadedComment ref="E40" dT="2024-07-11T20:30:38.75" personId="{00000000-0000-0000-0000-000000000000}" id="{C854547B-FDB4-4452-87DC-6CB95AE8C24E}">
    <text>Eq 3</text>
  </threadedComment>
  <threadedComment ref="E45" dT="2024-07-11T20:30:38.75" personId="{00000000-0000-0000-0000-000000000000}" id="{A6FF33EE-6DCE-4258-AE96-102788CCF955}">
    <text>Eq 4</text>
  </threadedComment>
  <threadedComment ref="E51" dT="2024-07-11T20:30:38.75" personId="{00000000-0000-0000-0000-000000000000}" id="{43617E96-7942-4954-83C8-62DDE0A2AE5E}">
    <text>Eq 5</text>
  </threadedComment>
  <threadedComment ref="E65" dT="2024-07-11T20:30:38.75" personId="{00000000-0000-0000-0000-000000000000}" id="{6CD87F37-9F1A-4489-A2F7-5E1297C5D0EF}">
    <text>Eq 6</text>
  </threadedComment>
  <threadedComment ref="E69" dT="2024-07-11T20:46:34.36" personId="{00000000-0000-0000-0000-000000000000}" id="{94AA1AC8-7F09-49D1-8BD2-321789FE4CE8}">
    <text>Eq 7</text>
  </threadedComment>
  <threadedComment ref="E85" dT="2024-07-11T20:46:34.36" personId="{00000000-0000-0000-0000-000000000000}" id="{1CE08892-7E01-40B5-8ED7-4BA261E1003C}">
    <text>Eq 7</text>
  </threadedComment>
  <threadedComment ref="G103" dT="2024-07-19T20:11:50.22" personId="{00000000-0000-0000-0000-000000000000}" id="{3EF664B1-6FAA-4A8B-9340-D7A2925B6C72}">
    <text>The reference isn’t valid for tool 16. I couldn't find what fields have calcs in the tool 16 sheet in this workbook. I can give you the right references based on the old excel for Tool 16.</text>
  </threadedComment>
  <threadedComment ref="G113" dT="2024-07-19T20:11:50.22" personId="{00000000-0000-0000-0000-000000000000}" id="{CDF927BA-8ECA-464D-8308-D1A552577825}">
    <text>The reference isn’t valid for tool 16. I couldn't find what fields have calcs in the tool 16 sheet in this workbook. I can give you the right references based on the old excel for Tool 16.</text>
  </threadedComment>
</ThreadedComments>
</file>

<file path=xl/threadedComments/threadedComment2.xml><?xml version="1.0" encoding="utf-8"?>
<ThreadedComments xmlns="http://schemas.microsoft.com/office/spreadsheetml/2018/threadedcomments" xmlns:x="http://schemas.openxmlformats.org/spreadsheetml/2006/main">
  <threadedComment ref="E7" dT="2024-07-11T22:16:13.99" personId="{00000000-0000-0000-0000-000000000000}" id="{46A783D0-7B56-458D-B900-7D18A646A392}">
    <text>Eq 1</text>
  </threadedComment>
  <threadedComment ref="E15" dT="2024-07-11T22:16:28.82" personId="{00000000-0000-0000-0000-000000000000}" id="{4ECD7352-C63D-45CD-B840-FC838833D085}">
    <text>Eq 2</text>
  </threadedComment>
  <threadedComment ref="E38" dT="2024-07-11T20:30:38.75" personId="{00000000-0000-0000-0000-000000000000}" id="{9AAF0B27-A6FC-4EDA-AB28-5E65B67E5830}">
    <text>Eq 3</text>
  </threadedComment>
  <threadedComment ref="E43" dT="2024-07-11T20:30:38.75" personId="{00000000-0000-0000-0000-000000000000}" id="{00EA8A79-DAAC-4C3B-A37D-EE8FADE4A94F}">
    <text>Eq 4</text>
  </threadedComment>
  <threadedComment ref="E49" dT="2024-07-11T20:30:38.75" personId="{00000000-0000-0000-0000-000000000000}" id="{AF523104-68CD-4596-A751-B9873F4140B4}">
    <text>Eq 5</text>
  </threadedComment>
  <threadedComment ref="E63" dT="2024-07-11T20:30:38.75" personId="{00000000-0000-0000-0000-000000000000}" id="{9AA6430F-13FB-45B6-872E-F3C4444E2D64}">
    <text>Eq 6</text>
  </threadedComment>
  <threadedComment ref="E67" dT="2024-07-11T20:46:34.36" personId="{00000000-0000-0000-0000-000000000000}" id="{CC19D5AF-5F73-42F7-8322-E43E88069055}">
    <text>Eq 7</text>
  </threadedComment>
  <threadedComment ref="E83" dT="2024-07-11T20:46:34.36" personId="{00000000-0000-0000-0000-000000000000}" id="{E3F42771-B6DD-4335-93DA-E61497B5FAFF}">
    <text>Eq 7</text>
  </threadedComment>
</ThreadedComments>
</file>

<file path=xl/threadedComments/threadedComment3.xml><?xml version="1.0" encoding="utf-8"?>
<ThreadedComments xmlns="http://schemas.microsoft.com/office/spreadsheetml/2018/threadedcomments" xmlns:x="http://schemas.openxmlformats.org/spreadsheetml/2006/main">
  <threadedComment ref="E7" dT="2024-07-11T20:30:38.75" personId="{00000000-0000-0000-0000-000000000000}" id="{AD5CAABA-D8DC-4722-B658-8FCA148F30A4}">
    <text>Eq 3</text>
  </threadedComment>
</ThreadedComments>
</file>

<file path=xl/threadedComments/threadedComment4.xml><?xml version="1.0" encoding="utf-8"?>
<ThreadedComments xmlns="http://schemas.microsoft.com/office/spreadsheetml/2018/threadedcomments" xmlns:x="http://schemas.openxmlformats.org/spreadsheetml/2006/main">
  <threadedComment ref="E7" dT="2024-07-11T20:30:38.75" personId="{00000000-0000-0000-0000-000000000000}" id="{A6835C24-244D-47F3-B7E9-88EA7C05ACED}">
    <text>Eq 4</text>
  </threadedComment>
</ThreadedComments>
</file>

<file path=xl/threadedComments/threadedComment5.xml><?xml version="1.0" encoding="utf-8"?>
<ThreadedComments xmlns="http://schemas.microsoft.com/office/spreadsheetml/2018/threadedcomments" xmlns:x="http://schemas.openxmlformats.org/spreadsheetml/2006/main">
  <threadedComment ref="E7" dT="2024-07-11T20:30:38.75" personId="{00000000-0000-0000-0000-000000000000}" id="{3AA2AA60-FD84-4320-B4FA-CFBD11E232CB}">
    <text>Eq 5</text>
  </threadedComment>
</ThreadedComments>
</file>

<file path=xl/threadedComments/threadedComment6.xml><?xml version="1.0" encoding="utf-8"?>
<ThreadedComments xmlns="http://schemas.microsoft.com/office/spreadsheetml/2018/threadedcomments" xmlns:x="http://schemas.openxmlformats.org/spreadsheetml/2006/main">
  <threadedComment ref="E12" dT="2024-07-11T20:30:38.75" personId="{00000000-0000-0000-0000-000000000000}" id="{C95A6535-99CC-463A-BB6A-884CD198B7E0}">
    <text>Eq 6</text>
  </threadedComment>
  <threadedComment ref="E16" dT="2024-07-11T20:46:34.36" personId="{00000000-0000-0000-0000-000000000000}" id="{185B9C0D-DB0A-4773-8F88-61FB49FD3701}">
    <text>Eq 7</text>
  </threadedComment>
</ThreadedComments>
</file>

<file path=xl/threadedComments/threadedComment7.xml><?xml version="1.0" encoding="utf-8"?>
<ThreadedComments xmlns="http://schemas.microsoft.com/office/spreadsheetml/2018/threadedcomments" xmlns:x="http://schemas.openxmlformats.org/spreadsheetml/2006/main">
  <threadedComment ref="E12" dT="2024-07-11T20:46:34.36" personId="{00000000-0000-0000-0000-000000000000}" id="{3B08B8A2-29A3-4676-A354-53B448427EC1}">
    <text>Eq 7</text>
  </threadedComment>
</ThreadedComments>
</file>

<file path=xl/threadedComments/threadedComment8.xml><?xml version="1.0" encoding="utf-8"?>
<ThreadedComments xmlns="http://schemas.microsoft.com/office/spreadsheetml/2018/threadedcomments" xmlns:x="http://schemas.openxmlformats.org/spreadsheetml/2006/main">
  <threadedComment ref="G14" dT="2024-07-19T20:11:50.22" personId="{00000000-0000-0000-0000-000000000000}" id="{396660B5-F3D8-4480-B1E4-222B1400569C}">
    <text>The reference isn’t valid for tool 16. I couldn't find what fields have calcs in the tool 16 sheet in this workbook. I can give you the right references based on the old excel for Tool 16.</text>
  </threadedComment>
</ThreadedComments>
</file>

<file path=xl/threadedComments/threadedComment9.xml><?xml version="1.0" encoding="utf-8"?>
<ThreadedComments xmlns="http://schemas.microsoft.com/office/spreadsheetml/2018/threadedcomments" xmlns:x="http://schemas.openxmlformats.org/spreadsheetml/2006/main">
  <threadedComment ref="G14" dT="2024-07-19T20:11:50.22" personId="{00000000-0000-0000-0000-000000000000}" id="{BCF7096D-B01F-4432-82B3-B61BFC7E91C4}">
    <text>The reference isn’t valid for tool 16. I couldn't find what fields have calcs in the tool 16 sheet in this workbook. I can give you the right references based on the old excel for Tool 16.</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2.bin"/><Relationship Id="rId4" Type="http://schemas.microsoft.com/office/2017/10/relationships/threadedComment" Target="../threadedComments/threadedComment8.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 Id="rId4" Type="http://schemas.microsoft.com/office/2017/10/relationships/threadedComment" Target="../threadedComments/threadedComment9.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1ED76-E1F7-4DA7-9D5A-2678AE9AEBC3}">
  <sheetPr>
    <outlinePr summaryBelow="0" summaryRight="0"/>
  </sheetPr>
  <dimension ref="A1:G34"/>
  <sheetViews>
    <sheetView workbookViewId="0">
      <selection sqref="A1:G1"/>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9" t="s">
        <v>0</v>
      </c>
      <c r="B1" s="39"/>
      <c r="C1" s="39"/>
      <c r="D1" s="39"/>
      <c r="E1" s="39"/>
      <c r="F1" s="39"/>
      <c r="G1" s="39"/>
    </row>
    <row r="2" spans="1:7" ht="18.75">
      <c r="A2" s="1" t="s">
        <v>1</v>
      </c>
      <c r="B2" s="40" t="s">
        <v>2</v>
      </c>
      <c r="C2" s="40"/>
      <c r="D2" s="40"/>
      <c r="E2" s="40"/>
      <c r="F2" s="40"/>
      <c r="G2" s="40"/>
    </row>
    <row r="3" spans="1:7" ht="18.75">
      <c r="A3" s="1" t="s">
        <v>3</v>
      </c>
      <c r="B3" s="40" t="s">
        <v>4</v>
      </c>
      <c r="C3" s="40"/>
      <c r="D3" s="40"/>
      <c r="E3" s="40"/>
      <c r="F3" s="40"/>
      <c r="G3" s="40"/>
    </row>
    <row r="4" spans="1:7" ht="18.75">
      <c r="A4" s="2" t="s">
        <v>5</v>
      </c>
      <c r="B4" s="2" t="s">
        <v>6</v>
      </c>
      <c r="C4" s="2" t="s">
        <v>7</v>
      </c>
      <c r="D4" s="2" t="s">
        <v>8</v>
      </c>
      <c r="E4" s="2" t="s">
        <v>9</v>
      </c>
      <c r="F4" s="2" t="s">
        <v>10</v>
      </c>
      <c r="G4" s="2" t="s">
        <v>11</v>
      </c>
    </row>
    <row r="5" spans="1:7">
      <c r="A5" s="3" t="s">
        <v>12</v>
      </c>
      <c r="B5" s="3" t="s">
        <v>13</v>
      </c>
      <c r="C5" s="3" t="s">
        <v>2</v>
      </c>
      <c r="D5" s="3"/>
      <c r="E5" s="3" t="s">
        <v>14</v>
      </c>
      <c r="F5" s="3" t="s">
        <v>15</v>
      </c>
      <c r="G5" s="3" t="s">
        <v>16</v>
      </c>
    </row>
    <row r="6" spans="1:7">
      <c r="A6" s="3" t="s">
        <v>12</v>
      </c>
      <c r="B6" s="3" t="s">
        <v>13</v>
      </c>
      <c r="C6" s="3" t="s">
        <v>2</v>
      </c>
      <c r="D6" s="3"/>
      <c r="E6" s="3" t="s">
        <v>17</v>
      </c>
      <c r="F6" s="3" t="s">
        <v>15</v>
      </c>
      <c r="G6" s="3" t="s">
        <v>16</v>
      </c>
    </row>
    <row r="7" spans="1:7">
      <c r="A7" s="3" t="s">
        <v>12</v>
      </c>
      <c r="B7" s="3" t="s">
        <v>13</v>
      </c>
      <c r="C7" s="3" t="s">
        <v>2</v>
      </c>
      <c r="D7" s="3"/>
      <c r="E7" s="3" t="s">
        <v>18</v>
      </c>
      <c r="F7" s="3" t="s">
        <v>12</v>
      </c>
      <c r="G7" s="3" t="s">
        <v>16</v>
      </c>
    </row>
    <row r="8" spans="1:7">
      <c r="A8" s="3" t="s">
        <v>12</v>
      </c>
      <c r="B8" s="3" t="s">
        <v>13</v>
      </c>
      <c r="C8" s="3" t="s">
        <v>2</v>
      </c>
      <c r="D8" s="3"/>
      <c r="E8" s="3" t="s">
        <v>19</v>
      </c>
      <c r="F8" s="3" t="s">
        <v>12</v>
      </c>
      <c r="G8" s="3" t="s">
        <v>16</v>
      </c>
    </row>
    <row r="9" spans="1:7">
      <c r="A9" s="3" t="s">
        <v>12</v>
      </c>
      <c r="B9" s="3" t="s">
        <v>13</v>
      </c>
      <c r="C9" s="3" t="s">
        <v>2</v>
      </c>
      <c r="D9" s="3"/>
      <c r="E9" s="3" t="s">
        <v>20</v>
      </c>
      <c r="F9" s="3" t="s">
        <v>15</v>
      </c>
      <c r="G9" s="3" t="s">
        <v>16</v>
      </c>
    </row>
    <row r="10" spans="1:7">
      <c r="A10" s="3" t="s">
        <v>12</v>
      </c>
      <c r="B10" s="3" t="s">
        <v>13</v>
      </c>
      <c r="C10" s="3" t="s">
        <v>2</v>
      </c>
      <c r="D10" s="3"/>
      <c r="E10" s="3" t="s">
        <v>21</v>
      </c>
      <c r="F10" s="3" t="s">
        <v>12</v>
      </c>
      <c r="G10" s="3" t="s">
        <v>16</v>
      </c>
    </row>
    <row r="11" spans="1:7">
      <c r="A11" s="3" t="s">
        <v>12</v>
      </c>
      <c r="B11" s="3" t="s">
        <v>13</v>
      </c>
      <c r="C11" s="3" t="s">
        <v>2</v>
      </c>
      <c r="D11" s="3"/>
      <c r="E11" s="3" t="s">
        <v>22</v>
      </c>
      <c r="F11" s="3" t="s">
        <v>12</v>
      </c>
      <c r="G11" s="3" t="s">
        <v>16</v>
      </c>
    </row>
    <row r="12" spans="1:7">
      <c r="A12" s="3" t="s">
        <v>12</v>
      </c>
      <c r="B12" s="3" t="s">
        <v>23</v>
      </c>
      <c r="C12" s="3" t="s">
        <v>2</v>
      </c>
      <c r="D12" s="3"/>
      <c r="E12" s="3" t="s">
        <v>24</v>
      </c>
      <c r="F12" s="3" t="s">
        <v>12</v>
      </c>
      <c r="G12" s="3" t="s">
        <v>2</v>
      </c>
    </row>
    <row r="13" spans="1:7">
      <c r="A13" s="3" t="s">
        <v>12</v>
      </c>
      <c r="B13" s="3" t="s">
        <v>13</v>
      </c>
      <c r="C13" s="3" t="s">
        <v>2</v>
      </c>
      <c r="D13" s="3"/>
      <c r="E13" s="3" t="s">
        <v>25</v>
      </c>
      <c r="F13" s="3" t="s">
        <v>15</v>
      </c>
      <c r="G13" s="3" t="s">
        <v>16</v>
      </c>
    </row>
    <row r="14" spans="1:7">
      <c r="A14" s="3" t="s">
        <v>12</v>
      </c>
      <c r="B14" s="3" t="s">
        <v>13</v>
      </c>
      <c r="C14" s="3" t="s">
        <v>2</v>
      </c>
      <c r="D14" s="3"/>
      <c r="E14" s="3" t="s">
        <v>26</v>
      </c>
      <c r="F14" s="3" t="s">
        <v>15</v>
      </c>
      <c r="G14" s="3" t="s">
        <v>16</v>
      </c>
    </row>
    <row r="15" spans="1:7">
      <c r="A15" s="3" t="s">
        <v>12</v>
      </c>
      <c r="B15" s="3" t="s">
        <v>13</v>
      </c>
      <c r="C15" s="3" t="s">
        <v>2</v>
      </c>
      <c r="D15" s="3"/>
      <c r="E15" s="3" t="s">
        <v>27</v>
      </c>
      <c r="F15" s="3" t="s">
        <v>15</v>
      </c>
      <c r="G15" s="3" t="s">
        <v>16</v>
      </c>
    </row>
    <row r="16" spans="1:7">
      <c r="A16" s="3" t="s">
        <v>12</v>
      </c>
      <c r="B16" s="3" t="s">
        <v>13</v>
      </c>
      <c r="C16" s="3" t="s">
        <v>2</v>
      </c>
      <c r="D16" s="3"/>
      <c r="E16" s="3" t="s">
        <v>28</v>
      </c>
      <c r="F16" s="3" t="s">
        <v>15</v>
      </c>
      <c r="G16" s="3" t="s">
        <v>16</v>
      </c>
    </row>
    <row r="17" spans="1:7">
      <c r="A17" s="3" t="s">
        <v>12</v>
      </c>
      <c r="B17" s="3" t="s">
        <v>13</v>
      </c>
      <c r="C17" s="3" t="s">
        <v>2</v>
      </c>
      <c r="D17" s="3"/>
      <c r="E17" s="3" t="s">
        <v>29</v>
      </c>
      <c r="F17" s="3" t="s">
        <v>15</v>
      </c>
      <c r="G17" s="3" t="s">
        <v>16</v>
      </c>
    </row>
    <row r="18" spans="1:7">
      <c r="A18" s="3" t="s">
        <v>12</v>
      </c>
      <c r="B18" s="3" t="s">
        <v>13</v>
      </c>
      <c r="C18" s="3" t="s">
        <v>2</v>
      </c>
      <c r="D18" s="3"/>
      <c r="E18" s="3" t="s">
        <v>30</v>
      </c>
      <c r="F18" s="3" t="s">
        <v>15</v>
      </c>
      <c r="G18" s="3" t="s">
        <v>16</v>
      </c>
    </row>
    <row r="19" spans="1:7">
      <c r="A19" s="3" t="s">
        <v>12</v>
      </c>
      <c r="B19" s="3" t="s">
        <v>31</v>
      </c>
      <c r="C19" s="3" t="s">
        <v>2</v>
      </c>
      <c r="D19" s="3"/>
      <c r="E19" s="3" t="s">
        <v>32</v>
      </c>
      <c r="F19" s="3" t="s">
        <v>15</v>
      </c>
      <c r="G19" s="3" t="s">
        <v>33</v>
      </c>
    </row>
    <row r="20" spans="1:7">
      <c r="A20" s="3" t="s">
        <v>12</v>
      </c>
      <c r="B20" s="3" t="s">
        <v>13</v>
      </c>
      <c r="C20" s="3" t="s">
        <v>2</v>
      </c>
      <c r="D20" s="3"/>
      <c r="E20" s="3" t="s">
        <v>34</v>
      </c>
      <c r="F20" s="3" t="s">
        <v>12</v>
      </c>
      <c r="G20" s="3" t="s">
        <v>16</v>
      </c>
    </row>
    <row r="21" spans="1:7">
      <c r="A21" s="3" t="s">
        <v>12</v>
      </c>
      <c r="B21" s="3" t="s">
        <v>13</v>
      </c>
      <c r="C21" s="3" t="s">
        <v>2</v>
      </c>
      <c r="D21" s="3"/>
      <c r="E21" s="3" t="s">
        <v>35</v>
      </c>
      <c r="F21" s="3" t="s">
        <v>15</v>
      </c>
      <c r="G21" s="3" t="s">
        <v>16</v>
      </c>
    </row>
    <row r="22" spans="1:7">
      <c r="A22" s="3" t="s">
        <v>12</v>
      </c>
      <c r="B22" s="3" t="s">
        <v>13</v>
      </c>
      <c r="C22" s="3" t="s">
        <v>2</v>
      </c>
      <c r="D22" s="3"/>
      <c r="E22" s="3" t="s">
        <v>36</v>
      </c>
      <c r="F22" s="3" t="s">
        <v>15</v>
      </c>
      <c r="G22" s="3" t="s">
        <v>16</v>
      </c>
    </row>
    <row r="23" spans="1:7">
      <c r="A23" s="3" t="s">
        <v>12</v>
      </c>
      <c r="B23" s="3" t="s">
        <v>13</v>
      </c>
      <c r="C23" s="3" t="s">
        <v>2</v>
      </c>
      <c r="D23" s="3"/>
      <c r="E23" s="3" t="s">
        <v>37</v>
      </c>
      <c r="F23" s="3" t="s">
        <v>12</v>
      </c>
      <c r="G23" s="3" t="s">
        <v>16</v>
      </c>
    </row>
    <row r="24" spans="1:7">
      <c r="A24" s="3" t="s">
        <v>12</v>
      </c>
      <c r="B24" s="3" t="s">
        <v>38</v>
      </c>
      <c r="C24" s="3" t="s">
        <v>2</v>
      </c>
      <c r="D24" s="3"/>
      <c r="E24" s="3" t="s">
        <v>39</v>
      </c>
      <c r="F24" s="3" t="s">
        <v>15</v>
      </c>
      <c r="G24" s="3" t="s">
        <v>40</v>
      </c>
    </row>
    <row r="25" spans="1:7">
      <c r="A25" s="3" t="s">
        <v>12</v>
      </c>
      <c r="B25" s="11" t="s">
        <v>41</v>
      </c>
      <c r="C25" s="3" t="s">
        <v>2</v>
      </c>
      <c r="D25" s="3"/>
      <c r="E25" s="3" t="s">
        <v>42</v>
      </c>
      <c r="F25" s="3" t="s">
        <v>12</v>
      </c>
      <c r="G25" s="3" t="s">
        <v>2</v>
      </c>
    </row>
    <row r="26" spans="1:7" outlineLevel="1" collapsed="1">
      <c r="A26" s="4" t="s">
        <v>12</v>
      </c>
      <c r="B26" s="4" t="s">
        <v>38</v>
      </c>
      <c r="C26" s="4" t="s">
        <v>2</v>
      </c>
      <c r="D26" s="4"/>
      <c r="E26" s="4" t="s">
        <v>43</v>
      </c>
      <c r="F26" s="4" t="s">
        <v>15</v>
      </c>
      <c r="G26" s="4" t="s">
        <v>40</v>
      </c>
    </row>
    <row r="27" spans="1:7" outlineLevel="1" collapsed="1">
      <c r="A27" s="4" t="s">
        <v>12</v>
      </c>
      <c r="B27" s="4" t="s">
        <v>38</v>
      </c>
      <c r="C27" s="4" t="s">
        <v>2</v>
      </c>
      <c r="D27" s="4"/>
      <c r="E27" s="4" t="s">
        <v>44</v>
      </c>
      <c r="F27" s="4" t="s">
        <v>15</v>
      </c>
      <c r="G27" s="4" t="s">
        <v>40</v>
      </c>
    </row>
    <row r="28" spans="1:7">
      <c r="A28" s="3" t="s">
        <v>12</v>
      </c>
      <c r="B28" s="11" t="s">
        <v>41</v>
      </c>
      <c r="C28" s="3" t="s">
        <v>2</v>
      </c>
      <c r="D28" s="3"/>
      <c r="E28" s="3" t="s">
        <v>45</v>
      </c>
      <c r="F28" s="3" t="s">
        <v>12</v>
      </c>
      <c r="G28" s="3" t="s">
        <v>2</v>
      </c>
    </row>
    <row r="29" spans="1:7" outlineLevel="1" collapsed="1">
      <c r="A29" s="4" t="s">
        <v>12</v>
      </c>
      <c r="B29" s="4" t="s">
        <v>38</v>
      </c>
      <c r="C29" s="4" t="s">
        <v>2</v>
      </c>
      <c r="D29" s="4"/>
      <c r="E29" s="4" t="s">
        <v>43</v>
      </c>
      <c r="F29" s="4" t="s">
        <v>15</v>
      </c>
      <c r="G29" s="4" t="s">
        <v>40</v>
      </c>
    </row>
    <row r="30" spans="1:7" outlineLevel="1" collapsed="1">
      <c r="A30" s="4" t="s">
        <v>12</v>
      </c>
      <c r="B30" s="4" t="s">
        <v>38</v>
      </c>
      <c r="C30" s="4" t="s">
        <v>2</v>
      </c>
      <c r="D30" s="4"/>
      <c r="E30" s="4" t="s">
        <v>44</v>
      </c>
      <c r="F30" s="4" t="s">
        <v>15</v>
      </c>
      <c r="G30" s="4" t="s">
        <v>40</v>
      </c>
    </row>
    <row r="31" spans="1:7">
      <c r="A31" s="3" t="s">
        <v>12</v>
      </c>
      <c r="B31" s="3" t="s">
        <v>13</v>
      </c>
      <c r="C31" s="3" t="s">
        <v>2</v>
      </c>
      <c r="D31" s="3"/>
      <c r="E31" s="3" t="s">
        <v>46</v>
      </c>
      <c r="F31" s="3" t="s">
        <v>15</v>
      </c>
      <c r="G31" s="3" t="s">
        <v>16</v>
      </c>
    </row>
    <row r="32" spans="1:7">
      <c r="A32" s="3" t="s">
        <v>12</v>
      </c>
      <c r="B32" s="3" t="s">
        <v>13</v>
      </c>
      <c r="C32" s="3" t="s">
        <v>2</v>
      </c>
      <c r="D32" s="3"/>
      <c r="E32" s="3" t="s">
        <v>47</v>
      </c>
      <c r="F32" s="3" t="s">
        <v>15</v>
      </c>
      <c r="G32" s="3" t="s">
        <v>16</v>
      </c>
    </row>
    <row r="33" spans="1:7">
      <c r="A33" s="3" t="s">
        <v>12</v>
      </c>
      <c r="B33" s="3" t="s">
        <v>13</v>
      </c>
      <c r="C33" s="3" t="s">
        <v>2</v>
      </c>
      <c r="D33" s="3"/>
      <c r="E33" s="3" t="s">
        <v>48</v>
      </c>
      <c r="F33" s="3" t="s">
        <v>15</v>
      </c>
      <c r="G33" s="3" t="s">
        <v>16</v>
      </c>
    </row>
    <row r="34" spans="1:7">
      <c r="A34" s="3" t="s">
        <v>12</v>
      </c>
      <c r="B34" s="3" t="s">
        <v>13</v>
      </c>
      <c r="C34" s="3" t="s">
        <v>2</v>
      </c>
      <c r="D34" s="3"/>
      <c r="E34" s="3" t="s">
        <v>49</v>
      </c>
      <c r="F34" s="3" t="s">
        <v>15</v>
      </c>
      <c r="G34" s="3" t="s">
        <v>16</v>
      </c>
    </row>
  </sheetData>
  <mergeCells count="3">
    <mergeCell ref="A1:G1"/>
    <mergeCell ref="B2:G2"/>
    <mergeCell ref="B3:G3"/>
  </mergeCells>
  <hyperlinks>
    <hyperlink ref="B25" location="#'Date Range'!A1" display="Date Range" xr:uid="{1CC62789-B477-4EA8-B187-40870F6271DA}"/>
    <hyperlink ref="B28" location="#'Date Range'!A1" display="Date Range" xr:uid="{0FAB2A00-2F9D-4F64-9759-D2C5699FFFA0}"/>
  </hyperlinks>
  <pageMargins left="0.7" right="0.7" top="0.75" bottom="0.75" header="0.3" footer="0.3"/>
  <pageSetup orientation="portrait" horizontalDpi="4294967295" verticalDpi="429496729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9B02B-A167-463E-BD74-32AAFB25F470}">
  <sheetPr>
    <outlinePr summaryBelow="0" summaryRight="0"/>
  </sheetPr>
  <dimension ref="A1:G11"/>
  <sheetViews>
    <sheetView workbookViewId="0">
      <selection activeCell="B19" sqref="B19"/>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9" t="s">
        <v>199</v>
      </c>
      <c r="B1" s="39"/>
      <c r="C1" s="39"/>
      <c r="D1" s="39"/>
      <c r="E1" s="39"/>
      <c r="F1" s="39"/>
      <c r="G1" s="39"/>
    </row>
    <row r="2" spans="1:7" ht="18.75">
      <c r="A2" s="1" t="s">
        <v>1</v>
      </c>
      <c r="B2" s="40"/>
      <c r="C2" s="40"/>
      <c r="D2" s="40"/>
      <c r="E2" s="40"/>
      <c r="F2" s="40"/>
      <c r="G2" s="40"/>
    </row>
    <row r="3" spans="1:7" ht="18.75">
      <c r="A3" s="1" t="s">
        <v>3</v>
      </c>
      <c r="B3" s="40" t="s">
        <v>146</v>
      </c>
      <c r="C3" s="40"/>
      <c r="D3" s="40"/>
      <c r="E3" s="40"/>
      <c r="F3" s="40"/>
      <c r="G3" s="40"/>
    </row>
    <row r="4" spans="1:7" ht="18.75">
      <c r="A4" s="1" t="s">
        <v>147</v>
      </c>
      <c r="B4" s="40"/>
      <c r="C4" s="40"/>
      <c r="D4" s="40"/>
      <c r="E4" s="40"/>
      <c r="F4" s="40"/>
      <c r="G4" s="40"/>
    </row>
    <row r="5" spans="1:7" ht="18.75">
      <c r="A5" s="1" t="s">
        <v>148</v>
      </c>
      <c r="B5" s="40"/>
      <c r="C5" s="40"/>
      <c r="D5" s="40"/>
      <c r="E5" s="40"/>
      <c r="F5" s="40"/>
      <c r="G5" s="40"/>
    </row>
    <row r="6" spans="1:7" ht="18.75">
      <c r="A6" s="2" t="s">
        <v>5</v>
      </c>
      <c r="B6" s="2" t="s">
        <v>6</v>
      </c>
      <c r="C6" s="2" t="s">
        <v>7</v>
      </c>
      <c r="D6" s="2" t="s">
        <v>8</v>
      </c>
      <c r="E6" s="2" t="s">
        <v>9</v>
      </c>
      <c r="F6" s="2" t="s">
        <v>10</v>
      </c>
      <c r="G6" s="2" t="s">
        <v>11</v>
      </c>
    </row>
    <row r="7" spans="1:7" ht="30">
      <c r="A7" s="3" t="s">
        <v>12</v>
      </c>
      <c r="B7" s="28" t="s">
        <v>51</v>
      </c>
      <c r="C7" s="26" t="s">
        <v>200</v>
      </c>
      <c r="D7" s="3"/>
      <c r="E7" s="28" t="s">
        <v>201</v>
      </c>
      <c r="F7" s="3"/>
      <c r="G7" s="8" t="s">
        <v>202</v>
      </c>
    </row>
    <row r="8" spans="1:7">
      <c r="A8" s="3" t="s">
        <v>12</v>
      </c>
      <c r="B8" s="28" t="s">
        <v>92</v>
      </c>
      <c r="C8" s="8" t="s">
        <v>2</v>
      </c>
      <c r="D8" s="3"/>
      <c r="E8" s="28" t="s">
        <v>203</v>
      </c>
      <c r="F8" s="3" t="s">
        <v>15</v>
      </c>
      <c r="G8" s="8">
        <v>40</v>
      </c>
    </row>
    <row r="9" spans="1:7" ht="30">
      <c r="A9" s="3" t="s">
        <v>12</v>
      </c>
      <c r="B9" s="28" t="s">
        <v>92</v>
      </c>
      <c r="C9" s="8" t="s">
        <v>2</v>
      </c>
      <c r="D9" s="3"/>
      <c r="E9" s="28" t="s">
        <v>204</v>
      </c>
      <c r="F9" s="3" t="s">
        <v>15</v>
      </c>
      <c r="G9" s="8">
        <v>3</v>
      </c>
    </row>
    <row r="10" spans="1:7" ht="45">
      <c r="A10" s="3" t="s">
        <v>12</v>
      </c>
      <c r="B10" s="28" t="s">
        <v>92</v>
      </c>
      <c r="C10" s="8"/>
      <c r="D10" s="3"/>
      <c r="E10" s="28" t="s">
        <v>194</v>
      </c>
      <c r="F10" s="3" t="s">
        <v>15</v>
      </c>
      <c r="G10" s="8">
        <v>0.45</v>
      </c>
    </row>
    <row r="11" spans="1:7" ht="60">
      <c r="A11" s="3" t="s">
        <v>12</v>
      </c>
      <c r="B11" s="28" t="s">
        <v>92</v>
      </c>
      <c r="C11" s="8"/>
      <c r="D11" s="3"/>
      <c r="E11" s="28" t="s">
        <v>195</v>
      </c>
      <c r="F11" s="3" t="s">
        <v>15</v>
      </c>
      <c r="G11" s="8">
        <v>1.2E-2</v>
      </c>
    </row>
  </sheetData>
  <mergeCells count="5">
    <mergeCell ref="A1:G1"/>
    <mergeCell ref="B2:G2"/>
    <mergeCell ref="B3:G3"/>
    <mergeCell ref="B4:G4"/>
    <mergeCell ref="B5:G5"/>
  </mergeCells>
  <dataValidations count="3">
    <dataValidation type="list" allowBlank="1" showInputMessage="1" showErrorMessage="1" sqref="B3:G3" xr:uid="{F10D1AAF-89C8-494D-8CFB-8B3D9E6FD5B3}">
      <formula1>"Verifiable Credentials,Encrypted Verifiable Credential,Sub-Schema"</formula1>
    </dataValidation>
    <dataValidation type="list" allowBlank="1" showInputMessage="1" showErrorMessage="1" sqref="G7" xr:uid="{639DA92A-FBF2-4737-AE77-70C6D71754E7}">
      <formula1>"School,Prison,Hospital"</formula1>
    </dataValidation>
    <dataValidation type="list" allowBlank="1" showInputMessage="1" showErrorMessage="1" sqref="F7:F11 A7:A11" xr:uid="{190A0246-0DE9-451B-82AA-D4293D19BC72}">
      <formula1>"Yes,No"</formula1>
    </dataValidation>
  </dataValidations>
  <hyperlinks>
    <hyperlink ref="C7" location="'institution type (enum)'!A1" display="'institution type (enum)" xr:uid="{CAA94491-D0D6-41D0-8F29-301184FA26AF}"/>
  </hyperlink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9C927-6042-452E-9EFD-38B1D81D96B7}">
  <sheetPr>
    <outlinePr summaryBelow="0" summaryRight="0"/>
  </sheetPr>
  <dimension ref="A1:G24"/>
  <sheetViews>
    <sheetView workbookViewId="0">
      <selection activeCell="G13" sqref="G13"/>
    </sheetView>
  </sheetViews>
  <sheetFormatPr defaultRowHeight="15" outlineLevelRow="3"/>
  <cols>
    <col min="1" max="1" width="20" customWidth="1"/>
    <col min="2" max="2" width="40" customWidth="1"/>
    <col min="3" max="4" width="20" customWidth="1"/>
    <col min="5" max="5" width="70" customWidth="1"/>
    <col min="6" max="6" width="30" customWidth="1"/>
    <col min="7" max="7" width="50" customWidth="1"/>
  </cols>
  <sheetData>
    <row r="1" spans="1:7" ht="18.75">
      <c r="A1" s="39" t="s">
        <v>206</v>
      </c>
      <c r="B1" s="39"/>
      <c r="C1" s="39"/>
      <c r="D1" s="39"/>
      <c r="E1" s="39"/>
      <c r="F1" s="39"/>
      <c r="G1" s="39"/>
    </row>
    <row r="2" spans="1:7" ht="18.75">
      <c r="A2" s="1" t="s">
        <v>1</v>
      </c>
      <c r="B2" s="40"/>
      <c r="C2" s="40"/>
      <c r="D2" s="40"/>
      <c r="E2" s="40"/>
      <c r="F2" s="40"/>
      <c r="G2" s="40"/>
    </row>
    <row r="3" spans="1:7" ht="18.75">
      <c r="A3" s="1" t="s">
        <v>3</v>
      </c>
      <c r="B3" s="40" t="s">
        <v>146</v>
      </c>
      <c r="C3" s="40"/>
      <c r="D3" s="40"/>
      <c r="E3" s="40"/>
      <c r="F3" s="40"/>
      <c r="G3" s="40"/>
    </row>
    <row r="4" spans="1:7" ht="18.75">
      <c r="A4" s="1" t="s">
        <v>147</v>
      </c>
      <c r="B4" s="40"/>
      <c r="C4" s="40"/>
      <c r="D4" s="40"/>
      <c r="E4" s="40"/>
      <c r="F4" s="40"/>
      <c r="G4" s="40"/>
    </row>
    <row r="5" spans="1:7" ht="18.75">
      <c r="A5" s="1" t="s">
        <v>148</v>
      </c>
      <c r="B5" s="40"/>
      <c r="C5" s="40"/>
      <c r="D5" s="40"/>
      <c r="E5" s="40"/>
      <c r="F5" s="40"/>
      <c r="G5" s="40"/>
    </row>
    <row r="6" spans="1:7" ht="18.75" collapsed="1">
      <c r="A6" s="2" t="s">
        <v>5</v>
      </c>
      <c r="B6" s="2" t="s">
        <v>6</v>
      </c>
      <c r="C6" s="2" t="s">
        <v>7</v>
      </c>
      <c r="D6" s="2" t="s">
        <v>8</v>
      </c>
      <c r="E6" s="2" t="s">
        <v>9</v>
      </c>
      <c r="F6" s="2" t="s">
        <v>10</v>
      </c>
      <c r="G6" s="2" t="s">
        <v>11</v>
      </c>
    </row>
    <row r="7" spans="1:7" ht="30" hidden="1">
      <c r="A7" s="4" t="s">
        <v>12</v>
      </c>
      <c r="B7" s="30" t="s">
        <v>51</v>
      </c>
      <c r="C7" s="27" t="s">
        <v>200</v>
      </c>
      <c r="D7" s="9"/>
      <c r="E7" s="30" t="s">
        <v>201</v>
      </c>
      <c r="F7" s="4"/>
      <c r="G7" s="4" t="s">
        <v>205</v>
      </c>
    </row>
    <row r="8" spans="1:7" hidden="1">
      <c r="A8" s="4" t="s">
        <v>12</v>
      </c>
      <c r="B8" s="4" t="s">
        <v>92</v>
      </c>
      <c r="C8" s="5" t="s">
        <v>2</v>
      </c>
      <c r="D8" s="9"/>
      <c r="E8" s="30" t="s">
        <v>203</v>
      </c>
      <c r="F8" s="4" t="s">
        <v>15</v>
      </c>
      <c r="G8" s="4">
        <v>100</v>
      </c>
    </row>
    <row r="9" spans="1:7" ht="30" hidden="1">
      <c r="A9" s="4" t="s">
        <v>12</v>
      </c>
      <c r="B9" s="4" t="s">
        <v>92</v>
      </c>
      <c r="C9" s="5" t="s">
        <v>2</v>
      </c>
      <c r="D9" s="9"/>
      <c r="E9" s="30" t="s">
        <v>204</v>
      </c>
      <c r="F9" s="4" t="s">
        <v>15</v>
      </c>
      <c r="G9" s="4">
        <v>2</v>
      </c>
    </row>
    <row r="10" spans="1:7" ht="45" hidden="1">
      <c r="A10" s="4" t="s">
        <v>12</v>
      </c>
      <c r="B10" s="4" t="s">
        <v>92</v>
      </c>
      <c r="C10" s="5"/>
      <c r="D10" s="9"/>
      <c r="E10" s="30" t="s">
        <v>194</v>
      </c>
      <c r="F10" s="4" t="s">
        <v>15</v>
      </c>
      <c r="G10" s="4">
        <v>0.45</v>
      </c>
    </row>
    <row r="11" spans="1:7" ht="60" hidden="1">
      <c r="A11" s="4" t="s">
        <v>12</v>
      </c>
      <c r="B11" s="4" t="s">
        <v>92</v>
      </c>
      <c r="C11" s="5"/>
      <c r="D11" s="9"/>
      <c r="E11" s="30" t="s">
        <v>195</v>
      </c>
      <c r="F11" s="4" t="s">
        <v>15</v>
      </c>
      <c r="G11" s="4">
        <v>1.2E-2</v>
      </c>
    </row>
    <row r="12" spans="1:7" ht="30">
      <c r="A12" s="3" t="s">
        <v>15</v>
      </c>
      <c r="B12" s="28" t="s">
        <v>92</v>
      </c>
      <c r="C12" s="8" t="s">
        <v>2</v>
      </c>
      <c r="D12" s="3" t="s">
        <v>149</v>
      </c>
      <c r="E12" s="28" t="s">
        <v>153</v>
      </c>
      <c r="F12" s="3" t="s">
        <v>15</v>
      </c>
      <c r="G12" s="8">
        <f>(SUM(G16)/(G13*G14))*0.95</f>
        <v>0.21923076923076923</v>
      </c>
    </row>
    <row r="13" spans="1:7" ht="45">
      <c r="A13" s="3" t="s">
        <v>12</v>
      </c>
      <c r="B13" s="28" t="s">
        <v>92</v>
      </c>
      <c r="C13" s="8" t="s">
        <v>2</v>
      </c>
      <c r="D13" s="3"/>
      <c r="E13" s="28" t="s">
        <v>208</v>
      </c>
      <c r="F13" s="3" t="s">
        <v>15</v>
      </c>
      <c r="G13" s="8">
        <v>1.5599999999999999E-2</v>
      </c>
    </row>
    <row r="14" spans="1:7" ht="30">
      <c r="A14" s="3" t="s">
        <v>12</v>
      </c>
      <c r="B14" s="28" t="s">
        <v>92</v>
      </c>
      <c r="C14" s="8"/>
      <c r="D14" s="3"/>
      <c r="E14" s="28" t="s">
        <v>209</v>
      </c>
      <c r="F14" s="3" t="s">
        <v>15</v>
      </c>
      <c r="G14" s="8">
        <v>0.8</v>
      </c>
    </row>
    <row r="15" spans="1:7">
      <c r="A15" s="31" t="s">
        <v>12</v>
      </c>
      <c r="B15" s="33" t="s">
        <v>210</v>
      </c>
      <c r="C15" s="32"/>
      <c r="D15" s="31"/>
      <c r="E15" s="31" t="s">
        <v>210</v>
      </c>
      <c r="F15" s="31" t="s">
        <v>12</v>
      </c>
      <c r="G15" s="31"/>
    </row>
    <row r="16" spans="1:7" ht="30" outlineLevel="1">
      <c r="A16" s="4" t="s">
        <v>12</v>
      </c>
      <c r="B16" s="4" t="s">
        <v>92</v>
      </c>
      <c r="C16" s="5" t="s">
        <v>2</v>
      </c>
      <c r="D16" s="9" t="s">
        <v>149</v>
      </c>
      <c r="E16" s="30" t="s">
        <v>211</v>
      </c>
      <c r="F16" s="4" t="s">
        <v>15</v>
      </c>
      <c r="G16" s="4">
        <f>SUM((G21*G22*G23*G24))</f>
        <v>2.8800000000000002E-3</v>
      </c>
    </row>
    <row r="17" spans="1:7">
      <c r="A17" s="31"/>
      <c r="B17" s="33" t="s">
        <v>212</v>
      </c>
      <c r="C17" s="32"/>
      <c r="D17" s="31"/>
      <c r="E17" s="31" t="s">
        <v>213</v>
      </c>
      <c r="F17" s="31" t="s">
        <v>12</v>
      </c>
      <c r="G17" s="31"/>
    </row>
    <row r="18" spans="1:7" outlineLevel="1">
      <c r="A18" s="4" t="s">
        <v>12</v>
      </c>
      <c r="B18" s="30" t="s">
        <v>13</v>
      </c>
      <c r="C18" s="5"/>
      <c r="D18" s="9"/>
      <c r="E18" s="30" t="s">
        <v>214</v>
      </c>
      <c r="F18" s="4" t="s">
        <v>15</v>
      </c>
      <c r="G18" s="4" t="s">
        <v>215</v>
      </c>
    </row>
    <row r="19" spans="1:7">
      <c r="A19" s="31"/>
      <c r="B19" s="33" t="s">
        <v>216</v>
      </c>
      <c r="C19" s="32"/>
      <c r="D19" s="31"/>
      <c r="E19" s="31" t="s">
        <v>217</v>
      </c>
      <c r="F19" s="31" t="s">
        <v>12</v>
      </c>
      <c r="G19" s="31"/>
    </row>
    <row r="20" spans="1:7" outlineLevel="3">
      <c r="A20" s="4" t="s">
        <v>12</v>
      </c>
      <c r="B20" s="30" t="s">
        <v>13</v>
      </c>
      <c r="C20" s="5"/>
      <c r="D20" s="9"/>
      <c r="E20" s="30" t="s">
        <v>218</v>
      </c>
      <c r="F20" s="4" t="s">
        <v>15</v>
      </c>
      <c r="G20" s="4" t="s">
        <v>219</v>
      </c>
    </row>
    <row r="21" spans="1:7" ht="30" outlineLevel="3">
      <c r="A21" s="4" t="s">
        <v>12</v>
      </c>
      <c r="B21" s="4" t="s">
        <v>92</v>
      </c>
      <c r="C21" s="5"/>
      <c r="D21" s="9"/>
      <c r="E21" s="30" t="s">
        <v>220</v>
      </c>
      <c r="F21" s="4" t="s">
        <v>15</v>
      </c>
      <c r="G21" s="4">
        <v>100</v>
      </c>
    </row>
    <row r="22" spans="1:7" outlineLevel="3">
      <c r="A22" s="4" t="s">
        <v>12</v>
      </c>
      <c r="B22" s="4" t="s">
        <v>92</v>
      </c>
      <c r="C22" s="5"/>
      <c r="D22" s="9"/>
      <c r="E22" s="30" t="s">
        <v>221</v>
      </c>
      <c r="F22" s="4" t="s">
        <v>15</v>
      </c>
      <c r="G22" s="4">
        <v>10</v>
      </c>
    </row>
    <row r="23" spans="1:7" outlineLevel="3">
      <c r="A23" s="4" t="s">
        <v>12</v>
      </c>
      <c r="B23" s="4" t="s">
        <v>92</v>
      </c>
      <c r="C23" s="5"/>
      <c r="D23" s="9"/>
      <c r="E23" s="30" t="s">
        <v>222</v>
      </c>
      <c r="F23" s="4" t="s">
        <v>15</v>
      </c>
      <c r="G23" s="4">
        <f>3.6*10^-6</f>
        <v>3.5999999999999998E-6</v>
      </c>
    </row>
    <row r="24" spans="1:7" outlineLevel="3">
      <c r="A24" s="4" t="s">
        <v>12</v>
      </c>
      <c r="B24" s="4" t="s">
        <v>92</v>
      </c>
      <c r="C24" s="5"/>
      <c r="D24" s="9"/>
      <c r="E24" s="30" t="s">
        <v>223</v>
      </c>
      <c r="F24" s="4" t="s">
        <v>15</v>
      </c>
      <c r="G24" s="4">
        <v>0.8</v>
      </c>
    </row>
  </sheetData>
  <mergeCells count="5">
    <mergeCell ref="A1:G1"/>
    <mergeCell ref="B2:G2"/>
    <mergeCell ref="B3:G3"/>
    <mergeCell ref="B4:G4"/>
    <mergeCell ref="B5:G5"/>
  </mergeCells>
  <dataValidations count="3">
    <dataValidation type="list" allowBlank="1" showInputMessage="1" showErrorMessage="1" sqref="B3:G3" xr:uid="{9DCEAAF9-ECCE-402A-9C17-11FCA585DD0B}">
      <formula1>"Verifiable Credentials,Encrypted Verifiable Credential,Sub-Schema"</formula1>
    </dataValidation>
    <dataValidation type="list" allowBlank="1" showInputMessage="1" showErrorMessage="1" sqref="G7" xr:uid="{A0479AF7-B7AD-462D-83FD-89BA917E0759}">
      <formula1>"School,Prison,Hospital"</formula1>
    </dataValidation>
    <dataValidation type="list" allowBlank="1" showInputMessage="1" showErrorMessage="1" sqref="A7:A24 F7:F24" xr:uid="{45EAA00A-F155-46D2-A437-3244BBC88147}">
      <formula1>"Yes,No"</formula1>
    </dataValidation>
  </dataValidations>
  <hyperlinks>
    <hyperlink ref="C7" location="'institution type (enum)'!A1" display="'institution type (enum)" xr:uid="{1802B38C-0F2E-48CF-9B1A-744C33C2FB37}"/>
    <hyperlink ref="B19" location="'Add different types of electric'!A1" display="Add different types of electric" xr:uid="{BF15BC6A-1E5C-4066-8641-7F530740F08F}"/>
    <hyperlink ref="B17" location="'Add different types of renewabl'!A1" display="'Add different types of renewabl" xr:uid="{8E619A13-BF90-4AD5-9F06-1127B39D1C0B}"/>
    <hyperlink ref="B15" location="'HGp,y,i'!A1" display="'HGp,y,i" xr:uid="{769C370D-988E-4E40-A608-C3DABE67D8BE}"/>
  </hyperlinks>
  <pageMargins left="0.7" right="0.7" top="0.75" bottom="0.75" header="0.3" footer="0.3"/>
  <pageSetup orientation="portrait" horizontalDpi="4294967295" verticalDpi="4294967295"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9C9A-8C6E-4A02-9137-E43A4A7E4745}">
  <sheetPr>
    <outlinePr summaryBelow="0" summaryRight="0"/>
  </sheetPr>
  <dimension ref="A1:G20"/>
  <sheetViews>
    <sheetView workbookViewId="0">
      <selection activeCell="A18" sqref="A18:G19"/>
    </sheetView>
  </sheetViews>
  <sheetFormatPr defaultRowHeight="15" outlineLevelRow="3"/>
  <cols>
    <col min="1" max="1" width="20" customWidth="1"/>
    <col min="2" max="2" width="40" customWidth="1"/>
    <col min="3" max="4" width="20" customWidth="1"/>
    <col min="5" max="5" width="70" customWidth="1"/>
    <col min="6" max="6" width="30" customWidth="1"/>
    <col min="7" max="7" width="50" customWidth="1"/>
  </cols>
  <sheetData>
    <row r="1" spans="1:7" ht="18.75">
      <c r="A1" s="39" t="s">
        <v>210</v>
      </c>
      <c r="B1" s="39"/>
      <c r="C1" s="39"/>
      <c r="D1" s="39"/>
      <c r="E1" s="39"/>
      <c r="F1" s="39"/>
      <c r="G1" s="39"/>
    </row>
    <row r="2" spans="1:7" ht="18.75">
      <c r="A2" s="1" t="s">
        <v>1</v>
      </c>
      <c r="B2" s="40"/>
      <c r="C2" s="40"/>
      <c r="D2" s="40"/>
      <c r="E2" s="40"/>
      <c r="F2" s="40"/>
      <c r="G2" s="40"/>
    </row>
    <row r="3" spans="1:7" ht="18.75">
      <c r="A3" s="1" t="s">
        <v>3</v>
      </c>
      <c r="B3" s="40" t="s">
        <v>146</v>
      </c>
      <c r="C3" s="40"/>
      <c r="D3" s="40"/>
      <c r="E3" s="40"/>
      <c r="F3" s="40"/>
      <c r="G3" s="40"/>
    </row>
    <row r="4" spans="1:7" ht="18.75">
      <c r="A4" s="1" t="s">
        <v>147</v>
      </c>
      <c r="B4" s="40"/>
      <c r="C4" s="40"/>
      <c r="D4" s="40"/>
      <c r="E4" s="40"/>
      <c r="F4" s="40"/>
      <c r="G4" s="40"/>
    </row>
    <row r="5" spans="1:7" ht="18.75">
      <c r="A5" s="1" t="s">
        <v>148</v>
      </c>
      <c r="B5" s="40"/>
      <c r="C5" s="40"/>
      <c r="D5" s="40"/>
      <c r="E5" s="40"/>
      <c r="F5" s="40"/>
      <c r="G5" s="40"/>
    </row>
    <row r="6" spans="1:7" ht="18.75" collapsed="1">
      <c r="A6" s="2" t="s">
        <v>5</v>
      </c>
      <c r="B6" s="2" t="s">
        <v>6</v>
      </c>
      <c r="C6" s="2" t="s">
        <v>7</v>
      </c>
      <c r="D6" s="2" t="s">
        <v>8</v>
      </c>
      <c r="E6" s="2" t="s">
        <v>9</v>
      </c>
      <c r="F6" s="2" t="s">
        <v>10</v>
      </c>
      <c r="G6" s="2" t="s">
        <v>11</v>
      </c>
    </row>
    <row r="7" spans="1:7" ht="30" hidden="1">
      <c r="A7" s="4" t="s">
        <v>12</v>
      </c>
      <c r="B7" s="30" t="s">
        <v>51</v>
      </c>
      <c r="C7" s="27" t="s">
        <v>200</v>
      </c>
      <c r="D7" s="9"/>
      <c r="E7" s="30" t="s">
        <v>201</v>
      </c>
      <c r="F7" s="4"/>
      <c r="G7" s="4" t="s">
        <v>205</v>
      </c>
    </row>
    <row r="8" spans="1:7" hidden="1">
      <c r="A8" s="4" t="s">
        <v>12</v>
      </c>
      <c r="B8" s="4" t="s">
        <v>92</v>
      </c>
      <c r="C8" s="5" t="s">
        <v>2</v>
      </c>
      <c r="D8" s="9"/>
      <c r="E8" s="30" t="s">
        <v>203</v>
      </c>
      <c r="F8" s="4" t="s">
        <v>15</v>
      </c>
      <c r="G8" s="4">
        <v>100</v>
      </c>
    </row>
    <row r="9" spans="1:7" ht="30" hidden="1">
      <c r="A9" s="4" t="s">
        <v>12</v>
      </c>
      <c r="B9" s="4" t="s">
        <v>92</v>
      </c>
      <c r="C9" s="5" t="s">
        <v>2</v>
      </c>
      <c r="D9" s="9"/>
      <c r="E9" s="30" t="s">
        <v>204</v>
      </c>
      <c r="F9" s="4" t="s">
        <v>15</v>
      </c>
      <c r="G9" s="4">
        <v>2</v>
      </c>
    </row>
    <row r="10" spans="1:7" ht="45" hidden="1">
      <c r="A10" s="4" t="s">
        <v>12</v>
      </c>
      <c r="B10" s="4" t="s">
        <v>92</v>
      </c>
      <c r="C10" s="5"/>
      <c r="D10" s="9"/>
      <c r="E10" s="30" t="s">
        <v>194</v>
      </c>
      <c r="F10" s="4" t="s">
        <v>15</v>
      </c>
      <c r="G10" s="4">
        <v>0.45</v>
      </c>
    </row>
    <row r="11" spans="1:7" ht="60" hidden="1">
      <c r="A11" s="4" t="s">
        <v>12</v>
      </c>
      <c r="B11" s="4" t="s">
        <v>92</v>
      </c>
      <c r="C11" s="5"/>
      <c r="D11" s="9"/>
      <c r="E11" s="30" t="s">
        <v>195</v>
      </c>
      <c r="F11" s="4" t="s">
        <v>15</v>
      </c>
      <c r="G11" s="4">
        <v>1.2E-2</v>
      </c>
    </row>
    <row r="12" spans="1:7" ht="30">
      <c r="A12" s="3" t="s">
        <v>12</v>
      </c>
      <c r="B12" s="28" t="s">
        <v>92</v>
      </c>
      <c r="C12" s="8" t="s">
        <v>2</v>
      </c>
      <c r="D12" s="3" t="s">
        <v>149</v>
      </c>
      <c r="E12" s="28" t="s">
        <v>211</v>
      </c>
      <c r="F12" s="3" t="s">
        <v>15</v>
      </c>
      <c r="G12" s="8">
        <f>SUM((G17*G18*G19*G20))</f>
        <v>2.8800000000000002E-3</v>
      </c>
    </row>
    <row r="13" spans="1:7">
      <c r="A13" s="31"/>
      <c r="B13" s="33" t="s">
        <v>212</v>
      </c>
      <c r="C13" s="32"/>
      <c r="D13" s="31"/>
      <c r="E13" s="31" t="s">
        <v>213</v>
      </c>
      <c r="F13" s="31" t="s">
        <v>12</v>
      </c>
      <c r="G13" s="31"/>
    </row>
    <row r="14" spans="1:7" outlineLevel="1">
      <c r="A14" s="4" t="s">
        <v>12</v>
      </c>
      <c r="B14" s="30" t="s">
        <v>13</v>
      </c>
      <c r="C14" s="5"/>
      <c r="D14" s="9"/>
      <c r="E14" s="30" t="s">
        <v>214</v>
      </c>
      <c r="F14" s="4" t="s">
        <v>15</v>
      </c>
      <c r="G14" s="4" t="s">
        <v>215</v>
      </c>
    </row>
    <row r="15" spans="1:7">
      <c r="A15" s="31"/>
      <c r="B15" s="33" t="s">
        <v>216</v>
      </c>
      <c r="C15" s="32"/>
      <c r="D15" s="31"/>
      <c r="E15" s="31" t="s">
        <v>217</v>
      </c>
      <c r="F15" s="31" t="s">
        <v>12</v>
      </c>
      <c r="G15" s="31"/>
    </row>
    <row r="16" spans="1:7" outlineLevel="3">
      <c r="A16" s="4" t="s">
        <v>12</v>
      </c>
      <c r="B16" s="30" t="s">
        <v>13</v>
      </c>
      <c r="C16" s="5"/>
      <c r="D16" s="9"/>
      <c r="E16" s="30" t="s">
        <v>218</v>
      </c>
      <c r="F16" s="4" t="s">
        <v>15</v>
      </c>
      <c r="G16" s="4" t="s">
        <v>219</v>
      </c>
    </row>
    <row r="17" spans="1:7" ht="30" outlineLevel="3">
      <c r="A17" s="4" t="s">
        <v>12</v>
      </c>
      <c r="B17" s="4" t="s">
        <v>92</v>
      </c>
      <c r="C17" s="5"/>
      <c r="D17" s="9"/>
      <c r="E17" s="30" t="s">
        <v>220</v>
      </c>
      <c r="F17" s="4" t="s">
        <v>15</v>
      </c>
      <c r="G17" s="4">
        <v>100</v>
      </c>
    </row>
    <row r="18" spans="1:7" outlineLevel="3">
      <c r="A18" s="4" t="s">
        <v>12</v>
      </c>
      <c r="B18" s="4" t="s">
        <v>92</v>
      </c>
      <c r="C18" s="5"/>
      <c r="D18" s="9"/>
      <c r="E18" s="30" t="s">
        <v>221</v>
      </c>
      <c r="F18" s="4" t="s">
        <v>15</v>
      </c>
      <c r="G18" s="4">
        <v>10</v>
      </c>
    </row>
    <row r="19" spans="1:7" outlineLevel="3">
      <c r="A19" s="4" t="s">
        <v>12</v>
      </c>
      <c r="B19" s="4" t="s">
        <v>92</v>
      </c>
      <c r="C19" s="5"/>
      <c r="D19" s="9"/>
      <c r="E19" s="30" t="s">
        <v>222</v>
      </c>
      <c r="F19" s="4" t="s">
        <v>15</v>
      </c>
      <c r="G19" s="4">
        <f>3.6*10^-6</f>
        <v>3.5999999999999998E-6</v>
      </c>
    </row>
    <row r="20" spans="1:7" outlineLevel="3">
      <c r="A20" s="4" t="s">
        <v>12</v>
      </c>
      <c r="B20" s="4" t="s">
        <v>92</v>
      </c>
      <c r="C20" s="5"/>
      <c r="D20" s="9"/>
      <c r="E20" s="30" t="s">
        <v>223</v>
      </c>
      <c r="F20" s="4" t="s">
        <v>15</v>
      </c>
      <c r="G20" s="4">
        <v>0.8</v>
      </c>
    </row>
  </sheetData>
  <mergeCells count="5">
    <mergeCell ref="A1:G1"/>
    <mergeCell ref="B2:G2"/>
    <mergeCell ref="B3:G3"/>
    <mergeCell ref="B4:G4"/>
    <mergeCell ref="B5:G5"/>
  </mergeCells>
  <dataValidations count="3">
    <dataValidation type="list" allowBlank="1" showInputMessage="1" showErrorMessage="1" sqref="G7" xr:uid="{993A6DFF-E688-43E5-A352-7B5C781D193A}">
      <formula1>"School,Prison,Hospital"</formula1>
    </dataValidation>
    <dataValidation type="list" allowBlank="1" showInputMessage="1" showErrorMessage="1" sqref="B3:G3" xr:uid="{411D662D-D44E-4451-BC60-6048FAB4174B}">
      <formula1>"Verifiable Credentials,Encrypted Verifiable Credential,Sub-Schema"</formula1>
    </dataValidation>
    <dataValidation type="list" allowBlank="1" showInputMessage="1" showErrorMessage="1" sqref="F7:F20 A7:A20" xr:uid="{6A59F440-8243-4005-9AB7-EF87B4185F69}">
      <formula1>"Yes,No"</formula1>
    </dataValidation>
  </dataValidations>
  <hyperlinks>
    <hyperlink ref="C7" location="'institution type (enum)'!A1" display="'institution type (enum)" xr:uid="{E6641E23-99D6-4195-B2CB-14748EAEABDF}"/>
    <hyperlink ref="B15" location="'Add different types of electric'!A1" display="Add different types of electric" xr:uid="{E5C0A366-84D4-49DF-81B1-304E9CC15B46}"/>
    <hyperlink ref="B13" location="'Add different types of renewabl'!A1" display="'Add different types of renewabl" xr:uid="{16D9FB25-7FED-42AF-9819-04EBF05AEB8C}"/>
  </hyperlinks>
  <pageMargins left="0.7" right="0.7" top="0.75" bottom="0.75" header="0.3" footer="0.3"/>
  <pageSetup orientation="portrait" horizontalDpi="4294967295" verticalDpi="4294967295"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07A7B-1FEA-41E8-BC40-49420A59CCE4}">
  <sheetPr>
    <outlinePr summaryBelow="0" summaryRight="0"/>
  </sheetPr>
  <dimension ref="A1:G12"/>
  <sheetViews>
    <sheetView workbookViewId="0">
      <selection activeCell="A17" sqref="A17"/>
    </sheetView>
  </sheetViews>
  <sheetFormatPr defaultRowHeight="15" outlineLevelRow="3"/>
  <cols>
    <col min="1" max="1" width="20" customWidth="1"/>
    <col min="2" max="2" width="40" customWidth="1"/>
    <col min="3" max="4" width="20" customWidth="1"/>
    <col min="5" max="5" width="70" customWidth="1"/>
    <col min="6" max="6" width="30" customWidth="1"/>
    <col min="7" max="7" width="50" customWidth="1"/>
  </cols>
  <sheetData>
    <row r="1" spans="1:7" ht="18.75">
      <c r="A1" s="39" t="s">
        <v>213</v>
      </c>
      <c r="B1" s="39"/>
      <c r="C1" s="39"/>
      <c r="D1" s="39"/>
      <c r="E1" s="39"/>
      <c r="F1" s="39"/>
      <c r="G1" s="39"/>
    </row>
    <row r="2" spans="1:7" ht="18.75">
      <c r="A2" s="1" t="s">
        <v>1</v>
      </c>
      <c r="B2" s="40"/>
      <c r="C2" s="40"/>
      <c r="D2" s="40"/>
      <c r="E2" s="40"/>
      <c r="F2" s="40"/>
      <c r="G2" s="40"/>
    </row>
    <row r="3" spans="1:7" ht="18.75">
      <c r="A3" s="1" t="s">
        <v>3</v>
      </c>
      <c r="B3" s="40" t="s">
        <v>146</v>
      </c>
      <c r="C3" s="40"/>
      <c r="D3" s="40"/>
      <c r="E3" s="40"/>
      <c r="F3" s="40"/>
      <c r="G3" s="40"/>
    </row>
    <row r="4" spans="1:7" ht="18.75">
      <c r="A4" s="1" t="s">
        <v>147</v>
      </c>
      <c r="B4" s="40"/>
      <c r="C4" s="40"/>
      <c r="D4" s="40"/>
      <c r="E4" s="40"/>
      <c r="F4" s="40"/>
      <c r="G4" s="40"/>
    </row>
    <row r="5" spans="1:7" ht="18.75">
      <c r="A5" s="1" t="s">
        <v>148</v>
      </c>
      <c r="B5" s="40"/>
      <c r="C5" s="40"/>
      <c r="D5" s="40"/>
      <c r="E5" s="40"/>
      <c r="F5" s="40"/>
      <c r="G5" s="40"/>
    </row>
    <row r="6" spans="1:7" ht="18.75">
      <c r="A6" s="2" t="s">
        <v>5</v>
      </c>
      <c r="B6" s="2" t="s">
        <v>6</v>
      </c>
      <c r="C6" s="2" t="s">
        <v>7</v>
      </c>
      <c r="D6" s="2" t="s">
        <v>8</v>
      </c>
      <c r="E6" s="2" t="s">
        <v>9</v>
      </c>
      <c r="F6" s="2" t="s">
        <v>10</v>
      </c>
      <c r="G6" s="2" t="s">
        <v>11</v>
      </c>
    </row>
    <row r="7" spans="1:7" ht="30" hidden="1" outlineLevel="2">
      <c r="A7" s="4" t="s">
        <v>12</v>
      </c>
      <c r="B7" s="30" t="s">
        <v>51</v>
      </c>
      <c r="C7" s="27" t="s">
        <v>200</v>
      </c>
      <c r="D7" s="9"/>
      <c r="E7" s="30" t="s">
        <v>201</v>
      </c>
      <c r="F7" s="4"/>
      <c r="G7" s="4" t="s">
        <v>205</v>
      </c>
    </row>
    <row r="8" spans="1:7" hidden="1" outlineLevel="2">
      <c r="A8" s="4" t="s">
        <v>12</v>
      </c>
      <c r="B8" s="4" t="s">
        <v>92</v>
      </c>
      <c r="C8" s="5" t="s">
        <v>2</v>
      </c>
      <c r="D8" s="9"/>
      <c r="E8" s="30" t="s">
        <v>203</v>
      </c>
      <c r="F8" s="4" t="s">
        <v>15</v>
      </c>
      <c r="G8" s="4">
        <v>100</v>
      </c>
    </row>
    <row r="9" spans="1:7" ht="30" hidden="1" outlineLevel="2">
      <c r="A9" s="4" t="s">
        <v>12</v>
      </c>
      <c r="B9" s="4" t="s">
        <v>92</v>
      </c>
      <c r="C9" s="5" t="s">
        <v>2</v>
      </c>
      <c r="D9" s="9"/>
      <c r="E9" s="30" t="s">
        <v>204</v>
      </c>
      <c r="F9" s="4" t="s">
        <v>15</v>
      </c>
      <c r="G9" s="4">
        <v>2</v>
      </c>
    </row>
    <row r="10" spans="1:7" ht="45" hidden="1" outlineLevel="2">
      <c r="A10" s="4" t="s">
        <v>12</v>
      </c>
      <c r="B10" s="4" t="s">
        <v>92</v>
      </c>
      <c r="C10" s="5"/>
      <c r="D10" s="9"/>
      <c r="E10" s="30" t="s">
        <v>194</v>
      </c>
      <c r="F10" s="4" t="s">
        <v>15</v>
      </c>
      <c r="G10" s="4">
        <v>0.45</v>
      </c>
    </row>
    <row r="11" spans="1:7" ht="60" hidden="1" outlineLevel="2">
      <c r="A11" s="4" t="s">
        <v>12</v>
      </c>
      <c r="B11" s="4" t="s">
        <v>92</v>
      </c>
      <c r="C11" s="5"/>
      <c r="D11" s="9"/>
      <c r="E11" s="30" t="s">
        <v>195</v>
      </c>
      <c r="F11" s="4" t="s">
        <v>15</v>
      </c>
      <c r="G11" s="4">
        <v>1.2E-2</v>
      </c>
    </row>
    <row r="12" spans="1:7" outlineLevel="3">
      <c r="A12" s="3" t="s">
        <v>12</v>
      </c>
      <c r="B12" s="28" t="s">
        <v>13</v>
      </c>
      <c r="C12" s="8"/>
      <c r="D12" s="3"/>
      <c r="E12" s="28" t="s">
        <v>214</v>
      </c>
      <c r="F12" s="3" t="s">
        <v>15</v>
      </c>
      <c r="G12" s="8" t="s">
        <v>215</v>
      </c>
    </row>
  </sheetData>
  <mergeCells count="5">
    <mergeCell ref="A1:G1"/>
    <mergeCell ref="B2:G2"/>
    <mergeCell ref="B3:G3"/>
    <mergeCell ref="B4:G4"/>
    <mergeCell ref="B5:G5"/>
  </mergeCells>
  <dataValidations count="3">
    <dataValidation type="list" allowBlank="1" showInputMessage="1" showErrorMessage="1" sqref="G7" xr:uid="{BAE48669-C929-4CC6-825F-ED4CD05F1935}">
      <formula1>"School,Prison,Hospital"</formula1>
    </dataValidation>
    <dataValidation type="list" allowBlank="1" showInputMessage="1" showErrorMessage="1" sqref="B3:G3" xr:uid="{BF42DFC3-08C9-4DB6-91F2-EF914644C1D3}">
      <formula1>"Verifiable Credentials,Encrypted Verifiable Credential,Sub-Schema"</formula1>
    </dataValidation>
    <dataValidation type="list" allowBlank="1" showInputMessage="1" showErrorMessage="1" sqref="F7:F12 A7:A12" xr:uid="{61FEB069-24C2-41E4-8F80-109F8280979A}">
      <formula1>"Yes,No"</formula1>
    </dataValidation>
  </dataValidations>
  <hyperlinks>
    <hyperlink ref="C7" location="'institution type (enum)'!A1" display="'institution type (enum)" xr:uid="{49F4B70E-8B71-4210-BEBE-9F0579EB409B}"/>
  </hyperlinks>
  <pageMargins left="0.7" right="0.7" top="0.75" bottom="0.75" header="0.3" footer="0.3"/>
  <pageSetup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EAB29-10FC-4905-A4B6-8A9A18D8D95D}">
  <sheetPr>
    <outlinePr summaryBelow="0" summaryRight="0"/>
  </sheetPr>
  <dimension ref="A1:G16"/>
  <sheetViews>
    <sheetView workbookViewId="0">
      <selection activeCell="B28" sqref="B28"/>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9" t="s">
        <v>217</v>
      </c>
      <c r="B1" s="39"/>
      <c r="C1" s="39"/>
      <c r="D1" s="39"/>
      <c r="E1" s="39"/>
      <c r="F1" s="39"/>
      <c r="G1" s="39"/>
    </row>
    <row r="2" spans="1:7" ht="18.75">
      <c r="A2" s="1" t="s">
        <v>1</v>
      </c>
      <c r="B2" s="40"/>
      <c r="C2" s="40"/>
      <c r="D2" s="40"/>
      <c r="E2" s="40"/>
      <c r="F2" s="40"/>
      <c r="G2" s="40"/>
    </row>
    <row r="3" spans="1:7" ht="18.75">
      <c r="A3" s="1" t="s">
        <v>3</v>
      </c>
      <c r="B3" s="40" t="s">
        <v>146</v>
      </c>
      <c r="C3" s="40"/>
      <c r="D3" s="40"/>
      <c r="E3" s="40"/>
      <c r="F3" s="40"/>
      <c r="G3" s="40"/>
    </row>
    <row r="4" spans="1:7" ht="18.75">
      <c r="A4" s="1" t="s">
        <v>147</v>
      </c>
      <c r="B4" s="40"/>
      <c r="C4" s="40"/>
      <c r="D4" s="40"/>
      <c r="E4" s="40"/>
      <c r="F4" s="40"/>
      <c r="G4" s="40"/>
    </row>
    <row r="5" spans="1:7" ht="18.75">
      <c r="A5" s="1" t="s">
        <v>148</v>
      </c>
      <c r="B5" s="40"/>
      <c r="C5" s="40"/>
      <c r="D5" s="40"/>
      <c r="E5" s="40"/>
      <c r="F5" s="40"/>
      <c r="G5" s="40"/>
    </row>
    <row r="6" spans="1:7" ht="18.75">
      <c r="A6" s="2" t="s">
        <v>5</v>
      </c>
      <c r="B6" s="2" t="s">
        <v>6</v>
      </c>
      <c r="C6" s="2" t="s">
        <v>7</v>
      </c>
      <c r="D6" s="2" t="s">
        <v>8</v>
      </c>
      <c r="E6" s="2" t="s">
        <v>9</v>
      </c>
      <c r="F6" s="2" t="s">
        <v>10</v>
      </c>
      <c r="G6" s="2" t="s">
        <v>11</v>
      </c>
    </row>
    <row r="7" spans="1:7" ht="30" hidden="1">
      <c r="A7" s="4" t="s">
        <v>12</v>
      </c>
      <c r="B7" s="30" t="s">
        <v>51</v>
      </c>
      <c r="C7" s="27" t="s">
        <v>200</v>
      </c>
      <c r="D7" s="9"/>
      <c r="E7" s="30" t="s">
        <v>201</v>
      </c>
      <c r="F7" s="4"/>
      <c r="G7" s="4" t="s">
        <v>205</v>
      </c>
    </row>
    <row r="8" spans="1:7" hidden="1">
      <c r="A8" s="4" t="s">
        <v>12</v>
      </c>
      <c r="B8" s="4" t="s">
        <v>92</v>
      </c>
      <c r="C8" s="5" t="s">
        <v>2</v>
      </c>
      <c r="D8" s="9"/>
      <c r="E8" s="30" t="s">
        <v>203</v>
      </c>
      <c r="F8" s="4" t="s">
        <v>15</v>
      </c>
      <c r="G8" s="4">
        <v>100</v>
      </c>
    </row>
    <row r="9" spans="1:7" ht="30" hidden="1">
      <c r="A9" s="4" t="s">
        <v>12</v>
      </c>
      <c r="B9" s="4" t="s">
        <v>92</v>
      </c>
      <c r="C9" s="5" t="s">
        <v>2</v>
      </c>
      <c r="D9" s="9"/>
      <c r="E9" s="30" t="s">
        <v>204</v>
      </c>
      <c r="F9" s="4" t="s">
        <v>15</v>
      </c>
      <c r="G9" s="4">
        <v>2</v>
      </c>
    </row>
    <row r="10" spans="1:7" ht="45" hidden="1">
      <c r="A10" s="4" t="s">
        <v>12</v>
      </c>
      <c r="B10" s="4" t="s">
        <v>92</v>
      </c>
      <c r="C10" s="5"/>
      <c r="D10" s="9"/>
      <c r="E10" s="30" t="s">
        <v>194</v>
      </c>
      <c r="F10" s="4" t="s">
        <v>15</v>
      </c>
      <c r="G10" s="4">
        <v>0.45</v>
      </c>
    </row>
    <row r="11" spans="1:7" ht="60" hidden="1">
      <c r="A11" s="4" t="s">
        <v>12</v>
      </c>
      <c r="B11" s="4" t="s">
        <v>92</v>
      </c>
      <c r="C11" s="5"/>
      <c r="D11" s="9"/>
      <c r="E11" s="30" t="s">
        <v>195</v>
      </c>
      <c r="F11" s="4" t="s">
        <v>15</v>
      </c>
      <c r="G11" s="4">
        <v>1.2E-2</v>
      </c>
    </row>
    <row r="12" spans="1:7">
      <c r="A12" s="3" t="s">
        <v>12</v>
      </c>
      <c r="B12" s="28" t="s">
        <v>13</v>
      </c>
      <c r="C12" s="8"/>
      <c r="D12" s="3"/>
      <c r="E12" s="28" t="s">
        <v>218</v>
      </c>
      <c r="F12" s="3" t="s">
        <v>15</v>
      </c>
      <c r="G12" s="8" t="s">
        <v>219</v>
      </c>
    </row>
    <row r="13" spans="1:7" ht="30">
      <c r="A13" s="3" t="s">
        <v>12</v>
      </c>
      <c r="B13" s="28" t="s">
        <v>92</v>
      </c>
      <c r="C13" s="8"/>
      <c r="D13" s="3"/>
      <c r="E13" s="28" t="s">
        <v>220</v>
      </c>
      <c r="F13" s="3" t="s">
        <v>15</v>
      </c>
      <c r="G13" s="8">
        <v>100</v>
      </c>
    </row>
    <row r="14" spans="1:7">
      <c r="A14" s="3" t="s">
        <v>12</v>
      </c>
      <c r="B14" s="28" t="s">
        <v>92</v>
      </c>
      <c r="C14" s="8"/>
      <c r="D14" s="3"/>
      <c r="E14" s="28" t="s">
        <v>221</v>
      </c>
      <c r="F14" s="3" t="s">
        <v>15</v>
      </c>
      <c r="G14" s="8">
        <v>10</v>
      </c>
    </row>
    <row r="15" spans="1:7">
      <c r="A15" s="3" t="s">
        <v>12</v>
      </c>
      <c r="B15" s="28" t="s">
        <v>92</v>
      </c>
      <c r="C15" s="8"/>
      <c r="D15" s="3"/>
      <c r="E15" s="28" t="s">
        <v>222</v>
      </c>
      <c r="F15" s="3" t="s">
        <v>15</v>
      </c>
      <c r="G15" s="8">
        <f>3.6*10^-6</f>
        <v>3.5999999999999998E-6</v>
      </c>
    </row>
    <row r="16" spans="1:7">
      <c r="A16" s="3" t="s">
        <v>12</v>
      </c>
      <c r="B16" s="28" t="s">
        <v>92</v>
      </c>
      <c r="C16" s="8"/>
      <c r="D16" s="3"/>
      <c r="E16" s="28" t="s">
        <v>223</v>
      </c>
      <c r="F16" s="3" t="s">
        <v>15</v>
      </c>
      <c r="G16" s="8">
        <v>0.8</v>
      </c>
    </row>
  </sheetData>
  <mergeCells count="5">
    <mergeCell ref="A1:G1"/>
    <mergeCell ref="B2:G2"/>
    <mergeCell ref="B3:G3"/>
    <mergeCell ref="B4:G4"/>
    <mergeCell ref="B5:G5"/>
  </mergeCells>
  <dataValidations count="3">
    <dataValidation type="list" allowBlank="1" showInputMessage="1" showErrorMessage="1" sqref="B3:G3" xr:uid="{587FE368-4C2D-4435-BDE8-E9194065B21D}">
      <formula1>"Verifiable Credentials,Encrypted Verifiable Credential,Sub-Schema"</formula1>
    </dataValidation>
    <dataValidation type="list" allowBlank="1" showInputMessage="1" showErrorMessage="1" sqref="G7" xr:uid="{23DD05B8-D218-4DA1-A30D-5D3AAE6DF7C6}">
      <formula1>"School,Prison,Hospital"</formula1>
    </dataValidation>
    <dataValidation type="list" allowBlank="1" showInputMessage="1" showErrorMessage="1" sqref="F7:F16 A7:A16" xr:uid="{89D40185-4E82-4CEA-96D3-5336BEA8D766}">
      <formula1>"Yes,No"</formula1>
    </dataValidation>
  </dataValidations>
  <hyperlinks>
    <hyperlink ref="C7" location="'institution type (enum)'!A1" display="'institution type (enum)" xr:uid="{56CAF499-D98C-402A-B841-D4466EFEBA4D}"/>
  </hyperlinks>
  <pageMargins left="0.7" right="0.7" top="0.75" bottom="0.75" header="0.3" footer="0.3"/>
  <pageSetup orientation="portrait" horizontalDpi="4294967295" verticalDpi="4294967295"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4139D-484C-4CFE-9780-CAFEB8CEAB08}">
  <sheetPr>
    <outlinePr summaryBelow="0" summaryRight="0"/>
  </sheetPr>
  <dimension ref="A1:G35"/>
  <sheetViews>
    <sheetView workbookViewId="0">
      <selection activeCell="A12" sqref="A12:XFD20"/>
    </sheetView>
  </sheetViews>
  <sheetFormatPr defaultRowHeight="15" outlineLevelRow="3"/>
  <cols>
    <col min="1" max="1" width="20" customWidth="1"/>
    <col min="2" max="2" width="40" customWidth="1"/>
    <col min="3" max="4" width="20" customWidth="1"/>
    <col min="5" max="5" width="70" customWidth="1"/>
    <col min="6" max="6" width="30" customWidth="1"/>
    <col min="7" max="7" width="50" customWidth="1"/>
  </cols>
  <sheetData>
    <row r="1" spans="1:7" ht="18.75">
      <c r="A1" s="39" t="s">
        <v>226</v>
      </c>
      <c r="B1" s="39"/>
      <c r="C1" s="39"/>
      <c r="D1" s="39"/>
      <c r="E1" s="39"/>
      <c r="F1" s="39"/>
      <c r="G1" s="39"/>
    </row>
    <row r="2" spans="1:7" ht="18.75">
      <c r="A2" s="1" t="s">
        <v>1</v>
      </c>
      <c r="B2" s="40"/>
      <c r="C2" s="40"/>
      <c r="D2" s="40"/>
      <c r="E2" s="40"/>
      <c r="F2" s="40"/>
      <c r="G2" s="40"/>
    </row>
    <row r="3" spans="1:7" ht="18.75">
      <c r="A3" s="1" t="s">
        <v>3</v>
      </c>
      <c r="B3" s="40" t="s">
        <v>146</v>
      </c>
      <c r="C3" s="40"/>
      <c r="D3" s="40"/>
      <c r="E3" s="40"/>
      <c r="F3" s="40"/>
      <c r="G3" s="40"/>
    </row>
    <row r="4" spans="1:7" ht="18.75">
      <c r="A4" s="1" t="s">
        <v>147</v>
      </c>
      <c r="B4" s="40"/>
      <c r="C4" s="40"/>
      <c r="D4" s="40"/>
      <c r="E4" s="40"/>
      <c r="F4" s="40"/>
      <c r="G4" s="40"/>
    </row>
    <row r="5" spans="1:7" ht="18.75">
      <c r="A5" s="1" t="s">
        <v>148</v>
      </c>
      <c r="B5" s="40"/>
      <c r="C5" s="40"/>
      <c r="D5" s="40"/>
      <c r="E5" s="40"/>
      <c r="F5" s="40"/>
      <c r="G5" s="40"/>
    </row>
    <row r="6" spans="1:7" ht="18.75">
      <c r="A6" s="2" t="s">
        <v>5</v>
      </c>
      <c r="B6" s="2" t="s">
        <v>6</v>
      </c>
      <c r="C6" s="2" t="s">
        <v>7</v>
      </c>
      <c r="D6" s="2" t="s">
        <v>8</v>
      </c>
      <c r="E6" s="2" t="s">
        <v>9</v>
      </c>
      <c r="F6" s="2" t="s">
        <v>10</v>
      </c>
      <c r="G6" s="2" t="s">
        <v>11</v>
      </c>
    </row>
    <row r="7" spans="1:7" ht="30" hidden="1">
      <c r="A7" s="4" t="s">
        <v>12</v>
      </c>
      <c r="B7" s="30" t="s">
        <v>51</v>
      </c>
      <c r="C7" s="27" t="s">
        <v>200</v>
      </c>
      <c r="D7" s="9"/>
      <c r="E7" s="30" t="s">
        <v>201</v>
      </c>
      <c r="F7" s="4"/>
      <c r="G7" s="4" t="s">
        <v>205</v>
      </c>
    </row>
    <row r="8" spans="1:7" hidden="1">
      <c r="A8" s="4" t="s">
        <v>12</v>
      </c>
      <c r="B8" s="4" t="s">
        <v>92</v>
      </c>
      <c r="C8" s="5" t="s">
        <v>2</v>
      </c>
      <c r="D8" s="9"/>
      <c r="E8" s="30" t="s">
        <v>203</v>
      </c>
      <c r="F8" s="4" t="s">
        <v>15</v>
      </c>
      <c r="G8" s="4">
        <v>100</v>
      </c>
    </row>
    <row r="9" spans="1:7" ht="30" hidden="1">
      <c r="A9" s="4" t="s">
        <v>12</v>
      </c>
      <c r="B9" s="4" t="s">
        <v>92</v>
      </c>
      <c r="C9" s="5" t="s">
        <v>2</v>
      </c>
      <c r="D9" s="9"/>
      <c r="E9" s="30" t="s">
        <v>204</v>
      </c>
      <c r="F9" s="4" t="s">
        <v>15</v>
      </c>
      <c r="G9" s="4">
        <v>2</v>
      </c>
    </row>
    <row r="10" spans="1:7" ht="45" hidden="1">
      <c r="A10" s="4" t="s">
        <v>12</v>
      </c>
      <c r="B10" s="4" t="s">
        <v>92</v>
      </c>
      <c r="C10" s="5"/>
      <c r="D10" s="9"/>
      <c r="E10" s="30" t="s">
        <v>194</v>
      </c>
      <c r="F10" s="4" t="s">
        <v>15</v>
      </c>
      <c r="G10" s="4">
        <v>0.45</v>
      </c>
    </row>
    <row r="11" spans="1:7" ht="60" hidden="1">
      <c r="A11" s="4" t="s">
        <v>12</v>
      </c>
      <c r="B11" s="4" t="s">
        <v>92</v>
      </c>
      <c r="C11" s="5"/>
      <c r="D11" s="9"/>
      <c r="E11" s="30" t="s">
        <v>195</v>
      </c>
      <c r="F11" s="4" t="s">
        <v>15</v>
      </c>
      <c r="G11" s="4">
        <v>1.2E-2</v>
      </c>
    </row>
    <row r="12" spans="1:7">
      <c r="A12" s="3" t="s">
        <v>15</v>
      </c>
      <c r="B12" s="28" t="s">
        <v>92</v>
      </c>
      <c r="C12" s="26"/>
      <c r="D12" s="3" t="s">
        <v>149</v>
      </c>
      <c r="E12" s="28" t="s">
        <v>227</v>
      </c>
      <c r="F12" s="3" t="s">
        <v>15</v>
      </c>
      <c r="G12" s="8">
        <f>G14+G16+G18</f>
        <v>0</v>
      </c>
    </row>
    <row r="13" spans="1:7" ht="30">
      <c r="A13" s="3" t="s">
        <v>12</v>
      </c>
      <c r="B13" s="28" t="s">
        <v>51</v>
      </c>
      <c r="C13" s="26" t="s">
        <v>228</v>
      </c>
      <c r="D13" s="3"/>
      <c r="E13" s="28" t="s">
        <v>229</v>
      </c>
      <c r="F13" s="3" t="s">
        <v>15</v>
      </c>
      <c r="G13" s="8" t="s">
        <v>12</v>
      </c>
    </row>
    <row r="14" spans="1:7">
      <c r="A14" s="3" t="s">
        <v>15</v>
      </c>
      <c r="B14" s="28" t="s">
        <v>92</v>
      </c>
      <c r="C14" s="26"/>
      <c r="D14" s="3" t="s">
        <v>149</v>
      </c>
      <c r="E14" s="28" t="s">
        <v>230</v>
      </c>
      <c r="F14" s="3" t="s">
        <v>15</v>
      </c>
      <c r="G14" s="8">
        <f>IF(AND(G13="Yes"),G19,IF(AND(G13="No"),0))</f>
        <v>0</v>
      </c>
    </row>
    <row r="15" spans="1:7" ht="45">
      <c r="A15" s="3" t="s">
        <v>12</v>
      </c>
      <c r="B15" s="28" t="s">
        <v>51</v>
      </c>
      <c r="C15" s="26" t="s">
        <v>231</v>
      </c>
      <c r="D15" s="3"/>
      <c r="E15" s="28" t="s">
        <v>232</v>
      </c>
      <c r="F15" s="3" t="s">
        <v>15</v>
      </c>
      <c r="G15" s="8" t="s">
        <v>15</v>
      </c>
    </row>
    <row r="16" spans="1:7">
      <c r="A16" s="3" t="s">
        <v>15</v>
      </c>
      <c r="B16" s="28" t="s">
        <v>92</v>
      </c>
      <c r="C16" s="26"/>
      <c r="D16" s="3" t="b">
        <f>EXACT(G15,"Yes")</f>
        <v>0</v>
      </c>
      <c r="E16" s="28" t="s">
        <v>233</v>
      </c>
      <c r="F16" s="3" t="s">
        <v>15</v>
      </c>
      <c r="G16" s="8"/>
    </row>
    <row r="17" spans="1:7" ht="90">
      <c r="A17" s="3" t="s">
        <v>12</v>
      </c>
      <c r="B17" s="28" t="s">
        <v>51</v>
      </c>
      <c r="C17" s="26" t="s">
        <v>234</v>
      </c>
      <c r="D17" s="3"/>
      <c r="E17" s="28" t="s">
        <v>235</v>
      </c>
      <c r="F17" s="3" t="s">
        <v>15</v>
      </c>
      <c r="G17" s="8" t="s">
        <v>15</v>
      </c>
    </row>
    <row r="18" spans="1:7">
      <c r="A18" s="3" t="s">
        <v>15</v>
      </c>
      <c r="B18" s="28" t="s">
        <v>92</v>
      </c>
      <c r="C18" s="26"/>
      <c r="D18" s="3" t="s">
        <v>149</v>
      </c>
      <c r="E18" s="28" t="s">
        <v>236</v>
      </c>
      <c r="F18" s="3" t="s">
        <v>15</v>
      </c>
      <c r="G18" s="8">
        <f>IF(AND(G17="Yes"),G35,IF(AND(G17="No"),0))</f>
        <v>0</v>
      </c>
    </row>
    <row r="19" spans="1:7">
      <c r="A19" s="31" t="s">
        <v>12</v>
      </c>
      <c r="B19" s="33" t="s">
        <v>237</v>
      </c>
      <c r="C19" s="32"/>
      <c r="D19" s="31" t="b">
        <f>EXACT(G13,"Yes")</f>
        <v>1</v>
      </c>
      <c r="E19" s="31" t="s">
        <v>237</v>
      </c>
      <c r="F19" s="31" t="s">
        <v>15</v>
      </c>
      <c r="G19" s="31"/>
    </row>
    <row r="20" spans="1:7" collapsed="1">
      <c r="A20" s="31" t="s">
        <v>12</v>
      </c>
      <c r="B20" s="33" t="s">
        <v>238</v>
      </c>
      <c r="C20" s="32"/>
      <c r="D20" s="31" t="b">
        <f>EXACT(G17,"Yes")</f>
        <v>0</v>
      </c>
      <c r="E20" s="31" t="s">
        <v>238</v>
      </c>
      <c r="F20" s="31" t="s">
        <v>15</v>
      </c>
      <c r="G20" s="31"/>
    </row>
    <row r="21" spans="1:7" ht="30" hidden="1" outlineLevel="1">
      <c r="A21" s="3" t="s">
        <v>12</v>
      </c>
      <c r="B21" s="11" t="s">
        <v>250</v>
      </c>
      <c r="C21" s="3" t="s">
        <v>2</v>
      </c>
      <c r="D21" s="3"/>
      <c r="E21" s="3" t="s">
        <v>251</v>
      </c>
      <c r="F21" s="3" t="s">
        <v>12</v>
      </c>
      <c r="G21" s="3" t="s">
        <v>2</v>
      </c>
    </row>
    <row r="22" spans="1:7" hidden="1" outlineLevel="2" collapsed="1">
      <c r="A22" s="4" t="s">
        <v>12</v>
      </c>
      <c r="B22" s="4" t="s">
        <v>13</v>
      </c>
      <c r="C22" s="4" t="s">
        <v>2</v>
      </c>
      <c r="D22" s="4"/>
      <c r="E22" s="4" t="s">
        <v>252</v>
      </c>
      <c r="F22" s="4" t="s">
        <v>15</v>
      </c>
      <c r="G22" s="4" t="s">
        <v>16</v>
      </c>
    </row>
    <row r="23" spans="1:7" hidden="1" outlineLevel="2" collapsed="1">
      <c r="A23" s="4" t="s">
        <v>12</v>
      </c>
      <c r="B23" s="4" t="s">
        <v>13</v>
      </c>
      <c r="C23" s="4" t="s">
        <v>2</v>
      </c>
      <c r="D23" s="4"/>
      <c r="E23" s="4" t="s">
        <v>253</v>
      </c>
      <c r="F23" s="4" t="s">
        <v>15</v>
      </c>
      <c r="G23" s="4" t="s">
        <v>16</v>
      </c>
    </row>
    <row r="24" spans="1:7" ht="30" hidden="1" outlineLevel="2" collapsed="1">
      <c r="A24" s="4" t="s">
        <v>12</v>
      </c>
      <c r="B24" s="4" t="s">
        <v>51</v>
      </c>
      <c r="C24" s="5" t="s">
        <v>254</v>
      </c>
      <c r="D24" s="4"/>
      <c r="E24" s="4" t="s">
        <v>255</v>
      </c>
      <c r="F24" s="4" t="s">
        <v>15</v>
      </c>
      <c r="G24" s="4" t="s">
        <v>256</v>
      </c>
    </row>
    <row r="25" spans="1:7" ht="30" hidden="1" outlineLevel="2" collapsed="1">
      <c r="A25" s="4" t="s">
        <v>15</v>
      </c>
      <c r="B25" s="4" t="s">
        <v>92</v>
      </c>
      <c r="C25" s="4" t="s">
        <v>2</v>
      </c>
      <c r="D25" s="4" t="b">
        <f>EXACT(G24,"The CO2 emission coefficient is calculated based on net calorific value and CO2 emission factor of the fuel type")</f>
        <v>0</v>
      </c>
      <c r="E25" s="4" t="s">
        <v>257</v>
      </c>
      <c r="F25" s="4" t="s">
        <v>15</v>
      </c>
      <c r="G25" s="4">
        <v>1</v>
      </c>
    </row>
    <row r="26" spans="1:7" hidden="1" outlineLevel="2" collapsed="1">
      <c r="A26" s="4" t="s">
        <v>15</v>
      </c>
      <c r="B26" s="4" t="s">
        <v>92</v>
      </c>
      <c r="C26" s="4" t="s">
        <v>2</v>
      </c>
      <c r="D26" s="4" t="b">
        <f>EXACT(G24,"The CO2 emission coefficient is calculated based on net calorific value and CO2 emission factor of the fuel type")</f>
        <v>0</v>
      </c>
      <c r="E26" s="4" t="s">
        <v>258</v>
      </c>
      <c r="F26" s="4" t="s">
        <v>15</v>
      </c>
      <c r="G26" s="4">
        <v>1</v>
      </c>
    </row>
    <row r="27" spans="1:7" hidden="1" outlineLevel="2">
      <c r="A27" s="34" t="s">
        <v>15</v>
      </c>
      <c r="B27" s="35" t="s">
        <v>259</v>
      </c>
      <c r="C27" s="34" t="s">
        <v>2</v>
      </c>
      <c r="D27" s="34" t="b">
        <f>EXACT(G24,"The CO2 emission coefficient is calculated based on the chemical composition of the fossil fuel type")</f>
        <v>1</v>
      </c>
      <c r="E27" s="34" t="s">
        <v>260</v>
      </c>
      <c r="F27" s="34" t="s">
        <v>15</v>
      </c>
      <c r="G27" s="34" t="s">
        <v>2</v>
      </c>
    </row>
    <row r="28" spans="1:7" ht="30" hidden="1" outlineLevel="3" collapsed="1">
      <c r="A28" s="4" t="s">
        <v>12</v>
      </c>
      <c r="B28" s="4" t="s">
        <v>51</v>
      </c>
      <c r="C28" s="5" t="s">
        <v>261</v>
      </c>
      <c r="D28" s="4"/>
      <c r="E28" s="4" t="s">
        <v>260</v>
      </c>
      <c r="F28" s="4" t="s">
        <v>15</v>
      </c>
      <c r="G28" s="4" t="s">
        <v>262</v>
      </c>
    </row>
    <row r="29" spans="1:7" ht="30" hidden="1" outlineLevel="3" collapsed="1">
      <c r="A29" s="4" t="s">
        <v>15</v>
      </c>
      <c r="B29" s="4" t="s">
        <v>92</v>
      </c>
      <c r="C29" s="4" t="s">
        <v>2</v>
      </c>
      <c r="D29" s="4" t="b">
        <f>EXACT(G28,"Volume")</f>
        <v>0</v>
      </c>
      <c r="E29" s="4" t="s">
        <v>263</v>
      </c>
      <c r="F29" s="4" t="s">
        <v>15</v>
      </c>
      <c r="G29" s="4">
        <v>1</v>
      </c>
    </row>
    <row r="30" spans="1:7" ht="30" hidden="1" outlineLevel="3" collapsed="1">
      <c r="A30" s="4" t="s">
        <v>15</v>
      </c>
      <c r="B30" s="4" t="s">
        <v>92</v>
      </c>
      <c r="C30" s="4" t="s">
        <v>2</v>
      </c>
      <c r="D30" s="4" t="b">
        <f>EXACT(G28,"Volume")</f>
        <v>0</v>
      </c>
      <c r="E30" s="4" t="s">
        <v>264</v>
      </c>
      <c r="F30" s="4" t="s">
        <v>15</v>
      </c>
      <c r="G30" s="4">
        <v>1</v>
      </c>
    </row>
    <row r="31" spans="1:7" ht="30" hidden="1" outlineLevel="3" collapsed="1">
      <c r="A31" s="4" t="s">
        <v>15</v>
      </c>
      <c r="B31" s="4" t="s">
        <v>92</v>
      </c>
      <c r="C31" s="4" t="s">
        <v>2</v>
      </c>
      <c r="D31" s="4" t="b">
        <f>EXACT(G28,"Mass")</f>
        <v>1</v>
      </c>
      <c r="E31" s="4" t="s">
        <v>263</v>
      </c>
      <c r="F31" s="4" t="s">
        <v>15</v>
      </c>
      <c r="G31" s="4">
        <v>1</v>
      </c>
    </row>
    <row r="32" spans="1:7" ht="30" hidden="1" outlineLevel="2" collapsed="1">
      <c r="A32" s="4" t="s">
        <v>12</v>
      </c>
      <c r="B32" s="4" t="s">
        <v>92</v>
      </c>
      <c r="C32" s="4" t="s">
        <v>2</v>
      </c>
      <c r="D32" s="4"/>
      <c r="E32" s="4" t="s">
        <v>265</v>
      </c>
      <c r="F32" s="4" t="s">
        <v>15</v>
      </c>
      <c r="G32" s="4">
        <v>1</v>
      </c>
    </row>
    <row r="33" spans="1:7" ht="30" hidden="1" outlineLevel="2" collapsed="1">
      <c r="A33" s="4" t="s">
        <v>15</v>
      </c>
      <c r="B33" s="4" t="s">
        <v>92</v>
      </c>
      <c r="C33" s="4" t="s">
        <v>2</v>
      </c>
      <c r="D33" s="4" t="s">
        <v>15</v>
      </c>
      <c r="E33" s="4" t="s">
        <v>266</v>
      </c>
      <c r="F33" s="4" t="s">
        <v>15</v>
      </c>
      <c r="G33" s="4">
        <v>1</v>
      </c>
    </row>
    <row r="34" spans="1:7" hidden="1" outlineLevel="2" collapsed="1">
      <c r="A34" s="4" t="s">
        <v>15</v>
      </c>
      <c r="B34" s="4" t="s">
        <v>92</v>
      </c>
      <c r="C34" s="4" t="s">
        <v>2</v>
      </c>
      <c r="D34" s="4" t="s">
        <v>15</v>
      </c>
      <c r="E34" s="4" t="s">
        <v>267</v>
      </c>
      <c r="F34" s="4" t="s">
        <v>15</v>
      </c>
      <c r="G34" s="4">
        <v>1</v>
      </c>
    </row>
    <row r="35" spans="1:7" ht="30" hidden="1" outlineLevel="1">
      <c r="A35" s="3" t="s">
        <v>15</v>
      </c>
      <c r="B35" s="3" t="s">
        <v>92</v>
      </c>
      <c r="C35" s="3" t="s">
        <v>2</v>
      </c>
      <c r="D35" s="3" t="s">
        <v>15</v>
      </c>
      <c r="E35" s="3" t="s">
        <v>268</v>
      </c>
      <c r="F35" s="3" t="s">
        <v>15</v>
      </c>
      <c r="G35" s="3">
        <v>1</v>
      </c>
    </row>
  </sheetData>
  <mergeCells count="5">
    <mergeCell ref="A1:G1"/>
    <mergeCell ref="B2:G2"/>
    <mergeCell ref="B3:G3"/>
    <mergeCell ref="B4:G4"/>
    <mergeCell ref="B5:G5"/>
  </mergeCells>
  <dataValidations count="3">
    <dataValidation type="list" allowBlank="1" showInputMessage="1" showErrorMessage="1" sqref="F7:F20 A7:A20 G15 G13 G17" xr:uid="{64F91354-4154-4455-8987-11198229422B}">
      <formula1>"Yes,No"</formula1>
    </dataValidation>
    <dataValidation type="list" allowBlank="1" showInputMessage="1" showErrorMessage="1" sqref="G7" xr:uid="{15F9F2FB-9607-4914-9957-66AEE6E9BC4B}">
      <formula1>"School,Prison,Hospital"</formula1>
    </dataValidation>
    <dataValidation type="list" allowBlank="1" showInputMessage="1" showErrorMessage="1" sqref="B3:G3" xr:uid="{92B21839-6DF4-4316-BF92-02EA77FEDBC2}">
      <formula1>"Verifiable Credentials,Encrypted Verifiable Credential,Sub-Schema"</formula1>
    </dataValidation>
  </dataValidations>
  <hyperlinks>
    <hyperlink ref="C7" location="'institution type (enum)'!A1" display="'institution type (enum)" xr:uid="{16A29409-918D-4DD3-9C37-70876A2BF29E}"/>
    <hyperlink ref="B19" location="'Tool 16'!A1" display="Tool 16" xr:uid="{F72B384E-519B-40DF-BB80-4A43C3CCEB63}"/>
    <hyperlink ref="B20" location="'Tool 03'!A1" display="Tool 03" xr:uid="{560F116A-6D36-4313-B9EE-C91E561CDC1D}"/>
    <hyperlink ref="C13" location="'Are there any project em (enum)'!A1" display="'Are there any project em (enum)" xr:uid="{7A44D4E2-CDD1-469F-8454-6F4EA2C8606B}"/>
    <hyperlink ref="C15" location="'Are there any methane em (enum)'!A1" display="'Are there any methane em (enum)" xr:uid="{C2FBEF18-D08E-4196-8BE7-77F33A507599}"/>
    <hyperlink ref="C17" location="'In case of electric cook (enum)'!A1" display="'In case of electric cook (enum)" xr:uid="{AF243CC7-627B-4EAB-B660-FFC3C5F311D3}"/>
    <hyperlink ref="B21" location="#'Tool 03 Add Fuel Type'!A1" display="Tool 03 Add Fuel Type" xr:uid="{9D65568D-BF2D-4200-B81B-818F98C930E0}"/>
    <hyperlink ref="C24" location="#'What approach would you (enum)'!A3" display="What approach would you (enum)" xr:uid="{A1F1C862-49E2-4995-81DF-08438BEC118C}"/>
    <hyperlink ref="B27" location="#'Tool 03 Is the fuel used measu'!A1" display="Tool 03 Is the fuel used measu" xr:uid="{02527F4D-6649-4E48-BD19-96CF7462D33F}"/>
    <hyperlink ref="C28" location="#'Is the fuel used measus (enum)'!A3" display="Is the fuel used measus (enum)" xr:uid="{13524006-44BB-4C57-AAC9-96A00071E60E}"/>
  </hyperlinks>
  <pageMargins left="0.7" right="0.7" top="0.75" bottom="0.75" header="0.3" footer="0.3"/>
  <pageSetup orientation="portrait" horizontalDpi="4294967295" verticalDpi="4294967295"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C4CF8-C566-4CF9-A9B6-49D94A6B95D4}">
  <sheetPr>
    <outlinePr summaryBelow="0" summaryRight="0"/>
  </sheetPr>
  <dimension ref="A1:G19"/>
  <sheetViews>
    <sheetView workbookViewId="0">
      <selection activeCell="A12" sqref="A12:XFD12"/>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9" t="s">
        <v>239</v>
      </c>
      <c r="B1" s="39"/>
      <c r="C1" s="39"/>
      <c r="D1" s="39"/>
      <c r="E1" s="39"/>
      <c r="F1" s="39"/>
      <c r="G1" s="39"/>
    </row>
    <row r="2" spans="1:7" ht="18.75">
      <c r="A2" s="1" t="s">
        <v>1</v>
      </c>
      <c r="B2" s="40"/>
      <c r="C2" s="40"/>
      <c r="D2" s="40"/>
      <c r="E2" s="40"/>
      <c r="F2" s="40"/>
      <c r="G2" s="40"/>
    </row>
    <row r="3" spans="1:7" ht="18.75">
      <c r="A3" s="1" t="s">
        <v>3</v>
      </c>
      <c r="B3" s="40" t="s">
        <v>146</v>
      </c>
      <c r="C3" s="40"/>
      <c r="D3" s="40"/>
      <c r="E3" s="40"/>
      <c r="F3" s="40"/>
      <c r="G3" s="40"/>
    </row>
    <row r="4" spans="1:7" ht="18.75">
      <c r="A4" s="1" t="s">
        <v>147</v>
      </c>
      <c r="B4" s="40"/>
      <c r="C4" s="40"/>
      <c r="D4" s="40"/>
      <c r="E4" s="40"/>
      <c r="F4" s="40"/>
      <c r="G4" s="40"/>
    </row>
    <row r="5" spans="1:7" ht="18.75">
      <c r="A5" s="1" t="s">
        <v>148</v>
      </c>
      <c r="B5" s="40"/>
      <c r="C5" s="40"/>
      <c r="D5" s="40"/>
      <c r="E5" s="40"/>
      <c r="F5" s="40"/>
      <c r="G5" s="40"/>
    </row>
    <row r="6" spans="1:7" ht="18.75">
      <c r="A6" s="2" t="s">
        <v>5</v>
      </c>
      <c r="B6" s="2" t="s">
        <v>6</v>
      </c>
      <c r="C6" s="2" t="s">
        <v>7</v>
      </c>
      <c r="D6" s="2" t="s">
        <v>8</v>
      </c>
      <c r="E6" s="2" t="s">
        <v>9</v>
      </c>
      <c r="F6" s="2" t="s">
        <v>10</v>
      </c>
      <c r="G6" s="2" t="s">
        <v>11</v>
      </c>
    </row>
    <row r="7" spans="1:7" ht="30" hidden="1">
      <c r="A7" s="4" t="s">
        <v>12</v>
      </c>
      <c r="B7" s="30" t="s">
        <v>51</v>
      </c>
      <c r="C7" s="27" t="s">
        <v>200</v>
      </c>
      <c r="D7" s="9"/>
      <c r="E7" s="30" t="s">
        <v>201</v>
      </c>
      <c r="F7" s="4"/>
      <c r="G7" s="4" t="s">
        <v>205</v>
      </c>
    </row>
    <row r="8" spans="1:7" hidden="1">
      <c r="A8" s="4" t="s">
        <v>12</v>
      </c>
      <c r="B8" s="4" t="s">
        <v>92</v>
      </c>
      <c r="C8" s="5" t="s">
        <v>2</v>
      </c>
      <c r="D8" s="9"/>
      <c r="E8" s="30" t="s">
        <v>203</v>
      </c>
      <c r="F8" s="4" t="s">
        <v>15</v>
      </c>
      <c r="G8" s="4">
        <v>100</v>
      </c>
    </row>
    <row r="9" spans="1:7" ht="30" hidden="1">
      <c r="A9" s="4" t="s">
        <v>12</v>
      </c>
      <c r="B9" s="4" t="s">
        <v>92</v>
      </c>
      <c r="C9" s="5" t="s">
        <v>2</v>
      </c>
      <c r="D9" s="9"/>
      <c r="E9" s="30" t="s">
        <v>204</v>
      </c>
      <c r="F9" s="4" t="s">
        <v>15</v>
      </c>
      <c r="G9" s="4">
        <v>2</v>
      </c>
    </row>
    <row r="10" spans="1:7" ht="45" hidden="1">
      <c r="A10" s="4" t="s">
        <v>12</v>
      </c>
      <c r="B10" s="4" t="s">
        <v>92</v>
      </c>
      <c r="C10" s="5"/>
      <c r="D10" s="9"/>
      <c r="E10" s="30" t="s">
        <v>194</v>
      </c>
      <c r="F10" s="4" t="s">
        <v>15</v>
      </c>
      <c r="G10" s="4">
        <v>0.45</v>
      </c>
    </row>
    <row r="11" spans="1:7" ht="60" hidden="1">
      <c r="A11" s="4" t="s">
        <v>12</v>
      </c>
      <c r="B11" s="4" t="s">
        <v>92</v>
      </c>
      <c r="C11" s="5"/>
      <c r="D11" s="9"/>
      <c r="E11" s="30" t="s">
        <v>195</v>
      </c>
      <c r="F11" s="4" t="s">
        <v>15</v>
      </c>
      <c r="G11" s="4">
        <v>1.2E-2</v>
      </c>
    </row>
    <row r="12" spans="1:7">
      <c r="A12" s="3" t="s">
        <v>15</v>
      </c>
      <c r="B12" s="28" t="s">
        <v>92</v>
      </c>
      <c r="C12" s="26"/>
      <c r="D12" s="3" t="s">
        <v>149</v>
      </c>
      <c r="E12" s="28" t="s">
        <v>240</v>
      </c>
      <c r="F12" s="3" t="s">
        <v>15</v>
      </c>
      <c r="G12" s="8">
        <f>G14+G18</f>
        <v>0</v>
      </c>
    </row>
    <row r="13" spans="1:7" ht="60">
      <c r="A13" s="3" t="s">
        <v>12</v>
      </c>
      <c r="B13" s="28" t="s">
        <v>51</v>
      </c>
      <c r="C13" s="26" t="s">
        <v>241</v>
      </c>
      <c r="D13" s="3"/>
      <c r="E13" s="28" t="s">
        <v>242</v>
      </c>
      <c r="F13" s="3" t="s">
        <v>15</v>
      </c>
      <c r="G13" s="8" t="s">
        <v>15</v>
      </c>
    </row>
    <row r="14" spans="1:7">
      <c r="A14" s="3" t="s">
        <v>15</v>
      </c>
      <c r="B14" s="28" t="s">
        <v>92</v>
      </c>
      <c r="C14" s="26"/>
      <c r="D14" s="3" t="s">
        <v>149</v>
      </c>
      <c r="E14" s="28" t="s">
        <v>243</v>
      </c>
      <c r="F14" s="3" t="s">
        <v>15</v>
      </c>
      <c r="G14" s="8">
        <f>IF(AND(G13="Yes"),G19,IF(AND(G13="No"),0))</f>
        <v>0</v>
      </c>
    </row>
    <row r="15" spans="1:7" ht="30">
      <c r="A15" s="3" t="s">
        <v>12</v>
      </c>
      <c r="B15" s="28" t="s">
        <v>115</v>
      </c>
      <c r="C15" s="26"/>
      <c r="D15" s="3"/>
      <c r="E15" s="28" t="s">
        <v>244</v>
      </c>
      <c r="F15" s="3" t="s">
        <v>15</v>
      </c>
      <c r="G15" s="8"/>
    </row>
    <row r="16" spans="1:7" ht="90">
      <c r="A16" s="3" t="s">
        <v>12</v>
      </c>
      <c r="B16" s="28" t="s">
        <v>115</v>
      </c>
      <c r="C16" s="26"/>
      <c r="D16" s="3"/>
      <c r="E16" s="28" t="s">
        <v>245</v>
      </c>
      <c r="F16" s="3" t="s">
        <v>15</v>
      </c>
      <c r="G16" s="8"/>
    </row>
    <row r="17" spans="1:7" ht="30">
      <c r="A17" s="3" t="s">
        <v>12</v>
      </c>
      <c r="B17" s="28" t="s">
        <v>51</v>
      </c>
      <c r="C17" s="26" t="s">
        <v>246</v>
      </c>
      <c r="D17" s="3"/>
      <c r="E17" s="28" t="s">
        <v>247</v>
      </c>
      <c r="F17" s="3" t="s">
        <v>15</v>
      </c>
      <c r="G17" s="8" t="s">
        <v>15</v>
      </c>
    </row>
    <row r="18" spans="1:7">
      <c r="A18" s="3" t="s">
        <v>15</v>
      </c>
      <c r="B18" s="28" t="s">
        <v>92</v>
      </c>
      <c r="C18" s="26"/>
      <c r="D18" s="3" t="b">
        <f>EXACT(G17,"Yes")</f>
        <v>0</v>
      </c>
      <c r="E18" s="28" t="s">
        <v>248</v>
      </c>
      <c r="F18" s="3" t="s">
        <v>15</v>
      </c>
      <c r="G18" s="8"/>
    </row>
    <row r="19" spans="1:7">
      <c r="A19" s="31" t="s">
        <v>12</v>
      </c>
      <c r="B19" s="33" t="s">
        <v>237</v>
      </c>
      <c r="C19" s="32"/>
      <c r="D19" s="31" t="b">
        <f>EXACT(G13,"Yes")</f>
        <v>0</v>
      </c>
      <c r="E19" s="31" t="s">
        <v>237</v>
      </c>
      <c r="F19" s="31" t="s">
        <v>15</v>
      </c>
      <c r="G19" s="31"/>
    </row>
  </sheetData>
  <mergeCells count="5">
    <mergeCell ref="A1:G1"/>
    <mergeCell ref="B2:G2"/>
    <mergeCell ref="B3:G3"/>
    <mergeCell ref="B4:G4"/>
    <mergeCell ref="B5:G5"/>
  </mergeCells>
  <dataValidations count="3">
    <dataValidation type="list" allowBlank="1" showInputMessage="1" showErrorMessage="1" sqref="B3:G3" xr:uid="{99CB2A99-2451-4AC2-B2F8-E96999AF59EA}">
      <formula1>"Verifiable Credentials,Encrypted Verifiable Credential,Sub-Schema"</formula1>
    </dataValidation>
    <dataValidation type="list" allowBlank="1" showInputMessage="1" showErrorMessage="1" sqref="G7" xr:uid="{E8881A19-DAA9-448B-87A5-C2EF838E9F7F}">
      <formula1>"School,Prison,Hospital"</formula1>
    </dataValidation>
    <dataValidation type="list" allowBlank="1" showInputMessage="1" showErrorMessage="1" sqref="G13 A7:A19 F7:F19 G17" xr:uid="{E2B66208-74B3-4559-8731-F40CC3522611}">
      <formula1>"Yes,No"</formula1>
    </dataValidation>
  </dataValidations>
  <hyperlinks>
    <hyperlink ref="C7" location="'institution type (enum)'!A1" display="'institution type (enum)" xr:uid="{CABD73AF-72B1-4630-B5B9-134D64872629}"/>
    <hyperlink ref="B19" location="'Tool 16'!A1" display="Tool 16" xr:uid="{A8537548-CD60-47DB-A474-E9B529D254E8}"/>
    <hyperlink ref="C13" location="'Do the cookstoves distri (enum)'!A1" display="Do the cookstoves distri (enum)" xr:uid="{B0DF63B9-EED0-438D-9DD7-9B234D207262}"/>
    <hyperlink ref="C17" location="'Are there leakage emissi (enum)'!A1" display="'Are there leakage emissi (enum)" xr:uid="{A272BEE1-F201-425A-987A-3A0DF90983D5}"/>
  </hyperlinks>
  <pageMargins left="0.7" right="0.7" top="0.75" bottom="0.75" header="0.3" footer="0.3"/>
  <pageSetup orientation="portrait" horizontalDpi="4294967295" verticalDpi="4294967295"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8BDF7-26A2-462F-88FD-5A4E8C5ABDFB}">
  <sheetPr>
    <outlinePr summaryBelow="0" summaryRight="0"/>
  </sheetPr>
  <dimension ref="A1:G1784"/>
  <sheetViews>
    <sheetView workbookViewId="0">
      <selection sqref="A1:G1"/>
    </sheetView>
  </sheetViews>
  <sheetFormatPr defaultRowHeight="15" outlineLevelRow="7"/>
  <cols>
    <col min="1" max="1" width="20" customWidth="1"/>
    <col min="2" max="2" width="40" customWidth="1"/>
    <col min="3" max="4" width="20" customWidth="1"/>
    <col min="5" max="5" width="70" customWidth="1"/>
    <col min="6" max="6" width="30" customWidth="1"/>
    <col min="7" max="7" width="50" customWidth="1"/>
  </cols>
  <sheetData>
    <row r="1" spans="1:7" ht="18.75">
      <c r="A1" s="39" t="s">
        <v>237</v>
      </c>
      <c r="B1" s="39"/>
      <c r="C1" s="39"/>
      <c r="D1" s="39"/>
      <c r="E1" s="39"/>
      <c r="F1" s="39"/>
      <c r="G1" s="39"/>
    </row>
    <row r="2" spans="1:7" ht="18.75">
      <c r="A2" s="1" t="s">
        <v>1</v>
      </c>
      <c r="B2" s="40" t="s">
        <v>269</v>
      </c>
      <c r="C2" s="40"/>
      <c r="D2" s="40"/>
      <c r="E2" s="40"/>
      <c r="F2" s="40"/>
      <c r="G2" s="40"/>
    </row>
    <row r="3" spans="1:7" ht="18.75">
      <c r="A3" s="1" t="s">
        <v>3</v>
      </c>
      <c r="B3" s="40" t="s">
        <v>4</v>
      </c>
      <c r="C3" s="40"/>
      <c r="D3" s="40"/>
      <c r="E3" s="40"/>
      <c r="F3" s="40"/>
      <c r="G3" s="40"/>
    </row>
    <row r="4" spans="1:7" ht="18.75">
      <c r="A4" s="2" t="s">
        <v>5</v>
      </c>
      <c r="B4" s="2" t="s">
        <v>6</v>
      </c>
      <c r="C4" s="2" t="s">
        <v>7</v>
      </c>
      <c r="D4" s="2" t="s">
        <v>8</v>
      </c>
      <c r="E4" s="2" t="s">
        <v>9</v>
      </c>
      <c r="F4" s="2" t="s">
        <v>10</v>
      </c>
      <c r="G4" s="2" t="s">
        <v>11</v>
      </c>
    </row>
    <row r="5" spans="1:7" ht="30">
      <c r="A5" s="3" t="s">
        <v>12</v>
      </c>
      <c r="B5" s="3" t="s">
        <v>51</v>
      </c>
      <c r="C5" s="11" t="s">
        <v>270</v>
      </c>
      <c r="D5" s="3"/>
      <c r="E5" s="3" t="s">
        <v>271</v>
      </c>
      <c r="F5" s="3" t="s">
        <v>15</v>
      </c>
      <c r="G5" s="3" t="s">
        <v>272</v>
      </c>
    </row>
    <row r="6" spans="1:7" ht="30">
      <c r="A6" s="3" t="s">
        <v>12</v>
      </c>
      <c r="B6" s="3" t="s">
        <v>51</v>
      </c>
      <c r="C6" s="11" t="s">
        <v>273</v>
      </c>
      <c r="D6" s="3"/>
      <c r="E6" s="3" t="s">
        <v>274</v>
      </c>
      <c r="F6" s="3" t="s">
        <v>15</v>
      </c>
      <c r="G6" s="3" t="s">
        <v>12</v>
      </c>
    </row>
    <row r="7" spans="1:7" ht="30">
      <c r="A7" s="3" t="s">
        <v>12</v>
      </c>
      <c r="B7" s="3" t="s">
        <v>51</v>
      </c>
      <c r="C7" s="11" t="s">
        <v>275</v>
      </c>
      <c r="D7" s="3"/>
      <c r="E7" s="3" t="s">
        <v>276</v>
      </c>
      <c r="F7" s="3" t="s">
        <v>15</v>
      </c>
      <c r="G7" s="3" t="s">
        <v>12</v>
      </c>
    </row>
    <row r="8" spans="1:7" ht="30">
      <c r="A8" s="3" t="s">
        <v>12</v>
      </c>
      <c r="B8" s="3" t="s">
        <v>51</v>
      </c>
      <c r="C8" s="11" t="s">
        <v>277</v>
      </c>
      <c r="D8" s="3"/>
      <c r="E8" s="3" t="s">
        <v>278</v>
      </c>
      <c r="F8" s="3" t="s">
        <v>15</v>
      </c>
      <c r="G8" s="3" t="s">
        <v>279</v>
      </c>
    </row>
    <row r="9" spans="1:7" ht="30">
      <c r="A9" s="3" t="s">
        <v>12</v>
      </c>
      <c r="B9" s="3" t="s">
        <v>51</v>
      </c>
      <c r="C9" s="11" t="s">
        <v>280</v>
      </c>
      <c r="D9" s="3"/>
      <c r="E9" s="3" t="s">
        <v>281</v>
      </c>
      <c r="F9" s="3" t="s">
        <v>15</v>
      </c>
      <c r="G9" s="3" t="s">
        <v>12</v>
      </c>
    </row>
    <row r="10" spans="1:7" ht="30">
      <c r="A10" s="3" t="s">
        <v>12</v>
      </c>
      <c r="B10" s="3" t="s">
        <v>51</v>
      </c>
      <c r="C10" s="11" t="s">
        <v>282</v>
      </c>
      <c r="D10" s="3"/>
      <c r="E10" s="3" t="s">
        <v>283</v>
      </c>
      <c r="F10" s="3" t="s">
        <v>15</v>
      </c>
      <c r="G10" s="3" t="s">
        <v>12</v>
      </c>
    </row>
    <row r="11" spans="1:7" ht="30">
      <c r="A11" s="3" t="s">
        <v>12</v>
      </c>
      <c r="B11" s="3" t="s">
        <v>51</v>
      </c>
      <c r="C11" s="11" t="s">
        <v>284</v>
      </c>
      <c r="D11" s="3"/>
      <c r="E11" s="3" t="s">
        <v>285</v>
      </c>
      <c r="F11" s="3" t="s">
        <v>15</v>
      </c>
      <c r="G11" s="3" t="s">
        <v>12</v>
      </c>
    </row>
    <row r="12" spans="1:7" ht="30">
      <c r="A12" s="3" t="s">
        <v>12</v>
      </c>
      <c r="B12" s="3" t="s">
        <v>51</v>
      </c>
      <c r="C12" s="11" t="s">
        <v>286</v>
      </c>
      <c r="D12" s="3"/>
      <c r="E12" s="3" t="s">
        <v>287</v>
      </c>
      <c r="F12" s="3" t="s">
        <v>15</v>
      </c>
      <c r="G12" s="3" t="s">
        <v>12</v>
      </c>
    </row>
    <row r="13" spans="1:7" ht="30">
      <c r="A13" s="3" t="s">
        <v>12</v>
      </c>
      <c r="B13" s="3" t="s">
        <v>51</v>
      </c>
      <c r="C13" s="11" t="s">
        <v>288</v>
      </c>
      <c r="D13" s="3"/>
      <c r="E13" s="3" t="s">
        <v>289</v>
      </c>
      <c r="F13" s="3" t="s">
        <v>15</v>
      </c>
      <c r="G13" s="3" t="s">
        <v>12</v>
      </c>
    </row>
    <row r="14" spans="1:7" ht="45">
      <c r="A14" s="3" t="s">
        <v>12</v>
      </c>
      <c r="B14" s="3" t="s">
        <v>51</v>
      </c>
      <c r="C14" s="11" t="s">
        <v>290</v>
      </c>
      <c r="D14" s="3"/>
      <c r="E14" s="3" t="s">
        <v>291</v>
      </c>
      <c r="F14" s="3" t="s">
        <v>15</v>
      </c>
      <c r="G14" s="3" t="s">
        <v>12</v>
      </c>
    </row>
    <row r="15" spans="1:7" ht="45">
      <c r="A15" s="3" t="s">
        <v>12</v>
      </c>
      <c r="B15" s="3" t="s">
        <v>13</v>
      </c>
      <c r="C15" s="3" t="s">
        <v>2</v>
      </c>
      <c r="D15" s="3"/>
      <c r="E15" s="3" t="s">
        <v>292</v>
      </c>
      <c r="F15" s="3" t="s">
        <v>15</v>
      </c>
      <c r="G15" s="3" t="s">
        <v>16</v>
      </c>
    </row>
    <row r="16" spans="1:7" ht="75">
      <c r="A16" s="3" t="s">
        <v>15</v>
      </c>
      <c r="B16" s="3" t="s">
        <v>13</v>
      </c>
      <c r="C16" s="3" t="s">
        <v>2</v>
      </c>
      <c r="D16" s="3" t="s">
        <v>15</v>
      </c>
      <c r="E16" s="3" t="s">
        <v>293</v>
      </c>
      <c r="F16" s="3" t="s">
        <v>15</v>
      </c>
      <c r="G16" s="3" t="s">
        <v>16</v>
      </c>
    </row>
    <row r="17" spans="1:7" ht="60">
      <c r="A17" s="3" t="s">
        <v>12</v>
      </c>
      <c r="B17" s="3" t="s">
        <v>51</v>
      </c>
      <c r="C17" s="11" t="s">
        <v>294</v>
      </c>
      <c r="D17" s="3"/>
      <c r="E17" s="3" t="s">
        <v>295</v>
      </c>
      <c r="F17" s="3" t="s">
        <v>15</v>
      </c>
      <c r="G17" s="3" t="s">
        <v>12</v>
      </c>
    </row>
    <row r="18" spans="1:7" ht="45">
      <c r="A18" s="3" t="s">
        <v>12</v>
      </c>
      <c r="B18" s="3" t="s">
        <v>296</v>
      </c>
      <c r="C18" s="3" t="s">
        <v>2</v>
      </c>
      <c r="D18" s="3"/>
      <c r="E18" s="3" t="s">
        <v>297</v>
      </c>
      <c r="F18" s="3" t="s">
        <v>12</v>
      </c>
      <c r="G18" s="3" t="s">
        <v>298</v>
      </c>
    </row>
    <row r="19" spans="1:7">
      <c r="A19" s="3" t="s">
        <v>15</v>
      </c>
      <c r="B19" s="3" t="s">
        <v>13</v>
      </c>
      <c r="C19" s="3" t="s">
        <v>2</v>
      </c>
      <c r="D19" s="3" t="s">
        <v>15</v>
      </c>
      <c r="E19" s="3" t="s">
        <v>96</v>
      </c>
      <c r="F19" s="3" t="s">
        <v>15</v>
      </c>
      <c r="G19" s="3" t="s">
        <v>16</v>
      </c>
    </row>
    <row r="20" spans="1:7" ht="30">
      <c r="A20" s="3" t="s">
        <v>12</v>
      </c>
      <c r="B20" s="3" t="s">
        <v>51</v>
      </c>
      <c r="C20" s="11" t="s">
        <v>299</v>
      </c>
      <c r="D20" s="3"/>
      <c r="E20" s="3" t="s">
        <v>300</v>
      </c>
      <c r="F20" s="3" t="s">
        <v>15</v>
      </c>
      <c r="G20" s="3" t="s">
        <v>301</v>
      </c>
    </row>
    <row r="21" spans="1:7" ht="30">
      <c r="A21" s="3" t="s">
        <v>12</v>
      </c>
      <c r="B21" s="3" t="s">
        <v>51</v>
      </c>
      <c r="C21" s="11" t="s">
        <v>302</v>
      </c>
      <c r="D21" s="3"/>
      <c r="E21" s="3" t="s">
        <v>303</v>
      </c>
      <c r="F21" s="3" t="s">
        <v>15</v>
      </c>
      <c r="G21" s="3" t="s">
        <v>279</v>
      </c>
    </row>
    <row r="22" spans="1:7" ht="30">
      <c r="A22" s="3" t="s">
        <v>15</v>
      </c>
      <c r="B22" s="11" t="s">
        <v>304</v>
      </c>
      <c r="C22" s="3" t="s">
        <v>2</v>
      </c>
      <c r="D22" s="3" t="b">
        <f>EXACT(G21,"Included")</f>
        <v>1</v>
      </c>
      <c r="E22" s="3" t="s">
        <v>305</v>
      </c>
      <c r="F22" s="3" t="s">
        <v>15</v>
      </c>
      <c r="G22" s="3" t="s">
        <v>2</v>
      </c>
    </row>
    <row r="23" spans="1:7" outlineLevel="1" collapsed="1">
      <c r="A23" s="4" t="s">
        <v>12</v>
      </c>
      <c r="B23" s="4" t="s">
        <v>92</v>
      </c>
      <c r="C23" s="4" t="s">
        <v>2</v>
      </c>
      <c r="D23" s="4"/>
      <c r="E23" s="4" t="s">
        <v>306</v>
      </c>
      <c r="F23" s="4" t="s">
        <v>15</v>
      </c>
      <c r="G23" s="4">
        <v>1</v>
      </c>
    </row>
    <row r="24" spans="1:7" ht="30" outlineLevel="1" collapsed="1">
      <c r="A24" s="4" t="s">
        <v>12</v>
      </c>
      <c r="B24" s="4" t="s">
        <v>92</v>
      </c>
      <c r="C24" s="4" t="s">
        <v>2</v>
      </c>
      <c r="D24" s="4"/>
      <c r="E24" s="4" t="s">
        <v>307</v>
      </c>
      <c r="F24" s="4" t="s">
        <v>15</v>
      </c>
      <c r="G24" s="4">
        <v>1</v>
      </c>
    </row>
    <row r="25" spans="1:7" ht="30" outlineLevel="1" collapsed="1">
      <c r="A25" s="4" t="s">
        <v>12</v>
      </c>
      <c r="B25" s="4" t="s">
        <v>92</v>
      </c>
      <c r="C25" s="4" t="s">
        <v>2</v>
      </c>
      <c r="D25" s="4"/>
      <c r="E25" s="4" t="s">
        <v>308</v>
      </c>
      <c r="F25" s="4" t="s">
        <v>15</v>
      </c>
      <c r="G25" s="4">
        <v>1</v>
      </c>
    </row>
    <row r="26" spans="1:7" ht="30" outlineLevel="1" collapsed="1">
      <c r="A26" s="4" t="s">
        <v>15</v>
      </c>
      <c r="B26" s="4" t="s">
        <v>92</v>
      </c>
      <c r="C26" s="4" t="s">
        <v>2</v>
      </c>
      <c r="D26" s="4" t="s">
        <v>15</v>
      </c>
      <c r="E26" s="4" t="s">
        <v>305</v>
      </c>
      <c r="F26" s="4" t="s">
        <v>15</v>
      </c>
      <c r="G26" s="4">
        <v>1</v>
      </c>
    </row>
    <row r="27" spans="1:7" outlineLevel="1" collapsed="1">
      <c r="A27" s="4" t="s">
        <v>12</v>
      </c>
      <c r="B27" s="4" t="s">
        <v>92</v>
      </c>
      <c r="C27" s="4" t="s">
        <v>2</v>
      </c>
      <c r="D27" s="4"/>
      <c r="E27" s="4" t="s">
        <v>309</v>
      </c>
      <c r="F27" s="4" t="s">
        <v>12</v>
      </c>
      <c r="G27" s="4">
        <v>1</v>
      </c>
    </row>
    <row r="28" spans="1:7" ht="30">
      <c r="A28" s="3" t="s">
        <v>15</v>
      </c>
      <c r="B28" s="11" t="s">
        <v>310</v>
      </c>
      <c r="C28" s="3" t="s">
        <v>2</v>
      </c>
      <c r="D28" s="3" t="b">
        <f>EXACT(G21,"Included")</f>
        <v>1</v>
      </c>
      <c r="E28" s="3" t="s">
        <v>311</v>
      </c>
      <c r="F28" s="3" t="s">
        <v>15</v>
      </c>
      <c r="G28" s="3" t="s">
        <v>2</v>
      </c>
    </row>
    <row r="29" spans="1:7" ht="45" outlineLevel="1" collapsed="1">
      <c r="A29" s="4" t="s">
        <v>12</v>
      </c>
      <c r="B29" s="4" t="s">
        <v>51</v>
      </c>
      <c r="C29" s="5" t="s">
        <v>312</v>
      </c>
      <c r="D29" s="4"/>
      <c r="E29" s="4" t="s">
        <v>313</v>
      </c>
      <c r="F29" s="4" t="s">
        <v>15</v>
      </c>
      <c r="G29" s="4" t="s">
        <v>279</v>
      </c>
    </row>
    <row r="30" spans="1:7" ht="30" outlineLevel="1" collapsed="1">
      <c r="A30" s="4" t="s">
        <v>15</v>
      </c>
      <c r="B30" s="4" t="s">
        <v>92</v>
      </c>
      <c r="C30" s="4" t="s">
        <v>2</v>
      </c>
      <c r="D30" s="4" t="b">
        <f>EXACT(G29,"Included")</f>
        <v>1</v>
      </c>
      <c r="E30" s="4" t="s">
        <v>314</v>
      </c>
      <c r="F30" s="4" t="s">
        <v>15</v>
      </c>
      <c r="G30" s="4">
        <v>1</v>
      </c>
    </row>
    <row r="31" spans="1:7" ht="30" outlineLevel="1" collapsed="1">
      <c r="A31" s="4" t="s">
        <v>15</v>
      </c>
      <c r="B31" s="4" t="s">
        <v>92</v>
      </c>
      <c r="C31" s="4" t="s">
        <v>2</v>
      </c>
      <c r="D31" s="4" t="b">
        <f>EXACT(G29,"Included")</f>
        <v>1</v>
      </c>
      <c r="E31" s="4" t="s">
        <v>315</v>
      </c>
      <c r="F31" s="4" t="s">
        <v>15</v>
      </c>
      <c r="G31" s="4">
        <v>1</v>
      </c>
    </row>
    <row r="32" spans="1:7" ht="30" outlineLevel="1" collapsed="1">
      <c r="A32" s="4" t="s">
        <v>15</v>
      </c>
      <c r="B32" s="4" t="s">
        <v>92</v>
      </c>
      <c r="C32" s="4" t="s">
        <v>2</v>
      </c>
      <c r="D32" s="4" t="b">
        <f>EXACT(G29,"Included")</f>
        <v>1</v>
      </c>
      <c r="E32" s="4" t="s">
        <v>316</v>
      </c>
      <c r="F32" s="4" t="s">
        <v>15</v>
      </c>
      <c r="G32" s="4">
        <v>1</v>
      </c>
    </row>
    <row r="33" spans="1:7">
      <c r="A33" s="3" t="s">
        <v>15</v>
      </c>
      <c r="B33" s="11" t="s">
        <v>317</v>
      </c>
      <c r="C33" s="3" t="s">
        <v>2</v>
      </c>
      <c r="D33" s="3" t="b">
        <f>EXACT(G21,"Included")</f>
        <v>1</v>
      </c>
      <c r="E33" s="3" t="s">
        <v>318</v>
      </c>
      <c r="F33" s="3" t="s">
        <v>15</v>
      </c>
      <c r="G33" s="3" t="s">
        <v>2</v>
      </c>
    </row>
    <row r="34" spans="1:7" outlineLevel="1" collapsed="1">
      <c r="A34" s="4" t="s">
        <v>12</v>
      </c>
      <c r="B34" s="4" t="s">
        <v>92</v>
      </c>
      <c r="C34" s="4" t="s">
        <v>2</v>
      </c>
      <c r="D34" s="4"/>
      <c r="E34" s="4" t="s">
        <v>319</v>
      </c>
      <c r="F34" s="4" t="s">
        <v>15</v>
      </c>
      <c r="G34" s="4">
        <v>1</v>
      </c>
    </row>
    <row r="35" spans="1:7" outlineLevel="1" collapsed="1">
      <c r="A35" s="4" t="s">
        <v>12</v>
      </c>
      <c r="B35" s="4" t="s">
        <v>92</v>
      </c>
      <c r="C35" s="4" t="s">
        <v>2</v>
      </c>
      <c r="D35" s="4"/>
      <c r="E35" s="4" t="s">
        <v>320</v>
      </c>
      <c r="F35" s="4" t="s">
        <v>15</v>
      </c>
      <c r="G35" s="4">
        <v>1</v>
      </c>
    </row>
    <row r="36" spans="1:7" ht="30" outlineLevel="1" collapsed="1">
      <c r="A36" s="4" t="s">
        <v>15</v>
      </c>
      <c r="B36" s="4" t="s">
        <v>92</v>
      </c>
      <c r="C36" s="4" t="s">
        <v>2</v>
      </c>
      <c r="D36" s="4" t="s">
        <v>15</v>
      </c>
      <c r="E36" s="4" t="s">
        <v>321</v>
      </c>
      <c r="F36" s="4" t="s">
        <v>15</v>
      </c>
      <c r="G36" s="4">
        <v>1</v>
      </c>
    </row>
    <row r="37" spans="1:7" outlineLevel="1" collapsed="1">
      <c r="A37" s="4" t="s">
        <v>15</v>
      </c>
      <c r="B37" s="4" t="s">
        <v>92</v>
      </c>
      <c r="C37" s="4" t="s">
        <v>2</v>
      </c>
      <c r="D37" s="4" t="s">
        <v>15</v>
      </c>
      <c r="E37" s="4" t="s">
        <v>318</v>
      </c>
      <c r="F37" s="4" t="s">
        <v>15</v>
      </c>
      <c r="G37" s="4">
        <v>1</v>
      </c>
    </row>
    <row r="38" spans="1:7" outlineLevel="1" collapsed="1">
      <c r="A38" s="4" t="s">
        <v>12</v>
      </c>
      <c r="B38" s="4" t="s">
        <v>92</v>
      </c>
      <c r="C38" s="4" t="s">
        <v>2</v>
      </c>
      <c r="D38" s="4"/>
      <c r="E38" s="4" t="s">
        <v>309</v>
      </c>
      <c r="F38" s="4" t="s">
        <v>12</v>
      </c>
      <c r="G38" s="4">
        <v>1</v>
      </c>
    </row>
    <row r="39" spans="1:7">
      <c r="A39" s="3" t="s">
        <v>15</v>
      </c>
      <c r="B39" s="3" t="s">
        <v>92</v>
      </c>
      <c r="C39" s="3" t="s">
        <v>2</v>
      </c>
      <c r="D39" s="3" t="b">
        <f>EXACT(G21,"Included")</f>
        <v>1</v>
      </c>
      <c r="E39" s="3" t="s">
        <v>322</v>
      </c>
      <c r="F39" s="3" t="s">
        <v>15</v>
      </c>
      <c r="G39" s="3">
        <v>1</v>
      </c>
    </row>
    <row r="40" spans="1:7">
      <c r="A40" s="3" t="s">
        <v>15</v>
      </c>
      <c r="B40" s="3" t="s">
        <v>92</v>
      </c>
      <c r="C40" s="3" t="s">
        <v>2</v>
      </c>
      <c r="D40" s="3" t="b">
        <f>EXACT(G21,"Included")</f>
        <v>1</v>
      </c>
      <c r="E40" s="3" t="s">
        <v>323</v>
      </c>
      <c r="F40" s="3" t="s">
        <v>15</v>
      </c>
      <c r="G40" s="3">
        <v>1</v>
      </c>
    </row>
    <row r="41" spans="1:7" ht="30">
      <c r="A41" s="3" t="s">
        <v>15</v>
      </c>
      <c r="B41" s="3" t="s">
        <v>92</v>
      </c>
      <c r="C41" s="3" t="s">
        <v>2</v>
      </c>
      <c r="D41" s="3" t="b">
        <f>EXACT(G21,"Included")</f>
        <v>1</v>
      </c>
      <c r="E41" s="3" t="s">
        <v>324</v>
      </c>
      <c r="F41" s="3" t="s">
        <v>15</v>
      </c>
      <c r="G41" s="3">
        <v>1</v>
      </c>
    </row>
    <row r="42" spans="1:7" ht="30">
      <c r="A42" s="3" t="s">
        <v>15</v>
      </c>
      <c r="B42" s="3" t="s">
        <v>92</v>
      </c>
      <c r="C42" s="3" t="s">
        <v>2</v>
      </c>
      <c r="D42" s="3" t="b">
        <f>EXACT(G21,"Included")</f>
        <v>1</v>
      </c>
      <c r="E42" s="3" t="s">
        <v>325</v>
      </c>
      <c r="F42" s="3" t="s">
        <v>15</v>
      </c>
      <c r="G42" s="3">
        <v>1</v>
      </c>
    </row>
    <row r="43" spans="1:7">
      <c r="A43" s="3" t="s">
        <v>15</v>
      </c>
      <c r="B43" s="3" t="s">
        <v>92</v>
      </c>
      <c r="C43" s="3" t="s">
        <v>2</v>
      </c>
      <c r="D43" s="3" t="b">
        <f>EXACT(G21,"Included")</f>
        <v>1</v>
      </c>
      <c r="E43" s="3" t="s">
        <v>326</v>
      </c>
      <c r="F43" s="3" t="s">
        <v>15</v>
      </c>
      <c r="G43" s="3">
        <v>1</v>
      </c>
    </row>
    <row r="44" spans="1:7">
      <c r="A44" s="3" t="s">
        <v>15</v>
      </c>
      <c r="B44" s="11" t="s">
        <v>327</v>
      </c>
      <c r="C44" s="3" t="s">
        <v>2</v>
      </c>
      <c r="D44" s="3" t="b">
        <f>EXACT(G21,"Included")</f>
        <v>1</v>
      </c>
      <c r="E44" s="3" t="s">
        <v>328</v>
      </c>
      <c r="F44" s="3" t="s">
        <v>15</v>
      </c>
      <c r="G44" s="3" t="s">
        <v>2</v>
      </c>
    </row>
    <row r="45" spans="1:7" outlineLevel="1" collapsed="1">
      <c r="A45" s="4" t="s">
        <v>12</v>
      </c>
      <c r="B45" s="4" t="s">
        <v>92</v>
      </c>
      <c r="C45" s="4" t="s">
        <v>2</v>
      </c>
      <c r="D45" s="4"/>
      <c r="E45" s="4" t="s">
        <v>329</v>
      </c>
      <c r="F45" s="4" t="s">
        <v>15</v>
      </c>
      <c r="G45" s="4">
        <v>1</v>
      </c>
    </row>
    <row r="46" spans="1:7" outlineLevel="1" collapsed="1">
      <c r="A46" s="4" t="s">
        <v>12</v>
      </c>
      <c r="B46" s="4" t="s">
        <v>92</v>
      </c>
      <c r="C46" s="4" t="s">
        <v>2</v>
      </c>
      <c r="D46" s="4"/>
      <c r="E46" s="4" t="s">
        <v>330</v>
      </c>
      <c r="F46" s="4" t="s">
        <v>15</v>
      </c>
      <c r="G46" s="4">
        <v>1</v>
      </c>
    </row>
    <row r="47" spans="1:7" outlineLevel="1" collapsed="1">
      <c r="A47" s="4" t="s">
        <v>12</v>
      </c>
      <c r="B47" s="4" t="s">
        <v>92</v>
      </c>
      <c r="C47" s="4" t="s">
        <v>2</v>
      </c>
      <c r="D47" s="4"/>
      <c r="E47" s="4" t="s">
        <v>331</v>
      </c>
      <c r="F47" s="4" t="s">
        <v>15</v>
      </c>
      <c r="G47" s="4">
        <v>1</v>
      </c>
    </row>
    <row r="48" spans="1:7" ht="30" outlineLevel="1" collapsed="1">
      <c r="A48" s="4" t="s">
        <v>12</v>
      </c>
      <c r="B48" s="4" t="s">
        <v>92</v>
      </c>
      <c r="C48" s="4" t="s">
        <v>2</v>
      </c>
      <c r="D48" s="4"/>
      <c r="E48" s="4" t="s">
        <v>332</v>
      </c>
      <c r="F48" s="4" t="s">
        <v>15</v>
      </c>
      <c r="G48" s="4">
        <v>1</v>
      </c>
    </row>
    <row r="49" spans="1:7" outlineLevel="1" collapsed="1">
      <c r="A49" s="4" t="s">
        <v>12</v>
      </c>
      <c r="B49" s="4" t="s">
        <v>92</v>
      </c>
      <c r="C49" s="4" t="s">
        <v>2</v>
      </c>
      <c r="D49" s="4"/>
      <c r="E49" s="4" t="s">
        <v>333</v>
      </c>
      <c r="F49" s="4" t="s">
        <v>15</v>
      </c>
      <c r="G49" s="4">
        <v>1</v>
      </c>
    </row>
    <row r="50" spans="1:7" outlineLevel="1" collapsed="1">
      <c r="A50" s="4" t="s">
        <v>12</v>
      </c>
      <c r="B50" s="4" t="s">
        <v>92</v>
      </c>
      <c r="C50" s="4" t="s">
        <v>2</v>
      </c>
      <c r="D50" s="4"/>
      <c r="E50" s="4" t="s">
        <v>334</v>
      </c>
      <c r="F50" s="4" t="s">
        <v>15</v>
      </c>
      <c r="G50" s="4">
        <v>1</v>
      </c>
    </row>
    <row r="51" spans="1:7" outlineLevel="1" collapsed="1">
      <c r="A51" s="4" t="s">
        <v>12</v>
      </c>
      <c r="B51" s="4" t="s">
        <v>92</v>
      </c>
      <c r="C51" s="4" t="s">
        <v>2</v>
      </c>
      <c r="D51" s="4"/>
      <c r="E51" s="4" t="s">
        <v>335</v>
      </c>
      <c r="F51" s="4" t="s">
        <v>15</v>
      </c>
      <c r="G51" s="4">
        <v>1</v>
      </c>
    </row>
    <row r="52" spans="1:7" outlineLevel="1" collapsed="1">
      <c r="A52" s="4" t="s">
        <v>12</v>
      </c>
      <c r="B52" s="4" t="s">
        <v>92</v>
      </c>
      <c r="C52" s="4" t="s">
        <v>2</v>
      </c>
      <c r="D52" s="4"/>
      <c r="E52" s="4" t="s">
        <v>336</v>
      </c>
      <c r="F52" s="4" t="s">
        <v>15</v>
      </c>
      <c r="G52" s="4">
        <v>1</v>
      </c>
    </row>
    <row r="53" spans="1:7" outlineLevel="1" collapsed="1">
      <c r="A53" s="4" t="s">
        <v>15</v>
      </c>
      <c r="B53" s="4" t="s">
        <v>92</v>
      </c>
      <c r="C53" s="4" t="s">
        <v>2</v>
      </c>
      <c r="D53" s="4" t="s">
        <v>15</v>
      </c>
      <c r="E53" s="4" t="s">
        <v>328</v>
      </c>
      <c r="F53" s="4" t="s">
        <v>15</v>
      </c>
      <c r="G53" s="4">
        <v>1</v>
      </c>
    </row>
    <row r="54" spans="1:7" outlineLevel="1" collapsed="1">
      <c r="A54" s="4" t="s">
        <v>12</v>
      </c>
      <c r="B54" s="4" t="s">
        <v>92</v>
      </c>
      <c r="C54" s="4" t="s">
        <v>2</v>
      </c>
      <c r="D54" s="4"/>
      <c r="E54" s="4" t="s">
        <v>309</v>
      </c>
      <c r="F54" s="4" t="s">
        <v>12</v>
      </c>
      <c r="G54" s="4">
        <v>1</v>
      </c>
    </row>
    <row r="55" spans="1:7">
      <c r="A55" s="3" t="s">
        <v>15</v>
      </c>
      <c r="B55" s="3" t="s">
        <v>92</v>
      </c>
      <c r="C55" s="3" t="s">
        <v>2</v>
      </c>
      <c r="D55" s="3" t="b">
        <f>EXACT(G21,"Included")</f>
        <v>1</v>
      </c>
      <c r="E55" s="3" t="s">
        <v>337</v>
      </c>
      <c r="F55" s="3" t="s">
        <v>15</v>
      </c>
      <c r="G55" s="3">
        <v>1</v>
      </c>
    </row>
    <row r="56" spans="1:7">
      <c r="A56" s="3" t="s">
        <v>15</v>
      </c>
      <c r="B56" s="3" t="s">
        <v>92</v>
      </c>
      <c r="C56" s="3" t="s">
        <v>2</v>
      </c>
      <c r="D56" s="3" t="b">
        <f>EXACT(G21,"Included")</f>
        <v>1</v>
      </c>
      <c r="E56" s="3" t="s">
        <v>338</v>
      </c>
      <c r="F56" s="3" t="s">
        <v>15</v>
      </c>
      <c r="G56" s="3">
        <v>1</v>
      </c>
    </row>
    <row r="57" spans="1:7" ht="30">
      <c r="A57" s="3" t="s">
        <v>15</v>
      </c>
      <c r="B57" s="3" t="s">
        <v>92</v>
      </c>
      <c r="C57" s="3" t="s">
        <v>2</v>
      </c>
      <c r="D57" s="3" t="b">
        <f>EXACT(G21,"Included")</f>
        <v>1</v>
      </c>
      <c r="E57" s="3" t="s">
        <v>339</v>
      </c>
      <c r="F57" s="3" t="s">
        <v>15</v>
      </c>
      <c r="G57" s="3">
        <v>1</v>
      </c>
    </row>
    <row r="58" spans="1:7" ht="30">
      <c r="A58" s="3" t="s">
        <v>12</v>
      </c>
      <c r="B58" s="3" t="s">
        <v>51</v>
      </c>
      <c r="C58" s="11" t="s">
        <v>340</v>
      </c>
      <c r="D58" s="3"/>
      <c r="E58" s="3" t="s">
        <v>341</v>
      </c>
      <c r="F58" s="3" t="s">
        <v>15</v>
      </c>
      <c r="G58" s="3" t="s">
        <v>342</v>
      </c>
    </row>
    <row r="59" spans="1:7" ht="30">
      <c r="A59" s="3" t="s">
        <v>12</v>
      </c>
      <c r="B59" s="3" t="s">
        <v>51</v>
      </c>
      <c r="C59" s="11" t="s">
        <v>343</v>
      </c>
      <c r="D59" s="3"/>
      <c r="E59" s="3" t="s">
        <v>344</v>
      </c>
      <c r="F59" s="3" t="s">
        <v>15</v>
      </c>
      <c r="G59" s="3" t="s">
        <v>279</v>
      </c>
    </row>
    <row r="60" spans="1:7">
      <c r="A60" s="3" t="s">
        <v>15</v>
      </c>
      <c r="B60" s="3" t="s">
        <v>92</v>
      </c>
      <c r="C60" s="3" t="s">
        <v>2</v>
      </c>
      <c r="D60" s="3" t="b">
        <f>EXACT(G59,"Included")</f>
        <v>1</v>
      </c>
      <c r="E60" s="3" t="s">
        <v>345</v>
      </c>
      <c r="F60" s="3" t="s">
        <v>15</v>
      </c>
      <c r="G60" s="3">
        <v>1</v>
      </c>
    </row>
    <row r="61" spans="1:7" ht="30">
      <c r="A61" s="3" t="s">
        <v>15</v>
      </c>
      <c r="B61" s="3" t="s">
        <v>92</v>
      </c>
      <c r="C61" s="3" t="s">
        <v>2</v>
      </c>
      <c r="D61" s="3" t="b">
        <f>EXACT(G59,"Included")</f>
        <v>1</v>
      </c>
      <c r="E61" s="3" t="s">
        <v>346</v>
      </c>
      <c r="F61" s="3" t="s">
        <v>15</v>
      </c>
      <c r="G61" s="3">
        <v>1</v>
      </c>
    </row>
    <row r="62" spans="1:7">
      <c r="A62" s="3" t="s">
        <v>15</v>
      </c>
      <c r="B62" s="11" t="s">
        <v>347</v>
      </c>
      <c r="C62" s="3" t="s">
        <v>2</v>
      </c>
      <c r="D62" s="3" t="b">
        <f>EXACT(G59,"Included")</f>
        <v>1</v>
      </c>
      <c r="E62" s="3" t="s">
        <v>347</v>
      </c>
      <c r="F62" s="3" t="s">
        <v>15</v>
      </c>
      <c r="G62" s="3" t="s">
        <v>2</v>
      </c>
    </row>
    <row r="63" spans="1:7" ht="30" outlineLevel="1" collapsed="1">
      <c r="A63" s="4" t="s">
        <v>12</v>
      </c>
      <c r="B63" s="4" t="s">
        <v>51</v>
      </c>
      <c r="C63" s="5" t="s">
        <v>348</v>
      </c>
      <c r="D63" s="4"/>
      <c r="E63" s="4" t="s">
        <v>349</v>
      </c>
      <c r="F63" s="4" t="s">
        <v>15</v>
      </c>
      <c r="G63" s="4" t="s">
        <v>12</v>
      </c>
    </row>
    <row r="64" spans="1:7" ht="30" outlineLevel="1" collapsed="1">
      <c r="A64" s="4" t="s">
        <v>12</v>
      </c>
      <c r="B64" s="4" t="s">
        <v>51</v>
      </c>
      <c r="C64" s="5" t="s">
        <v>350</v>
      </c>
      <c r="D64" s="4"/>
      <c r="E64" s="4" t="s">
        <v>351</v>
      </c>
      <c r="F64" s="4" t="s">
        <v>15</v>
      </c>
      <c r="G64" s="4" t="s">
        <v>352</v>
      </c>
    </row>
    <row r="65" spans="1:7" ht="30" outlineLevel="1" collapsed="1">
      <c r="A65" s="4" t="s">
        <v>12</v>
      </c>
      <c r="B65" s="4" t="s">
        <v>13</v>
      </c>
      <c r="C65" s="4" t="s">
        <v>2</v>
      </c>
      <c r="D65" s="4"/>
      <c r="E65" s="4" t="s">
        <v>353</v>
      </c>
      <c r="F65" s="4" t="s">
        <v>15</v>
      </c>
      <c r="G65" s="4" t="s">
        <v>16</v>
      </c>
    </row>
    <row r="66" spans="1:7" outlineLevel="1">
      <c r="A66" s="34" t="s">
        <v>12</v>
      </c>
      <c r="B66" s="35" t="s">
        <v>354</v>
      </c>
      <c r="C66" s="34" t="s">
        <v>2</v>
      </c>
      <c r="D66" s="34"/>
      <c r="E66" s="34" t="s">
        <v>355</v>
      </c>
      <c r="F66" s="34" t="s">
        <v>12</v>
      </c>
      <c r="G66" s="34" t="s">
        <v>2</v>
      </c>
    </row>
    <row r="67" spans="1:7" ht="30" outlineLevel="2" collapsed="1">
      <c r="A67" s="4" t="s">
        <v>12</v>
      </c>
      <c r="B67" s="4" t="s">
        <v>13</v>
      </c>
      <c r="C67" s="4" t="s">
        <v>2</v>
      </c>
      <c r="D67" s="4"/>
      <c r="E67" s="4" t="s">
        <v>356</v>
      </c>
      <c r="F67" s="4" t="s">
        <v>15</v>
      </c>
      <c r="G67" s="4" t="s">
        <v>16</v>
      </c>
    </row>
    <row r="68" spans="1:7" ht="30" outlineLevel="2" collapsed="1">
      <c r="A68" s="4" t="s">
        <v>12</v>
      </c>
      <c r="B68" s="4" t="s">
        <v>13</v>
      </c>
      <c r="C68" s="4" t="s">
        <v>2</v>
      </c>
      <c r="D68" s="4"/>
      <c r="E68" s="4" t="s">
        <v>357</v>
      </c>
      <c r="F68" s="4" t="s">
        <v>15</v>
      </c>
      <c r="G68" s="4" t="s">
        <v>16</v>
      </c>
    </row>
    <row r="69" spans="1:7" ht="30" outlineLevel="2" collapsed="1">
      <c r="A69" s="4" t="s">
        <v>12</v>
      </c>
      <c r="B69" s="4" t="s">
        <v>13</v>
      </c>
      <c r="C69" s="4" t="s">
        <v>2</v>
      </c>
      <c r="D69" s="4"/>
      <c r="E69" s="4" t="s">
        <v>358</v>
      </c>
      <c r="F69" s="4" t="s">
        <v>15</v>
      </c>
      <c r="G69" s="4" t="s">
        <v>16</v>
      </c>
    </row>
    <row r="70" spans="1:7" ht="30" outlineLevel="2" collapsed="1">
      <c r="A70" s="4" t="s">
        <v>12</v>
      </c>
      <c r="B70" s="4" t="s">
        <v>92</v>
      </c>
      <c r="C70" s="4" t="s">
        <v>2</v>
      </c>
      <c r="D70" s="4"/>
      <c r="E70" s="4" t="s">
        <v>359</v>
      </c>
      <c r="F70" s="4" t="s">
        <v>15</v>
      </c>
      <c r="G70" s="4">
        <v>1</v>
      </c>
    </row>
    <row r="71" spans="1:7" ht="30" outlineLevel="2" collapsed="1">
      <c r="A71" s="4" t="s">
        <v>12</v>
      </c>
      <c r="B71" s="4" t="s">
        <v>92</v>
      </c>
      <c r="C71" s="4" t="s">
        <v>2</v>
      </c>
      <c r="D71" s="4"/>
      <c r="E71" s="4" t="s">
        <v>360</v>
      </c>
      <c r="F71" s="4" t="s">
        <v>15</v>
      </c>
      <c r="G71" s="4">
        <v>1</v>
      </c>
    </row>
    <row r="72" spans="1:7" ht="30" outlineLevel="2" collapsed="1">
      <c r="A72" s="4" t="s">
        <v>12</v>
      </c>
      <c r="B72" s="4" t="s">
        <v>51</v>
      </c>
      <c r="C72" s="5" t="s">
        <v>361</v>
      </c>
      <c r="D72" s="4"/>
      <c r="E72" s="4" t="s">
        <v>362</v>
      </c>
      <c r="F72" s="4" t="s">
        <v>15</v>
      </c>
      <c r="G72" s="4" t="s">
        <v>363</v>
      </c>
    </row>
    <row r="73" spans="1:7" outlineLevel="2" collapsed="1">
      <c r="A73" s="4" t="s">
        <v>15</v>
      </c>
      <c r="B73" s="4" t="s">
        <v>92</v>
      </c>
      <c r="C73" s="4" t="s">
        <v>2</v>
      </c>
      <c r="D73" s="4" t="b">
        <f>EXACT(G72,"Using conservative default values")</f>
        <v>0</v>
      </c>
      <c r="E73" s="4" t="s">
        <v>364</v>
      </c>
      <c r="F73" s="4" t="s">
        <v>15</v>
      </c>
      <c r="G73" s="4">
        <v>1</v>
      </c>
    </row>
    <row r="74" spans="1:7" outlineLevel="2" collapsed="1">
      <c r="A74" s="4" t="s">
        <v>15</v>
      </c>
      <c r="B74" s="4" t="s">
        <v>92</v>
      </c>
      <c r="C74" s="4" t="s">
        <v>2</v>
      </c>
      <c r="D74" s="4" t="b">
        <f>EXACT(G72,"Using conservative default values")</f>
        <v>0</v>
      </c>
      <c r="E74" s="4" t="s">
        <v>365</v>
      </c>
      <c r="F74" s="4" t="s">
        <v>15</v>
      </c>
      <c r="G74" s="4">
        <v>1</v>
      </c>
    </row>
    <row r="75" spans="1:7" ht="30" outlineLevel="2" collapsed="1">
      <c r="A75" s="4" t="s">
        <v>15</v>
      </c>
      <c r="B75" s="4" t="s">
        <v>13</v>
      </c>
      <c r="C75" s="4" t="s">
        <v>2</v>
      </c>
      <c r="D75" s="4" t="b">
        <f>EXACT(G72,"Monitoring fuel consumption")</f>
        <v>1</v>
      </c>
      <c r="E75" s="4" t="s">
        <v>366</v>
      </c>
      <c r="F75" s="4" t="s">
        <v>15</v>
      </c>
      <c r="G75" s="4" t="s">
        <v>16</v>
      </c>
    </row>
    <row r="76" spans="1:7" ht="30" outlineLevel="2" collapsed="1">
      <c r="A76" s="4" t="s">
        <v>12</v>
      </c>
      <c r="B76" s="4" t="s">
        <v>51</v>
      </c>
      <c r="C76" s="5" t="s">
        <v>367</v>
      </c>
      <c r="D76" s="4"/>
      <c r="E76" s="4" t="s">
        <v>368</v>
      </c>
      <c r="F76" s="4" t="s">
        <v>15</v>
      </c>
      <c r="G76" s="4" t="s">
        <v>369</v>
      </c>
    </row>
    <row r="77" spans="1:7" ht="30" outlineLevel="2" collapsed="1">
      <c r="A77" s="4" t="s">
        <v>12</v>
      </c>
      <c r="B77" s="4" t="s">
        <v>51</v>
      </c>
      <c r="C77" s="5" t="s">
        <v>370</v>
      </c>
      <c r="D77" s="4"/>
      <c r="E77" s="4" t="s">
        <v>371</v>
      </c>
      <c r="F77" s="4" t="s">
        <v>15</v>
      </c>
      <c r="G77" s="4" t="s">
        <v>372</v>
      </c>
    </row>
    <row r="78" spans="1:7" ht="30" outlineLevel="2" collapsed="1">
      <c r="A78" s="4" t="s">
        <v>15</v>
      </c>
      <c r="B78" s="4" t="s">
        <v>92</v>
      </c>
      <c r="C78" s="4" t="s">
        <v>2</v>
      </c>
      <c r="D78" s="4" t="s">
        <v>15</v>
      </c>
      <c r="E78" s="4" t="s">
        <v>373</v>
      </c>
      <c r="F78" s="4" t="s">
        <v>15</v>
      </c>
      <c r="G78" s="4">
        <v>1</v>
      </c>
    </row>
    <row r="79" spans="1:7" outlineLevel="1">
      <c r="A79" s="34" t="s">
        <v>12</v>
      </c>
      <c r="B79" s="35" t="s">
        <v>238</v>
      </c>
      <c r="C79" s="34" t="s">
        <v>2</v>
      </c>
      <c r="D79" s="34"/>
      <c r="E79" s="34" t="s">
        <v>238</v>
      </c>
      <c r="F79" s="34" t="s">
        <v>15</v>
      </c>
      <c r="G79" s="34" t="s">
        <v>2</v>
      </c>
    </row>
    <row r="80" spans="1:7" ht="30" outlineLevel="2">
      <c r="A80" s="34" t="s">
        <v>12</v>
      </c>
      <c r="B80" s="35" t="s">
        <v>250</v>
      </c>
      <c r="C80" s="34" t="s">
        <v>2</v>
      </c>
      <c r="D80" s="34"/>
      <c r="E80" s="34" t="s">
        <v>251</v>
      </c>
      <c r="F80" s="34" t="s">
        <v>12</v>
      </c>
      <c r="G80" s="34" t="s">
        <v>2</v>
      </c>
    </row>
    <row r="81" spans="1:7" outlineLevel="3" collapsed="1">
      <c r="A81" s="4" t="s">
        <v>12</v>
      </c>
      <c r="B81" s="4" t="s">
        <v>13</v>
      </c>
      <c r="C81" s="4" t="s">
        <v>2</v>
      </c>
      <c r="D81" s="4"/>
      <c r="E81" s="4" t="s">
        <v>252</v>
      </c>
      <c r="F81" s="4" t="s">
        <v>15</v>
      </c>
      <c r="G81" s="4" t="s">
        <v>16</v>
      </c>
    </row>
    <row r="82" spans="1:7" outlineLevel="3" collapsed="1">
      <c r="A82" s="4" t="s">
        <v>12</v>
      </c>
      <c r="B82" s="4" t="s">
        <v>13</v>
      </c>
      <c r="C82" s="4" t="s">
        <v>2</v>
      </c>
      <c r="D82" s="4"/>
      <c r="E82" s="4" t="s">
        <v>253</v>
      </c>
      <c r="F82" s="4" t="s">
        <v>15</v>
      </c>
      <c r="G82" s="4" t="s">
        <v>16</v>
      </c>
    </row>
    <row r="83" spans="1:7" ht="30" outlineLevel="3" collapsed="1">
      <c r="A83" s="4" t="s">
        <v>12</v>
      </c>
      <c r="B83" s="4" t="s">
        <v>51</v>
      </c>
      <c r="C83" s="5" t="s">
        <v>254</v>
      </c>
      <c r="D83" s="4"/>
      <c r="E83" s="4" t="s">
        <v>255</v>
      </c>
      <c r="F83" s="4" t="s">
        <v>15</v>
      </c>
      <c r="G83" s="4" t="s">
        <v>256</v>
      </c>
    </row>
    <row r="84" spans="1:7" ht="30" outlineLevel="3" collapsed="1">
      <c r="A84" s="4" t="s">
        <v>15</v>
      </c>
      <c r="B84" s="4" t="s">
        <v>92</v>
      </c>
      <c r="C84" s="4" t="s">
        <v>2</v>
      </c>
      <c r="D84" s="4" t="b">
        <f>EXACT(G83,"The CO2 emission coefficient is calculated based on net calorific value and CO2 emission factor of the fuel type")</f>
        <v>0</v>
      </c>
      <c r="E84" s="4" t="s">
        <v>257</v>
      </c>
      <c r="F84" s="4" t="s">
        <v>15</v>
      </c>
      <c r="G84" s="4">
        <v>1</v>
      </c>
    </row>
    <row r="85" spans="1:7" outlineLevel="3" collapsed="1">
      <c r="A85" s="4" t="s">
        <v>15</v>
      </c>
      <c r="B85" s="4" t="s">
        <v>92</v>
      </c>
      <c r="C85" s="4" t="s">
        <v>2</v>
      </c>
      <c r="D85" s="4" t="b">
        <f>EXACT(G83,"The CO2 emission coefficient is calculated based on net calorific value and CO2 emission factor of the fuel type")</f>
        <v>0</v>
      </c>
      <c r="E85" s="4" t="s">
        <v>258</v>
      </c>
      <c r="F85" s="4" t="s">
        <v>15</v>
      </c>
      <c r="G85" s="4">
        <v>1</v>
      </c>
    </row>
    <row r="86" spans="1:7" outlineLevel="3">
      <c r="A86" s="34" t="s">
        <v>15</v>
      </c>
      <c r="B86" s="35" t="s">
        <v>259</v>
      </c>
      <c r="C86" s="34" t="s">
        <v>2</v>
      </c>
      <c r="D86" s="34" t="b">
        <f>EXACT(G83,"The CO2 emission coefficient is calculated based on the chemical composition of the fossil fuel type")</f>
        <v>1</v>
      </c>
      <c r="E86" s="34" t="s">
        <v>260</v>
      </c>
      <c r="F86" s="34" t="s">
        <v>15</v>
      </c>
      <c r="G86" s="34" t="s">
        <v>2</v>
      </c>
    </row>
    <row r="87" spans="1:7" ht="30" outlineLevel="4" collapsed="1">
      <c r="A87" s="4" t="s">
        <v>12</v>
      </c>
      <c r="B87" s="4" t="s">
        <v>51</v>
      </c>
      <c r="C87" s="5" t="s">
        <v>261</v>
      </c>
      <c r="D87" s="4"/>
      <c r="E87" s="4" t="s">
        <v>260</v>
      </c>
      <c r="F87" s="4" t="s">
        <v>15</v>
      </c>
      <c r="G87" s="4" t="s">
        <v>262</v>
      </c>
    </row>
    <row r="88" spans="1:7" ht="30" outlineLevel="4" collapsed="1">
      <c r="A88" s="4" t="s">
        <v>15</v>
      </c>
      <c r="B88" s="4" t="s">
        <v>92</v>
      </c>
      <c r="C88" s="4" t="s">
        <v>2</v>
      </c>
      <c r="D88" s="4" t="b">
        <f>EXACT(G87,"Volume")</f>
        <v>0</v>
      </c>
      <c r="E88" s="4" t="s">
        <v>263</v>
      </c>
      <c r="F88" s="4" t="s">
        <v>15</v>
      </c>
      <c r="G88" s="4">
        <v>1</v>
      </c>
    </row>
    <row r="89" spans="1:7" ht="30" outlineLevel="4" collapsed="1">
      <c r="A89" s="4" t="s">
        <v>15</v>
      </c>
      <c r="B89" s="4" t="s">
        <v>92</v>
      </c>
      <c r="C89" s="4" t="s">
        <v>2</v>
      </c>
      <c r="D89" s="4" t="b">
        <f>EXACT(G87,"Volume")</f>
        <v>0</v>
      </c>
      <c r="E89" s="4" t="s">
        <v>264</v>
      </c>
      <c r="F89" s="4" t="s">
        <v>15</v>
      </c>
      <c r="G89" s="4">
        <v>1</v>
      </c>
    </row>
    <row r="90" spans="1:7" ht="30" outlineLevel="4" collapsed="1">
      <c r="A90" s="4" t="s">
        <v>15</v>
      </c>
      <c r="B90" s="4" t="s">
        <v>92</v>
      </c>
      <c r="C90" s="4" t="s">
        <v>2</v>
      </c>
      <c r="D90" s="4" t="b">
        <f>EXACT(G87,"Mass")</f>
        <v>1</v>
      </c>
      <c r="E90" s="4" t="s">
        <v>263</v>
      </c>
      <c r="F90" s="4" t="s">
        <v>15</v>
      </c>
      <c r="G90" s="4">
        <v>1</v>
      </c>
    </row>
    <row r="91" spans="1:7" ht="30" outlineLevel="3" collapsed="1">
      <c r="A91" s="4" t="s">
        <v>12</v>
      </c>
      <c r="B91" s="4" t="s">
        <v>92</v>
      </c>
      <c r="C91" s="4" t="s">
        <v>2</v>
      </c>
      <c r="D91" s="4"/>
      <c r="E91" s="4" t="s">
        <v>265</v>
      </c>
      <c r="F91" s="4" t="s">
        <v>15</v>
      </c>
      <c r="G91" s="4">
        <v>1</v>
      </c>
    </row>
    <row r="92" spans="1:7" ht="30" outlineLevel="3" collapsed="1">
      <c r="A92" s="4" t="s">
        <v>15</v>
      </c>
      <c r="B92" s="4" t="s">
        <v>92</v>
      </c>
      <c r="C92" s="4" t="s">
        <v>2</v>
      </c>
      <c r="D92" s="4" t="s">
        <v>15</v>
      </c>
      <c r="E92" s="4" t="s">
        <v>266</v>
      </c>
      <c r="F92" s="4" t="s">
        <v>15</v>
      </c>
      <c r="G92" s="4">
        <v>1</v>
      </c>
    </row>
    <row r="93" spans="1:7" outlineLevel="3" collapsed="1">
      <c r="A93" s="4" t="s">
        <v>15</v>
      </c>
      <c r="B93" s="4" t="s">
        <v>92</v>
      </c>
      <c r="C93" s="4" t="s">
        <v>2</v>
      </c>
      <c r="D93" s="4" t="s">
        <v>15</v>
      </c>
      <c r="E93" s="4" t="s">
        <v>267</v>
      </c>
      <c r="F93" s="4" t="s">
        <v>15</v>
      </c>
      <c r="G93" s="4">
        <v>1</v>
      </c>
    </row>
    <row r="94" spans="1:7" ht="30" outlineLevel="2" collapsed="1">
      <c r="A94" s="4" t="s">
        <v>15</v>
      </c>
      <c r="B94" s="4" t="s">
        <v>92</v>
      </c>
      <c r="C94" s="4" t="s">
        <v>2</v>
      </c>
      <c r="D94" s="4" t="s">
        <v>15</v>
      </c>
      <c r="E94" s="4" t="s">
        <v>268</v>
      </c>
      <c r="F94" s="4" t="s">
        <v>15</v>
      </c>
      <c r="G94" s="4">
        <v>1</v>
      </c>
    </row>
    <row r="95" spans="1:7" ht="30">
      <c r="A95" s="3" t="s">
        <v>12</v>
      </c>
      <c r="B95" s="3" t="s">
        <v>51</v>
      </c>
      <c r="C95" s="11" t="s">
        <v>374</v>
      </c>
      <c r="D95" s="3"/>
      <c r="E95" s="3" t="s">
        <v>375</v>
      </c>
      <c r="F95" s="3" t="s">
        <v>15</v>
      </c>
      <c r="G95" s="3" t="s">
        <v>279</v>
      </c>
    </row>
    <row r="96" spans="1:7" ht="30">
      <c r="A96" s="3" t="s">
        <v>12</v>
      </c>
      <c r="B96" s="3" t="s">
        <v>51</v>
      </c>
      <c r="C96" s="11" t="s">
        <v>376</v>
      </c>
      <c r="D96" s="3"/>
      <c r="E96" s="3" t="s">
        <v>377</v>
      </c>
      <c r="F96" s="3" t="s">
        <v>15</v>
      </c>
      <c r="G96" s="3" t="s">
        <v>279</v>
      </c>
    </row>
    <row r="97" spans="1:7" ht="30">
      <c r="A97" s="3" t="s">
        <v>15</v>
      </c>
      <c r="B97" s="3" t="s">
        <v>92</v>
      </c>
      <c r="C97" s="3" t="s">
        <v>2</v>
      </c>
      <c r="D97" s="3" t="b">
        <f>EXACT(G96,"Included")</f>
        <v>1</v>
      </c>
      <c r="E97" s="3" t="s">
        <v>378</v>
      </c>
      <c r="F97" s="3" t="s">
        <v>15</v>
      </c>
      <c r="G97" s="3">
        <v>1</v>
      </c>
    </row>
    <row r="98" spans="1:7" ht="30">
      <c r="A98" s="3" t="s">
        <v>15</v>
      </c>
      <c r="B98" s="3" t="s">
        <v>92</v>
      </c>
      <c r="C98" s="3" t="s">
        <v>2</v>
      </c>
      <c r="D98" s="3" t="b">
        <f>EXACT(G96,"Included")</f>
        <v>1</v>
      </c>
      <c r="E98" s="3" t="s">
        <v>379</v>
      </c>
      <c r="F98" s="3" t="s">
        <v>15</v>
      </c>
      <c r="G98" s="3">
        <v>1</v>
      </c>
    </row>
    <row r="99" spans="1:7" ht="30">
      <c r="A99" s="3" t="s">
        <v>15</v>
      </c>
      <c r="B99" s="3" t="s">
        <v>92</v>
      </c>
      <c r="C99" s="3" t="s">
        <v>2</v>
      </c>
      <c r="D99" s="3" t="b">
        <f>EXACT(G96,"Included")</f>
        <v>1</v>
      </c>
      <c r="E99" s="3" t="s">
        <v>380</v>
      </c>
      <c r="F99" s="3" t="s">
        <v>15</v>
      </c>
      <c r="G99" s="3">
        <v>1</v>
      </c>
    </row>
    <row r="100" spans="1:7" ht="30">
      <c r="A100" s="3" t="s">
        <v>15</v>
      </c>
      <c r="B100" s="3" t="s">
        <v>92</v>
      </c>
      <c r="C100" s="3" t="s">
        <v>2</v>
      </c>
      <c r="D100" s="3" t="b">
        <f>EXACT(G96,"Included")</f>
        <v>1</v>
      </c>
      <c r="E100" s="3" t="s">
        <v>381</v>
      </c>
      <c r="F100" s="3" t="s">
        <v>15</v>
      </c>
      <c r="G100" s="3">
        <v>1</v>
      </c>
    </row>
    <row r="101" spans="1:7" ht="30">
      <c r="A101" s="3" t="s">
        <v>15</v>
      </c>
      <c r="B101" s="3" t="s">
        <v>92</v>
      </c>
      <c r="C101" s="3" t="s">
        <v>2</v>
      </c>
      <c r="D101" s="3" t="b">
        <f>EXACT(G96,"Included")</f>
        <v>1</v>
      </c>
      <c r="E101" s="3" t="s">
        <v>382</v>
      </c>
      <c r="F101" s="3" t="s">
        <v>15</v>
      </c>
      <c r="G101" s="3">
        <v>1</v>
      </c>
    </row>
    <row r="102" spans="1:7" ht="30">
      <c r="A102" s="3" t="s">
        <v>15</v>
      </c>
      <c r="B102" s="3" t="s">
        <v>92</v>
      </c>
      <c r="C102" s="3" t="s">
        <v>2</v>
      </c>
      <c r="D102" s="3" t="b">
        <f>EXACT(G96,"Included")</f>
        <v>1</v>
      </c>
      <c r="E102" s="3" t="s">
        <v>383</v>
      </c>
      <c r="F102" s="3" t="s">
        <v>15</v>
      </c>
      <c r="G102" s="3">
        <v>1</v>
      </c>
    </row>
    <row r="103" spans="1:7" ht="30">
      <c r="A103" s="3" t="s">
        <v>15</v>
      </c>
      <c r="B103" s="3" t="s">
        <v>92</v>
      </c>
      <c r="C103" s="3" t="s">
        <v>2</v>
      </c>
      <c r="D103" s="3" t="b">
        <f>EXACT(G96,"Included")</f>
        <v>1</v>
      </c>
      <c r="E103" s="3" t="s">
        <v>384</v>
      </c>
      <c r="F103" s="3" t="s">
        <v>15</v>
      </c>
      <c r="G103" s="3">
        <v>1</v>
      </c>
    </row>
    <row r="104" spans="1:7">
      <c r="A104" s="3" t="s">
        <v>15</v>
      </c>
      <c r="B104" s="3" t="s">
        <v>92</v>
      </c>
      <c r="C104" s="3" t="s">
        <v>2</v>
      </c>
      <c r="D104" s="3" t="b">
        <f>EXACT(G96,"Included")</f>
        <v>1</v>
      </c>
      <c r="E104" s="3" t="s">
        <v>385</v>
      </c>
      <c r="F104" s="3" t="s">
        <v>15</v>
      </c>
      <c r="G104" s="3">
        <v>1</v>
      </c>
    </row>
    <row r="105" spans="1:7" ht="30">
      <c r="A105" s="3" t="s">
        <v>15</v>
      </c>
      <c r="B105" s="3" t="s">
        <v>92</v>
      </c>
      <c r="C105" s="3" t="s">
        <v>2</v>
      </c>
      <c r="D105" s="3" t="b">
        <f>EXACT(G96,"Included")</f>
        <v>1</v>
      </c>
      <c r="E105" s="3" t="s">
        <v>386</v>
      </c>
      <c r="F105" s="3" t="s">
        <v>15</v>
      </c>
      <c r="G105" s="3">
        <v>1</v>
      </c>
    </row>
    <row r="106" spans="1:7" ht="45">
      <c r="A106" s="3" t="s">
        <v>15</v>
      </c>
      <c r="B106" s="3" t="s">
        <v>92</v>
      </c>
      <c r="C106" s="3" t="s">
        <v>2</v>
      </c>
      <c r="D106" s="3" t="b">
        <f>EXACT(G96,"Included")</f>
        <v>1</v>
      </c>
      <c r="E106" s="3" t="s">
        <v>387</v>
      </c>
      <c r="F106" s="3" t="s">
        <v>15</v>
      </c>
      <c r="G106" s="3">
        <v>1</v>
      </c>
    </row>
    <row r="107" spans="1:7" ht="45">
      <c r="A107" s="3" t="s">
        <v>15</v>
      </c>
      <c r="B107" s="3" t="s">
        <v>92</v>
      </c>
      <c r="C107" s="3" t="s">
        <v>2</v>
      </c>
      <c r="D107" s="3" t="b">
        <f>EXACT(G96,"Included")</f>
        <v>1</v>
      </c>
      <c r="E107" s="3" t="s">
        <v>388</v>
      </c>
      <c r="F107" s="3" t="s">
        <v>15</v>
      </c>
      <c r="G107" s="3">
        <v>1</v>
      </c>
    </row>
    <row r="108" spans="1:7" ht="45">
      <c r="A108" s="3" t="s">
        <v>15</v>
      </c>
      <c r="B108" s="3" t="s">
        <v>92</v>
      </c>
      <c r="C108" s="3" t="s">
        <v>2</v>
      </c>
      <c r="D108" s="3" t="b">
        <f>EXACT(G96,"Included")</f>
        <v>1</v>
      </c>
      <c r="E108" s="3" t="s">
        <v>389</v>
      </c>
      <c r="F108" s="3" t="s">
        <v>15</v>
      </c>
      <c r="G108" s="3">
        <v>1</v>
      </c>
    </row>
    <row r="109" spans="1:7" ht="45">
      <c r="A109" s="3" t="s">
        <v>15</v>
      </c>
      <c r="B109" s="3" t="s">
        <v>92</v>
      </c>
      <c r="C109" s="3" t="s">
        <v>2</v>
      </c>
      <c r="D109" s="3" t="b">
        <f>EXACT(G96,"Included")</f>
        <v>1</v>
      </c>
      <c r="E109" s="3" t="s">
        <v>390</v>
      </c>
      <c r="F109" s="3" t="s">
        <v>15</v>
      </c>
      <c r="G109" s="3">
        <v>1</v>
      </c>
    </row>
    <row r="110" spans="1:7" ht="30">
      <c r="A110" s="3" t="s">
        <v>15</v>
      </c>
      <c r="B110" s="3" t="s">
        <v>92</v>
      </c>
      <c r="C110" s="3" t="s">
        <v>2</v>
      </c>
      <c r="D110" s="3" t="b">
        <f>EXACT(G96,"Included")</f>
        <v>1</v>
      </c>
      <c r="E110" s="3" t="s">
        <v>391</v>
      </c>
      <c r="F110" s="3" t="s">
        <v>15</v>
      </c>
      <c r="G110" s="3">
        <v>1</v>
      </c>
    </row>
    <row r="111" spans="1:7" ht="45">
      <c r="A111" s="3" t="s">
        <v>15</v>
      </c>
      <c r="B111" s="3" t="s">
        <v>92</v>
      </c>
      <c r="C111" s="3" t="s">
        <v>2</v>
      </c>
      <c r="D111" s="3" t="b">
        <f>EXACT(G96,"Included")</f>
        <v>1</v>
      </c>
      <c r="E111" s="3" t="s">
        <v>392</v>
      </c>
      <c r="F111" s="3" t="s">
        <v>15</v>
      </c>
      <c r="G111" s="3">
        <v>1</v>
      </c>
    </row>
    <row r="112" spans="1:7">
      <c r="A112" s="3" t="s">
        <v>15</v>
      </c>
      <c r="B112" s="3" t="s">
        <v>92</v>
      </c>
      <c r="C112" s="3" t="s">
        <v>2</v>
      </c>
      <c r="D112" s="3" t="b">
        <f>EXACT(G96,"Included")</f>
        <v>1</v>
      </c>
      <c r="E112" s="3" t="s">
        <v>393</v>
      </c>
      <c r="F112" s="3" t="s">
        <v>15</v>
      </c>
      <c r="G112" s="3">
        <v>1</v>
      </c>
    </row>
    <row r="113" spans="1:7" ht="30">
      <c r="A113" s="3" t="s">
        <v>12</v>
      </c>
      <c r="B113" s="3" t="s">
        <v>51</v>
      </c>
      <c r="C113" s="11" t="s">
        <v>394</v>
      </c>
      <c r="D113" s="3"/>
      <c r="E113" s="3" t="s">
        <v>395</v>
      </c>
      <c r="F113" s="3" t="s">
        <v>15</v>
      </c>
      <c r="G113" s="3" t="s">
        <v>279</v>
      </c>
    </row>
    <row r="114" spans="1:7" ht="30">
      <c r="A114" s="3" t="s">
        <v>15</v>
      </c>
      <c r="B114" s="3" t="s">
        <v>92</v>
      </c>
      <c r="C114" s="3" t="s">
        <v>2</v>
      </c>
      <c r="D114" s="3" t="b">
        <f>EXACT(G113,"Included")</f>
        <v>1</v>
      </c>
      <c r="E114" s="3" t="s">
        <v>396</v>
      </c>
      <c r="F114" s="3" t="s">
        <v>15</v>
      </c>
      <c r="G114" s="3">
        <v>1</v>
      </c>
    </row>
    <row r="115" spans="1:7" ht="30">
      <c r="A115" s="3" t="s">
        <v>15</v>
      </c>
      <c r="B115" s="3" t="s">
        <v>92</v>
      </c>
      <c r="C115" s="3" t="s">
        <v>2</v>
      </c>
      <c r="D115" s="3" t="b">
        <f>EXACT(G113,"Included")</f>
        <v>1</v>
      </c>
      <c r="E115" s="3" t="s">
        <v>397</v>
      </c>
      <c r="F115" s="3" t="s">
        <v>15</v>
      </c>
      <c r="G115" s="3">
        <v>1</v>
      </c>
    </row>
    <row r="116" spans="1:7" ht="30">
      <c r="A116" s="3" t="s">
        <v>15</v>
      </c>
      <c r="B116" s="3" t="s">
        <v>92</v>
      </c>
      <c r="C116" s="3" t="s">
        <v>2</v>
      </c>
      <c r="D116" s="3" t="b">
        <f>EXACT(G113,"Included")</f>
        <v>1</v>
      </c>
      <c r="E116" s="3" t="s">
        <v>398</v>
      </c>
      <c r="F116" s="3" t="s">
        <v>15</v>
      </c>
      <c r="G116" s="3">
        <v>1</v>
      </c>
    </row>
    <row r="117" spans="1:7" ht="30">
      <c r="A117" s="3" t="s">
        <v>15</v>
      </c>
      <c r="B117" s="3" t="s">
        <v>92</v>
      </c>
      <c r="C117" s="3" t="s">
        <v>2</v>
      </c>
      <c r="D117" s="3" t="b">
        <f>EXACT(G113,"Included")</f>
        <v>1</v>
      </c>
      <c r="E117" s="3" t="s">
        <v>399</v>
      </c>
      <c r="F117" s="3" t="s">
        <v>15</v>
      </c>
      <c r="G117" s="3">
        <v>1</v>
      </c>
    </row>
    <row r="118" spans="1:7" ht="30">
      <c r="A118" s="3" t="s">
        <v>15</v>
      </c>
      <c r="B118" s="3" t="s">
        <v>92</v>
      </c>
      <c r="C118" s="3" t="s">
        <v>2</v>
      </c>
      <c r="D118" s="3" t="b">
        <f>EXACT(G113,"Included")</f>
        <v>1</v>
      </c>
      <c r="E118" s="3" t="s">
        <v>382</v>
      </c>
      <c r="F118" s="3" t="s">
        <v>15</v>
      </c>
      <c r="G118" s="3">
        <v>1</v>
      </c>
    </row>
    <row r="119" spans="1:7" ht="30">
      <c r="A119" s="3" t="s">
        <v>15</v>
      </c>
      <c r="B119" s="3" t="s">
        <v>92</v>
      </c>
      <c r="C119" s="3" t="s">
        <v>2</v>
      </c>
      <c r="D119" s="3" t="b">
        <f>EXACT(G113,"Included")</f>
        <v>1</v>
      </c>
      <c r="E119" s="3" t="s">
        <v>400</v>
      </c>
      <c r="F119" s="3" t="s">
        <v>15</v>
      </c>
      <c r="G119" s="3">
        <v>1</v>
      </c>
    </row>
    <row r="120" spans="1:7" ht="30">
      <c r="A120" s="3" t="s">
        <v>15</v>
      </c>
      <c r="B120" s="3" t="s">
        <v>92</v>
      </c>
      <c r="C120" s="3" t="s">
        <v>2</v>
      </c>
      <c r="D120" s="3" t="b">
        <f>EXACT(G113,"Included")</f>
        <v>1</v>
      </c>
      <c r="E120" s="3" t="s">
        <v>401</v>
      </c>
      <c r="F120" s="3" t="s">
        <v>15</v>
      </c>
      <c r="G120" s="3">
        <v>1</v>
      </c>
    </row>
    <row r="121" spans="1:7">
      <c r="A121" s="3" t="s">
        <v>15</v>
      </c>
      <c r="B121" s="3" t="s">
        <v>92</v>
      </c>
      <c r="C121" s="3" t="s">
        <v>2</v>
      </c>
      <c r="D121" s="3" t="b">
        <f>EXACT(G113,"Included")</f>
        <v>1</v>
      </c>
      <c r="E121" s="3" t="s">
        <v>385</v>
      </c>
      <c r="F121" s="3" t="s">
        <v>15</v>
      </c>
      <c r="G121" s="3">
        <v>1</v>
      </c>
    </row>
    <row r="122" spans="1:7" ht="30">
      <c r="A122" s="3" t="s">
        <v>15</v>
      </c>
      <c r="B122" s="3" t="s">
        <v>92</v>
      </c>
      <c r="C122" s="3" t="s">
        <v>2</v>
      </c>
      <c r="D122" s="3" t="b">
        <f>EXACT(G113,"Included")</f>
        <v>1</v>
      </c>
      <c r="E122" s="3" t="s">
        <v>402</v>
      </c>
      <c r="F122" s="3" t="s">
        <v>15</v>
      </c>
      <c r="G122" s="3">
        <v>1</v>
      </c>
    </row>
    <row r="123" spans="1:7" ht="45">
      <c r="A123" s="3" t="s">
        <v>15</v>
      </c>
      <c r="B123" s="3" t="s">
        <v>92</v>
      </c>
      <c r="C123" s="3" t="s">
        <v>2</v>
      </c>
      <c r="D123" s="3" t="b">
        <f>EXACT(G113,"Included")</f>
        <v>1</v>
      </c>
      <c r="E123" s="3" t="s">
        <v>403</v>
      </c>
      <c r="F123" s="3" t="s">
        <v>15</v>
      </c>
      <c r="G123" s="3">
        <v>1</v>
      </c>
    </row>
    <row r="124" spans="1:7" ht="45">
      <c r="A124" s="3" t="s">
        <v>15</v>
      </c>
      <c r="B124" s="3" t="s">
        <v>92</v>
      </c>
      <c r="C124" s="3" t="s">
        <v>2</v>
      </c>
      <c r="D124" s="3" t="b">
        <f>EXACT(G113,"Included")</f>
        <v>1</v>
      </c>
      <c r="E124" s="3" t="s">
        <v>404</v>
      </c>
      <c r="F124" s="3" t="s">
        <v>15</v>
      </c>
      <c r="G124" s="3">
        <v>1</v>
      </c>
    </row>
    <row r="125" spans="1:7" ht="45">
      <c r="A125" s="3" t="s">
        <v>15</v>
      </c>
      <c r="B125" s="3" t="s">
        <v>92</v>
      </c>
      <c r="C125" s="3" t="s">
        <v>2</v>
      </c>
      <c r="D125" s="3" t="b">
        <f>EXACT(G113,"Included")</f>
        <v>1</v>
      </c>
      <c r="E125" s="3" t="s">
        <v>405</v>
      </c>
      <c r="F125" s="3" t="s">
        <v>15</v>
      </c>
      <c r="G125" s="3">
        <v>1</v>
      </c>
    </row>
    <row r="126" spans="1:7" ht="45">
      <c r="A126" s="3" t="s">
        <v>15</v>
      </c>
      <c r="B126" s="3" t="s">
        <v>92</v>
      </c>
      <c r="C126" s="3" t="s">
        <v>2</v>
      </c>
      <c r="D126" s="3" t="b">
        <f>EXACT(G113,"Included")</f>
        <v>1</v>
      </c>
      <c r="E126" s="3" t="s">
        <v>406</v>
      </c>
      <c r="F126" s="3" t="s">
        <v>15</v>
      </c>
      <c r="G126" s="3">
        <v>1</v>
      </c>
    </row>
    <row r="127" spans="1:7" ht="45">
      <c r="A127" s="3" t="s">
        <v>15</v>
      </c>
      <c r="B127" s="3" t="s">
        <v>92</v>
      </c>
      <c r="C127" s="3" t="s">
        <v>2</v>
      </c>
      <c r="D127" s="3" t="b">
        <f>EXACT(G113,"Included")</f>
        <v>1</v>
      </c>
      <c r="E127" s="3" t="s">
        <v>407</v>
      </c>
      <c r="F127" s="3" t="s">
        <v>15</v>
      </c>
      <c r="G127" s="3">
        <v>1</v>
      </c>
    </row>
    <row r="128" spans="1:7" ht="45">
      <c r="A128" s="3" t="s">
        <v>15</v>
      </c>
      <c r="B128" s="3" t="s">
        <v>92</v>
      </c>
      <c r="C128" s="3" t="s">
        <v>2</v>
      </c>
      <c r="D128" s="3" t="b">
        <f>EXACT(G113,"Included")</f>
        <v>1</v>
      </c>
      <c r="E128" s="3" t="s">
        <v>408</v>
      </c>
      <c r="F128" s="3" t="s">
        <v>15</v>
      </c>
      <c r="G128" s="3">
        <v>1</v>
      </c>
    </row>
    <row r="129" spans="1:7">
      <c r="A129" s="3" t="s">
        <v>15</v>
      </c>
      <c r="B129" s="3" t="s">
        <v>92</v>
      </c>
      <c r="C129" s="3" t="s">
        <v>2</v>
      </c>
      <c r="D129" s="3" t="b">
        <f>EXACT(G113,"Included")</f>
        <v>1</v>
      </c>
      <c r="E129" s="3" t="s">
        <v>409</v>
      </c>
      <c r="F129" s="3" t="s">
        <v>15</v>
      </c>
      <c r="G129" s="3">
        <v>1</v>
      </c>
    </row>
    <row r="130" spans="1:7" ht="60">
      <c r="A130" s="3" t="s">
        <v>12</v>
      </c>
      <c r="B130" s="3" t="s">
        <v>51</v>
      </c>
      <c r="C130" s="11" t="s">
        <v>410</v>
      </c>
      <c r="D130" s="3"/>
      <c r="E130" s="3" t="s">
        <v>411</v>
      </c>
      <c r="F130" s="3" t="s">
        <v>15</v>
      </c>
      <c r="G130" s="3" t="s">
        <v>12</v>
      </c>
    </row>
    <row r="131" spans="1:7" ht="45">
      <c r="A131" s="3" t="s">
        <v>12</v>
      </c>
      <c r="B131" s="3" t="s">
        <v>51</v>
      </c>
      <c r="C131" s="11" t="s">
        <v>412</v>
      </c>
      <c r="D131" s="3"/>
      <c r="E131" s="3" t="s">
        <v>413</v>
      </c>
      <c r="F131" s="3" t="s">
        <v>15</v>
      </c>
      <c r="G131" s="3" t="s">
        <v>279</v>
      </c>
    </row>
    <row r="132" spans="1:7" ht="45">
      <c r="A132" s="3" t="s">
        <v>15</v>
      </c>
      <c r="B132" s="3" t="s">
        <v>92</v>
      </c>
      <c r="C132" s="3" t="s">
        <v>2</v>
      </c>
      <c r="D132" s="3" t="b">
        <f>EXACT(G131,"Included")</f>
        <v>1</v>
      </c>
      <c r="E132" s="3" t="s">
        <v>414</v>
      </c>
      <c r="F132" s="3" t="s">
        <v>15</v>
      </c>
      <c r="G132" s="3">
        <v>1</v>
      </c>
    </row>
    <row r="133" spans="1:7" ht="30">
      <c r="A133" s="3" t="s">
        <v>15</v>
      </c>
      <c r="B133" s="3" t="s">
        <v>92</v>
      </c>
      <c r="C133" s="3" t="s">
        <v>2</v>
      </c>
      <c r="D133" s="3" t="b">
        <f>EXACT(G131,"Included")</f>
        <v>1</v>
      </c>
      <c r="E133" s="3" t="s">
        <v>415</v>
      </c>
      <c r="F133" s="3" t="s">
        <v>15</v>
      </c>
      <c r="G133" s="3">
        <v>1</v>
      </c>
    </row>
    <row r="134" spans="1:7" ht="30">
      <c r="A134" s="3" t="s">
        <v>15</v>
      </c>
      <c r="B134" s="3" t="s">
        <v>13</v>
      </c>
      <c r="C134" s="3" t="s">
        <v>2</v>
      </c>
      <c r="D134" s="3" t="b">
        <f>EXACT(G131,"Included")</f>
        <v>1</v>
      </c>
      <c r="E134" s="3" t="s">
        <v>416</v>
      </c>
      <c r="F134" s="3" t="s">
        <v>15</v>
      </c>
      <c r="G134" s="3" t="s">
        <v>16</v>
      </c>
    </row>
    <row r="135" spans="1:7" ht="30">
      <c r="A135" s="3" t="s">
        <v>12</v>
      </c>
      <c r="B135" s="3" t="s">
        <v>51</v>
      </c>
      <c r="C135" s="11" t="s">
        <v>417</v>
      </c>
      <c r="D135" s="3"/>
      <c r="E135" s="3" t="s">
        <v>418</v>
      </c>
      <c r="F135" s="3" t="s">
        <v>15</v>
      </c>
      <c r="G135" s="3" t="s">
        <v>12</v>
      </c>
    </row>
    <row r="136" spans="1:7" ht="60">
      <c r="A136" s="3" t="s">
        <v>12</v>
      </c>
      <c r="B136" s="3" t="s">
        <v>51</v>
      </c>
      <c r="C136" s="11" t="s">
        <v>419</v>
      </c>
      <c r="D136" s="3"/>
      <c r="E136" s="3" t="s">
        <v>420</v>
      </c>
      <c r="F136" s="3" t="s">
        <v>15</v>
      </c>
      <c r="G136" s="3" t="s">
        <v>12</v>
      </c>
    </row>
    <row r="137" spans="1:7" ht="30">
      <c r="A137" s="3" t="s">
        <v>12</v>
      </c>
      <c r="B137" s="3" t="s">
        <v>51</v>
      </c>
      <c r="C137" s="11" t="s">
        <v>421</v>
      </c>
      <c r="D137" s="3"/>
      <c r="E137" s="3" t="s">
        <v>422</v>
      </c>
      <c r="F137" s="3" t="s">
        <v>15</v>
      </c>
      <c r="G137" s="3" t="s">
        <v>279</v>
      </c>
    </row>
    <row r="138" spans="1:7" ht="30">
      <c r="A138" s="3" t="s">
        <v>15</v>
      </c>
      <c r="B138" s="11" t="s">
        <v>423</v>
      </c>
      <c r="C138" s="3" t="s">
        <v>2</v>
      </c>
      <c r="D138" s="3" t="b">
        <f>EXACT(G137,"Included")</f>
        <v>1</v>
      </c>
      <c r="E138" s="3" t="s">
        <v>424</v>
      </c>
      <c r="F138" s="3" t="s">
        <v>15</v>
      </c>
      <c r="G138" s="3" t="s">
        <v>2</v>
      </c>
    </row>
    <row r="139" spans="1:7" ht="30" outlineLevel="1" collapsed="1">
      <c r="A139" s="4" t="s">
        <v>12</v>
      </c>
      <c r="B139" s="4" t="s">
        <v>92</v>
      </c>
      <c r="C139" s="4" t="s">
        <v>2</v>
      </c>
      <c r="D139" s="4"/>
      <c r="E139" s="4" t="s">
        <v>425</v>
      </c>
      <c r="F139" s="4" t="s">
        <v>15</v>
      </c>
      <c r="G139" s="4">
        <v>1</v>
      </c>
    </row>
    <row r="140" spans="1:7" ht="45" outlineLevel="1" collapsed="1">
      <c r="A140" s="4" t="s">
        <v>12</v>
      </c>
      <c r="B140" s="4" t="s">
        <v>92</v>
      </c>
      <c r="C140" s="4" t="s">
        <v>2</v>
      </c>
      <c r="D140" s="4"/>
      <c r="E140" s="4" t="s">
        <v>426</v>
      </c>
      <c r="F140" s="4" t="s">
        <v>15</v>
      </c>
      <c r="G140" s="4">
        <v>1</v>
      </c>
    </row>
    <row r="141" spans="1:7" ht="30" outlineLevel="1" collapsed="1">
      <c r="A141" s="4" t="s">
        <v>12</v>
      </c>
      <c r="B141" s="4" t="s">
        <v>92</v>
      </c>
      <c r="C141" s="4" t="s">
        <v>2</v>
      </c>
      <c r="D141" s="4"/>
      <c r="E141" s="4" t="s">
        <v>427</v>
      </c>
      <c r="F141" s="4" t="s">
        <v>15</v>
      </c>
      <c r="G141" s="4">
        <v>1</v>
      </c>
    </row>
    <row r="142" spans="1:7" ht="30" outlineLevel="1" collapsed="1">
      <c r="A142" s="4" t="s">
        <v>15</v>
      </c>
      <c r="B142" s="4" t="s">
        <v>13</v>
      </c>
      <c r="C142" s="4" t="s">
        <v>2</v>
      </c>
      <c r="D142" s="4" t="s">
        <v>15</v>
      </c>
      <c r="E142" s="4" t="s">
        <v>424</v>
      </c>
      <c r="F142" s="4" t="s">
        <v>15</v>
      </c>
      <c r="G142" s="4" t="s">
        <v>16</v>
      </c>
    </row>
    <row r="143" spans="1:7" outlineLevel="1" collapsed="1">
      <c r="A143" s="4" t="s">
        <v>12</v>
      </c>
      <c r="B143" s="4" t="s">
        <v>92</v>
      </c>
      <c r="C143" s="4" t="s">
        <v>2</v>
      </c>
      <c r="D143" s="4"/>
      <c r="E143" s="4" t="s">
        <v>428</v>
      </c>
      <c r="F143" s="4" t="s">
        <v>12</v>
      </c>
      <c r="G143" s="4">
        <v>1</v>
      </c>
    </row>
    <row r="144" spans="1:7" ht="60">
      <c r="A144" s="3" t="s">
        <v>12</v>
      </c>
      <c r="B144" s="3" t="s">
        <v>51</v>
      </c>
      <c r="C144" s="11" t="s">
        <v>429</v>
      </c>
      <c r="D144" s="3"/>
      <c r="E144" s="3" t="s">
        <v>430</v>
      </c>
      <c r="F144" s="3" t="s">
        <v>15</v>
      </c>
      <c r="G144" s="3" t="s">
        <v>431</v>
      </c>
    </row>
    <row r="145" spans="1:7" ht="30">
      <c r="A145" s="3" t="s">
        <v>12</v>
      </c>
      <c r="B145" s="3" t="s">
        <v>51</v>
      </c>
      <c r="C145" s="11" t="s">
        <v>432</v>
      </c>
      <c r="D145" s="3"/>
      <c r="E145" s="3" t="s">
        <v>433</v>
      </c>
      <c r="F145" s="3" t="s">
        <v>15</v>
      </c>
      <c r="G145" s="3" t="s">
        <v>279</v>
      </c>
    </row>
    <row r="146" spans="1:7" ht="30">
      <c r="A146" s="3" t="s">
        <v>15</v>
      </c>
      <c r="B146" s="3" t="s">
        <v>92</v>
      </c>
      <c r="C146" s="3" t="s">
        <v>2</v>
      </c>
      <c r="D146" s="3" t="b">
        <f>EXACT(G145,"Included")</f>
        <v>1</v>
      </c>
      <c r="E146" s="3" t="s">
        <v>434</v>
      </c>
      <c r="F146" s="3" t="s">
        <v>15</v>
      </c>
      <c r="G146" s="3">
        <v>1</v>
      </c>
    </row>
    <row r="147" spans="1:7">
      <c r="A147" s="3" t="s">
        <v>15</v>
      </c>
      <c r="B147" s="11" t="s">
        <v>347</v>
      </c>
      <c r="C147" s="3" t="s">
        <v>2</v>
      </c>
      <c r="D147" s="3" t="b">
        <f>EXACT(G145,"Included")</f>
        <v>1</v>
      </c>
      <c r="E147" s="3" t="s">
        <v>347</v>
      </c>
      <c r="F147" s="3" t="s">
        <v>15</v>
      </c>
      <c r="G147" s="3" t="s">
        <v>2</v>
      </c>
    </row>
    <row r="148" spans="1:7" ht="30" outlineLevel="1" collapsed="1">
      <c r="A148" s="4" t="s">
        <v>12</v>
      </c>
      <c r="B148" s="4" t="s">
        <v>51</v>
      </c>
      <c r="C148" s="5" t="s">
        <v>348</v>
      </c>
      <c r="D148" s="4"/>
      <c r="E148" s="4" t="s">
        <v>349</v>
      </c>
      <c r="F148" s="4" t="s">
        <v>15</v>
      </c>
      <c r="G148" s="4" t="s">
        <v>12</v>
      </c>
    </row>
    <row r="149" spans="1:7" ht="30" outlineLevel="1" collapsed="1">
      <c r="A149" s="4" t="s">
        <v>12</v>
      </c>
      <c r="B149" s="4" t="s">
        <v>51</v>
      </c>
      <c r="C149" s="5" t="s">
        <v>350</v>
      </c>
      <c r="D149" s="4"/>
      <c r="E149" s="4" t="s">
        <v>351</v>
      </c>
      <c r="F149" s="4" t="s">
        <v>15</v>
      </c>
      <c r="G149" s="4" t="s">
        <v>352</v>
      </c>
    </row>
    <row r="150" spans="1:7" ht="30" outlineLevel="1" collapsed="1">
      <c r="A150" s="4" t="s">
        <v>12</v>
      </c>
      <c r="B150" s="4" t="s">
        <v>13</v>
      </c>
      <c r="C150" s="4" t="s">
        <v>2</v>
      </c>
      <c r="D150" s="4"/>
      <c r="E150" s="4" t="s">
        <v>353</v>
      </c>
      <c r="F150" s="4" t="s">
        <v>15</v>
      </c>
      <c r="G150" s="4" t="s">
        <v>16</v>
      </c>
    </row>
    <row r="151" spans="1:7" outlineLevel="1">
      <c r="A151" s="34" t="s">
        <v>12</v>
      </c>
      <c r="B151" s="35" t="s">
        <v>354</v>
      </c>
      <c r="C151" s="34" t="s">
        <v>2</v>
      </c>
      <c r="D151" s="34"/>
      <c r="E151" s="34" t="s">
        <v>355</v>
      </c>
      <c r="F151" s="34" t="s">
        <v>12</v>
      </c>
      <c r="G151" s="34" t="s">
        <v>2</v>
      </c>
    </row>
    <row r="152" spans="1:7" ht="30" outlineLevel="2" collapsed="1">
      <c r="A152" s="4" t="s">
        <v>12</v>
      </c>
      <c r="B152" s="4" t="s">
        <v>13</v>
      </c>
      <c r="C152" s="4" t="s">
        <v>2</v>
      </c>
      <c r="D152" s="4"/>
      <c r="E152" s="4" t="s">
        <v>356</v>
      </c>
      <c r="F152" s="4" t="s">
        <v>15</v>
      </c>
      <c r="G152" s="4" t="s">
        <v>16</v>
      </c>
    </row>
    <row r="153" spans="1:7" ht="30" outlineLevel="2" collapsed="1">
      <c r="A153" s="4" t="s">
        <v>12</v>
      </c>
      <c r="B153" s="4" t="s">
        <v>13</v>
      </c>
      <c r="C153" s="4" t="s">
        <v>2</v>
      </c>
      <c r="D153" s="4"/>
      <c r="E153" s="4" t="s">
        <v>357</v>
      </c>
      <c r="F153" s="4" t="s">
        <v>15</v>
      </c>
      <c r="G153" s="4" t="s">
        <v>16</v>
      </c>
    </row>
    <row r="154" spans="1:7" ht="30" outlineLevel="2" collapsed="1">
      <c r="A154" s="4" t="s">
        <v>12</v>
      </c>
      <c r="B154" s="4" t="s">
        <v>13</v>
      </c>
      <c r="C154" s="4" t="s">
        <v>2</v>
      </c>
      <c r="D154" s="4"/>
      <c r="E154" s="4" t="s">
        <v>358</v>
      </c>
      <c r="F154" s="4" t="s">
        <v>15</v>
      </c>
      <c r="G154" s="4" t="s">
        <v>16</v>
      </c>
    </row>
    <row r="155" spans="1:7" ht="30" outlineLevel="2" collapsed="1">
      <c r="A155" s="4" t="s">
        <v>12</v>
      </c>
      <c r="B155" s="4" t="s">
        <v>92</v>
      </c>
      <c r="C155" s="4" t="s">
        <v>2</v>
      </c>
      <c r="D155" s="4"/>
      <c r="E155" s="4" t="s">
        <v>359</v>
      </c>
      <c r="F155" s="4" t="s">
        <v>15</v>
      </c>
      <c r="G155" s="4">
        <v>1</v>
      </c>
    </row>
    <row r="156" spans="1:7" ht="30" outlineLevel="2" collapsed="1">
      <c r="A156" s="4" t="s">
        <v>12</v>
      </c>
      <c r="B156" s="4" t="s">
        <v>92</v>
      </c>
      <c r="C156" s="4" t="s">
        <v>2</v>
      </c>
      <c r="D156" s="4"/>
      <c r="E156" s="4" t="s">
        <v>360</v>
      </c>
      <c r="F156" s="4" t="s">
        <v>15</v>
      </c>
      <c r="G156" s="4">
        <v>1</v>
      </c>
    </row>
    <row r="157" spans="1:7" ht="30" outlineLevel="2" collapsed="1">
      <c r="A157" s="4" t="s">
        <v>12</v>
      </c>
      <c r="B157" s="4" t="s">
        <v>51</v>
      </c>
      <c r="C157" s="5" t="s">
        <v>361</v>
      </c>
      <c r="D157" s="4"/>
      <c r="E157" s="4" t="s">
        <v>362</v>
      </c>
      <c r="F157" s="4" t="s">
        <v>15</v>
      </c>
      <c r="G157" s="4" t="s">
        <v>363</v>
      </c>
    </row>
    <row r="158" spans="1:7" outlineLevel="2" collapsed="1">
      <c r="A158" s="4" t="s">
        <v>15</v>
      </c>
      <c r="B158" s="4" t="s">
        <v>92</v>
      </c>
      <c r="C158" s="4" t="s">
        <v>2</v>
      </c>
      <c r="D158" s="4" t="b">
        <f>EXACT(G157,"Using conservative default values")</f>
        <v>0</v>
      </c>
      <c r="E158" s="4" t="s">
        <v>364</v>
      </c>
      <c r="F158" s="4" t="s">
        <v>15</v>
      </c>
      <c r="G158" s="4">
        <v>1</v>
      </c>
    </row>
    <row r="159" spans="1:7" outlineLevel="2" collapsed="1">
      <c r="A159" s="4" t="s">
        <v>15</v>
      </c>
      <c r="B159" s="4" t="s">
        <v>92</v>
      </c>
      <c r="C159" s="4" t="s">
        <v>2</v>
      </c>
      <c r="D159" s="4" t="b">
        <f>EXACT(G157,"Using conservative default values")</f>
        <v>0</v>
      </c>
      <c r="E159" s="4" t="s">
        <v>365</v>
      </c>
      <c r="F159" s="4" t="s">
        <v>15</v>
      </c>
      <c r="G159" s="4">
        <v>1</v>
      </c>
    </row>
    <row r="160" spans="1:7" ht="30" outlineLevel="2" collapsed="1">
      <c r="A160" s="4" t="s">
        <v>15</v>
      </c>
      <c r="B160" s="4" t="s">
        <v>13</v>
      </c>
      <c r="C160" s="4" t="s">
        <v>2</v>
      </c>
      <c r="D160" s="4" t="b">
        <f>EXACT(G157,"Monitoring fuel consumption")</f>
        <v>1</v>
      </c>
      <c r="E160" s="4" t="s">
        <v>366</v>
      </c>
      <c r="F160" s="4" t="s">
        <v>15</v>
      </c>
      <c r="G160" s="4" t="s">
        <v>16</v>
      </c>
    </row>
    <row r="161" spans="1:7" ht="30" outlineLevel="2" collapsed="1">
      <c r="A161" s="4" t="s">
        <v>12</v>
      </c>
      <c r="B161" s="4" t="s">
        <v>51</v>
      </c>
      <c r="C161" s="5" t="s">
        <v>367</v>
      </c>
      <c r="D161" s="4"/>
      <c r="E161" s="4" t="s">
        <v>368</v>
      </c>
      <c r="F161" s="4" t="s">
        <v>15</v>
      </c>
      <c r="G161" s="4" t="s">
        <v>369</v>
      </c>
    </row>
    <row r="162" spans="1:7" ht="30" outlineLevel="2" collapsed="1">
      <c r="A162" s="4" t="s">
        <v>12</v>
      </c>
      <c r="B162" s="4" t="s">
        <v>51</v>
      </c>
      <c r="C162" s="5" t="s">
        <v>370</v>
      </c>
      <c r="D162" s="4"/>
      <c r="E162" s="4" t="s">
        <v>371</v>
      </c>
      <c r="F162" s="4" t="s">
        <v>15</v>
      </c>
      <c r="G162" s="4" t="s">
        <v>372</v>
      </c>
    </row>
    <row r="163" spans="1:7" ht="30" outlineLevel="2" collapsed="1">
      <c r="A163" s="4" t="s">
        <v>15</v>
      </c>
      <c r="B163" s="4" t="s">
        <v>92</v>
      </c>
      <c r="C163" s="4" t="s">
        <v>2</v>
      </c>
      <c r="D163" s="4" t="s">
        <v>15</v>
      </c>
      <c r="E163" s="4" t="s">
        <v>373</v>
      </c>
      <c r="F163" s="4" t="s">
        <v>15</v>
      </c>
      <c r="G163" s="4">
        <v>1</v>
      </c>
    </row>
    <row r="164" spans="1:7" outlineLevel="1">
      <c r="A164" s="34" t="s">
        <v>12</v>
      </c>
      <c r="B164" s="35" t="s">
        <v>238</v>
      </c>
      <c r="C164" s="34" t="s">
        <v>2</v>
      </c>
      <c r="D164" s="34"/>
      <c r="E164" s="34" t="s">
        <v>238</v>
      </c>
      <c r="F164" s="34" t="s">
        <v>15</v>
      </c>
      <c r="G164" s="34" t="s">
        <v>2</v>
      </c>
    </row>
    <row r="165" spans="1:7" ht="30" outlineLevel="2">
      <c r="A165" s="34" t="s">
        <v>12</v>
      </c>
      <c r="B165" s="35" t="s">
        <v>250</v>
      </c>
      <c r="C165" s="34" t="s">
        <v>2</v>
      </c>
      <c r="D165" s="34"/>
      <c r="E165" s="34" t="s">
        <v>251</v>
      </c>
      <c r="F165" s="34" t="s">
        <v>12</v>
      </c>
      <c r="G165" s="34" t="s">
        <v>2</v>
      </c>
    </row>
    <row r="166" spans="1:7" outlineLevel="3" collapsed="1">
      <c r="A166" s="4" t="s">
        <v>12</v>
      </c>
      <c r="B166" s="4" t="s">
        <v>13</v>
      </c>
      <c r="C166" s="4" t="s">
        <v>2</v>
      </c>
      <c r="D166" s="4"/>
      <c r="E166" s="4" t="s">
        <v>252</v>
      </c>
      <c r="F166" s="4" t="s">
        <v>15</v>
      </c>
      <c r="G166" s="4" t="s">
        <v>16</v>
      </c>
    </row>
    <row r="167" spans="1:7" outlineLevel="3" collapsed="1">
      <c r="A167" s="4" t="s">
        <v>12</v>
      </c>
      <c r="B167" s="4" t="s">
        <v>13</v>
      </c>
      <c r="C167" s="4" t="s">
        <v>2</v>
      </c>
      <c r="D167" s="4"/>
      <c r="E167" s="4" t="s">
        <v>253</v>
      </c>
      <c r="F167" s="4" t="s">
        <v>15</v>
      </c>
      <c r="G167" s="4" t="s">
        <v>16</v>
      </c>
    </row>
    <row r="168" spans="1:7" ht="30" outlineLevel="3" collapsed="1">
      <c r="A168" s="4" t="s">
        <v>12</v>
      </c>
      <c r="B168" s="4" t="s">
        <v>51</v>
      </c>
      <c r="C168" s="5" t="s">
        <v>254</v>
      </c>
      <c r="D168" s="4"/>
      <c r="E168" s="4" t="s">
        <v>255</v>
      </c>
      <c r="F168" s="4" t="s">
        <v>15</v>
      </c>
      <c r="G168" s="4" t="s">
        <v>256</v>
      </c>
    </row>
    <row r="169" spans="1:7" ht="30" outlineLevel="3" collapsed="1">
      <c r="A169" s="4" t="s">
        <v>15</v>
      </c>
      <c r="B169" s="4" t="s">
        <v>92</v>
      </c>
      <c r="C169" s="4" t="s">
        <v>2</v>
      </c>
      <c r="D169" s="4" t="b">
        <f>EXACT(G168,"The CO2 emission coefficient is calculated based on net calorific value and CO2 emission factor of the fuel type")</f>
        <v>0</v>
      </c>
      <c r="E169" s="4" t="s">
        <v>257</v>
      </c>
      <c r="F169" s="4" t="s">
        <v>15</v>
      </c>
      <c r="G169" s="4">
        <v>1</v>
      </c>
    </row>
    <row r="170" spans="1:7" outlineLevel="3" collapsed="1">
      <c r="A170" s="4" t="s">
        <v>15</v>
      </c>
      <c r="B170" s="4" t="s">
        <v>92</v>
      </c>
      <c r="C170" s="4" t="s">
        <v>2</v>
      </c>
      <c r="D170" s="4" t="b">
        <f>EXACT(G168,"The CO2 emission coefficient is calculated based on net calorific value and CO2 emission factor of the fuel type")</f>
        <v>0</v>
      </c>
      <c r="E170" s="4" t="s">
        <v>258</v>
      </c>
      <c r="F170" s="4" t="s">
        <v>15</v>
      </c>
      <c r="G170" s="4">
        <v>1</v>
      </c>
    </row>
    <row r="171" spans="1:7" outlineLevel="3">
      <c r="A171" s="34" t="s">
        <v>15</v>
      </c>
      <c r="B171" s="35" t="s">
        <v>259</v>
      </c>
      <c r="C171" s="34" t="s">
        <v>2</v>
      </c>
      <c r="D171" s="34" t="b">
        <f>EXACT(G168,"The CO2 emission coefficient is calculated based on the chemical composition of the fossil fuel type")</f>
        <v>1</v>
      </c>
      <c r="E171" s="34" t="s">
        <v>260</v>
      </c>
      <c r="F171" s="34" t="s">
        <v>15</v>
      </c>
      <c r="G171" s="34" t="s">
        <v>2</v>
      </c>
    </row>
    <row r="172" spans="1:7" ht="30" outlineLevel="4" collapsed="1">
      <c r="A172" s="4" t="s">
        <v>12</v>
      </c>
      <c r="B172" s="4" t="s">
        <v>51</v>
      </c>
      <c r="C172" s="5" t="s">
        <v>261</v>
      </c>
      <c r="D172" s="4"/>
      <c r="E172" s="4" t="s">
        <v>260</v>
      </c>
      <c r="F172" s="4" t="s">
        <v>15</v>
      </c>
      <c r="G172" s="4" t="s">
        <v>262</v>
      </c>
    </row>
    <row r="173" spans="1:7" ht="30" outlineLevel="4" collapsed="1">
      <c r="A173" s="4" t="s">
        <v>15</v>
      </c>
      <c r="B173" s="4" t="s">
        <v>92</v>
      </c>
      <c r="C173" s="4" t="s">
        <v>2</v>
      </c>
      <c r="D173" s="4" t="b">
        <f>EXACT(G172,"Volume")</f>
        <v>0</v>
      </c>
      <c r="E173" s="4" t="s">
        <v>263</v>
      </c>
      <c r="F173" s="4" t="s">
        <v>15</v>
      </c>
      <c r="G173" s="4">
        <v>1</v>
      </c>
    </row>
    <row r="174" spans="1:7" ht="30" outlineLevel="4" collapsed="1">
      <c r="A174" s="4" t="s">
        <v>15</v>
      </c>
      <c r="B174" s="4" t="s">
        <v>92</v>
      </c>
      <c r="C174" s="4" t="s">
        <v>2</v>
      </c>
      <c r="D174" s="4" t="b">
        <f>EXACT(G172,"Volume")</f>
        <v>0</v>
      </c>
      <c r="E174" s="4" t="s">
        <v>264</v>
      </c>
      <c r="F174" s="4" t="s">
        <v>15</v>
      </c>
      <c r="G174" s="4">
        <v>1</v>
      </c>
    </row>
    <row r="175" spans="1:7" ht="30" outlineLevel="4" collapsed="1">
      <c r="A175" s="4" t="s">
        <v>15</v>
      </c>
      <c r="B175" s="4" t="s">
        <v>92</v>
      </c>
      <c r="C175" s="4" t="s">
        <v>2</v>
      </c>
      <c r="D175" s="4" t="b">
        <f>EXACT(G172,"Mass")</f>
        <v>1</v>
      </c>
      <c r="E175" s="4" t="s">
        <v>263</v>
      </c>
      <c r="F175" s="4" t="s">
        <v>15</v>
      </c>
      <c r="G175" s="4">
        <v>1</v>
      </c>
    </row>
    <row r="176" spans="1:7" ht="30" outlineLevel="3" collapsed="1">
      <c r="A176" s="4" t="s">
        <v>12</v>
      </c>
      <c r="B176" s="4" t="s">
        <v>92</v>
      </c>
      <c r="C176" s="4" t="s">
        <v>2</v>
      </c>
      <c r="D176" s="4"/>
      <c r="E176" s="4" t="s">
        <v>265</v>
      </c>
      <c r="F176" s="4" t="s">
        <v>15</v>
      </c>
      <c r="G176" s="4">
        <v>1</v>
      </c>
    </row>
    <row r="177" spans="1:7" ht="30" outlineLevel="3" collapsed="1">
      <c r="A177" s="4" t="s">
        <v>15</v>
      </c>
      <c r="B177" s="4" t="s">
        <v>92</v>
      </c>
      <c r="C177" s="4" t="s">
        <v>2</v>
      </c>
      <c r="D177" s="4" t="s">
        <v>15</v>
      </c>
      <c r="E177" s="4" t="s">
        <v>266</v>
      </c>
      <c r="F177" s="4" t="s">
        <v>15</v>
      </c>
      <c r="G177" s="4">
        <v>1</v>
      </c>
    </row>
    <row r="178" spans="1:7" outlineLevel="3" collapsed="1">
      <c r="A178" s="4" t="s">
        <v>15</v>
      </c>
      <c r="B178" s="4" t="s">
        <v>92</v>
      </c>
      <c r="C178" s="4" t="s">
        <v>2</v>
      </c>
      <c r="D178" s="4" t="s">
        <v>15</v>
      </c>
      <c r="E178" s="4" t="s">
        <v>267</v>
      </c>
      <c r="F178" s="4" t="s">
        <v>15</v>
      </c>
      <c r="G178" s="4">
        <v>1</v>
      </c>
    </row>
    <row r="179" spans="1:7" ht="30" outlineLevel="2" collapsed="1">
      <c r="A179" s="4" t="s">
        <v>15</v>
      </c>
      <c r="B179" s="4" t="s">
        <v>92</v>
      </c>
      <c r="C179" s="4" t="s">
        <v>2</v>
      </c>
      <c r="D179" s="4" t="s">
        <v>15</v>
      </c>
      <c r="E179" s="4" t="s">
        <v>268</v>
      </c>
      <c r="F179" s="4" t="s">
        <v>15</v>
      </c>
      <c r="G179" s="4">
        <v>1</v>
      </c>
    </row>
    <row r="180" spans="1:7" ht="30">
      <c r="A180" s="3" t="s">
        <v>12</v>
      </c>
      <c r="B180" s="3" t="s">
        <v>51</v>
      </c>
      <c r="C180" s="11" t="s">
        <v>435</v>
      </c>
      <c r="D180" s="3"/>
      <c r="E180" s="3" t="s">
        <v>436</v>
      </c>
      <c r="F180" s="3" t="s">
        <v>15</v>
      </c>
      <c r="G180" s="3" t="s">
        <v>279</v>
      </c>
    </row>
    <row r="181" spans="1:7" ht="30">
      <c r="A181" s="3" t="s">
        <v>15</v>
      </c>
      <c r="B181" s="3" t="s">
        <v>92</v>
      </c>
      <c r="C181" s="3" t="s">
        <v>2</v>
      </c>
      <c r="D181" s="3" t="b">
        <f>EXACT(G180,"Included")</f>
        <v>1</v>
      </c>
      <c r="E181" s="3" t="s">
        <v>437</v>
      </c>
      <c r="F181" s="3" t="s">
        <v>15</v>
      </c>
      <c r="G181" s="3">
        <v>1</v>
      </c>
    </row>
    <row r="182" spans="1:7" ht="30">
      <c r="A182" s="3" t="s">
        <v>15</v>
      </c>
      <c r="B182" s="3" t="s">
        <v>92</v>
      </c>
      <c r="C182" s="3" t="s">
        <v>2</v>
      </c>
      <c r="D182" s="3" t="b">
        <f>EXACT(G180,"Included")</f>
        <v>1</v>
      </c>
      <c r="E182" s="3" t="s">
        <v>438</v>
      </c>
      <c r="F182" s="3" t="s">
        <v>15</v>
      </c>
      <c r="G182" s="3">
        <v>1</v>
      </c>
    </row>
    <row r="183" spans="1:7" ht="30">
      <c r="A183" s="3" t="s">
        <v>15</v>
      </c>
      <c r="B183" s="3" t="s">
        <v>92</v>
      </c>
      <c r="C183" s="3" t="s">
        <v>2</v>
      </c>
      <c r="D183" s="3" t="b">
        <f>EXACT(G180,"Included")</f>
        <v>1</v>
      </c>
      <c r="E183" s="3" t="s">
        <v>439</v>
      </c>
      <c r="F183" s="3" t="s">
        <v>15</v>
      </c>
      <c r="G183" s="3">
        <v>1</v>
      </c>
    </row>
    <row r="184" spans="1:7" ht="30">
      <c r="A184" s="3" t="s">
        <v>15</v>
      </c>
      <c r="B184" s="3" t="s">
        <v>92</v>
      </c>
      <c r="C184" s="3" t="s">
        <v>2</v>
      </c>
      <c r="D184" s="3" t="b">
        <f>EXACT(G180,"Included")</f>
        <v>1</v>
      </c>
      <c r="E184" s="3" t="s">
        <v>440</v>
      </c>
      <c r="F184" s="3" t="s">
        <v>15</v>
      </c>
      <c r="G184" s="3">
        <v>1</v>
      </c>
    </row>
    <row r="185" spans="1:7" ht="30">
      <c r="A185" s="3" t="s">
        <v>15</v>
      </c>
      <c r="B185" s="3" t="s">
        <v>92</v>
      </c>
      <c r="C185" s="3" t="s">
        <v>2</v>
      </c>
      <c r="D185" s="3" t="b">
        <f>EXACT(G180,"Included")</f>
        <v>1</v>
      </c>
      <c r="E185" s="3" t="s">
        <v>382</v>
      </c>
      <c r="F185" s="3" t="s">
        <v>15</v>
      </c>
      <c r="G185" s="3">
        <v>1</v>
      </c>
    </row>
    <row r="186" spans="1:7" ht="30">
      <c r="A186" s="3" t="s">
        <v>15</v>
      </c>
      <c r="B186" s="3" t="s">
        <v>92</v>
      </c>
      <c r="C186" s="3" t="s">
        <v>2</v>
      </c>
      <c r="D186" s="3" t="b">
        <f>EXACT(G180,"Included")</f>
        <v>1</v>
      </c>
      <c r="E186" s="3" t="s">
        <v>400</v>
      </c>
      <c r="F186" s="3" t="s">
        <v>15</v>
      </c>
      <c r="G186" s="3">
        <v>1</v>
      </c>
    </row>
    <row r="187" spans="1:7" ht="30">
      <c r="A187" s="3" t="s">
        <v>15</v>
      </c>
      <c r="B187" s="3" t="s">
        <v>92</v>
      </c>
      <c r="C187" s="3" t="s">
        <v>2</v>
      </c>
      <c r="D187" s="3" t="b">
        <f>EXACT(G180,"Included")</f>
        <v>1</v>
      </c>
      <c r="E187" s="3" t="s">
        <v>401</v>
      </c>
      <c r="F187" s="3" t="s">
        <v>15</v>
      </c>
      <c r="G187" s="3">
        <v>1</v>
      </c>
    </row>
    <row r="188" spans="1:7">
      <c r="A188" s="3" t="s">
        <v>15</v>
      </c>
      <c r="B188" s="3" t="s">
        <v>92</v>
      </c>
      <c r="C188" s="3" t="s">
        <v>2</v>
      </c>
      <c r="D188" s="3" t="b">
        <f>EXACT(G180,"Included")</f>
        <v>1</v>
      </c>
      <c r="E188" s="3" t="s">
        <v>385</v>
      </c>
      <c r="F188" s="3" t="s">
        <v>15</v>
      </c>
      <c r="G188" s="3">
        <v>1</v>
      </c>
    </row>
    <row r="189" spans="1:7" ht="30">
      <c r="A189" s="3" t="s">
        <v>15</v>
      </c>
      <c r="B189" s="3" t="s">
        <v>92</v>
      </c>
      <c r="C189" s="3" t="s">
        <v>2</v>
      </c>
      <c r="D189" s="3" t="b">
        <f>EXACT(G180,"Included")</f>
        <v>1</v>
      </c>
      <c r="E189" s="3" t="s">
        <v>402</v>
      </c>
      <c r="F189" s="3" t="s">
        <v>15</v>
      </c>
      <c r="G189" s="3">
        <v>1</v>
      </c>
    </row>
    <row r="190" spans="1:7" ht="45">
      <c r="A190" s="3" t="s">
        <v>15</v>
      </c>
      <c r="B190" s="3" t="s">
        <v>92</v>
      </c>
      <c r="C190" s="3" t="s">
        <v>2</v>
      </c>
      <c r="D190" s="3" t="b">
        <f>EXACT(G180,"Included")</f>
        <v>1</v>
      </c>
      <c r="E190" s="3" t="s">
        <v>441</v>
      </c>
      <c r="F190" s="3" t="s">
        <v>15</v>
      </c>
      <c r="G190" s="3">
        <v>1</v>
      </c>
    </row>
    <row r="191" spans="1:7" ht="45">
      <c r="A191" s="3" t="s">
        <v>15</v>
      </c>
      <c r="B191" s="3" t="s">
        <v>92</v>
      </c>
      <c r="C191" s="3" t="s">
        <v>2</v>
      </c>
      <c r="D191" s="3" t="b">
        <f>EXACT(G180,"Included")</f>
        <v>1</v>
      </c>
      <c r="E191" s="3" t="s">
        <v>442</v>
      </c>
      <c r="F191" s="3" t="s">
        <v>15</v>
      </c>
      <c r="G191" s="3">
        <v>1</v>
      </c>
    </row>
    <row r="192" spans="1:7" ht="45">
      <c r="A192" s="3" t="s">
        <v>15</v>
      </c>
      <c r="B192" s="3" t="s">
        <v>92</v>
      </c>
      <c r="C192" s="3" t="s">
        <v>2</v>
      </c>
      <c r="D192" s="3" t="b">
        <f>EXACT(G180,"Included")</f>
        <v>1</v>
      </c>
      <c r="E192" s="3" t="s">
        <v>443</v>
      </c>
      <c r="F192" s="3" t="s">
        <v>15</v>
      </c>
      <c r="G192" s="3">
        <v>1</v>
      </c>
    </row>
    <row r="193" spans="1:7" ht="45">
      <c r="A193" s="3" t="s">
        <v>15</v>
      </c>
      <c r="B193" s="3" t="s">
        <v>92</v>
      </c>
      <c r="C193" s="3" t="s">
        <v>2</v>
      </c>
      <c r="D193" s="3" t="b">
        <f>EXACT(G180,"Included")</f>
        <v>1</v>
      </c>
      <c r="E193" s="3" t="s">
        <v>444</v>
      </c>
      <c r="F193" s="3" t="s">
        <v>15</v>
      </c>
      <c r="G193" s="3">
        <v>1</v>
      </c>
    </row>
    <row r="194" spans="1:7" ht="45">
      <c r="A194" s="3" t="s">
        <v>15</v>
      </c>
      <c r="B194" s="3" t="s">
        <v>92</v>
      </c>
      <c r="C194" s="3" t="s">
        <v>2</v>
      </c>
      <c r="D194" s="3" t="b">
        <f>EXACT(G180,"Included")</f>
        <v>1</v>
      </c>
      <c r="E194" s="3" t="s">
        <v>445</v>
      </c>
      <c r="F194" s="3" t="s">
        <v>15</v>
      </c>
      <c r="G194" s="3">
        <v>1</v>
      </c>
    </row>
    <row r="195" spans="1:7" ht="45">
      <c r="A195" s="3" t="s">
        <v>15</v>
      </c>
      <c r="B195" s="3" t="s">
        <v>92</v>
      </c>
      <c r="C195" s="3" t="s">
        <v>2</v>
      </c>
      <c r="D195" s="3" t="b">
        <f>EXACT(G180,"Included")</f>
        <v>1</v>
      </c>
      <c r="E195" s="3" t="s">
        <v>446</v>
      </c>
      <c r="F195" s="3" t="s">
        <v>15</v>
      </c>
      <c r="G195" s="3">
        <v>1</v>
      </c>
    </row>
    <row r="196" spans="1:7">
      <c r="A196" s="3" t="s">
        <v>15</v>
      </c>
      <c r="B196" s="3" t="s">
        <v>92</v>
      </c>
      <c r="C196" s="3" t="s">
        <v>2</v>
      </c>
      <c r="D196" s="3" t="b">
        <f>EXACT(G180,"Included")</f>
        <v>1</v>
      </c>
      <c r="E196" s="3" t="s">
        <v>447</v>
      </c>
      <c r="F196" s="3" t="s">
        <v>15</v>
      </c>
      <c r="G196" s="3">
        <v>1</v>
      </c>
    </row>
    <row r="197" spans="1:7">
      <c r="A197" s="3" t="s">
        <v>12</v>
      </c>
      <c r="B197" s="11" t="s">
        <v>448</v>
      </c>
      <c r="C197" s="3" t="s">
        <v>2</v>
      </c>
      <c r="D197" s="3"/>
      <c r="E197" s="3" t="s">
        <v>448</v>
      </c>
      <c r="F197" s="3" t="s">
        <v>15</v>
      </c>
      <c r="G197" s="3" t="s">
        <v>2</v>
      </c>
    </row>
    <row r="198" spans="1:7" ht="30" outlineLevel="1" collapsed="1">
      <c r="A198" s="4" t="s">
        <v>12</v>
      </c>
      <c r="B198" s="4" t="s">
        <v>51</v>
      </c>
      <c r="C198" s="5" t="s">
        <v>449</v>
      </c>
      <c r="D198" s="4"/>
      <c r="E198" s="4" t="s">
        <v>450</v>
      </c>
      <c r="F198" s="4" t="s">
        <v>15</v>
      </c>
      <c r="G198" s="4" t="s">
        <v>12</v>
      </c>
    </row>
    <row r="199" spans="1:7" ht="23.25" outlineLevel="1" collapsed="1">
      <c r="A199" s="4" t="s">
        <v>15</v>
      </c>
      <c r="B199" s="4" t="s">
        <v>115</v>
      </c>
      <c r="C199" s="36" t="s">
        <v>116</v>
      </c>
      <c r="D199" s="4" t="b">
        <f>EXACT(G198,"Yes")</f>
        <v>1</v>
      </c>
      <c r="E199" s="37" t="s">
        <v>451</v>
      </c>
      <c r="F199" s="4" t="s">
        <v>15</v>
      </c>
      <c r="G199" s="4" t="s">
        <v>2</v>
      </c>
    </row>
    <row r="200" spans="1:7" ht="30" outlineLevel="1">
      <c r="A200" s="34" t="s">
        <v>15</v>
      </c>
      <c r="B200" s="35" t="s">
        <v>452</v>
      </c>
      <c r="C200" s="34" t="s">
        <v>2</v>
      </c>
      <c r="D200" s="34" t="b">
        <f>EXACT(G198,"No")</f>
        <v>0</v>
      </c>
      <c r="E200" s="34" t="s">
        <v>453</v>
      </c>
      <c r="F200" s="34" t="s">
        <v>15</v>
      </c>
      <c r="G200" s="34" t="s">
        <v>2</v>
      </c>
    </row>
    <row r="201" spans="1:7" ht="30" outlineLevel="2" collapsed="1">
      <c r="A201" s="4" t="s">
        <v>12</v>
      </c>
      <c r="B201" s="4" t="s">
        <v>51</v>
      </c>
      <c r="C201" s="5" t="s">
        <v>454</v>
      </c>
      <c r="D201" s="4"/>
      <c r="E201" s="4" t="s">
        <v>453</v>
      </c>
      <c r="F201" s="4" t="s">
        <v>15</v>
      </c>
      <c r="G201" s="4" t="s">
        <v>12</v>
      </c>
    </row>
    <row r="202" spans="1:7" ht="23.25" outlineLevel="2" collapsed="1">
      <c r="A202" s="4" t="s">
        <v>15</v>
      </c>
      <c r="B202" s="4" t="s">
        <v>115</v>
      </c>
      <c r="C202" s="36" t="s">
        <v>116</v>
      </c>
      <c r="D202" s="4" t="b">
        <f>EXACT(G201,"No")</f>
        <v>0</v>
      </c>
      <c r="E202" s="37" t="s">
        <v>455</v>
      </c>
      <c r="F202" s="4" t="s">
        <v>15</v>
      </c>
      <c r="G202" s="4" t="s">
        <v>2</v>
      </c>
    </row>
    <row r="203" spans="1:7" ht="60" outlineLevel="2">
      <c r="A203" s="34" t="s">
        <v>15</v>
      </c>
      <c r="B203" s="35" t="s">
        <v>456</v>
      </c>
      <c r="C203" s="34" t="s">
        <v>2</v>
      </c>
      <c r="D203" s="34" t="b">
        <f>EXACT(G201,"Yes")</f>
        <v>1</v>
      </c>
      <c r="E203" s="34" t="s">
        <v>457</v>
      </c>
      <c r="F203" s="34" t="s">
        <v>15</v>
      </c>
      <c r="G203" s="34" t="s">
        <v>2</v>
      </c>
    </row>
    <row r="204" spans="1:7" ht="60" outlineLevel="3" collapsed="1">
      <c r="A204" s="4" t="s">
        <v>12</v>
      </c>
      <c r="B204" s="4" t="s">
        <v>51</v>
      </c>
      <c r="C204" s="5" t="s">
        <v>458</v>
      </c>
      <c r="D204" s="4"/>
      <c r="E204" s="4" t="s">
        <v>457</v>
      </c>
      <c r="F204" s="4" t="s">
        <v>15</v>
      </c>
      <c r="G204" s="4" t="s">
        <v>12</v>
      </c>
    </row>
    <row r="205" spans="1:7" ht="23.25" outlineLevel="3" collapsed="1">
      <c r="A205" s="4" t="s">
        <v>15</v>
      </c>
      <c r="B205" s="4" t="s">
        <v>115</v>
      </c>
      <c r="C205" s="36" t="s">
        <v>116</v>
      </c>
      <c r="D205" s="4" t="b">
        <f>EXACT(G204,"No")</f>
        <v>0</v>
      </c>
      <c r="E205" s="37" t="s">
        <v>455</v>
      </c>
      <c r="F205" s="4" t="s">
        <v>15</v>
      </c>
      <c r="G205" s="4" t="s">
        <v>2</v>
      </c>
    </row>
    <row r="206" spans="1:7" outlineLevel="3">
      <c r="A206" s="34" t="s">
        <v>15</v>
      </c>
      <c r="B206" s="35" t="s">
        <v>459</v>
      </c>
      <c r="C206" s="34" t="s">
        <v>2</v>
      </c>
      <c r="D206" s="34" t="b">
        <f>EXACT(G204,"Yes")</f>
        <v>1</v>
      </c>
      <c r="E206" s="34" t="s">
        <v>460</v>
      </c>
      <c r="F206" s="34" t="s">
        <v>15</v>
      </c>
      <c r="G206" s="34" t="s">
        <v>2</v>
      </c>
    </row>
    <row r="207" spans="1:7" ht="30" outlineLevel="4" collapsed="1">
      <c r="A207" s="4" t="s">
        <v>12</v>
      </c>
      <c r="B207" s="4" t="s">
        <v>51</v>
      </c>
      <c r="C207" s="5" t="s">
        <v>461</v>
      </c>
      <c r="D207" s="4"/>
      <c r="E207" s="4" t="s">
        <v>462</v>
      </c>
      <c r="F207" s="4" t="s">
        <v>15</v>
      </c>
      <c r="G207" s="4" t="s">
        <v>12</v>
      </c>
    </row>
    <row r="208" spans="1:7" outlineLevel="4">
      <c r="A208" s="34" t="s">
        <v>15</v>
      </c>
      <c r="B208" s="35" t="s">
        <v>463</v>
      </c>
      <c r="C208" s="34" t="s">
        <v>2</v>
      </c>
      <c r="D208" s="34" t="b">
        <f>EXACT(G207,"No")</f>
        <v>0</v>
      </c>
      <c r="E208" s="34" t="s">
        <v>464</v>
      </c>
      <c r="F208" s="34" t="s">
        <v>15</v>
      </c>
      <c r="G208" s="34" t="s">
        <v>2</v>
      </c>
    </row>
    <row r="209" spans="1:7" ht="30" outlineLevel="5" collapsed="1">
      <c r="A209" s="4" t="s">
        <v>12</v>
      </c>
      <c r="B209" s="4" t="s">
        <v>51</v>
      </c>
      <c r="C209" s="5" t="s">
        <v>465</v>
      </c>
      <c r="D209" s="4"/>
      <c r="E209" s="4" t="s">
        <v>466</v>
      </c>
      <c r="F209" s="4" t="s">
        <v>15</v>
      </c>
      <c r="G209" s="4" t="s">
        <v>12</v>
      </c>
    </row>
    <row r="210" spans="1:7" ht="23.25" outlineLevel="5" collapsed="1">
      <c r="A210" s="4" t="s">
        <v>15</v>
      </c>
      <c r="B210" s="4" t="s">
        <v>115</v>
      </c>
      <c r="C210" s="36" t="s">
        <v>116</v>
      </c>
      <c r="D210" s="4" t="b">
        <f>EXACT(G209,"No")</f>
        <v>0</v>
      </c>
      <c r="E210" s="37" t="s">
        <v>455</v>
      </c>
      <c r="F210" s="4" t="s">
        <v>15</v>
      </c>
      <c r="G210" s="4" t="s">
        <v>2</v>
      </c>
    </row>
    <row r="211" spans="1:7" outlineLevel="5">
      <c r="A211" s="34" t="s">
        <v>15</v>
      </c>
      <c r="B211" s="35" t="s">
        <v>467</v>
      </c>
      <c r="C211" s="34" t="s">
        <v>2</v>
      </c>
      <c r="D211" s="34" t="b">
        <f>EXACT(G209,"Yes")</f>
        <v>1</v>
      </c>
      <c r="E211" s="34" t="s">
        <v>468</v>
      </c>
      <c r="F211" s="34" t="s">
        <v>15</v>
      </c>
      <c r="G211" s="34" t="s">
        <v>2</v>
      </c>
    </row>
    <row r="212" spans="1:7" ht="30" outlineLevel="6" collapsed="1">
      <c r="A212" s="4" t="s">
        <v>12</v>
      </c>
      <c r="B212" s="4" t="s">
        <v>51</v>
      </c>
      <c r="C212" s="5" t="s">
        <v>469</v>
      </c>
      <c r="D212" s="4"/>
      <c r="E212" s="4" t="s">
        <v>470</v>
      </c>
      <c r="F212" s="4" t="s">
        <v>15</v>
      </c>
      <c r="G212" s="4" t="s">
        <v>12</v>
      </c>
    </row>
    <row r="213" spans="1:7" ht="23.25" outlineLevel="6" collapsed="1">
      <c r="A213" s="4" t="s">
        <v>15</v>
      </c>
      <c r="B213" s="4" t="s">
        <v>115</v>
      </c>
      <c r="C213" s="36" t="s">
        <v>116</v>
      </c>
      <c r="D213" s="4" t="b">
        <f>EXACT(G212,"No")</f>
        <v>0</v>
      </c>
      <c r="E213" s="37" t="s">
        <v>455</v>
      </c>
      <c r="F213" s="4" t="s">
        <v>15</v>
      </c>
      <c r="G213" s="4" t="s">
        <v>2</v>
      </c>
    </row>
    <row r="214" spans="1:7" outlineLevel="6">
      <c r="A214" s="34" t="s">
        <v>15</v>
      </c>
      <c r="B214" s="35" t="s">
        <v>471</v>
      </c>
      <c r="C214" s="34" t="s">
        <v>2</v>
      </c>
      <c r="D214" s="34" t="b">
        <f>EXACT(G212,"Yes")</f>
        <v>1</v>
      </c>
      <c r="E214" s="34" t="s">
        <v>472</v>
      </c>
      <c r="F214" s="34" t="s">
        <v>15</v>
      </c>
      <c r="G214" s="34" t="s">
        <v>2</v>
      </c>
    </row>
    <row r="215" spans="1:7" ht="30" outlineLevel="7" collapsed="1">
      <c r="A215" s="4" t="s">
        <v>12</v>
      </c>
      <c r="B215" s="4" t="s">
        <v>51</v>
      </c>
      <c r="C215" s="5" t="s">
        <v>473</v>
      </c>
      <c r="D215" s="4"/>
      <c r="E215" s="4" t="s">
        <v>474</v>
      </c>
      <c r="F215" s="4" t="s">
        <v>15</v>
      </c>
      <c r="G215" s="4" t="s">
        <v>12</v>
      </c>
    </row>
    <row r="216" spans="1:7" ht="23.25" outlineLevel="7" collapsed="1">
      <c r="A216" s="4" t="s">
        <v>15</v>
      </c>
      <c r="B216" s="4" t="s">
        <v>115</v>
      </c>
      <c r="C216" s="36" t="s">
        <v>116</v>
      </c>
      <c r="D216" s="4" t="b">
        <f>EXACT(G215,"No")</f>
        <v>0</v>
      </c>
      <c r="E216" s="37" t="s">
        <v>455</v>
      </c>
      <c r="F216" s="4" t="s">
        <v>15</v>
      </c>
      <c r="G216" s="4" t="s">
        <v>2</v>
      </c>
    </row>
    <row r="217" spans="1:7" outlineLevel="7" collapsed="1">
      <c r="A217" s="4" t="s">
        <v>15</v>
      </c>
      <c r="B217" s="5" t="s">
        <v>475</v>
      </c>
      <c r="C217" s="4" t="s">
        <v>2</v>
      </c>
      <c r="D217" s="4" t="b">
        <f>EXACT(G215,"Yes")</f>
        <v>1</v>
      </c>
      <c r="E217" s="4" t="s">
        <v>476</v>
      </c>
      <c r="F217" s="4" t="s">
        <v>15</v>
      </c>
      <c r="G217" s="4" t="s">
        <v>2</v>
      </c>
    </row>
    <row r="218" spans="1:7" outlineLevel="6" collapsed="1">
      <c r="A218" s="4" t="s">
        <v>12</v>
      </c>
      <c r="B218" s="4" t="s">
        <v>13</v>
      </c>
      <c r="C218" s="4" t="s">
        <v>2</v>
      </c>
      <c r="D218" s="4"/>
      <c r="E218" s="4" t="s">
        <v>477</v>
      </c>
      <c r="F218" s="4" t="s">
        <v>15</v>
      </c>
      <c r="G218" s="4" t="s">
        <v>16</v>
      </c>
    </row>
    <row r="219" spans="1:7" outlineLevel="4">
      <c r="A219" s="34" t="s">
        <v>15</v>
      </c>
      <c r="B219" s="35" t="s">
        <v>463</v>
      </c>
      <c r="C219" s="34" t="s">
        <v>2</v>
      </c>
      <c r="D219" s="34" t="b">
        <f>EXACT(G207,"Yes")</f>
        <v>1</v>
      </c>
      <c r="E219" s="34" t="s">
        <v>464</v>
      </c>
      <c r="F219" s="34" t="s">
        <v>15</v>
      </c>
      <c r="G219" s="34" t="s">
        <v>2</v>
      </c>
    </row>
    <row r="220" spans="1:7" ht="30" outlineLevel="5" collapsed="1">
      <c r="A220" s="4" t="s">
        <v>12</v>
      </c>
      <c r="B220" s="4" t="s">
        <v>51</v>
      </c>
      <c r="C220" s="5" t="s">
        <v>465</v>
      </c>
      <c r="D220" s="4"/>
      <c r="E220" s="4" t="s">
        <v>466</v>
      </c>
      <c r="F220" s="4" t="s">
        <v>15</v>
      </c>
      <c r="G220" s="4" t="s">
        <v>12</v>
      </c>
    </row>
    <row r="221" spans="1:7" ht="23.25" outlineLevel="5" collapsed="1">
      <c r="A221" s="4" t="s">
        <v>15</v>
      </c>
      <c r="B221" s="4" t="s">
        <v>115</v>
      </c>
      <c r="C221" s="36" t="s">
        <v>116</v>
      </c>
      <c r="D221" s="4" t="b">
        <f>EXACT(G220,"No")</f>
        <v>0</v>
      </c>
      <c r="E221" s="37" t="s">
        <v>455</v>
      </c>
      <c r="F221" s="4" t="s">
        <v>15</v>
      </c>
      <c r="G221" s="4" t="s">
        <v>2</v>
      </c>
    </row>
    <row r="222" spans="1:7" outlineLevel="5">
      <c r="A222" s="34" t="s">
        <v>15</v>
      </c>
      <c r="B222" s="35" t="s">
        <v>467</v>
      </c>
      <c r="C222" s="34" t="s">
        <v>2</v>
      </c>
      <c r="D222" s="34" t="b">
        <f>EXACT(G220,"Yes")</f>
        <v>1</v>
      </c>
      <c r="E222" s="34" t="s">
        <v>468</v>
      </c>
      <c r="F222" s="34" t="s">
        <v>15</v>
      </c>
      <c r="G222" s="34" t="s">
        <v>2</v>
      </c>
    </row>
    <row r="223" spans="1:7" ht="30" outlineLevel="6" collapsed="1">
      <c r="A223" s="4" t="s">
        <v>12</v>
      </c>
      <c r="B223" s="4" t="s">
        <v>51</v>
      </c>
      <c r="C223" s="5" t="s">
        <v>469</v>
      </c>
      <c r="D223" s="4"/>
      <c r="E223" s="4" t="s">
        <v>470</v>
      </c>
      <c r="F223" s="4" t="s">
        <v>15</v>
      </c>
      <c r="G223" s="4" t="s">
        <v>12</v>
      </c>
    </row>
    <row r="224" spans="1:7" ht="23.25" outlineLevel="6" collapsed="1">
      <c r="A224" s="4" t="s">
        <v>15</v>
      </c>
      <c r="B224" s="4" t="s">
        <v>115</v>
      </c>
      <c r="C224" s="36" t="s">
        <v>116</v>
      </c>
      <c r="D224" s="4" t="b">
        <f>EXACT(G223,"No")</f>
        <v>0</v>
      </c>
      <c r="E224" s="37" t="s">
        <v>455</v>
      </c>
      <c r="F224" s="4" t="s">
        <v>15</v>
      </c>
      <c r="G224" s="4" t="s">
        <v>2</v>
      </c>
    </row>
    <row r="225" spans="1:7" outlineLevel="6">
      <c r="A225" s="34" t="s">
        <v>15</v>
      </c>
      <c r="B225" s="35" t="s">
        <v>471</v>
      </c>
      <c r="C225" s="34" t="s">
        <v>2</v>
      </c>
      <c r="D225" s="34" t="b">
        <f>EXACT(G223,"Yes")</f>
        <v>1</v>
      </c>
      <c r="E225" s="34" t="s">
        <v>472</v>
      </c>
      <c r="F225" s="34" t="s">
        <v>15</v>
      </c>
      <c r="G225" s="34" t="s">
        <v>2</v>
      </c>
    </row>
    <row r="226" spans="1:7" ht="30" outlineLevel="7" collapsed="1">
      <c r="A226" s="4" t="s">
        <v>12</v>
      </c>
      <c r="B226" s="4" t="s">
        <v>51</v>
      </c>
      <c r="C226" s="5" t="s">
        <v>473</v>
      </c>
      <c r="D226" s="4"/>
      <c r="E226" s="4" t="s">
        <v>474</v>
      </c>
      <c r="F226" s="4" t="s">
        <v>15</v>
      </c>
      <c r="G226" s="4" t="s">
        <v>12</v>
      </c>
    </row>
    <row r="227" spans="1:7" ht="23.25" outlineLevel="7" collapsed="1">
      <c r="A227" s="4" t="s">
        <v>15</v>
      </c>
      <c r="B227" s="4" t="s">
        <v>115</v>
      </c>
      <c r="C227" s="36" t="s">
        <v>116</v>
      </c>
      <c r="D227" s="4" t="b">
        <f>EXACT(G226,"No")</f>
        <v>0</v>
      </c>
      <c r="E227" s="37" t="s">
        <v>455</v>
      </c>
      <c r="F227" s="4" t="s">
        <v>15</v>
      </c>
      <c r="G227" s="4" t="s">
        <v>2</v>
      </c>
    </row>
    <row r="228" spans="1:7" outlineLevel="7" collapsed="1">
      <c r="A228" s="4" t="s">
        <v>15</v>
      </c>
      <c r="B228" s="5" t="s">
        <v>475</v>
      </c>
      <c r="C228" s="4" t="s">
        <v>2</v>
      </c>
      <c r="D228" s="4" t="b">
        <f>EXACT(G226,"Yes")</f>
        <v>1</v>
      </c>
      <c r="E228" s="4" t="s">
        <v>476</v>
      </c>
      <c r="F228" s="4" t="s">
        <v>15</v>
      </c>
      <c r="G228" s="4" t="s">
        <v>2</v>
      </c>
    </row>
    <row r="229" spans="1:7" outlineLevel="6" collapsed="1">
      <c r="A229" s="4" t="s">
        <v>12</v>
      </c>
      <c r="B229" s="4" t="s">
        <v>13</v>
      </c>
      <c r="C229" s="4" t="s">
        <v>2</v>
      </c>
      <c r="D229" s="4"/>
      <c r="E229" s="4" t="s">
        <v>477</v>
      </c>
      <c r="F229" s="4" t="s">
        <v>15</v>
      </c>
      <c r="G229" s="4" t="s">
        <v>16</v>
      </c>
    </row>
    <row r="230" spans="1:7" outlineLevel="4" collapsed="1">
      <c r="A230" s="4" t="s">
        <v>12</v>
      </c>
      <c r="B230" s="4" t="s">
        <v>13</v>
      </c>
      <c r="C230" s="4" t="s">
        <v>2</v>
      </c>
      <c r="D230" s="4"/>
      <c r="E230" s="4" t="s">
        <v>478</v>
      </c>
      <c r="F230" s="4" t="s">
        <v>15</v>
      </c>
      <c r="G230" s="4" t="s">
        <v>16</v>
      </c>
    </row>
    <row r="231" spans="1:7" outlineLevel="3" collapsed="1">
      <c r="A231" s="4" t="s">
        <v>12</v>
      </c>
      <c r="B231" s="4" t="s">
        <v>13</v>
      </c>
      <c r="C231" s="4" t="s">
        <v>2</v>
      </c>
      <c r="D231" s="4"/>
      <c r="E231" s="4" t="s">
        <v>479</v>
      </c>
      <c r="F231" s="4" t="s">
        <v>15</v>
      </c>
      <c r="G231" s="4" t="s">
        <v>16</v>
      </c>
    </row>
    <row r="232" spans="1:7" outlineLevel="1" collapsed="1">
      <c r="A232" s="4" t="s">
        <v>12</v>
      </c>
      <c r="B232" s="4" t="s">
        <v>13</v>
      </c>
      <c r="C232" s="4" t="s">
        <v>2</v>
      </c>
      <c r="D232" s="4"/>
      <c r="E232" s="4" t="s">
        <v>480</v>
      </c>
      <c r="F232" s="4" t="s">
        <v>15</v>
      </c>
      <c r="G232" s="4" t="s">
        <v>16</v>
      </c>
    </row>
    <row r="233" spans="1:7">
      <c r="A233" s="3" t="s">
        <v>12</v>
      </c>
      <c r="B233" s="11" t="s">
        <v>238</v>
      </c>
      <c r="C233" s="3" t="s">
        <v>2</v>
      </c>
      <c r="D233" s="3"/>
      <c r="E233" s="3" t="s">
        <v>238</v>
      </c>
      <c r="F233" s="3" t="s">
        <v>15</v>
      </c>
      <c r="G233" s="3" t="s">
        <v>2</v>
      </c>
    </row>
    <row r="234" spans="1:7" ht="30" outlineLevel="1">
      <c r="A234" s="34" t="s">
        <v>12</v>
      </c>
      <c r="B234" s="35" t="s">
        <v>250</v>
      </c>
      <c r="C234" s="34" t="s">
        <v>2</v>
      </c>
      <c r="D234" s="34"/>
      <c r="E234" s="34" t="s">
        <v>251</v>
      </c>
      <c r="F234" s="34" t="s">
        <v>12</v>
      </c>
      <c r="G234" s="34" t="s">
        <v>2</v>
      </c>
    </row>
    <row r="235" spans="1:7" outlineLevel="2" collapsed="1">
      <c r="A235" s="4" t="s">
        <v>12</v>
      </c>
      <c r="B235" s="4" t="s">
        <v>13</v>
      </c>
      <c r="C235" s="4" t="s">
        <v>2</v>
      </c>
      <c r="D235" s="4"/>
      <c r="E235" s="4" t="s">
        <v>252</v>
      </c>
      <c r="F235" s="4" t="s">
        <v>15</v>
      </c>
      <c r="G235" s="4" t="s">
        <v>16</v>
      </c>
    </row>
    <row r="236" spans="1:7" outlineLevel="2" collapsed="1">
      <c r="A236" s="4" t="s">
        <v>12</v>
      </c>
      <c r="B236" s="4" t="s">
        <v>13</v>
      </c>
      <c r="C236" s="4" t="s">
        <v>2</v>
      </c>
      <c r="D236" s="4"/>
      <c r="E236" s="4" t="s">
        <v>253</v>
      </c>
      <c r="F236" s="4" t="s">
        <v>15</v>
      </c>
      <c r="G236" s="4" t="s">
        <v>16</v>
      </c>
    </row>
    <row r="237" spans="1:7" ht="30" outlineLevel="2" collapsed="1">
      <c r="A237" s="4" t="s">
        <v>12</v>
      </c>
      <c r="B237" s="4" t="s">
        <v>51</v>
      </c>
      <c r="C237" s="5" t="s">
        <v>254</v>
      </c>
      <c r="D237" s="4"/>
      <c r="E237" s="4" t="s">
        <v>255</v>
      </c>
      <c r="F237" s="4" t="s">
        <v>15</v>
      </c>
      <c r="G237" s="4" t="s">
        <v>256</v>
      </c>
    </row>
    <row r="238" spans="1:7" ht="30" outlineLevel="2" collapsed="1">
      <c r="A238" s="4" t="s">
        <v>15</v>
      </c>
      <c r="B238" s="4" t="s">
        <v>92</v>
      </c>
      <c r="C238" s="4" t="s">
        <v>2</v>
      </c>
      <c r="D238" s="4" t="b">
        <f>EXACT(G237,"The CO2 emission coefficient is calculated based on net calorific value and CO2 emission factor of the fuel type")</f>
        <v>0</v>
      </c>
      <c r="E238" s="4" t="s">
        <v>257</v>
      </c>
      <c r="F238" s="4" t="s">
        <v>15</v>
      </c>
      <c r="G238" s="4">
        <v>1</v>
      </c>
    </row>
    <row r="239" spans="1:7" outlineLevel="2" collapsed="1">
      <c r="A239" s="4" t="s">
        <v>15</v>
      </c>
      <c r="B239" s="4" t="s">
        <v>92</v>
      </c>
      <c r="C239" s="4" t="s">
        <v>2</v>
      </c>
      <c r="D239" s="4" t="b">
        <f>EXACT(G237,"The CO2 emission coefficient is calculated based on net calorific value and CO2 emission factor of the fuel type")</f>
        <v>0</v>
      </c>
      <c r="E239" s="4" t="s">
        <v>258</v>
      </c>
      <c r="F239" s="4" t="s">
        <v>15</v>
      </c>
      <c r="G239" s="4">
        <v>1</v>
      </c>
    </row>
    <row r="240" spans="1:7" outlineLevel="2">
      <c r="A240" s="34" t="s">
        <v>15</v>
      </c>
      <c r="B240" s="35" t="s">
        <v>259</v>
      </c>
      <c r="C240" s="34" t="s">
        <v>2</v>
      </c>
      <c r="D240" s="34" t="b">
        <f>EXACT(G237,"The CO2 emission coefficient is calculated based on the chemical composition of the fossil fuel type")</f>
        <v>1</v>
      </c>
      <c r="E240" s="34" t="s">
        <v>260</v>
      </c>
      <c r="F240" s="34" t="s">
        <v>15</v>
      </c>
      <c r="G240" s="34" t="s">
        <v>2</v>
      </c>
    </row>
    <row r="241" spans="1:7" ht="30" outlineLevel="3" collapsed="1">
      <c r="A241" s="4" t="s">
        <v>12</v>
      </c>
      <c r="B241" s="4" t="s">
        <v>51</v>
      </c>
      <c r="C241" s="5" t="s">
        <v>261</v>
      </c>
      <c r="D241" s="4"/>
      <c r="E241" s="4" t="s">
        <v>260</v>
      </c>
      <c r="F241" s="4" t="s">
        <v>15</v>
      </c>
      <c r="G241" s="4" t="s">
        <v>262</v>
      </c>
    </row>
    <row r="242" spans="1:7" ht="30" outlineLevel="3" collapsed="1">
      <c r="A242" s="4" t="s">
        <v>15</v>
      </c>
      <c r="B242" s="4" t="s">
        <v>92</v>
      </c>
      <c r="C242" s="4" t="s">
        <v>2</v>
      </c>
      <c r="D242" s="4" t="b">
        <f>EXACT(G241,"Volume")</f>
        <v>0</v>
      </c>
      <c r="E242" s="4" t="s">
        <v>263</v>
      </c>
      <c r="F242" s="4" t="s">
        <v>15</v>
      </c>
      <c r="G242" s="4">
        <v>1</v>
      </c>
    </row>
    <row r="243" spans="1:7" ht="30" outlineLevel="3" collapsed="1">
      <c r="A243" s="4" t="s">
        <v>15</v>
      </c>
      <c r="B243" s="4" t="s">
        <v>92</v>
      </c>
      <c r="C243" s="4" t="s">
        <v>2</v>
      </c>
      <c r="D243" s="4" t="b">
        <f>EXACT(G241,"Volume")</f>
        <v>0</v>
      </c>
      <c r="E243" s="4" t="s">
        <v>264</v>
      </c>
      <c r="F243" s="4" t="s">
        <v>15</v>
      </c>
      <c r="G243" s="4">
        <v>1</v>
      </c>
    </row>
    <row r="244" spans="1:7" ht="30" outlineLevel="3" collapsed="1">
      <c r="A244" s="4" t="s">
        <v>15</v>
      </c>
      <c r="B244" s="4" t="s">
        <v>92</v>
      </c>
      <c r="C244" s="4" t="s">
        <v>2</v>
      </c>
      <c r="D244" s="4" t="b">
        <f>EXACT(G241,"Mass")</f>
        <v>1</v>
      </c>
      <c r="E244" s="4" t="s">
        <v>263</v>
      </c>
      <c r="F244" s="4" t="s">
        <v>15</v>
      </c>
      <c r="G244" s="4">
        <v>1</v>
      </c>
    </row>
    <row r="245" spans="1:7" ht="30" outlineLevel="2" collapsed="1">
      <c r="A245" s="4" t="s">
        <v>12</v>
      </c>
      <c r="B245" s="4" t="s">
        <v>92</v>
      </c>
      <c r="C245" s="4" t="s">
        <v>2</v>
      </c>
      <c r="D245" s="4"/>
      <c r="E245" s="4" t="s">
        <v>265</v>
      </c>
      <c r="F245" s="4" t="s">
        <v>15</v>
      </c>
      <c r="G245" s="4">
        <v>1</v>
      </c>
    </row>
    <row r="246" spans="1:7" ht="30" outlineLevel="2" collapsed="1">
      <c r="A246" s="4" t="s">
        <v>15</v>
      </c>
      <c r="B246" s="4" t="s">
        <v>92</v>
      </c>
      <c r="C246" s="4" t="s">
        <v>2</v>
      </c>
      <c r="D246" s="4" t="s">
        <v>15</v>
      </c>
      <c r="E246" s="4" t="s">
        <v>266</v>
      </c>
      <c r="F246" s="4" t="s">
        <v>15</v>
      </c>
      <c r="G246" s="4">
        <v>1</v>
      </c>
    </row>
    <row r="247" spans="1:7" outlineLevel="2" collapsed="1">
      <c r="A247" s="4" t="s">
        <v>15</v>
      </c>
      <c r="B247" s="4" t="s">
        <v>92</v>
      </c>
      <c r="C247" s="4" t="s">
        <v>2</v>
      </c>
      <c r="D247" s="4" t="s">
        <v>15</v>
      </c>
      <c r="E247" s="4" t="s">
        <v>267</v>
      </c>
      <c r="F247" s="4" t="s">
        <v>15</v>
      </c>
      <c r="G247" s="4">
        <v>1</v>
      </c>
    </row>
    <row r="248" spans="1:7" ht="30" outlineLevel="1" collapsed="1">
      <c r="A248" s="4" t="s">
        <v>15</v>
      </c>
      <c r="B248" s="4" t="s">
        <v>92</v>
      </c>
      <c r="C248" s="4" t="s">
        <v>2</v>
      </c>
      <c r="D248" s="4" t="s">
        <v>15</v>
      </c>
      <c r="E248" s="4" t="s">
        <v>268</v>
      </c>
      <c r="F248" s="4" t="s">
        <v>15</v>
      </c>
      <c r="G248" s="4">
        <v>1</v>
      </c>
    </row>
    <row r="249" spans="1:7">
      <c r="A249" s="3" t="s">
        <v>12</v>
      </c>
      <c r="B249" s="11" t="s">
        <v>481</v>
      </c>
      <c r="C249" s="3" t="s">
        <v>2</v>
      </c>
      <c r="D249" s="3"/>
      <c r="E249" s="3" t="s">
        <v>481</v>
      </c>
      <c r="F249" s="3" t="s">
        <v>15</v>
      </c>
      <c r="G249" s="3" t="s">
        <v>2</v>
      </c>
    </row>
    <row r="250" spans="1:7" ht="30" outlineLevel="1" collapsed="1">
      <c r="A250" s="4" t="s">
        <v>12</v>
      </c>
      <c r="B250" s="4" t="s">
        <v>51</v>
      </c>
      <c r="C250" s="5" t="s">
        <v>482</v>
      </c>
      <c r="D250" s="4"/>
      <c r="E250" s="4" t="s">
        <v>483</v>
      </c>
      <c r="F250" s="4" t="s">
        <v>15</v>
      </c>
      <c r="G250" s="4" t="s">
        <v>484</v>
      </c>
    </row>
    <row r="251" spans="1:7" ht="30" outlineLevel="1" collapsed="1">
      <c r="A251" s="4" t="s">
        <v>12</v>
      </c>
      <c r="B251" s="4" t="s">
        <v>51</v>
      </c>
      <c r="C251" s="5" t="s">
        <v>485</v>
      </c>
      <c r="D251" s="4"/>
      <c r="E251" s="4" t="s">
        <v>486</v>
      </c>
      <c r="F251" s="4" t="s">
        <v>15</v>
      </c>
      <c r="G251" s="4" t="s">
        <v>487</v>
      </c>
    </row>
    <row r="252" spans="1:7" ht="30" outlineLevel="1" collapsed="1">
      <c r="A252" s="4" t="s">
        <v>15</v>
      </c>
      <c r="B252" s="4" t="s">
        <v>92</v>
      </c>
      <c r="C252" s="4" t="s">
        <v>2</v>
      </c>
      <c r="D252" s="4" t="b">
        <f>EXACT(G251,"Application B")</f>
        <v>0</v>
      </c>
      <c r="E252" s="4" t="s">
        <v>488</v>
      </c>
      <c r="F252" s="4" t="s">
        <v>15</v>
      </c>
      <c r="G252" s="4">
        <v>1</v>
      </c>
    </row>
    <row r="253" spans="1:7" outlineLevel="1" collapsed="1">
      <c r="A253" s="4" t="s">
        <v>15</v>
      </c>
      <c r="B253" s="4" t="s">
        <v>92</v>
      </c>
      <c r="C253" s="4" t="s">
        <v>2</v>
      </c>
      <c r="D253" s="4" t="b">
        <f>EXACT(G251,"Application B")</f>
        <v>0</v>
      </c>
      <c r="E253" s="4" t="s">
        <v>489</v>
      </c>
      <c r="F253" s="4" t="s">
        <v>15</v>
      </c>
      <c r="G253" s="4">
        <v>1</v>
      </c>
    </row>
    <row r="254" spans="1:7" ht="30" outlineLevel="1" collapsed="1">
      <c r="A254" s="4" t="s">
        <v>15</v>
      </c>
      <c r="B254" s="4" t="s">
        <v>92</v>
      </c>
      <c r="C254" s="4" t="s">
        <v>2</v>
      </c>
      <c r="D254" s="4" t="b">
        <f>EXACT(G251,"Application B")</f>
        <v>0</v>
      </c>
      <c r="E254" s="4" t="s">
        <v>490</v>
      </c>
      <c r="F254" s="4" t="s">
        <v>15</v>
      </c>
      <c r="G254" s="4">
        <v>1</v>
      </c>
    </row>
    <row r="255" spans="1:7" outlineLevel="1" collapsed="1">
      <c r="A255" s="4" t="s">
        <v>15</v>
      </c>
      <c r="B255" s="4" t="s">
        <v>92</v>
      </c>
      <c r="C255" s="4" t="s">
        <v>2</v>
      </c>
      <c r="D255" s="4" t="b">
        <f>EXACT(G251,"Application B")</f>
        <v>0</v>
      </c>
      <c r="E255" s="4" t="s">
        <v>491</v>
      </c>
      <c r="F255" s="4" t="s">
        <v>15</v>
      </c>
      <c r="G255" s="4">
        <v>1</v>
      </c>
    </row>
    <row r="256" spans="1:7" ht="30" outlineLevel="1" collapsed="1">
      <c r="A256" s="4" t="s">
        <v>15</v>
      </c>
      <c r="B256" s="4" t="s">
        <v>92</v>
      </c>
      <c r="C256" s="4" t="s">
        <v>2</v>
      </c>
      <c r="D256" s="4" t="b">
        <f>EXACT(G251,"Application B")</f>
        <v>0</v>
      </c>
      <c r="E256" s="4" t="s">
        <v>492</v>
      </c>
      <c r="F256" s="4" t="s">
        <v>15</v>
      </c>
      <c r="G256" s="4">
        <v>1</v>
      </c>
    </row>
    <row r="257" spans="1:7" ht="30" outlineLevel="1" collapsed="1">
      <c r="A257" s="4" t="s">
        <v>15</v>
      </c>
      <c r="B257" s="4" t="s">
        <v>92</v>
      </c>
      <c r="C257" s="4" t="s">
        <v>2</v>
      </c>
      <c r="D257" s="4" t="b">
        <f>EXACT(G251,"Application A")</f>
        <v>1</v>
      </c>
      <c r="E257" s="4" t="s">
        <v>493</v>
      </c>
      <c r="F257" s="4" t="s">
        <v>15</v>
      </c>
      <c r="G257" s="4">
        <v>1</v>
      </c>
    </row>
    <row r="258" spans="1:7" ht="45" outlineLevel="1" collapsed="1">
      <c r="A258" s="4" t="s">
        <v>12</v>
      </c>
      <c r="B258" s="4" t="s">
        <v>51</v>
      </c>
      <c r="C258" s="5" t="s">
        <v>494</v>
      </c>
      <c r="D258" s="4"/>
      <c r="E258" s="4" t="s">
        <v>495</v>
      </c>
      <c r="F258" s="4" t="s">
        <v>15</v>
      </c>
      <c r="G258" s="4" t="s">
        <v>12</v>
      </c>
    </row>
    <row r="259" spans="1:7" ht="45" outlineLevel="1" collapsed="1">
      <c r="A259" s="4" t="s">
        <v>12</v>
      </c>
      <c r="B259" s="4" t="s">
        <v>51</v>
      </c>
      <c r="C259" s="5" t="s">
        <v>496</v>
      </c>
      <c r="D259" s="4"/>
      <c r="E259" s="4" t="s">
        <v>497</v>
      </c>
      <c r="F259" s="4" t="s">
        <v>15</v>
      </c>
      <c r="G259" s="4" t="s">
        <v>498</v>
      </c>
    </row>
    <row r="260" spans="1:7" outlineLevel="1" collapsed="1">
      <c r="A260" s="4" t="s">
        <v>15</v>
      </c>
      <c r="B260" s="4" t="s">
        <v>92</v>
      </c>
      <c r="C260" s="4" t="s">
        <v>2</v>
      </c>
      <c r="D260" s="4" t="b">
        <f>EXACT(G259,"Estimated")</f>
        <v>0</v>
      </c>
      <c r="E260" s="4" t="s">
        <v>499</v>
      </c>
      <c r="F260" s="4" t="s">
        <v>15</v>
      </c>
      <c r="G260" s="4">
        <v>1</v>
      </c>
    </row>
    <row r="261" spans="1:7" outlineLevel="1" collapsed="1">
      <c r="A261" s="4" t="s">
        <v>15</v>
      </c>
      <c r="B261" s="4" t="s">
        <v>92</v>
      </c>
      <c r="C261" s="4" t="s">
        <v>2</v>
      </c>
      <c r="D261" s="4" t="b">
        <f>EXACT(G259,"Estimated")</f>
        <v>0</v>
      </c>
      <c r="E261" s="4" t="s">
        <v>500</v>
      </c>
      <c r="F261" s="4" t="s">
        <v>15</v>
      </c>
      <c r="G261" s="4">
        <v>1</v>
      </c>
    </row>
    <row r="262" spans="1:7" outlineLevel="1" collapsed="1">
      <c r="A262" s="4" t="s">
        <v>15</v>
      </c>
      <c r="B262" s="4" t="s">
        <v>92</v>
      </c>
      <c r="C262" s="4" t="s">
        <v>2</v>
      </c>
      <c r="D262" s="4" t="b">
        <f>EXACT(G259,"Estimated")</f>
        <v>0</v>
      </c>
      <c r="E262" s="4" t="s">
        <v>501</v>
      </c>
      <c r="F262" s="4" t="s">
        <v>15</v>
      </c>
      <c r="G262" s="4">
        <v>1</v>
      </c>
    </row>
    <row r="263" spans="1:7" outlineLevel="1" collapsed="1">
      <c r="A263" s="4" t="s">
        <v>15</v>
      </c>
      <c r="B263" s="4" t="s">
        <v>92</v>
      </c>
      <c r="C263" s="4" t="s">
        <v>2</v>
      </c>
      <c r="D263" s="4" t="b">
        <f>EXACT(G259,"Estimated")</f>
        <v>0</v>
      </c>
      <c r="E263" s="4" t="s">
        <v>502</v>
      </c>
      <c r="F263" s="4" t="s">
        <v>15</v>
      </c>
      <c r="G263" s="4">
        <v>1</v>
      </c>
    </row>
    <row r="264" spans="1:7" outlineLevel="1" collapsed="1">
      <c r="A264" s="4" t="s">
        <v>15</v>
      </c>
      <c r="B264" s="4" t="s">
        <v>92</v>
      </c>
      <c r="C264" s="4" t="s">
        <v>2</v>
      </c>
      <c r="D264" s="4" t="b">
        <f>EXACT(G259,"Estimated")</f>
        <v>0</v>
      </c>
      <c r="E264" s="4" t="s">
        <v>503</v>
      </c>
      <c r="F264" s="4" t="s">
        <v>15</v>
      </c>
      <c r="G264" s="4">
        <v>1</v>
      </c>
    </row>
    <row r="265" spans="1:7" outlineLevel="1" collapsed="1">
      <c r="A265" s="4" t="s">
        <v>15</v>
      </c>
      <c r="B265" s="4" t="s">
        <v>92</v>
      </c>
      <c r="C265" s="4" t="s">
        <v>2</v>
      </c>
      <c r="D265" s="4" t="b">
        <f>EXACT(G259,"Estimated")</f>
        <v>0</v>
      </c>
      <c r="E265" s="4" t="s">
        <v>504</v>
      </c>
      <c r="F265" s="4" t="s">
        <v>15</v>
      </c>
      <c r="G265" s="4">
        <v>1</v>
      </c>
    </row>
    <row r="266" spans="1:7" outlineLevel="1" collapsed="1">
      <c r="A266" s="4" t="s">
        <v>15</v>
      </c>
      <c r="B266" s="4" t="s">
        <v>92</v>
      </c>
      <c r="C266" s="4" t="s">
        <v>2</v>
      </c>
      <c r="D266" s="4" t="b">
        <f>EXACT(G259,"Estimated")</f>
        <v>0</v>
      </c>
      <c r="E266" s="4" t="s">
        <v>505</v>
      </c>
      <c r="F266" s="4" t="s">
        <v>15</v>
      </c>
      <c r="G266" s="4">
        <v>1</v>
      </c>
    </row>
    <row r="267" spans="1:7" ht="30" outlineLevel="1" collapsed="1">
      <c r="A267" s="4" t="s">
        <v>15</v>
      </c>
      <c r="B267" s="4" t="s">
        <v>92</v>
      </c>
      <c r="C267" s="4" t="s">
        <v>2</v>
      </c>
      <c r="D267" s="4" t="b">
        <f>EXACT(G259,"Estimated")</f>
        <v>0</v>
      </c>
      <c r="E267" s="4" t="s">
        <v>506</v>
      </c>
      <c r="F267" s="4" t="s">
        <v>15</v>
      </c>
      <c r="G267" s="4">
        <v>1</v>
      </c>
    </row>
    <row r="268" spans="1:7" ht="30" outlineLevel="1" collapsed="1">
      <c r="A268" s="4" t="s">
        <v>15</v>
      </c>
      <c r="B268" s="4" t="s">
        <v>92</v>
      </c>
      <c r="C268" s="4" t="s">
        <v>2</v>
      </c>
      <c r="D268" s="4" t="b">
        <f>EXACT(G259,"Default")</f>
        <v>1</v>
      </c>
      <c r="E268" s="4" t="s">
        <v>507</v>
      </c>
      <c r="F268" s="4" t="s">
        <v>15</v>
      </c>
      <c r="G268" s="4">
        <v>1</v>
      </c>
    </row>
    <row r="269" spans="1:7" ht="30" outlineLevel="1" collapsed="1">
      <c r="A269" s="4" t="s">
        <v>12</v>
      </c>
      <c r="B269" s="4" t="s">
        <v>51</v>
      </c>
      <c r="C269" s="5" t="s">
        <v>508</v>
      </c>
      <c r="D269" s="4"/>
      <c r="E269" s="4" t="s">
        <v>509</v>
      </c>
      <c r="F269" s="4" t="s">
        <v>15</v>
      </c>
      <c r="G269" s="4" t="s">
        <v>510</v>
      </c>
    </row>
    <row r="270" spans="1:7" ht="30" outlineLevel="1" collapsed="1">
      <c r="A270" s="4" t="s">
        <v>12</v>
      </c>
      <c r="B270" s="4" t="s">
        <v>51</v>
      </c>
      <c r="C270" s="5" t="s">
        <v>511</v>
      </c>
      <c r="D270" s="4"/>
      <c r="E270" s="4" t="s">
        <v>512</v>
      </c>
      <c r="F270" s="4" t="s">
        <v>15</v>
      </c>
      <c r="G270" s="4" t="s">
        <v>513</v>
      </c>
    </row>
    <row r="271" spans="1:7" ht="30" outlineLevel="1" collapsed="1">
      <c r="A271" s="4" t="s">
        <v>12</v>
      </c>
      <c r="B271" s="4" t="s">
        <v>51</v>
      </c>
      <c r="C271" s="5" t="s">
        <v>514</v>
      </c>
      <c r="D271" s="4"/>
      <c r="E271" s="4" t="s">
        <v>515</v>
      </c>
      <c r="F271" s="4" t="s">
        <v>15</v>
      </c>
      <c r="G271" s="4" t="s">
        <v>516</v>
      </c>
    </row>
    <row r="272" spans="1:7" ht="30" outlineLevel="1" collapsed="1">
      <c r="A272" s="4" t="s">
        <v>12</v>
      </c>
      <c r="B272" s="4" t="s">
        <v>51</v>
      </c>
      <c r="C272" s="5" t="s">
        <v>517</v>
      </c>
      <c r="D272" s="4"/>
      <c r="E272" s="4" t="s">
        <v>518</v>
      </c>
      <c r="F272" s="4" t="s">
        <v>15</v>
      </c>
      <c r="G272" s="4" t="s">
        <v>12</v>
      </c>
    </row>
    <row r="273" spans="1:7" ht="30" outlineLevel="1" collapsed="1">
      <c r="A273" s="4" t="s">
        <v>12</v>
      </c>
      <c r="B273" s="4" t="s">
        <v>51</v>
      </c>
      <c r="C273" s="5" t="s">
        <v>519</v>
      </c>
      <c r="D273" s="4"/>
      <c r="E273" s="4" t="s">
        <v>520</v>
      </c>
      <c r="F273" s="4" t="s">
        <v>15</v>
      </c>
      <c r="G273" s="4" t="s">
        <v>12</v>
      </c>
    </row>
    <row r="274" spans="1:7" ht="30" outlineLevel="1" collapsed="1">
      <c r="A274" s="4" t="s">
        <v>12</v>
      </c>
      <c r="B274" s="4" t="s">
        <v>51</v>
      </c>
      <c r="C274" s="5" t="s">
        <v>521</v>
      </c>
      <c r="D274" s="4"/>
      <c r="E274" s="4" t="s">
        <v>522</v>
      </c>
      <c r="F274" s="4" t="s">
        <v>15</v>
      </c>
      <c r="G274" s="4" t="s">
        <v>523</v>
      </c>
    </row>
    <row r="275" spans="1:7" ht="30" outlineLevel="1" collapsed="1">
      <c r="A275" s="4" t="s">
        <v>12</v>
      </c>
      <c r="B275" s="4" t="s">
        <v>51</v>
      </c>
      <c r="C275" s="5" t="s">
        <v>524</v>
      </c>
      <c r="D275" s="4"/>
      <c r="E275" s="4" t="s">
        <v>525</v>
      </c>
      <c r="F275" s="4" t="s">
        <v>15</v>
      </c>
      <c r="G275" s="4" t="s">
        <v>12</v>
      </c>
    </row>
    <row r="276" spans="1:7" ht="30" outlineLevel="1" collapsed="1">
      <c r="A276" s="4" t="s">
        <v>12</v>
      </c>
      <c r="B276" s="4" t="s">
        <v>51</v>
      </c>
      <c r="C276" s="5" t="s">
        <v>526</v>
      </c>
      <c r="D276" s="4"/>
      <c r="E276" s="4" t="s">
        <v>527</v>
      </c>
      <c r="F276" s="4" t="s">
        <v>15</v>
      </c>
      <c r="G276" s="4" t="s">
        <v>12</v>
      </c>
    </row>
    <row r="277" spans="1:7" ht="30" outlineLevel="1" collapsed="1">
      <c r="A277" s="4" t="s">
        <v>12</v>
      </c>
      <c r="B277" s="4" t="s">
        <v>51</v>
      </c>
      <c r="C277" s="5" t="s">
        <v>528</v>
      </c>
      <c r="D277" s="4"/>
      <c r="E277" s="4" t="s">
        <v>529</v>
      </c>
      <c r="F277" s="4" t="s">
        <v>15</v>
      </c>
      <c r="G277" s="4" t="s">
        <v>498</v>
      </c>
    </row>
    <row r="278" spans="1:7" outlineLevel="1">
      <c r="A278" s="34" t="s">
        <v>15</v>
      </c>
      <c r="B278" s="35" t="s">
        <v>530</v>
      </c>
      <c r="C278" s="34" t="s">
        <v>2</v>
      </c>
      <c r="D278" s="34" t="b">
        <f>EXACT(G277,"Measure")</f>
        <v>0</v>
      </c>
      <c r="E278" s="34" t="s">
        <v>531</v>
      </c>
      <c r="F278" s="34" t="s">
        <v>15</v>
      </c>
      <c r="G278" s="34" t="s">
        <v>2</v>
      </c>
    </row>
    <row r="279" spans="1:7" ht="30" outlineLevel="2" collapsed="1">
      <c r="A279" s="4" t="s">
        <v>12</v>
      </c>
      <c r="B279" s="4" t="s">
        <v>51</v>
      </c>
      <c r="C279" s="5" t="s">
        <v>532</v>
      </c>
      <c r="D279" s="4"/>
      <c r="E279" s="4" t="s">
        <v>533</v>
      </c>
      <c r="F279" s="4" t="s">
        <v>15</v>
      </c>
      <c r="G279" s="4" t="s">
        <v>12</v>
      </c>
    </row>
    <row r="280" spans="1:7" ht="30" outlineLevel="2" collapsed="1">
      <c r="A280" s="4" t="s">
        <v>15</v>
      </c>
      <c r="B280" s="4" t="s">
        <v>92</v>
      </c>
      <c r="C280" s="4" t="s">
        <v>2</v>
      </c>
      <c r="D280" s="4" t="b">
        <f>EXACT(G279,"Yes")</f>
        <v>1</v>
      </c>
      <c r="E280" s="4" t="s">
        <v>534</v>
      </c>
      <c r="F280" s="4" t="s">
        <v>15</v>
      </c>
      <c r="G280" s="4">
        <v>1</v>
      </c>
    </row>
    <row r="281" spans="1:7" outlineLevel="2" collapsed="1">
      <c r="A281" s="4" t="s">
        <v>15</v>
      </c>
      <c r="B281" s="4" t="s">
        <v>92</v>
      </c>
      <c r="C281" s="4" t="s">
        <v>2</v>
      </c>
      <c r="D281" s="4" t="b">
        <f>EXACT(G279,"Yes")</f>
        <v>1</v>
      </c>
      <c r="E281" s="4" t="s">
        <v>535</v>
      </c>
      <c r="F281" s="4" t="s">
        <v>15</v>
      </c>
      <c r="G281" s="4">
        <v>1</v>
      </c>
    </row>
    <row r="282" spans="1:7" outlineLevel="2" collapsed="1">
      <c r="A282" s="4" t="s">
        <v>15</v>
      </c>
      <c r="B282" s="4" t="s">
        <v>92</v>
      </c>
      <c r="C282" s="4" t="s">
        <v>2</v>
      </c>
      <c r="D282" s="4" t="b">
        <f>EXACT(G279,"Yes")</f>
        <v>1</v>
      </c>
      <c r="E282" s="4" t="s">
        <v>536</v>
      </c>
      <c r="F282" s="4" t="s">
        <v>15</v>
      </c>
      <c r="G282" s="4">
        <v>1</v>
      </c>
    </row>
    <row r="283" spans="1:7" ht="30" outlineLevel="2" collapsed="1">
      <c r="A283" s="4" t="s">
        <v>15</v>
      </c>
      <c r="B283" s="4" t="s">
        <v>92</v>
      </c>
      <c r="C283" s="4" t="s">
        <v>2</v>
      </c>
      <c r="D283" s="4" t="b">
        <f>EXACT(G279,"Yes")</f>
        <v>1</v>
      </c>
      <c r="E283" s="4" t="s">
        <v>537</v>
      </c>
      <c r="F283" s="4" t="s">
        <v>15</v>
      </c>
      <c r="G283" s="4">
        <v>1</v>
      </c>
    </row>
    <row r="284" spans="1:7" ht="30" outlineLevel="2" collapsed="1">
      <c r="A284" s="4" t="s">
        <v>15</v>
      </c>
      <c r="B284" s="4" t="s">
        <v>92</v>
      </c>
      <c r="C284" s="4" t="s">
        <v>2</v>
      </c>
      <c r="D284" s="4" t="b">
        <f>EXACT(G279,"Yes")</f>
        <v>1</v>
      </c>
      <c r="E284" s="4" t="s">
        <v>538</v>
      </c>
      <c r="F284" s="4" t="s">
        <v>15</v>
      </c>
      <c r="G284" s="4">
        <v>1</v>
      </c>
    </row>
    <row r="285" spans="1:7" ht="30" outlineLevel="2" collapsed="1">
      <c r="A285" s="4" t="s">
        <v>12</v>
      </c>
      <c r="B285" s="4" t="s">
        <v>51</v>
      </c>
      <c r="C285" s="5" t="s">
        <v>539</v>
      </c>
      <c r="D285" s="4"/>
      <c r="E285" s="4" t="s">
        <v>540</v>
      </c>
      <c r="F285" s="4" t="s">
        <v>15</v>
      </c>
      <c r="G285" s="4" t="s">
        <v>12</v>
      </c>
    </row>
    <row r="286" spans="1:7" ht="30" outlineLevel="2" collapsed="1">
      <c r="A286" s="4" t="s">
        <v>15</v>
      </c>
      <c r="B286" s="4" t="s">
        <v>92</v>
      </c>
      <c r="C286" s="4" t="s">
        <v>2</v>
      </c>
      <c r="D286" s="4" t="b">
        <f>EXACT(G285,"Yes")</f>
        <v>1</v>
      </c>
      <c r="E286" s="4" t="s">
        <v>541</v>
      </c>
      <c r="F286" s="4" t="s">
        <v>15</v>
      </c>
      <c r="G286" s="4">
        <v>1</v>
      </c>
    </row>
    <row r="287" spans="1:7" outlineLevel="2" collapsed="1">
      <c r="A287" s="4" t="s">
        <v>15</v>
      </c>
      <c r="B287" s="4" t="s">
        <v>92</v>
      </c>
      <c r="C287" s="4" t="s">
        <v>2</v>
      </c>
      <c r="D287" s="4" t="b">
        <f>EXACT(G285,"Yes")</f>
        <v>1</v>
      </c>
      <c r="E287" s="4" t="s">
        <v>542</v>
      </c>
      <c r="F287" s="4" t="s">
        <v>15</v>
      </c>
      <c r="G287" s="4">
        <v>1</v>
      </c>
    </row>
    <row r="288" spans="1:7" ht="30" outlineLevel="2" collapsed="1">
      <c r="A288" s="4" t="s">
        <v>15</v>
      </c>
      <c r="B288" s="4" t="s">
        <v>92</v>
      </c>
      <c r="C288" s="4" t="s">
        <v>2</v>
      </c>
      <c r="D288" s="4" t="b">
        <f>EXACT(G285,"Yes")</f>
        <v>1</v>
      </c>
      <c r="E288" s="4" t="s">
        <v>543</v>
      </c>
      <c r="F288" s="4" t="s">
        <v>15</v>
      </c>
      <c r="G288" s="4">
        <v>1</v>
      </c>
    </row>
    <row r="289" spans="1:7" ht="45" outlineLevel="2" collapsed="1">
      <c r="A289" s="4" t="s">
        <v>15</v>
      </c>
      <c r="B289" s="4" t="s">
        <v>92</v>
      </c>
      <c r="C289" s="4" t="s">
        <v>2</v>
      </c>
      <c r="D289" s="4" t="b">
        <f>EXACT(G285,"Yes")</f>
        <v>1</v>
      </c>
      <c r="E289" s="4" t="s">
        <v>544</v>
      </c>
      <c r="F289" s="4" t="s">
        <v>15</v>
      </c>
      <c r="G289" s="4">
        <v>1</v>
      </c>
    </row>
    <row r="290" spans="1:7" ht="45" outlineLevel="1" collapsed="1">
      <c r="A290" s="4" t="s">
        <v>15</v>
      </c>
      <c r="B290" s="4" t="s">
        <v>92</v>
      </c>
      <c r="C290" s="4" t="s">
        <v>2</v>
      </c>
      <c r="D290" s="4" t="b">
        <f>EXACT(G277,"Default")</f>
        <v>1</v>
      </c>
      <c r="E290" s="4" t="s">
        <v>545</v>
      </c>
      <c r="F290" s="4" t="s">
        <v>15</v>
      </c>
      <c r="G290" s="4">
        <v>1</v>
      </c>
    </row>
    <row r="291" spans="1:7" ht="30" outlineLevel="1" collapsed="1">
      <c r="A291" s="4" t="s">
        <v>12</v>
      </c>
      <c r="B291" s="4" t="s">
        <v>51</v>
      </c>
      <c r="C291" s="5" t="s">
        <v>546</v>
      </c>
      <c r="D291" s="4"/>
      <c r="E291" s="4" t="s">
        <v>547</v>
      </c>
      <c r="F291" s="4" t="s">
        <v>15</v>
      </c>
      <c r="G291" s="4" t="s">
        <v>548</v>
      </c>
    </row>
    <row r="292" spans="1:7" ht="30" outlineLevel="1" collapsed="1">
      <c r="A292" s="4" t="s">
        <v>12</v>
      </c>
      <c r="B292" s="4" t="s">
        <v>51</v>
      </c>
      <c r="C292" s="5" t="s">
        <v>549</v>
      </c>
      <c r="D292" s="4"/>
      <c r="E292" s="4" t="s">
        <v>550</v>
      </c>
      <c r="F292" s="4" t="s">
        <v>15</v>
      </c>
      <c r="G292" s="4" t="s">
        <v>498</v>
      </c>
    </row>
    <row r="293" spans="1:7" ht="30" outlineLevel="1" collapsed="1">
      <c r="A293" s="4" t="s">
        <v>15</v>
      </c>
      <c r="B293" s="4" t="s">
        <v>92</v>
      </c>
      <c r="C293" s="4" t="s">
        <v>2</v>
      </c>
      <c r="D293" s="4" t="b">
        <f>EXACT(G292,"Measure")</f>
        <v>0</v>
      </c>
      <c r="E293" s="4" t="s">
        <v>551</v>
      </c>
      <c r="F293" s="4" t="s">
        <v>15</v>
      </c>
      <c r="G293" s="4">
        <v>1</v>
      </c>
    </row>
    <row r="294" spans="1:7" ht="30" outlineLevel="1" collapsed="1">
      <c r="A294" s="4" t="s">
        <v>15</v>
      </c>
      <c r="B294" s="4" t="s">
        <v>92</v>
      </c>
      <c r="C294" s="4" t="s">
        <v>2</v>
      </c>
      <c r="D294" s="4" t="b">
        <f>EXACT(G292,"Default")</f>
        <v>1</v>
      </c>
      <c r="E294" s="4" t="s">
        <v>552</v>
      </c>
      <c r="F294" s="4" t="s">
        <v>15</v>
      </c>
      <c r="G294" s="4">
        <v>1</v>
      </c>
    </row>
    <row r="295" spans="1:7" outlineLevel="1" collapsed="1">
      <c r="A295" s="4" t="s">
        <v>12</v>
      </c>
      <c r="B295" s="4" t="s">
        <v>51</v>
      </c>
      <c r="C295" s="4" t="s">
        <v>2</v>
      </c>
      <c r="D295" s="4"/>
      <c r="E295" s="4" t="s">
        <v>553</v>
      </c>
      <c r="F295" s="4" t="s">
        <v>15</v>
      </c>
      <c r="G295" s="4" t="s">
        <v>2</v>
      </c>
    </row>
    <row r="296" spans="1:7" outlineLevel="1" collapsed="1">
      <c r="A296" s="4" t="s">
        <v>15</v>
      </c>
      <c r="B296" s="4" t="s">
        <v>13</v>
      </c>
      <c r="C296" s="4" t="s">
        <v>2</v>
      </c>
      <c r="D296" s="4"/>
      <c r="E296" s="4" t="s">
        <v>554</v>
      </c>
      <c r="F296" s="4" t="s">
        <v>15</v>
      </c>
      <c r="G296" s="4" t="s">
        <v>16</v>
      </c>
    </row>
    <row r="297" spans="1:7" ht="30" outlineLevel="1" collapsed="1">
      <c r="A297" s="4" t="s">
        <v>12</v>
      </c>
      <c r="B297" s="4" t="s">
        <v>51</v>
      </c>
      <c r="C297" s="5" t="s">
        <v>555</v>
      </c>
      <c r="D297" s="4"/>
      <c r="E297" s="4" t="s">
        <v>556</v>
      </c>
      <c r="F297" s="4" t="s">
        <v>15</v>
      </c>
      <c r="G297" s="4" t="s">
        <v>12</v>
      </c>
    </row>
    <row r="298" spans="1:7" outlineLevel="1">
      <c r="A298" s="34" t="s">
        <v>12</v>
      </c>
      <c r="B298" s="35" t="s">
        <v>557</v>
      </c>
      <c r="C298" s="34" t="s">
        <v>2</v>
      </c>
      <c r="D298" s="34"/>
      <c r="E298" s="34" t="s">
        <v>558</v>
      </c>
      <c r="F298" s="34" t="s">
        <v>15</v>
      </c>
      <c r="G298" s="34" t="s">
        <v>2</v>
      </c>
    </row>
    <row r="299" spans="1:7" ht="30" outlineLevel="2" collapsed="1">
      <c r="A299" s="4" t="s">
        <v>15</v>
      </c>
      <c r="B299" s="4" t="s">
        <v>51</v>
      </c>
      <c r="C299" s="5" t="s">
        <v>559</v>
      </c>
      <c r="D299" s="4"/>
      <c r="E299" s="4" t="s">
        <v>560</v>
      </c>
      <c r="F299" s="4" t="s">
        <v>15</v>
      </c>
      <c r="G299" s="4" t="s">
        <v>12</v>
      </c>
    </row>
    <row r="300" spans="1:7" outlineLevel="2" collapsed="1">
      <c r="A300" s="4" t="s">
        <v>15</v>
      </c>
      <c r="B300" s="4" t="s">
        <v>92</v>
      </c>
      <c r="C300" s="4" t="s">
        <v>2</v>
      </c>
      <c r="D300" s="4" t="b">
        <f>EXACT(G299,"Yes")</f>
        <v>1</v>
      </c>
      <c r="E300" s="4" t="s">
        <v>561</v>
      </c>
      <c r="F300" s="4" t="s">
        <v>15</v>
      </c>
      <c r="G300" s="4">
        <v>1</v>
      </c>
    </row>
    <row r="301" spans="1:7" outlineLevel="2" collapsed="1">
      <c r="A301" s="4" t="s">
        <v>15</v>
      </c>
      <c r="B301" s="4" t="s">
        <v>92</v>
      </c>
      <c r="C301" s="4" t="s">
        <v>2</v>
      </c>
      <c r="D301" s="4" t="b">
        <f>EXACT(G299,"Yes")</f>
        <v>1</v>
      </c>
      <c r="E301" s="4" t="s">
        <v>562</v>
      </c>
      <c r="F301" s="4" t="s">
        <v>15</v>
      </c>
      <c r="G301" s="4">
        <v>1</v>
      </c>
    </row>
    <row r="302" spans="1:7" outlineLevel="2" collapsed="1">
      <c r="A302" s="4" t="s">
        <v>15</v>
      </c>
      <c r="B302" s="4" t="s">
        <v>92</v>
      </c>
      <c r="C302" s="4" t="s">
        <v>2</v>
      </c>
      <c r="D302" s="4" t="b">
        <f>EXACT(G299,"Yes")</f>
        <v>1</v>
      </c>
      <c r="E302" s="4" t="s">
        <v>563</v>
      </c>
      <c r="F302" s="4" t="s">
        <v>15</v>
      </c>
      <c r="G302" s="4">
        <v>1</v>
      </c>
    </row>
    <row r="303" spans="1:7" outlineLevel="2" collapsed="1">
      <c r="A303" s="4" t="s">
        <v>15</v>
      </c>
      <c r="B303" s="4" t="s">
        <v>92</v>
      </c>
      <c r="C303" s="4" t="s">
        <v>2</v>
      </c>
      <c r="D303" s="4" t="b">
        <f>EXACT(G299,"No")</f>
        <v>0</v>
      </c>
      <c r="E303" s="4" t="s">
        <v>564</v>
      </c>
      <c r="F303" s="4" t="s">
        <v>15</v>
      </c>
      <c r="G303" s="4">
        <v>1</v>
      </c>
    </row>
    <row r="304" spans="1:7" ht="30" outlineLevel="1" collapsed="1">
      <c r="A304" s="4" t="s">
        <v>12</v>
      </c>
      <c r="B304" s="4" t="s">
        <v>92</v>
      </c>
      <c r="C304" s="4" t="s">
        <v>2</v>
      </c>
      <c r="D304" s="4"/>
      <c r="E304" s="4" t="s">
        <v>565</v>
      </c>
      <c r="F304" s="4" t="s">
        <v>15</v>
      </c>
      <c r="G304" s="4">
        <v>1</v>
      </c>
    </row>
    <row r="305" spans="1:7" ht="30" outlineLevel="1" collapsed="1">
      <c r="A305" s="4" t="s">
        <v>12</v>
      </c>
      <c r="B305" s="4" t="s">
        <v>92</v>
      </c>
      <c r="C305" s="4" t="s">
        <v>2</v>
      </c>
      <c r="D305" s="4"/>
      <c r="E305" s="4" t="s">
        <v>566</v>
      </c>
      <c r="F305" s="4" t="s">
        <v>15</v>
      </c>
      <c r="G305" s="4">
        <v>1</v>
      </c>
    </row>
    <row r="306" spans="1:7" ht="30" outlineLevel="1" collapsed="1">
      <c r="A306" s="4" t="s">
        <v>15</v>
      </c>
      <c r="B306" s="4" t="s">
        <v>92</v>
      </c>
      <c r="C306" s="4" t="s">
        <v>2</v>
      </c>
      <c r="D306" s="4" t="s">
        <v>15</v>
      </c>
      <c r="E306" s="4" t="s">
        <v>567</v>
      </c>
      <c r="F306" s="4" t="s">
        <v>15</v>
      </c>
      <c r="G306" s="4">
        <v>1</v>
      </c>
    </row>
    <row r="307" spans="1:7" ht="30" outlineLevel="1" collapsed="1">
      <c r="A307" s="4" t="s">
        <v>15</v>
      </c>
      <c r="B307" s="4" t="s">
        <v>92</v>
      </c>
      <c r="C307" s="4" t="s">
        <v>2</v>
      </c>
      <c r="D307" s="4" t="s">
        <v>15</v>
      </c>
      <c r="E307" s="4" t="s">
        <v>492</v>
      </c>
      <c r="F307" s="4" t="s">
        <v>15</v>
      </c>
      <c r="G307" s="4">
        <v>1</v>
      </c>
    </row>
    <row r="308" spans="1:7" outlineLevel="1" collapsed="1">
      <c r="A308" s="4" t="s">
        <v>15</v>
      </c>
      <c r="B308" s="4" t="s">
        <v>92</v>
      </c>
      <c r="C308" s="4" t="s">
        <v>2</v>
      </c>
      <c r="D308" s="4" t="s">
        <v>15</v>
      </c>
      <c r="E308" s="4" t="s">
        <v>568</v>
      </c>
      <c r="F308" s="4" t="s">
        <v>15</v>
      </c>
      <c r="G308" s="4">
        <v>1</v>
      </c>
    </row>
    <row r="309" spans="1:7" ht="45" outlineLevel="1" collapsed="1">
      <c r="A309" s="4" t="s">
        <v>12</v>
      </c>
      <c r="B309" s="4" t="s">
        <v>92</v>
      </c>
      <c r="C309" s="4" t="s">
        <v>2</v>
      </c>
      <c r="D309" s="4"/>
      <c r="E309" s="4" t="s">
        <v>569</v>
      </c>
      <c r="F309" s="4" t="s">
        <v>15</v>
      </c>
      <c r="G309" s="4">
        <v>1</v>
      </c>
    </row>
    <row r="310" spans="1:7" outlineLevel="1" collapsed="1">
      <c r="A310" s="4" t="s">
        <v>15</v>
      </c>
      <c r="B310" s="4" t="s">
        <v>92</v>
      </c>
      <c r="C310" s="4" t="s">
        <v>2</v>
      </c>
      <c r="D310" s="4" t="s">
        <v>15</v>
      </c>
      <c r="E310" s="4" t="s">
        <v>570</v>
      </c>
      <c r="F310" s="4" t="s">
        <v>15</v>
      </c>
      <c r="G310" s="4">
        <v>1</v>
      </c>
    </row>
    <row r="311" spans="1:7" ht="30" outlineLevel="1" collapsed="1">
      <c r="A311" s="4" t="s">
        <v>15</v>
      </c>
      <c r="B311" s="4" t="s">
        <v>92</v>
      </c>
      <c r="C311" s="4" t="s">
        <v>2</v>
      </c>
      <c r="D311" s="4" t="s">
        <v>15</v>
      </c>
      <c r="E311" s="4" t="s">
        <v>571</v>
      </c>
      <c r="F311" s="4" t="s">
        <v>15</v>
      </c>
      <c r="G311" s="4">
        <v>1</v>
      </c>
    </row>
    <row r="312" spans="1:7" outlineLevel="1" collapsed="1">
      <c r="A312" s="4" t="s">
        <v>15</v>
      </c>
      <c r="B312" s="4" t="s">
        <v>92</v>
      </c>
      <c r="C312" s="4" t="s">
        <v>2</v>
      </c>
      <c r="D312" s="4" t="s">
        <v>15</v>
      </c>
      <c r="E312" s="4" t="s">
        <v>572</v>
      </c>
      <c r="F312" s="4" t="s">
        <v>15</v>
      </c>
      <c r="G312" s="4">
        <v>1</v>
      </c>
    </row>
    <row r="313" spans="1:7" outlineLevel="1" collapsed="1">
      <c r="A313" s="4" t="s">
        <v>15</v>
      </c>
      <c r="B313" s="4" t="s">
        <v>92</v>
      </c>
      <c r="C313" s="4" t="s">
        <v>2</v>
      </c>
      <c r="D313" s="4" t="s">
        <v>15</v>
      </c>
      <c r="E313" s="4" t="s">
        <v>573</v>
      </c>
      <c r="F313" s="4" t="s">
        <v>15</v>
      </c>
      <c r="G313" s="4">
        <v>1</v>
      </c>
    </row>
    <row r="314" spans="1:7" outlineLevel="1" collapsed="1">
      <c r="A314" s="4" t="s">
        <v>15</v>
      </c>
      <c r="B314" s="4" t="s">
        <v>92</v>
      </c>
      <c r="C314" s="4" t="s">
        <v>2</v>
      </c>
      <c r="D314" s="4" t="s">
        <v>15</v>
      </c>
      <c r="E314" s="4" t="s">
        <v>574</v>
      </c>
      <c r="F314" s="4" t="s">
        <v>15</v>
      </c>
      <c r="G314" s="4">
        <v>1</v>
      </c>
    </row>
    <row r="315" spans="1:7" outlineLevel="1" collapsed="1">
      <c r="A315" s="4" t="s">
        <v>15</v>
      </c>
      <c r="B315" s="4" t="s">
        <v>92</v>
      </c>
      <c r="C315" s="4" t="s">
        <v>2</v>
      </c>
      <c r="D315" s="4" t="s">
        <v>15</v>
      </c>
      <c r="E315" s="4" t="s">
        <v>575</v>
      </c>
      <c r="F315" s="4" t="s">
        <v>15</v>
      </c>
      <c r="G315" s="4">
        <v>1</v>
      </c>
    </row>
    <row r="316" spans="1:7" outlineLevel="1" collapsed="1">
      <c r="A316" s="4" t="s">
        <v>15</v>
      </c>
      <c r="B316" s="4" t="s">
        <v>13</v>
      </c>
      <c r="C316" s="4" t="s">
        <v>2</v>
      </c>
      <c r="D316" s="4" t="s">
        <v>15</v>
      </c>
      <c r="E316" s="4" t="s">
        <v>576</v>
      </c>
      <c r="F316" s="4" t="s">
        <v>15</v>
      </c>
      <c r="G316" s="4" t="s">
        <v>16</v>
      </c>
    </row>
    <row r="317" spans="1:7" ht="45" outlineLevel="1" collapsed="1">
      <c r="A317" s="4" t="s">
        <v>15</v>
      </c>
      <c r="B317" s="4" t="s">
        <v>92</v>
      </c>
      <c r="C317" s="4" t="s">
        <v>2</v>
      </c>
      <c r="D317" s="4" t="s">
        <v>15</v>
      </c>
      <c r="E317" s="4" t="s">
        <v>577</v>
      </c>
      <c r="F317" s="4" t="s">
        <v>15</v>
      </c>
      <c r="G317" s="4">
        <v>1</v>
      </c>
    </row>
    <row r="318" spans="1:7">
      <c r="A318" s="3" t="s">
        <v>12</v>
      </c>
      <c r="B318" s="11" t="s">
        <v>578</v>
      </c>
      <c r="C318" s="3" t="s">
        <v>2</v>
      </c>
      <c r="D318" s="3"/>
      <c r="E318" s="3" t="s">
        <v>578</v>
      </c>
      <c r="F318" s="3" t="s">
        <v>15</v>
      </c>
      <c r="G318" s="3" t="s">
        <v>2</v>
      </c>
    </row>
    <row r="319" spans="1:7" ht="60" outlineLevel="1" collapsed="1">
      <c r="A319" s="4" t="s">
        <v>12</v>
      </c>
      <c r="B319" s="4" t="s">
        <v>51</v>
      </c>
      <c r="C319" s="5" t="s">
        <v>579</v>
      </c>
      <c r="D319" s="4"/>
      <c r="E319" s="4" t="s">
        <v>580</v>
      </c>
      <c r="F319" s="4" t="s">
        <v>15</v>
      </c>
      <c r="G319" s="4" t="s">
        <v>581</v>
      </c>
    </row>
    <row r="320" spans="1:7" ht="30" outlineLevel="1">
      <c r="A320" s="34" t="s">
        <v>15</v>
      </c>
      <c r="B320" s="35" t="s">
        <v>582</v>
      </c>
      <c r="C320" s="34" t="s">
        <v>2</v>
      </c>
      <c r="D320" s="34" t="b">
        <f>EXACT(G319,"Electricity consumption from the grid and (a) fossil fuel fired captive power plant(s)")</f>
        <v>0</v>
      </c>
      <c r="E320" s="34" t="s">
        <v>583</v>
      </c>
      <c r="F320" s="34" t="s">
        <v>15</v>
      </c>
      <c r="G320" s="34" t="s">
        <v>2</v>
      </c>
    </row>
    <row r="321" spans="1:7" ht="30" outlineLevel="2" collapsed="1">
      <c r="A321" s="4" t="s">
        <v>12</v>
      </c>
      <c r="B321" s="4" t="s">
        <v>51</v>
      </c>
      <c r="C321" s="5" t="s">
        <v>584</v>
      </c>
      <c r="D321" s="4"/>
      <c r="E321" s="4" t="s">
        <v>585</v>
      </c>
      <c r="F321" s="4" t="s">
        <v>15</v>
      </c>
      <c r="G321" s="4" t="s">
        <v>586</v>
      </c>
    </row>
    <row r="322" spans="1:7" outlineLevel="2">
      <c r="A322" s="34" t="s">
        <v>15</v>
      </c>
      <c r="B322" s="35" t="s">
        <v>587</v>
      </c>
      <c r="C322" s="34" t="s">
        <v>2</v>
      </c>
      <c r="D322" s="34" t="b">
        <f>EXACT(G321,"Electricity from both the grid and captive power plant(s)")</f>
        <v>0</v>
      </c>
      <c r="E322" s="34" t="s">
        <v>588</v>
      </c>
      <c r="F322" s="34" t="s">
        <v>15</v>
      </c>
      <c r="G322" s="34" t="s">
        <v>2</v>
      </c>
    </row>
    <row r="323" spans="1:7" ht="75" outlineLevel="3" collapsed="1">
      <c r="A323" s="4" t="s">
        <v>12</v>
      </c>
      <c r="B323" s="4" t="s">
        <v>51</v>
      </c>
      <c r="C323" s="5" t="s">
        <v>589</v>
      </c>
      <c r="D323" s="4"/>
      <c r="E323" s="4" t="s">
        <v>590</v>
      </c>
      <c r="F323" s="4" t="s">
        <v>15</v>
      </c>
      <c r="G323" s="4" t="s">
        <v>591</v>
      </c>
    </row>
    <row r="324" spans="1:7" outlineLevel="3">
      <c r="A324" s="34" t="s">
        <v>15</v>
      </c>
      <c r="B324" s="35" t="s">
        <v>592</v>
      </c>
      <c r="C324" s="34" t="s">
        <v>2</v>
      </c>
      <c r="D324" s="34" t="b">
        <f>EXACT(G323,"Calculate the combined margin emission factor of the applicable electricity system, using the procedures in the latest approved version of the “Use Tool 7 to calculate the emission factor for an electricity system” (EFEL,j/k/l,y = EFgrid,CM,y)")</f>
        <v>1</v>
      </c>
      <c r="E324" s="34" t="s">
        <v>592</v>
      </c>
      <c r="F324" s="34" t="s">
        <v>15</v>
      </c>
      <c r="G324" s="34" t="s">
        <v>2</v>
      </c>
    </row>
    <row r="325" spans="1:7" outlineLevel="4" collapsed="1">
      <c r="A325" s="4" t="s">
        <v>12</v>
      </c>
      <c r="B325" s="4" t="s">
        <v>13</v>
      </c>
      <c r="C325" s="4" t="s">
        <v>2</v>
      </c>
      <c r="D325" s="4"/>
      <c r="E325" s="4" t="s">
        <v>593</v>
      </c>
      <c r="F325" s="4" t="s">
        <v>15</v>
      </c>
      <c r="G325" s="4" t="s">
        <v>16</v>
      </c>
    </row>
    <row r="326" spans="1:7" ht="30" outlineLevel="4" collapsed="1">
      <c r="A326" s="4" t="s">
        <v>12</v>
      </c>
      <c r="B326" s="4" t="s">
        <v>51</v>
      </c>
      <c r="C326" s="5" t="s">
        <v>594</v>
      </c>
      <c r="D326" s="4"/>
      <c r="E326" s="4" t="s">
        <v>595</v>
      </c>
      <c r="F326" s="4" t="s">
        <v>15</v>
      </c>
      <c r="G326" s="4" t="s">
        <v>596</v>
      </c>
    </row>
    <row r="327" spans="1:7" outlineLevel="4">
      <c r="A327" s="34" t="s">
        <v>15</v>
      </c>
      <c r="B327" s="35" t="s">
        <v>597</v>
      </c>
      <c r="C327" s="34" t="s">
        <v>2</v>
      </c>
      <c r="D327" s="34" t="b">
        <f>EXACT(G326,"Annual")</f>
        <v>0</v>
      </c>
      <c r="E327" s="34" t="s">
        <v>598</v>
      </c>
      <c r="F327" s="34" t="s">
        <v>15</v>
      </c>
      <c r="G327" s="34" t="s">
        <v>2</v>
      </c>
    </row>
    <row r="328" spans="1:7" ht="30" outlineLevel="5" collapsed="1">
      <c r="A328" s="4" t="s">
        <v>12</v>
      </c>
      <c r="B328" s="4" t="s">
        <v>51</v>
      </c>
      <c r="C328" s="5" t="s">
        <v>599</v>
      </c>
      <c r="D328" s="4"/>
      <c r="E328" s="4" t="s">
        <v>598</v>
      </c>
      <c r="F328" s="4" t="s">
        <v>15</v>
      </c>
      <c r="G328" s="4" t="s">
        <v>12</v>
      </c>
    </row>
    <row r="329" spans="1:7" outlineLevel="5">
      <c r="A329" s="34" t="s">
        <v>15</v>
      </c>
      <c r="B329" s="35" t="s">
        <v>600</v>
      </c>
      <c r="C329" s="34" t="s">
        <v>2</v>
      </c>
      <c r="D329" s="34" t="b">
        <f>EXACT(G328,"No")</f>
        <v>0</v>
      </c>
      <c r="E329" s="34" t="s">
        <v>601</v>
      </c>
      <c r="F329" s="34" t="s">
        <v>15</v>
      </c>
      <c r="G329" s="34" t="s">
        <v>2</v>
      </c>
    </row>
    <row r="330" spans="1:7" ht="30" outlineLevel="6" collapsed="1">
      <c r="A330" s="4" t="s">
        <v>12</v>
      </c>
      <c r="B330" s="4" t="s">
        <v>51</v>
      </c>
      <c r="C330" s="5" t="s">
        <v>602</v>
      </c>
      <c r="D330" s="4"/>
      <c r="E330" s="4" t="s">
        <v>601</v>
      </c>
      <c r="F330" s="4" t="s">
        <v>15</v>
      </c>
      <c r="G330" s="4" t="s">
        <v>12</v>
      </c>
    </row>
    <row r="331" spans="1:7" outlineLevel="6">
      <c r="A331" s="34" t="s">
        <v>15</v>
      </c>
      <c r="B331" s="35" t="s">
        <v>603</v>
      </c>
      <c r="C331" s="34" t="s">
        <v>2</v>
      </c>
      <c r="D331" s="34" t="b">
        <f>EXACT(G330,"No")</f>
        <v>0</v>
      </c>
      <c r="E331" s="34" t="s">
        <v>604</v>
      </c>
      <c r="F331" s="34" t="s">
        <v>15</v>
      </c>
      <c r="G331" s="34" t="s">
        <v>2</v>
      </c>
    </row>
    <row r="332" spans="1:7" ht="30" outlineLevel="7" collapsed="1">
      <c r="A332" s="4" t="s">
        <v>12</v>
      </c>
      <c r="B332" s="4" t="s">
        <v>51</v>
      </c>
      <c r="C332" s="5" t="s">
        <v>605</v>
      </c>
      <c r="D332" s="4"/>
      <c r="E332" s="4" t="s">
        <v>604</v>
      </c>
      <c r="F332" s="4" t="s">
        <v>15</v>
      </c>
      <c r="G332" s="4" t="s">
        <v>12</v>
      </c>
    </row>
    <row r="333" spans="1:7" outlineLevel="7" collapsed="1">
      <c r="A333" s="4" t="s">
        <v>15</v>
      </c>
      <c r="B333" s="5" t="s">
        <v>606</v>
      </c>
      <c r="C333" s="4" t="s">
        <v>2</v>
      </c>
      <c r="D333" s="4" t="b">
        <f>EXACT(G332,"No")</f>
        <v>0</v>
      </c>
      <c r="E333" s="4" t="s">
        <v>607</v>
      </c>
      <c r="F333" s="4" t="s">
        <v>15</v>
      </c>
      <c r="G333" s="4" t="s">
        <v>2</v>
      </c>
    </row>
    <row r="334" spans="1:7" outlineLevel="7" collapsed="1">
      <c r="A334" s="4" t="s">
        <v>15</v>
      </c>
      <c r="B334" s="5" t="s">
        <v>608</v>
      </c>
      <c r="C334" s="4" t="s">
        <v>2</v>
      </c>
      <c r="D334" s="4" t="b">
        <f>EXACT(G332,"Yes")</f>
        <v>1</v>
      </c>
      <c r="E334" s="4" t="s">
        <v>609</v>
      </c>
      <c r="F334" s="4" t="s">
        <v>15</v>
      </c>
      <c r="G334" s="4" t="s">
        <v>2</v>
      </c>
    </row>
    <row r="335" spans="1:7" outlineLevel="6">
      <c r="A335" s="34" t="s">
        <v>15</v>
      </c>
      <c r="B335" s="35" t="s">
        <v>610</v>
      </c>
      <c r="C335" s="34" t="s">
        <v>2</v>
      </c>
      <c r="D335" s="34" t="b">
        <f>EXACT(G330,"Yes")</f>
        <v>1</v>
      </c>
      <c r="E335" s="34" t="s">
        <v>611</v>
      </c>
      <c r="F335" s="34" t="s">
        <v>15</v>
      </c>
      <c r="G335" s="34" t="s">
        <v>2</v>
      </c>
    </row>
    <row r="336" spans="1:7" ht="30" outlineLevel="7" collapsed="1">
      <c r="A336" s="4" t="s">
        <v>12</v>
      </c>
      <c r="B336" s="4" t="s">
        <v>51</v>
      </c>
      <c r="C336" s="5" t="s">
        <v>612</v>
      </c>
      <c r="D336" s="4"/>
      <c r="E336" s="4" t="s">
        <v>613</v>
      </c>
      <c r="F336" s="4" t="s">
        <v>15</v>
      </c>
      <c r="G336" s="4" t="s">
        <v>614</v>
      </c>
    </row>
    <row r="337" spans="1:7" ht="30" outlineLevel="7" collapsed="1">
      <c r="A337" s="4" t="s">
        <v>15</v>
      </c>
      <c r="B337" s="5" t="s">
        <v>615</v>
      </c>
      <c r="C337" s="4" t="s">
        <v>2</v>
      </c>
      <c r="D337" s="4" t="b">
        <f>EXACT(G336,"Based on the total net electricity generation of all power plants serving the system and the fuel types and total fuel consumption of the project electricity system")</f>
        <v>0</v>
      </c>
      <c r="E337" s="4" t="s">
        <v>616</v>
      </c>
      <c r="F337" s="4" t="s">
        <v>15</v>
      </c>
      <c r="G337" s="4" t="s">
        <v>2</v>
      </c>
    </row>
    <row r="338" spans="1:7" ht="30" outlineLevel="7" collapsed="1">
      <c r="A338" s="4" t="s">
        <v>15</v>
      </c>
      <c r="B338" s="5" t="s">
        <v>617</v>
      </c>
      <c r="C338" s="4" t="s">
        <v>2</v>
      </c>
      <c r="D338" s="4" t="b">
        <f>EXACT(G336,"Based on the net electricity generation and a CO2 emission factor of each power unit")</f>
        <v>1</v>
      </c>
      <c r="E338" s="4" t="s">
        <v>618</v>
      </c>
      <c r="F338" s="4" t="s">
        <v>15</v>
      </c>
      <c r="G338" s="4" t="s">
        <v>2</v>
      </c>
    </row>
    <row r="339" spans="1:7" outlineLevel="7" collapsed="1">
      <c r="A339" s="4" t="s">
        <v>15</v>
      </c>
      <c r="B339" s="4" t="s">
        <v>92</v>
      </c>
      <c r="C339" s="4" t="s">
        <v>2</v>
      </c>
      <c r="D339" s="4" t="s">
        <v>15</v>
      </c>
      <c r="E339" s="4" t="s">
        <v>619</v>
      </c>
      <c r="F339" s="4" t="s">
        <v>15</v>
      </c>
      <c r="G339" s="4">
        <v>1</v>
      </c>
    </row>
    <row r="340" spans="1:7" outlineLevel="5">
      <c r="A340" s="34" t="s">
        <v>15</v>
      </c>
      <c r="B340" s="35" t="s">
        <v>610</v>
      </c>
      <c r="C340" s="34" t="s">
        <v>2</v>
      </c>
      <c r="D340" s="34" t="b">
        <f>EXACT(G328,"Yes")</f>
        <v>1</v>
      </c>
      <c r="E340" s="34" t="s">
        <v>611</v>
      </c>
      <c r="F340" s="34" t="s">
        <v>15</v>
      </c>
      <c r="G340" s="34" t="s">
        <v>2</v>
      </c>
    </row>
    <row r="341" spans="1:7" ht="30" outlineLevel="6" collapsed="1">
      <c r="A341" s="4" t="s">
        <v>12</v>
      </c>
      <c r="B341" s="4" t="s">
        <v>51</v>
      </c>
      <c r="C341" s="5" t="s">
        <v>612</v>
      </c>
      <c r="D341" s="4"/>
      <c r="E341" s="4" t="s">
        <v>613</v>
      </c>
      <c r="F341" s="4" t="s">
        <v>15</v>
      </c>
      <c r="G341" s="4" t="s">
        <v>614</v>
      </c>
    </row>
    <row r="342" spans="1:7" ht="30" outlineLevel="6">
      <c r="A342" s="34" t="s">
        <v>15</v>
      </c>
      <c r="B342" s="35" t="s">
        <v>615</v>
      </c>
      <c r="C342" s="34" t="s">
        <v>2</v>
      </c>
      <c r="D342" s="34" t="b">
        <f>EXACT(G341,"Based on the total net electricity generation of all power plants serving the system and the fuel types and total fuel consumption of the project electricity system")</f>
        <v>0</v>
      </c>
      <c r="E342" s="34" t="s">
        <v>616</v>
      </c>
      <c r="F342" s="34" t="s">
        <v>15</v>
      </c>
      <c r="G342" s="34" t="s">
        <v>2</v>
      </c>
    </row>
    <row r="343" spans="1:7" outlineLevel="7" collapsed="1">
      <c r="A343" s="4" t="s">
        <v>15</v>
      </c>
      <c r="B343" s="4" t="s">
        <v>92</v>
      </c>
      <c r="C343" s="4" t="s">
        <v>2</v>
      </c>
      <c r="D343" s="4" t="s">
        <v>15</v>
      </c>
      <c r="E343" s="4" t="s">
        <v>620</v>
      </c>
      <c r="F343" s="4" t="s">
        <v>15</v>
      </c>
      <c r="G343" s="4">
        <v>1</v>
      </c>
    </row>
    <row r="344" spans="1:7" ht="45" outlineLevel="7" collapsed="1">
      <c r="A344" s="4" t="s">
        <v>12</v>
      </c>
      <c r="B344" s="4" t="s">
        <v>92</v>
      </c>
      <c r="C344" s="4" t="s">
        <v>2</v>
      </c>
      <c r="D344" s="4"/>
      <c r="E344" s="4" t="s">
        <v>621</v>
      </c>
      <c r="F344" s="4" t="s">
        <v>15</v>
      </c>
      <c r="G344" s="4">
        <v>1</v>
      </c>
    </row>
    <row r="345" spans="1:7" outlineLevel="7" collapsed="1">
      <c r="A345" s="4" t="s">
        <v>12</v>
      </c>
      <c r="B345" s="5" t="s">
        <v>622</v>
      </c>
      <c r="C345" s="4" t="s">
        <v>2</v>
      </c>
      <c r="D345" s="4"/>
      <c r="E345" s="4" t="s">
        <v>622</v>
      </c>
      <c r="F345" s="4" t="s">
        <v>12</v>
      </c>
      <c r="G345" s="4" t="s">
        <v>2</v>
      </c>
    </row>
    <row r="346" spans="1:7" ht="30" outlineLevel="6">
      <c r="A346" s="34" t="s">
        <v>15</v>
      </c>
      <c r="B346" s="35" t="s">
        <v>617</v>
      </c>
      <c r="C346" s="34" t="s">
        <v>2</v>
      </c>
      <c r="D346" s="34" t="b">
        <f>EXACT(G341,"Based on the net electricity generation and a CO2 emission factor of each power unit")</f>
        <v>1</v>
      </c>
      <c r="E346" s="34" t="s">
        <v>618</v>
      </c>
      <c r="F346" s="34" t="s">
        <v>15</v>
      </c>
      <c r="G346" s="34" t="s">
        <v>2</v>
      </c>
    </row>
    <row r="347" spans="1:7" outlineLevel="7" collapsed="1">
      <c r="A347" s="4" t="s">
        <v>15</v>
      </c>
      <c r="B347" s="4" t="s">
        <v>92</v>
      </c>
      <c r="C347" s="4" t="s">
        <v>2</v>
      </c>
      <c r="D347" s="4" t="s">
        <v>15</v>
      </c>
      <c r="E347" s="4" t="s">
        <v>620</v>
      </c>
      <c r="F347" s="4" t="s">
        <v>15</v>
      </c>
      <c r="G347" s="4">
        <v>1</v>
      </c>
    </row>
    <row r="348" spans="1:7" outlineLevel="7" collapsed="1">
      <c r="A348" s="4" t="s">
        <v>12</v>
      </c>
      <c r="B348" s="5" t="s">
        <v>623</v>
      </c>
      <c r="C348" s="4" t="s">
        <v>2</v>
      </c>
      <c r="D348" s="4"/>
      <c r="E348" s="4" t="s">
        <v>624</v>
      </c>
      <c r="F348" s="4" t="s">
        <v>12</v>
      </c>
      <c r="G348" s="4" t="s">
        <v>2</v>
      </c>
    </row>
    <row r="349" spans="1:7" outlineLevel="6" collapsed="1">
      <c r="A349" s="4" t="s">
        <v>15</v>
      </c>
      <c r="B349" s="4" t="s">
        <v>92</v>
      </c>
      <c r="C349" s="4" t="s">
        <v>2</v>
      </c>
      <c r="D349" s="4" t="s">
        <v>15</v>
      </c>
      <c r="E349" s="4" t="s">
        <v>619</v>
      </c>
      <c r="F349" s="4" t="s">
        <v>15</v>
      </c>
      <c r="G349" s="4">
        <v>1</v>
      </c>
    </row>
    <row r="350" spans="1:7" outlineLevel="4">
      <c r="A350" s="34" t="s">
        <v>15</v>
      </c>
      <c r="B350" s="35" t="s">
        <v>625</v>
      </c>
      <c r="C350" s="34" t="s">
        <v>2</v>
      </c>
      <c r="D350" s="34" t="b">
        <f>EXACT(G326,"Hourly")</f>
        <v>1</v>
      </c>
      <c r="E350" s="34" t="s">
        <v>626</v>
      </c>
      <c r="F350" s="34" t="s">
        <v>15</v>
      </c>
      <c r="G350" s="34" t="s">
        <v>2</v>
      </c>
    </row>
    <row r="351" spans="1:7" ht="30" outlineLevel="5" collapsed="1">
      <c r="A351" s="4" t="s">
        <v>12</v>
      </c>
      <c r="B351" s="4" t="s">
        <v>51</v>
      </c>
      <c r="C351" s="5" t="s">
        <v>627</v>
      </c>
      <c r="D351" s="4"/>
      <c r="E351" s="4" t="s">
        <v>628</v>
      </c>
      <c r="F351" s="4" t="s">
        <v>15</v>
      </c>
      <c r="G351" s="4" t="s">
        <v>629</v>
      </c>
    </row>
    <row r="352" spans="1:7" ht="30" outlineLevel="5" collapsed="1">
      <c r="A352" s="4" t="s">
        <v>12</v>
      </c>
      <c r="B352" s="4" t="s">
        <v>92</v>
      </c>
      <c r="C352" s="4" t="s">
        <v>2</v>
      </c>
      <c r="D352" s="4"/>
      <c r="E352" s="4" t="s">
        <v>630</v>
      </c>
      <c r="F352" s="4" t="s">
        <v>15</v>
      </c>
      <c r="G352" s="4">
        <v>1</v>
      </c>
    </row>
    <row r="353" spans="1:7" outlineLevel="4">
      <c r="A353" s="34" t="s">
        <v>12</v>
      </c>
      <c r="B353" s="35" t="s">
        <v>631</v>
      </c>
      <c r="C353" s="34" t="s">
        <v>2</v>
      </c>
      <c r="D353" s="34"/>
      <c r="E353" s="34" t="s">
        <v>631</v>
      </c>
      <c r="F353" s="34" t="s">
        <v>15</v>
      </c>
      <c r="G353" s="34" t="s">
        <v>2</v>
      </c>
    </row>
    <row r="354" spans="1:7" outlineLevel="5" collapsed="1">
      <c r="A354" s="4" t="s">
        <v>15</v>
      </c>
      <c r="B354" s="4" t="s">
        <v>92</v>
      </c>
      <c r="C354" s="4" t="s">
        <v>2</v>
      </c>
      <c r="D354" s="4" t="s">
        <v>15</v>
      </c>
      <c r="E354" s="4" t="s">
        <v>632</v>
      </c>
      <c r="F354" s="4" t="s">
        <v>15</v>
      </c>
      <c r="G354" s="4">
        <v>1</v>
      </c>
    </row>
    <row r="355" spans="1:7" ht="409.5" outlineLevel="5" collapsed="1">
      <c r="A355" s="4" t="s">
        <v>15</v>
      </c>
      <c r="B355" s="4" t="s">
        <v>115</v>
      </c>
      <c r="C355" s="36" t="s">
        <v>116</v>
      </c>
      <c r="D355" s="4"/>
      <c r="E355" s="37" t="s">
        <v>633</v>
      </c>
      <c r="F355" s="4" t="s">
        <v>15</v>
      </c>
      <c r="G355" s="4" t="s">
        <v>2</v>
      </c>
    </row>
    <row r="356" spans="1:7" outlineLevel="5" collapsed="1">
      <c r="A356" s="4" t="s">
        <v>12</v>
      </c>
      <c r="B356" s="4" t="s">
        <v>92</v>
      </c>
      <c r="C356" s="4" t="s">
        <v>2</v>
      </c>
      <c r="D356" s="4"/>
      <c r="E356" s="4" t="s">
        <v>634</v>
      </c>
      <c r="F356" s="4" t="s">
        <v>15</v>
      </c>
      <c r="G356" s="4">
        <v>1</v>
      </c>
    </row>
    <row r="357" spans="1:7" outlineLevel="5" collapsed="1">
      <c r="A357" s="4" t="s">
        <v>12</v>
      </c>
      <c r="B357" s="4" t="s">
        <v>92</v>
      </c>
      <c r="C357" s="4" t="s">
        <v>2</v>
      </c>
      <c r="D357" s="4"/>
      <c r="E357" s="4" t="s">
        <v>635</v>
      </c>
      <c r="F357" s="4" t="s">
        <v>15</v>
      </c>
      <c r="G357" s="4">
        <v>1</v>
      </c>
    </row>
    <row r="358" spans="1:7" outlineLevel="5">
      <c r="A358" s="34" t="s">
        <v>12</v>
      </c>
      <c r="B358" s="35" t="s">
        <v>636</v>
      </c>
      <c r="C358" s="34" t="s">
        <v>2</v>
      </c>
      <c r="D358" s="34"/>
      <c r="E358" s="34" t="s">
        <v>636</v>
      </c>
      <c r="F358" s="34" t="s">
        <v>12</v>
      </c>
      <c r="G358" s="34" t="s">
        <v>2</v>
      </c>
    </row>
    <row r="359" spans="1:7" outlineLevel="6" collapsed="1">
      <c r="A359" s="4" t="s">
        <v>12</v>
      </c>
      <c r="B359" s="4" t="s">
        <v>13</v>
      </c>
      <c r="C359" s="4" t="s">
        <v>2</v>
      </c>
      <c r="D359" s="4"/>
      <c r="E359" s="4" t="s">
        <v>637</v>
      </c>
      <c r="F359" s="4" t="s">
        <v>15</v>
      </c>
      <c r="G359" s="4" t="s">
        <v>16</v>
      </c>
    </row>
    <row r="360" spans="1:7" outlineLevel="6" collapsed="1">
      <c r="A360" s="4" t="s">
        <v>12</v>
      </c>
      <c r="B360" s="4" t="s">
        <v>38</v>
      </c>
      <c r="C360" s="4" t="s">
        <v>2</v>
      </c>
      <c r="D360" s="4"/>
      <c r="E360" s="4" t="s">
        <v>638</v>
      </c>
      <c r="F360" s="4" t="s">
        <v>15</v>
      </c>
      <c r="G360" s="4" t="s">
        <v>40</v>
      </c>
    </row>
    <row r="361" spans="1:7" outlineLevel="6" collapsed="1">
      <c r="A361" s="4" t="s">
        <v>12</v>
      </c>
      <c r="B361" s="4" t="s">
        <v>92</v>
      </c>
      <c r="C361" s="4" t="s">
        <v>2</v>
      </c>
      <c r="D361" s="4"/>
      <c r="E361" s="4" t="s">
        <v>639</v>
      </c>
      <c r="F361" s="4" t="s">
        <v>15</v>
      </c>
      <c r="G361" s="4">
        <v>1</v>
      </c>
    </row>
    <row r="362" spans="1:7" outlineLevel="6" collapsed="1">
      <c r="A362" s="4" t="s">
        <v>12</v>
      </c>
      <c r="B362" s="4" t="s">
        <v>92</v>
      </c>
      <c r="C362" s="4" t="s">
        <v>2</v>
      </c>
      <c r="D362" s="4"/>
      <c r="E362" s="4" t="s">
        <v>640</v>
      </c>
      <c r="F362" s="4" t="s">
        <v>15</v>
      </c>
      <c r="G362" s="4">
        <v>1</v>
      </c>
    </row>
    <row r="363" spans="1:7" outlineLevel="4">
      <c r="A363" s="34" t="s">
        <v>12</v>
      </c>
      <c r="B363" s="35" t="s">
        <v>641</v>
      </c>
      <c r="C363" s="34" t="s">
        <v>2</v>
      </c>
      <c r="D363" s="34"/>
      <c r="E363" s="34" t="s">
        <v>641</v>
      </c>
      <c r="F363" s="34" t="s">
        <v>15</v>
      </c>
      <c r="G363" s="34" t="s">
        <v>2</v>
      </c>
    </row>
    <row r="364" spans="1:7" ht="30" outlineLevel="5" collapsed="1">
      <c r="A364" s="4" t="s">
        <v>12</v>
      </c>
      <c r="B364" s="4" t="s">
        <v>51</v>
      </c>
      <c r="C364" s="5" t="s">
        <v>642</v>
      </c>
      <c r="D364" s="4"/>
      <c r="E364" s="4" t="s">
        <v>643</v>
      </c>
      <c r="F364" s="4" t="s">
        <v>15</v>
      </c>
      <c r="G364" s="4" t="s">
        <v>12</v>
      </c>
    </row>
    <row r="365" spans="1:7" outlineLevel="5">
      <c r="A365" s="34" t="s">
        <v>15</v>
      </c>
      <c r="B365" s="35" t="s">
        <v>644</v>
      </c>
      <c r="C365" s="34" t="s">
        <v>2</v>
      </c>
      <c r="D365" s="34" t="b">
        <f>EXACT(G364,"No")</f>
        <v>0</v>
      </c>
      <c r="E365" s="34" t="s">
        <v>645</v>
      </c>
      <c r="F365" s="34" t="s">
        <v>15</v>
      </c>
      <c r="G365" s="34" t="s">
        <v>2</v>
      </c>
    </row>
    <row r="366" spans="1:7" ht="30" outlineLevel="6" collapsed="1">
      <c r="A366" s="4" t="s">
        <v>12</v>
      </c>
      <c r="B366" s="4" t="s">
        <v>51</v>
      </c>
      <c r="C366" s="5" t="s">
        <v>646</v>
      </c>
      <c r="D366" s="4"/>
      <c r="E366" s="4" t="s">
        <v>647</v>
      </c>
      <c r="F366" s="4" t="s">
        <v>15</v>
      </c>
      <c r="G366" s="4" t="s">
        <v>648</v>
      </c>
    </row>
    <row r="367" spans="1:7" outlineLevel="6">
      <c r="A367" s="34" t="s">
        <v>15</v>
      </c>
      <c r="B367" s="35" t="s">
        <v>649</v>
      </c>
      <c r="C367" s="34" t="s">
        <v>2</v>
      </c>
      <c r="D367" s="34" t="b">
        <f>EXACT(G366,"Neither")</f>
        <v>0</v>
      </c>
      <c r="E367" s="34" t="s">
        <v>649</v>
      </c>
      <c r="F367" s="34" t="s">
        <v>15</v>
      </c>
      <c r="G367" s="34" t="s">
        <v>2</v>
      </c>
    </row>
    <row r="368" spans="1:7" outlineLevel="7" collapsed="1">
      <c r="A368" s="4" t="s">
        <v>15</v>
      </c>
      <c r="B368" s="4" t="s">
        <v>92</v>
      </c>
      <c r="C368" s="4" t="s">
        <v>2</v>
      </c>
      <c r="D368" s="4" t="s">
        <v>15</v>
      </c>
      <c r="E368" s="4" t="s">
        <v>650</v>
      </c>
      <c r="F368" s="4" t="s">
        <v>15</v>
      </c>
      <c r="G368" s="4">
        <v>1</v>
      </c>
    </row>
    <row r="369" spans="1:7" outlineLevel="7" collapsed="1">
      <c r="A369" s="4" t="s">
        <v>15</v>
      </c>
      <c r="B369" s="4" t="s">
        <v>92</v>
      </c>
      <c r="C369" s="4" t="s">
        <v>2</v>
      </c>
      <c r="D369" s="4" t="s">
        <v>15</v>
      </c>
      <c r="E369" s="4" t="s">
        <v>651</v>
      </c>
      <c r="F369" s="4" t="s">
        <v>15</v>
      </c>
      <c r="G369" s="4">
        <v>1</v>
      </c>
    </row>
    <row r="370" spans="1:7" outlineLevel="7" collapsed="1">
      <c r="A370" s="4" t="s">
        <v>15</v>
      </c>
      <c r="B370" s="4" t="s">
        <v>92</v>
      </c>
      <c r="C370" s="4" t="s">
        <v>2</v>
      </c>
      <c r="D370" s="4" t="s">
        <v>15</v>
      </c>
      <c r="E370" s="4" t="s">
        <v>652</v>
      </c>
      <c r="F370" s="4" t="s">
        <v>15</v>
      </c>
      <c r="G370" s="4">
        <v>1</v>
      </c>
    </row>
    <row r="371" spans="1:7" outlineLevel="7" collapsed="1">
      <c r="A371" s="4" t="s">
        <v>15</v>
      </c>
      <c r="B371" s="4" t="s">
        <v>92</v>
      </c>
      <c r="C371" s="4" t="s">
        <v>2</v>
      </c>
      <c r="D371" s="4" t="s">
        <v>15</v>
      </c>
      <c r="E371" s="4" t="s">
        <v>632</v>
      </c>
      <c r="F371" s="4" t="s">
        <v>15</v>
      </c>
      <c r="G371" s="4">
        <v>1</v>
      </c>
    </row>
    <row r="372" spans="1:7" ht="30" outlineLevel="7" collapsed="1">
      <c r="A372" s="4" t="s">
        <v>12</v>
      </c>
      <c r="B372" s="4" t="s">
        <v>51</v>
      </c>
      <c r="C372" s="5" t="s">
        <v>653</v>
      </c>
      <c r="D372" s="4"/>
      <c r="E372" s="4" t="s">
        <v>654</v>
      </c>
      <c r="F372" s="4" t="s">
        <v>15</v>
      </c>
      <c r="G372" s="4" t="s">
        <v>12</v>
      </c>
    </row>
    <row r="373" spans="1:7" ht="45" outlineLevel="7" collapsed="1">
      <c r="A373" s="4" t="s">
        <v>12</v>
      </c>
      <c r="B373" s="4" t="s">
        <v>51</v>
      </c>
      <c r="C373" s="5" t="s">
        <v>655</v>
      </c>
      <c r="D373" s="4"/>
      <c r="E373" s="4" t="s">
        <v>656</v>
      </c>
      <c r="F373" s="4" t="s">
        <v>15</v>
      </c>
      <c r="G373" s="4" t="s">
        <v>657</v>
      </c>
    </row>
    <row r="374" spans="1:7" ht="30" outlineLevel="7" collapsed="1">
      <c r="A374" s="4" t="s">
        <v>12</v>
      </c>
      <c r="B374" s="4" t="s">
        <v>51</v>
      </c>
      <c r="C374" s="5" t="s">
        <v>658</v>
      </c>
      <c r="D374" s="4"/>
      <c r="E374" s="4" t="s">
        <v>659</v>
      </c>
      <c r="F374" s="4" t="s">
        <v>15</v>
      </c>
      <c r="G374" s="4" t="s">
        <v>12</v>
      </c>
    </row>
    <row r="375" spans="1:7" outlineLevel="7" collapsed="1">
      <c r="A375" s="4" t="s">
        <v>15</v>
      </c>
      <c r="B375" s="4" t="s">
        <v>92</v>
      </c>
      <c r="C375" s="4" t="s">
        <v>2</v>
      </c>
      <c r="D375" s="4" t="s">
        <v>15</v>
      </c>
      <c r="E375" s="4" t="s">
        <v>660</v>
      </c>
      <c r="F375" s="4" t="s">
        <v>15</v>
      </c>
      <c r="G375" s="4">
        <v>1</v>
      </c>
    </row>
    <row r="376" spans="1:7" outlineLevel="6">
      <c r="A376" s="34" t="s">
        <v>15</v>
      </c>
      <c r="B376" s="35" t="s">
        <v>661</v>
      </c>
      <c r="C376" s="34" t="s">
        <v>2</v>
      </c>
      <c r="D376" s="34" t="b">
        <f>EXACT(G366,"Isolated System")</f>
        <v>0</v>
      </c>
      <c r="E376" s="34" t="s">
        <v>662</v>
      </c>
      <c r="F376" s="34" t="s">
        <v>15</v>
      </c>
      <c r="G376" s="34" t="s">
        <v>2</v>
      </c>
    </row>
    <row r="377" spans="1:7" outlineLevel="7" collapsed="1">
      <c r="A377" s="4" t="s">
        <v>15</v>
      </c>
      <c r="B377" s="4" t="s">
        <v>92</v>
      </c>
      <c r="C377" s="4" t="s">
        <v>2</v>
      </c>
      <c r="D377" s="4" t="s">
        <v>15</v>
      </c>
      <c r="E377" s="4" t="s">
        <v>650</v>
      </c>
      <c r="F377" s="4" t="s">
        <v>15</v>
      </c>
      <c r="G377" s="4">
        <v>1</v>
      </c>
    </row>
    <row r="378" spans="1:7" outlineLevel="7" collapsed="1">
      <c r="A378" s="4" t="s">
        <v>15</v>
      </c>
      <c r="B378" s="4" t="s">
        <v>92</v>
      </c>
      <c r="C378" s="4" t="s">
        <v>2</v>
      </c>
      <c r="D378" s="4" t="s">
        <v>15</v>
      </c>
      <c r="E378" s="4" t="s">
        <v>651</v>
      </c>
      <c r="F378" s="4" t="s">
        <v>15</v>
      </c>
      <c r="G378" s="4">
        <v>1</v>
      </c>
    </row>
    <row r="379" spans="1:7" outlineLevel="7" collapsed="1">
      <c r="A379" s="4" t="s">
        <v>15</v>
      </c>
      <c r="B379" s="4" t="s">
        <v>92</v>
      </c>
      <c r="C379" s="4" t="s">
        <v>2</v>
      </c>
      <c r="D379" s="4" t="s">
        <v>15</v>
      </c>
      <c r="E379" s="4" t="s">
        <v>652</v>
      </c>
      <c r="F379" s="4" t="s">
        <v>15</v>
      </c>
      <c r="G379" s="4">
        <v>1</v>
      </c>
    </row>
    <row r="380" spans="1:7" outlineLevel="7" collapsed="1">
      <c r="A380" s="4" t="s">
        <v>15</v>
      </c>
      <c r="B380" s="4" t="s">
        <v>92</v>
      </c>
      <c r="C380" s="4" t="s">
        <v>2</v>
      </c>
      <c r="D380" s="4" t="s">
        <v>15</v>
      </c>
      <c r="E380" s="4" t="s">
        <v>660</v>
      </c>
      <c r="F380" s="4" t="s">
        <v>15</v>
      </c>
      <c r="G380" s="4">
        <v>1</v>
      </c>
    </row>
    <row r="381" spans="1:7" outlineLevel="7" collapsed="1">
      <c r="A381" s="4" t="s">
        <v>15</v>
      </c>
      <c r="B381" s="4" t="s">
        <v>92</v>
      </c>
      <c r="C381" s="4" t="s">
        <v>2</v>
      </c>
      <c r="D381" s="4" t="s">
        <v>15</v>
      </c>
      <c r="E381" s="4" t="s">
        <v>632</v>
      </c>
      <c r="F381" s="4" t="s">
        <v>15</v>
      </c>
      <c r="G381" s="4">
        <v>1</v>
      </c>
    </row>
    <row r="382" spans="1:7" ht="30" outlineLevel="7" collapsed="1">
      <c r="A382" s="4" t="s">
        <v>12</v>
      </c>
      <c r="B382" s="4" t="s">
        <v>51</v>
      </c>
      <c r="C382" s="5" t="s">
        <v>663</v>
      </c>
      <c r="D382" s="4"/>
      <c r="E382" s="4" t="s">
        <v>664</v>
      </c>
      <c r="F382" s="4" t="s">
        <v>15</v>
      </c>
      <c r="G382" s="4" t="s">
        <v>665</v>
      </c>
    </row>
    <row r="383" spans="1:7" outlineLevel="7" collapsed="1">
      <c r="A383" s="4" t="s">
        <v>15</v>
      </c>
      <c r="B383" s="5" t="s">
        <v>666</v>
      </c>
      <c r="C383" s="4" t="s">
        <v>2</v>
      </c>
      <c r="D383" s="4" t="b">
        <f>EXACT(G382,"Multiple")</f>
        <v>0</v>
      </c>
      <c r="E383" s="4" t="s">
        <v>667</v>
      </c>
      <c r="F383" s="4" t="s">
        <v>15</v>
      </c>
      <c r="G383" s="4" t="s">
        <v>2</v>
      </c>
    </row>
    <row r="384" spans="1:7" outlineLevel="6">
      <c r="A384" s="34" t="s">
        <v>15</v>
      </c>
      <c r="B384" s="35" t="s">
        <v>649</v>
      </c>
      <c r="C384" s="34" t="s">
        <v>2</v>
      </c>
      <c r="D384" s="34" t="b">
        <f>EXACT(G366,"Grid is located in LDC/SIDs/URC")</f>
        <v>1</v>
      </c>
      <c r="E384" s="34" t="s">
        <v>649</v>
      </c>
      <c r="F384" s="34" t="s">
        <v>15</v>
      </c>
      <c r="G384" s="34" t="s">
        <v>2</v>
      </c>
    </row>
    <row r="385" spans="1:7" outlineLevel="7" collapsed="1">
      <c r="A385" s="4" t="s">
        <v>15</v>
      </c>
      <c r="B385" s="4" t="s">
        <v>92</v>
      </c>
      <c r="C385" s="4" t="s">
        <v>2</v>
      </c>
      <c r="D385" s="4" t="s">
        <v>15</v>
      </c>
      <c r="E385" s="4" t="s">
        <v>650</v>
      </c>
      <c r="F385" s="4" t="s">
        <v>15</v>
      </c>
      <c r="G385" s="4">
        <v>1</v>
      </c>
    </row>
    <row r="386" spans="1:7" outlineLevel="7" collapsed="1">
      <c r="A386" s="4" t="s">
        <v>15</v>
      </c>
      <c r="B386" s="4" t="s">
        <v>92</v>
      </c>
      <c r="C386" s="4" t="s">
        <v>2</v>
      </c>
      <c r="D386" s="4" t="s">
        <v>15</v>
      </c>
      <c r="E386" s="4" t="s">
        <v>651</v>
      </c>
      <c r="F386" s="4" t="s">
        <v>15</v>
      </c>
      <c r="G386" s="4">
        <v>1</v>
      </c>
    </row>
    <row r="387" spans="1:7" outlineLevel="7" collapsed="1">
      <c r="A387" s="4" t="s">
        <v>15</v>
      </c>
      <c r="B387" s="4" t="s">
        <v>92</v>
      </c>
      <c r="C387" s="4" t="s">
        <v>2</v>
      </c>
      <c r="D387" s="4" t="s">
        <v>15</v>
      </c>
      <c r="E387" s="4" t="s">
        <v>652</v>
      </c>
      <c r="F387" s="4" t="s">
        <v>15</v>
      </c>
      <c r="G387" s="4">
        <v>1</v>
      </c>
    </row>
    <row r="388" spans="1:7" outlineLevel="7" collapsed="1">
      <c r="A388" s="4" t="s">
        <v>15</v>
      </c>
      <c r="B388" s="4" t="s">
        <v>92</v>
      </c>
      <c r="C388" s="4" t="s">
        <v>2</v>
      </c>
      <c r="D388" s="4" t="s">
        <v>15</v>
      </c>
      <c r="E388" s="4" t="s">
        <v>632</v>
      </c>
      <c r="F388" s="4" t="s">
        <v>15</v>
      </c>
      <c r="G388" s="4">
        <v>1</v>
      </c>
    </row>
    <row r="389" spans="1:7" ht="30" outlineLevel="7" collapsed="1">
      <c r="A389" s="4" t="s">
        <v>12</v>
      </c>
      <c r="B389" s="4" t="s">
        <v>51</v>
      </c>
      <c r="C389" s="5" t="s">
        <v>653</v>
      </c>
      <c r="D389" s="4"/>
      <c r="E389" s="4" t="s">
        <v>654</v>
      </c>
      <c r="F389" s="4" t="s">
        <v>15</v>
      </c>
      <c r="G389" s="4" t="s">
        <v>12</v>
      </c>
    </row>
    <row r="390" spans="1:7" ht="45" outlineLevel="7" collapsed="1">
      <c r="A390" s="4" t="s">
        <v>12</v>
      </c>
      <c r="B390" s="4" t="s">
        <v>51</v>
      </c>
      <c r="C390" s="5" t="s">
        <v>655</v>
      </c>
      <c r="D390" s="4"/>
      <c r="E390" s="4" t="s">
        <v>656</v>
      </c>
      <c r="F390" s="4" t="s">
        <v>15</v>
      </c>
      <c r="G390" s="4" t="s">
        <v>657</v>
      </c>
    </row>
    <row r="391" spans="1:7" ht="30" outlineLevel="7" collapsed="1">
      <c r="A391" s="4" t="s">
        <v>12</v>
      </c>
      <c r="B391" s="4" t="s">
        <v>51</v>
      </c>
      <c r="C391" s="5" t="s">
        <v>658</v>
      </c>
      <c r="D391" s="4"/>
      <c r="E391" s="4" t="s">
        <v>659</v>
      </c>
      <c r="F391" s="4" t="s">
        <v>15</v>
      </c>
      <c r="G391" s="4" t="s">
        <v>12</v>
      </c>
    </row>
    <row r="392" spans="1:7" outlineLevel="7" collapsed="1">
      <c r="A392" s="4" t="s">
        <v>15</v>
      </c>
      <c r="B392" s="4" t="s">
        <v>92</v>
      </c>
      <c r="C392" s="4" t="s">
        <v>2</v>
      </c>
      <c r="D392" s="4" t="s">
        <v>15</v>
      </c>
      <c r="E392" s="4" t="s">
        <v>660</v>
      </c>
      <c r="F392" s="4" t="s">
        <v>15</v>
      </c>
      <c r="G392" s="4">
        <v>1</v>
      </c>
    </row>
    <row r="393" spans="1:7" outlineLevel="5">
      <c r="A393" s="34" t="s">
        <v>15</v>
      </c>
      <c r="B393" s="35" t="s">
        <v>668</v>
      </c>
      <c r="C393" s="34" t="s">
        <v>2</v>
      </c>
      <c r="D393" s="34" t="b">
        <f>EXACT(G364,"Yes")</f>
        <v>1</v>
      </c>
      <c r="E393" s="34" t="s">
        <v>668</v>
      </c>
      <c r="F393" s="34" t="s">
        <v>15</v>
      </c>
      <c r="G393" s="34" t="s">
        <v>2</v>
      </c>
    </row>
    <row r="394" spans="1:7" outlineLevel="6" collapsed="1">
      <c r="A394" s="4" t="s">
        <v>15</v>
      </c>
      <c r="B394" s="4" t="s">
        <v>92</v>
      </c>
      <c r="C394" s="4" t="s">
        <v>2</v>
      </c>
      <c r="D394" s="4" t="s">
        <v>15</v>
      </c>
      <c r="E394" s="4" t="s">
        <v>650</v>
      </c>
      <c r="F394" s="4" t="s">
        <v>15</v>
      </c>
      <c r="G394" s="4">
        <v>1</v>
      </c>
    </row>
    <row r="395" spans="1:7" outlineLevel="6" collapsed="1">
      <c r="A395" s="4" t="s">
        <v>15</v>
      </c>
      <c r="B395" s="4" t="s">
        <v>92</v>
      </c>
      <c r="C395" s="4" t="s">
        <v>2</v>
      </c>
      <c r="D395" s="4" t="s">
        <v>15</v>
      </c>
      <c r="E395" s="4" t="s">
        <v>660</v>
      </c>
      <c r="F395" s="4" t="s">
        <v>15</v>
      </c>
      <c r="G395" s="4">
        <v>1</v>
      </c>
    </row>
    <row r="396" spans="1:7" outlineLevel="6" collapsed="1">
      <c r="A396" s="4" t="s">
        <v>15</v>
      </c>
      <c r="B396" s="4" t="s">
        <v>92</v>
      </c>
      <c r="C396" s="4" t="s">
        <v>2</v>
      </c>
      <c r="D396" s="4" t="s">
        <v>15</v>
      </c>
      <c r="E396" s="4" t="s">
        <v>651</v>
      </c>
      <c r="F396" s="4" t="s">
        <v>15</v>
      </c>
      <c r="G396" s="4">
        <v>1</v>
      </c>
    </row>
    <row r="397" spans="1:7" outlineLevel="6" collapsed="1">
      <c r="A397" s="4" t="s">
        <v>15</v>
      </c>
      <c r="B397" s="4" t="s">
        <v>92</v>
      </c>
      <c r="C397" s="4" t="s">
        <v>2</v>
      </c>
      <c r="D397" s="4" t="s">
        <v>15</v>
      </c>
      <c r="E397" s="4" t="s">
        <v>652</v>
      </c>
      <c r="F397" s="4" t="s">
        <v>15</v>
      </c>
      <c r="G397" s="4">
        <v>1</v>
      </c>
    </row>
    <row r="398" spans="1:7" ht="30" outlineLevel="5" collapsed="1">
      <c r="A398" s="4" t="s">
        <v>12</v>
      </c>
      <c r="B398" s="4" t="s">
        <v>51</v>
      </c>
      <c r="C398" s="5" t="s">
        <v>669</v>
      </c>
      <c r="D398" s="4"/>
      <c r="E398" s="4" t="s">
        <v>670</v>
      </c>
      <c r="F398" s="4" t="s">
        <v>15</v>
      </c>
      <c r="G398" s="4" t="s">
        <v>12</v>
      </c>
    </row>
    <row r="399" spans="1:7" ht="30" outlineLevel="5" collapsed="1">
      <c r="A399" s="4" t="s">
        <v>12</v>
      </c>
      <c r="B399" s="4" t="s">
        <v>51</v>
      </c>
      <c r="C399" s="5" t="s">
        <v>671</v>
      </c>
      <c r="D399" s="4"/>
      <c r="E399" s="4" t="s">
        <v>672</v>
      </c>
      <c r="F399" s="4" t="s">
        <v>15</v>
      </c>
      <c r="G399" s="4" t="s">
        <v>673</v>
      </c>
    </row>
    <row r="400" spans="1:7" outlineLevel="5" collapsed="1">
      <c r="A400" s="4" t="s">
        <v>15</v>
      </c>
      <c r="B400" s="4" t="s">
        <v>92</v>
      </c>
      <c r="C400" s="4" t="s">
        <v>2</v>
      </c>
      <c r="D400" s="4" t="s">
        <v>15</v>
      </c>
      <c r="E400" s="4" t="s">
        <v>674</v>
      </c>
      <c r="F400" s="4" t="s">
        <v>15</v>
      </c>
      <c r="G400" s="4">
        <v>1</v>
      </c>
    </row>
    <row r="401" spans="1:7" outlineLevel="3">
      <c r="A401" s="34" t="s">
        <v>15</v>
      </c>
      <c r="B401" s="35" t="s">
        <v>675</v>
      </c>
      <c r="C401" s="34" t="s">
        <v>2</v>
      </c>
      <c r="D401" s="34" t="b">
        <f>EXACT(G323,"Use conservative default values")</f>
        <v>0</v>
      </c>
      <c r="E401" s="34" t="s">
        <v>676</v>
      </c>
      <c r="F401" s="34" t="s">
        <v>15</v>
      </c>
      <c r="G401" s="34" t="s">
        <v>2</v>
      </c>
    </row>
    <row r="402" spans="1:7" ht="45" outlineLevel="4" collapsed="1">
      <c r="A402" s="4" t="s">
        <v>12</v>
      </c>
      <c r="B402" s="4" t="s">
        <v>51</v>
      </c>
      <c r="C402" s="5" t="s">
        <v>677</v>
      </c>
      <c r="D402" s="4"/>
      <c r="E402" s="4" t="s">
        <v>678</v>
      </c>
      <c r="F402" s="4" t="s">
        <v>15</v>
      </c>
      <c r="G402" s="4" t="s">
        <v>679</v>
      </c>
    </row>
    <row r="403" spans="1:7" ht="45" outlineLevel="4" collapsed="1">
      <c r="A403" s="4" t="s">
        <v>15</v>
      </c>
      <c r="B403" s="4" t="s">
        <v>51</v>
      </c>
      <c r="C403" s="5" t="s">
        <v>680</v>
      </c>
      <c r="D403" s="4" t="b">
        <f>EXACT(G402,"Only to baseline electricity consumption sources but not to project or leakage electricity consumption sources")</f>
        <v>0</v>
      </c>
      <c r="E403" s="4" t="s">
        <v>681</v>
      </c>
      <c r="F403" s="4" t="s">
        <v>15</v>
      </c>
      <c r="G403" s="4" t="s">
        <v>12</v>
      </c>
    </row>
    <row r="404" spans="1:7" outlineLevel="3">
      <c r="A404" s="34" t="s">
        <v>12</v>
      </c>
      <c r="B404" s="35" t="s">
        <v>682</v>
      </c>
      <c r="C404" s="34" t="s">
        <v>2</v>
      </c>
      <c r="D404" s="34"/>
      <c r="E404" s="34" t="s">
        <v>682</v>
      </c>
      <c r="F404" s="34" t="s">
        <v>15</v>
      </c>
      <c r="G404" s="34" t="s">
        <v>2</v>
      </c>
    </row>
    <row r="405" spans="1:7" ht="30" outlineLevel="4" collapsed="1">
      <c r="A405" s="4" t="s">
        <v>12</v>
      </c>
      <c r="B405" s="4" t="s">
        <v>92</v>
      </c>
      <c r="C405" s="4" t="s">
        <v>2</v>
      </c>
      <c r="D405" s="4"/>
      <c r="E405" s="4" t="s">
        <v>683</v>
      </c>
      <c r="F405" s="4" t="s">
        <v>15</v>
      </c>
      <c r="G405" s="4">
        <v>1</v>
      </c>
    </row>
    <row r="406" spans="1:7" ht="30" outlineLevel="4" collapsed="1">
      <c r="A406" s="4" t="s">
        <v>12</v>
      </c>
      <c r="B406" s="4" t="s">
        <v>92</v>
      </c>
      <c r="C406" s="4" t="s">
        <v>2</v>
      </c>
      <c r="D406" s="4"/>
      <c r="E406" s="4" t="s">
        <v>684</v>
      </c>
      <c r="F406" s="4" t="s">
        <v>15</v>
      </c>
      <c r="G406" s="4">
        <v>1</v>
      </c>
    </row>
    <row r="407" spans="1:7" outlineLevel="4" collapsed="1">
      <c r="A407" s="4" t="s">
        <v>12</v>
      </c>
      <c r="B407" s="4" t="s">
        <v>13</v>
      </c>
      <c r="C407" s="4" t="s">
        <v>2</v>
      </c>
      <c r="D407" s="4"/>
      <c r="E407" s="4" t="s">
        <v>685</v>
      </c>
      <c r="F407" s="4" t="s">
        <v>15</v>
      </c>
      <c r="G407" s="4" t="s">
        <v>16</v>
      </c>
    </row>
    <row r="408" spans="1:7" ht="30" outlineLevel="4" collapsed="1">
      <c r="A408" s="4" t="s">
        <v>12</v>
      </c>
      <c r="B408" s="4" t="s">
        <v>92</v>
      </c>
      <c r="C408" s="4" t="s">
        <v>2</v>
      </c>
      <c r="D408" s="4"/>
      <c r="E408" s="4" t="s">
        <v>686</v>
      </c>
      <c r="F408" s="4" t="s">
        <v>15</v>
      </c>
      <c r="G408" s="4">
        <v>1</v>
      </c>
    </row>
    <row r="409" spans="1:7" ht="30" outlineLevel="4" collapsed="1">
      <c r="A409" s="4" t="s">
        <v>12</v>
      </c>
      <c r="B409" s="4" t="s">
        <v>92</v>
      </c>
      <c r="C409" s="4" t="s">
        <v>2</v>
      </c>
      <c r="D409" s="4"/>
      <c r="E409" s="4" t="s">
        <v>687</v>
      </c>
      <c r="F409" s="4" t="s">
        <v>15</v>
      </c>
      <c r="G409" s="4">
        <v>1</v>
      </c>
    </row>
    <row r="410" spans="1:7" outlineLevel="4" collapsed="1">
      <c r="A410" s="4" t="s">
        <v>12</v>
      </c>
      <c r="B410" s="4" t="s">
        <v>13</v>
      </c>
      <c r="C410" s="4" t="s">
        <v>2</v>
      </c>
      <c r="D410" s="4"/>
      <c r="E410" s="4" t="s">
        <v>688</v>
      </c>
      <c r="F410" s="4" t="s">
        <v>15</v>
      </c>
      <c r="G410" s="4" t="s">
        <v>16</v>
      </c>
    </row>
    <row r="411" spans="1:7" ht="30" outlineLevel="4" collapsed="1">
      <c r="A411" s="4" t="s">
        <v>12</v>
      </c>
      <c r="B411" s="4" t="s">
        <v>92</v>
      </c>
      <c r="C411" s="4" t="s">
        <v>2</v>
      </c>
      <c r="D411" s="4"/>
      <c r="E411" s="4" t="s">
        <v>689</v>
      </c>
      <c r="F411" s="4" t="s">
        <v>15</v>
      </c>
      <c r="G411" s="4">
        <v>1</v>
      </c>
    </row>
    <row r="412" spans="1:7" ht="30" outlineLevel="4" collapsed="1">
      <c r="A412" s="4" t="s">
        <v>12</v>
      </c>
      <c r="B412" s="4" t="s">
        <v>92</v>
      </c>
      <c r="C412" s="4" t="s">
        <v>2</v>
      </c>
      <c r="D412" s="4"/>
      <c r="E412" s="4" t="s">
        <v>690</v>
      </c>
      <c r="F412" s="4" t="s">
        <v>15</v>
      </c>
      <c r="G412" s="4">
        <v>1</v>
      </c>
    </row>
    <row r="413" spans="1:7" outlineLevel="4" collapsed="1">
      <c r="A413" s="4" t="s">
        <v>12</v>
      </c>
      <c r="B413" s="4" t="s">
        <v>13</v>
      </c>
      <c r="C413" s="4" t="s">
        <v>2</v>
      </c>
      <c r="D413" s="4"/>
      <c r="E413" s="4" t="s">
        <v>691</v>
      </c>
      <c r="F413" s="4" t="s">
        <v>15</v>
      </c>
      <c r="G413" s="4" t="s">
        <v>16</v>
      </c>
    </row>
    <row r="414" spans="1:7" outlineLevel="2">
      <c r="A414" s="34" t="s">
        <v>15</v>
      </c>
      <c r="B414" s="35" t="s">
        <v>692</v>
      </c>
      <c r="C414" s="34" t="s">
        <v>2</v>
      </c>
      <c r="D414" s="34" t="b">
        <f>EXACT(G321,"Electricity from both the grid and captive power plant(s)")</f>
        <v>0</v>
      </c>
      <c r="E414" s="34" t="s">
        <v>693</v>
      </c>
      <c r="F414" s="34" t="s">
        <v>15</v>
      </c>
      <c r="G414" s="34" t="s">
        <v>2</v>
      </c>
    </row>
    <row r="415" spans="1:7" ht="90" outlineLevel="3" collapsed="1">
      <c r="A415" s="4" t="s">
        <v>12</v>
      </c>
      <c r="B415" s="4" t="s">
        <v>51</v>
      </c>
      <c r="C415" s="5" t="s">
        <v>694</v>
      </c>
      <c r="D415" s="4"/>
      <c r="E415" s="4" t="s">
        <v>695</v>
      </c>
      <c r="F415" s="4" t="s">
        <v>15</v>
      </c>
      <c r="G415" s="4" t="s">
        <v>696</v>
      </c>
    </row>
    <row r="416" spans="1:7" outlineLevel="3">
      <c r="A416" s="34" t="s">
        <v>15</v>
      </c>
      <c r="B416" s="35" t="s">
        <v>697</v>
      </c>
      <c r="C416" s="34" t="s">
        <v>2</v>
      </c>
      <c r="D416" s="34" t="b">
        <f>EXACT(G415,"No: Generic Approach")</f>
        <v>1</v>
      </c>
      <c r="E416" s="34" t="s">
        <v>698</v>
      </c>
      <c r="F416" s="34" t="s">
        <v>15</v>
      </c>
      <c r="G416" s="34" t="s">
        <v>2</v>
      </c>
    </row>
    <row r="417" spans="1:7" ht="30" outlineLevel="4" collapsed="1">
      <c r="A417" s="4" t="s">
        <v>12</v>
      </c>
      <c r="B417" s="4" t="s">
        <v>51</v>
      </c>
      <c r="C417" s="5" t="s">
        <v>699</v>
      </c>
      <c r="D417" s="4"/>
      <c r="E417" s="4" t="s">
        <v>700</v>
      </c>
      <c r="F417" s="4" t="s">
        <v>15</v>
      </c>
      <c r="G417" s="4" t="s">
        <v>701</v>
      </c>
    </row>
    <row r="418" spans="1:7" ht="45" outlineLevel="4" collapsed="1">
      <c r="A418" s="4" t="s">
        <v>15</v>
      </c>
      <c r="B418" s="4" t="s">
        <v>51</v>
      </c>
      <c r="C418" s="5" t="s">
        <v>702</v>
      </c>
      <c r="D418" s="4" t="b">
        <f>EXACT(G417,"Default Value")</f>
        <v>0</v>
      </c>
      <c r="E418" s="4" t="s">
        <v>703</v>
      </c>
      <c r="F418" s="4" t="s">
        <v>15</v>
      </c>
      <c r="G418" s="4" t="s">
        <v>679</v>
      </c>
    </row>
    <row r="419" spans="1:7" ht="30" outlineLevel="4" collapsed="1">
      <c r="A419" s="4" t="s">
        <v>15</v>
      </c>
      <c r="B419" s="4" t="s">
        <v>51</v>
      </c>
      <c r="C419" s="5" t="s">
        <v>704</v>
      </c>
      <c r="D419" s="4" t="b">
        <f>EXACT(G417,"Monitored Data")</f>
        <v>1</v>
      </c>
      <c r="E419" s="4" t="s">
        <v>705</v>
      </c>
      <c r="F419" s="4" t="s">
        <v>15</v>
      </c>
      <c r="G419" s="4" t="s">
        <v>706</v>
      </c>
    </row>
    <row r="420" spans="1:7" outlineLevel="4">
      <c r="A420" s="34" t="s">
        <v>15</v>
      </c>
      <c r="B420" s="35" t="s">
        <v>707</v>
      </c>
      <c r="C420" s="34" t="s">
        <v>2</v>
      </c>
      <c r="D420" s="34" t="b">
        <f>EXACT(G417,"Monitored Data")</f>
        <v>1</v>
      </c>
      <c r="E420" s="34" t="s">
        <v>708</v>
      </c>
      <c r="F420" s="34" t="s">
        <v>12</v>
      </c>
      <c r="G420" s="34" t="s">
        <v>2</v>
      </c>
    </row>
    <row r="421" spans="1:7" outlineLevel="5" collapsed="1">
      <c r="A421" s="4" t="s">
        <v>12</v>
      </c>
      <c r="B421" s="4" t="s">
        <v>13</v>
      </c>
      <c r="C421" s="4" t="s">
        <v>2</v>
      </c>
      <c r="D421" s="4"/>
      <c r="E421" s="4" t="s">
        <v>709</v>
      </c>
      <c r="F421" s="4" t="s">
        <v>15</v>
      </c>
      <c r="G421" s="4" t="s">
        <v>16</v>
      </c>
    </row>
    <row r="422" spans="1:7" ht="30" outlineLevel="5" collapsed="1">
      <c r="A422" s="4" t="s">
        <v>12</v>
      </c>
      <c r="B422" s="4" t="s">
        <v>51</v>
      </c>
      <c r="C422" s="5" t="s">
        <v>710</v>
      </c>
      <c r="D422" s="4"/>
      <c r="E422" s="4" t="s">
        <v>711</v>
      </c>
      <c r="F422" s="4" t="s">
        <v>15</v>
      </c>
      <c r="G422" s="4" t="s">
        <v>712</v>
      </c>
    </row>
    <row r="423" spans="1:7" ht="30" outlineLevel="5" collapsed="1">
      <c r="A423" s="4" t="s">
        <v>12</v>
      </c>
      <c r="B423" s="4" t="s">
        <v>92</v>
      </c>
      <c r="C423" s="4" t="s">
        <v>2</v>
      </c>
      <c r="D423" s="4"/>
      <c r="E423" s="4" t="s">
        <v>713</v>
      </c>
      <c r="F423" s="4" t="s">
        <v>15</v>
      </c>
      <c r="G423" s="4">
        <v>1</v>
      </c>
    </row>
    <row r="424" spans="1:7" ht="30" outlineLevel="5" collapsed="1">
      <c r="A424" s="4" t="s">
        <v>12</v>
      </c>
      <c r="B424" s="4" t="s">
        <v>92</v>
      </c>
      <c r="C424" s="4" t="s">
        <v>2</v>
      </c>
      <c r="D424" s="4"/>
      <c r="E424" s="4" t="s">
        <v>714</v>
      </c>
      <c r="F424" s="4" t="s">
        <v>15</v>
      </c>
      <c r="G424" s="4">
        <v>1</v>
      </c>
    </row>
    <row r="425" spans="1:7" ht="60" outlineLevel="5" collapsed="1">
      <c r="A425" s="4" t="s">
        <v>12</v>
      </c>
      <c r="B425" s="4" t="s">
        <v>92</v>
      </c>
      <c r="C425" s="4" t="s">
        <v>2</v>
      </c>
      <c r="D425" s="4"/>
      <c r="E425" s="4" t="s">
        <v>715</v>
      </c>
      <c r="F425" s="4" t="s">
        <v>15</v>
      </c>
      <c r="G425" s="4">
        <v>1</v>
      </c>
    </row>
    <row r="426" spans="1:7" ht="30" outlineLevel="5" collapsed="1">
      <c r="A426" s="4" t="s">
        <v>15</v>
      </c>
      <c r="B426" s="4" t="s">
        <v>92</v>
      </c>
      <c r="C426" s="4" t="s">
        <v>2</v>
      </c>
      <c r="D426" s="4" t="s">
        <v>15</v>
      </c>
      <c r="E426" s="4" t="s">
        <v>716</v>
      </c>
      <c r="F426" s="4" t="s">
        <v>15</v>
      </c>
      <c r="G426" s="4">
        <v>1</v>
      </c>
    </row>
    <row r="427" spans="1:7" ht="30" outlineLevel="5" collapsed="1">
      <c r="A427" s="4" t="s">
        <v>15</v>
      </c>
      <c r="B427" s="4" t="s">
        <v>92</v>
      </c>
      <c r="C427" s="4" t="s">
        <v>2</v>
      </c>
      <c r="D427" s="4" t="s">
        <v>15</v>
      </c>
      <c r="E427" s="4" t="s">
        <v>717</v>
      </c>
      <c r="F427" s="4" t="s">
        <v>15</v>
      </c>
      <c r="G427" s="4">
        <v>1</v>
      </c>
    </row>
    <row r="428" spans="1:7" ht="30" outlineLevel="5" collapsed="1">
      <c r="A428" s="4" t="s">
        <v>15</v>
      </c>
      <c r="B428" s="4" t="s">
        <v>92</v>
      </c>
      <c r="C428" s="4" t="s">
        <v>2</v>
      </c>
      <c r="D428" s="4" t="s">
        <v>15</v>
      </c>
      <c r="E428" s="4" t="s">
        <v>718</v>
      </c>
      <c r="F428" s="4" t="s">
        <v>15</v>
      </c>
      <c r="G428" s="4">
        <v>1</v>
      </c>
    </row>
    <row r="429" spans="1:7" ht="30" outlineLevel="5" collapsed="1">
      <c r="A429" s="4" t="s">
        <v>15</v>
      </c>
      <c r="B429" s="4" t="s">
        <v>92</v>
      </c>
      <c r="C429" s="4" t="s">
        <v>2</v>
      </c>
      <c r="D429" s="4" t="s">
        <v>15</v>
      </c>
      <c r="E429" s="4" t="s">
        <v>719</v>
      </c>
      <c r="F429" s="4" t="s">
        <v>15</v>
      </c>
      <c r="G429" s="4">
        <v>1</v>
      </c>
    </row>
    <row r="430" spans="1:7" ht="30" outlineLevel="5" collapsed="1">
      <c r="A430" s="4" t="s">
        <v>15</v>
      </c>
      <c r="B430" s="4" t="s">
        <v>92</v>
      </c>
      <c r="C430" s="4" t="s">
        <v>2</v>
      </c>
      <c r="D430" s="4" t="s">
        <v>15</v>
      </c>
      <c r="E430" s="4" t="s">
        <v>720</v>
      </c>
      <c r="F430" s="4" t="s">
        <v>15</v>
      </c>
      <c r="G430" s="4">
        <v>1</v>
      </c>
    </row>
    <row r="431" spans="1:7" ht="30" outlineLevel="5" collapsed="1">
      <c r="A431" s="4" t="s">
        <v>15</v>
      </c>
      <c r="B431" s="4" t="s">
        <v>92</v>
      </c>
      <c r="C431" s="4" t="s">
        <v>2</v>
      </c>
      <c r="D431" s="4" t="s">
        <v>15</v>
      </c>
      <c r="E431" s="4" t="s">
        <v>721</v>
      </c>
      <c r="F431" s="4" t="s">
        <v>15</v>
      </c>
      <c r="G431" s="4">
        <v>1</v>
      </c>
    </row>
    <row r="432" spans="1:7" outlineLevel="4">
      <c r="A432" s="34" t="s">
        <v>12</v>
      </c>
      <c r="B432" s="35" t="s">
        <v>682</v>
      </c>
      <c r="C432" s="34" t="s">
        <v>2</v>
      </c>
      <c r="D432" s="34"/>
      <c r="E432" s="34" t="s">
        <v>682</v>
      </c>
      <c r="F432" s="34" t="s">
        <v>15</v>
      </c>
      <c r="G432" s="34" t="s">
        <v>2</v>
      </c>
    </row>
    <row r="433" spans="1:7" ht="30" outlineLevel="5" collapsed="1">
      <c r="A433" s="4" t="s">
        <v>12</v>
      </c>
      <c r="B433" s="4" t="s">
        <v>92</v>
      </c>
      <c r="C433" s="4" t="s">
        <v>2</v>
      </c>
      <c r="D433" s="4"/>
      <c r="E433" s="4" t="s">
        <v>683</v>
      </c>
      <c r="F433" s="4" t="s">
        <v>15</v>
      </c>
      <c r="G433" s="4">
        <v>1</v>
      </c>
    </row>
    <row r="434" spans="1:7" ht="30" outlineLevel="5" collapsed="1">
      <c r="A434" s="4" t="s">
        <v>12</v>
      </c>
      <c r="B434" s="4" t="s">
        <v>92</v>
      </c>
      <c r="C434" s="4" t="s">
        <v>2</v>
      </c>
      <c r="D434" s="4"/>
      <c r="E434" s="4" t="s">
        <v>684</v>
      </c>
      <c r="F434" s="4" t="s">
        <v>15</v>
      </c>
      <c r="G434" s="4">
        <v>1</v>
      </c>
    </row>
    <row r="435" spans="1:7" outlineLevel="5" collapsed="1">
      <c r="A435" s="4" t="s">
        <v>12</v>
      </c>
      <c r="B435" s="4" t="s">
        <v>13</v>
      </c>
      <c r="C435" s="4" t="s">
        <v>2</v>
      </c>
      <c r="D435" s="4"/>
      <c r="E435" s="4" t="s">
        <v>685</v>
      </c>
      <c r="F435" s="4" t="s">
        <v>15</v>
      </c>
      <c r="G435" s="4" t="s">
        <v>16</v>
      </c>
    </row>
    <row r="436" spans="1:7" ht="30" outlineLevel="5" collapsed="1">
      <c r="A436" s="4" t="s">
        <v>12</v>
      </c>
      <c r="B436" s="4" t="s">
        <v>92</v>
      </c>
      <c r="C436" s="4" t="s">
        <v>2</v>
      </c>
      <c r="D436" s="4"/>
      <c r="E436" s="4" t="s">
        <v>686</v>
      </c>
      <c r="F436" s="4" t="s">
        <v>15</v>
      </c>
      <c r="G436" s="4">
        <v>1</v>
      </c>
    </row>
    <row r="437" spans="1:7" ht="30" outlineLevel="5" collapsed="1">
      <c r="A437" s="4" t="s">
        <v>12</v>
      </c>
      <c r="B437" s="4" t="s">
        <v>92</v>
      </c>
      <c r="C437" s="4" t="s">
        <v>2</v>
      </c>
      <c r="D437" s="4"/>
      <c r="E437" s="4" t="s">
        <v>687</v>
      </c>
      <c r="F437" s="4" t="s">
        <v>15</v>
      </c>
      <c r="G437" s="4">
        <v>1</v>
      </c>
    </row>
    <row r="438" spans="1:7" outlineLevel="5" collapsed="1">
      <c r="A438" s="4" t="s">
        <v>12</v>
      </c>
      <c r="B438" s="4" t="s">
        <v>13</v>
      </c>
      <c r="C438" s="4" t="s">
        <v>2</v>
      </c>
      <c r="D438" s="4"/>
      <c r="E438" s="4" t="s">
        <v>688</v>
      </c>
      <c r="F438" s="4" t="s">
        <v>15</v>
      </c>
      <c r="G438" s="4" t="s">
        <v>16</v>
      </c>
    </row>
    <row r="439" spans="1:7" ht="30" outlineLevel="5" collapsed="1">
      <c r="A439" s="4" t="s">
        <v>12</v>
      </c>
      <c r="B439" s="4" t="s">
        <v>92</v>
      </c>
      <c r="C439" s="4" t="s">
        <v>2</v>
      </c>
      <c r="D439" s="4"/>
      <c r="E439" s="4" t="s">
        <v>689</v>
      </c>
      <c r="F439" s="4" t="s">
        <v>15</v>
      </c>
      <c r="G439" s="4">
        <v>1</v>
      </c>
    </row>
    <row r="440" spans="1:7" ht="30" outlineLevel="5" collapsed="1">
      <c r="A440" s="4" t="s">
        <v>12</v>
      </c>
      <c r="B440" s="4" t="s">
        <v>92</v>
      </c>
      <c r="C440" s="4" t="s">
        <v>2</v>
      </c>
      <c r="D440" s="4"/>
      <c r="E440" s="4" t="s">
        <v>690</v>
      </c>
      <c r="F440" s="4" t="s">
        <v>15</v>
      </c>
      <c r="G440" s="4">
        <v>1</v>
      </c>
    </row>
    <row r="441" spans="1:7" outlineLevel="5" collapsed="1">
      <c r="A441" s="4" t="s">
        <v>12</v>
      </c>
      <c r="B441" s="4" t="s">
        <v>13</v>
      </c>
      <c r="C441" s="4" t="s">
        <v>2</v>
      </c>
      <c r="D441" s="4"/>
      <c r="E441" s="4" t="s">
        <v>691</v>
      </c>
      <c r="F441" s="4" t="s">
        <v>15</v>
      </c>
      <c r="G441" s="4" t="s">
        <v>16</v>
      </c>
    </row>
    <row r="442" spans="1:7" ht="30" outlineLevel="3" collapsed="1">
      <c r="A442" s="4" t="s">
        <v>15</v>
      </c>
      <c r="B442" s="4" t="s">
        <v>92</v>
      </c>
      <c r="C442" s="4" t="s">
        <v>2</v>
      </c>
      <c r="D442" s="4" t="b">
        <f>EXACT(G415,"Yes: Alternative Approach")</f>
        <v>0</v>
      </c>
      <c r="E442" s="4" t="s">
        <v>722</v>
      </c>
      <c r="F442" s="4" t="s">
        <v>15</v>
      </c>
      <c r="G442" s="4">
        <v>1</v>
      </c>
    </row>
    <row r="443" spans="1:7" ht="30" outlineLevel="3" collapsed="1">
      <c r="A443" s="4" t="s">
        <v>15</v>
      </c>
      <c r="B443" s="4" t="s">
        <v>13</v>
      </c>
      <c r="C443" s="4" t="s">
        <v>2</v>
      </c>
      <c r="D443" s="4" t="b">
        <f>EXACT(G415,"Yes: Alternative Approach")</f>
        <v>0</v>
      </c>
      <c r="E443" s="4" t="s">
        <v>723</v>
      </c>
      <c r="F443" s="4" t="s">
        <v>15</v>
      </c>
      <c r="G443" s="4" t="s">
        <v>16</v>
      </c>
    </row>
    <row r="444" spans="1:7" ht="30" outlineLevel="3" collapsed="1">
      <c r="A444" s="4" t="s">
        <v>15</v>
      </c>
      <c r="B444" s="4" t="s">
        <v>92</v>
      </c>
      <c r="C444" s="4" t="s">
        <v>2</v>
      </c>
      <c r="D444" s="4" t="b">
        <f>EXACT(G415,"Yes: Alternative Approach")</f>
        <v>0</v>
      </c>
      <c r="E444" s="4" t="s">
        <v>724</v>
      </c>
      <c r="F444" s="4" t="s">
        <v>15</v>
      </c>
      <c r="G444" s="4">
        <v>1</v>
      </c>
    </row>
    <row r="445" spans="1:7" ht="30" outlineLevel="3" collapsed="1">
      <c r="A445" s="4" t="s">
        <v>15</v>
      </c>
      <c r="B445" s="4" t="s">
        <v>13</v>
      </c>
      <c r="C445" s="4" t="s">
        <v>2</v>
      </c>
      <c r="D445" s="4" t="b">
        <f>EXACT(G415,"Yes: Alternative Approach")</f>
        <v>0</v>
      </c>
      <c r="E445" s="4" t="s">
        <v>725</v>
      </c>
      <c r="F445" s="4" t="s">
        <v>15</v>
      </c>
      <c r="G445" s="4" t="s">
        <v>16</v>
      </c>
    </row>
    <row r="446" spans="1:7" outlineLevel="2">
      <c r="A446" s="34" t="s">
        <v>15</v>
      </c>
      <c r="B446" s="35" t="s">
        <v>692</v>
      </c>
      <c r="C446" s="34" t="s">
        <v>2</v>
      </c>
      <c r="D446" s="34" t="b">
        <f>EXACT(G321,"Electricity from captive power plant(s)")</f>
        <v>0</v>
      </c>
      <c r="E446" s="34" t="s">
        <v>693</v>
      </c>
      <c r="F446" s="34" t="s">
        <v>15</v>
      </c>
      <c r="G446" s="34" t="s">
        <v>2</v>
      </c>
    </row>
    <row r="447" spans="1:7" ht="90" outlineLevel="3" collapsed="1">
      <c r="A447" s="4" t="s">
        <v>12</v>
      </c>
      <c r="B447" s="4" t="s">
        <v>51</v>
      </c>
      <c r="C447" s="5" t="s">
        <v>694</v>
      </c>
      <c r="D447" s="4"/>
      <c r="E447" s="4" t="s">
        <v>695</v>
      </c>
      <c r="F447" s="4" t="s">
        <v>15</v>
      </c>
      <c r="G447" s="4" t="s">
        <v>696</v>
      </c>
    </row>
    <row r="448" spans="1:7" outlineLevel="3">
      <c r="A448" s="34" t="s">
        <v>15</v>
      </c>
      <c r="B448" s="35" t="s">
        <v>697</v>
      </c>
      <c r="C448" s="34" t="s">
        <v>2</v>
      </c>
      <c r="D448" s="34" t="b">
        <f>EXACT(G447,"No: Generic Approach")</f>
        <v>1</v>
      </c>
      <c r="E448" s="34" t="s">
        <v>698</v>
      </c>
      <c r="F448" s="34" t="s">
        <v>15</v>
      </c>
      <c r="G448" s="34" t="s">
        <v>2</v>
      </c>
    </row>
    <row r="449" spans="1:7" ht="30" outlineLevel="4" collapsed="1">
      <c r="A449" s="4" t="s">
        <v>12</v>
      </c>
      <c r="B449" s="4" t="s">
        <v>51</v>
      </c>
      <c r="C449" s="5" t="s">
        <v>699</v>
      </c>
      <c r="D449" s="4"/>
      <c r="E449" s="4" t="s">
        <v>700</v>
      </c>
      <c r="F449" s="4" t="s">
        <v>15</v>
      </c>
      <c r="G449" s="4" t="s">
        <v>701</v>
      </c>
    </row>
    <row r="450" spans="1:7" ht="45" outlineLevel="4" collapsed="1">
      <c r="A450" s="4" t="s">
        <v>15</v>
      </c>
      <c r="B450" s="4" t="s">
        <v>51</v>
      </c>
      <c r="C450" s="5" t="s">
        <v>702</v>
      </c>
      <c r="D450" s="4" t="b">
        <f>EXACT(G449,"Default Value")</f>
        <v>0</v>
      </c>
      <c r="E450" s="4" t="s">
        <v>703</v>
      </c>
      <c r="F450" s="4" t="s">
        <v>15</v>
      </c>
      <c r="G450" s="4" t="s">
        <v>679</v>
      </c>
    </row>
    <row r="451" spans="1:7" ht="30" outlineLevel="4" collapsed="1">
      <c r="A451" s="4" t="s">
        <v>15</v>
      </c>
      <c r="B451" s="4" t="s">
        <v>51</v>
      </c>
      <c r="C451" s="5" t="s">
        <v>704</v>
      </c>
      <c r="D451" s="4" t="b">
        <f>EXACT(G449,"Monitored Data")</f>
        <v>1</v>
      </c>
      <c r="E451" s="4" t="s">
        <v>705</v>
      </c>
      <c r="F451" s="4" t="s">
        <v>15</v>
      </c>
      <c r="G451" s="4" t="s">
        <v>706</v>
      </c>
    </row>
    <row r="452" spans="1:7" outlineLevel="4">
      <c r="A452" s="34" t="s">
        <v>15</v>
      </c>
      <c r="B452" s="35" t="s">
        <v>707</v>
      </c>
      <c r="C452" s="34" t="s">
        <v>2</v>
      </c>
      <c r="D452" s="34" t="b">
        <f>EXACT(G449,"Monitored Data")</f>
        <v>1</v>
      </c>
      <c r="E452" s="34" t="s">
        <v>708</v>
      </c>
      <c r="F452" s="34" t="s">
        <v>12</v>
      </c>
      <c r="G452" s="34" t="s">
        <v>2</v>
      </c>
    </row>
    <row r="453" spans="1:7" outlineLevel="5" collapsed="1">
      <c r="A453" s="4" t="s">
        <v>12</v>
      </c>
      <c r="B453" s="4" t="s">
        <v>13</v>
      </c>
      <c r="C453" s="4" t="s">
        <v>2</v>
      </c>
      <c r="D453" s="4"/>
      <c r="E453" s="4" t="s">
        <v>709</v>
      </c>
      <c r="F453" s="4" t="s">
        <v>15</v>
      </c>
      <c r="G453" s="4" t="s">
        <v>16</v>
      </c>
    </row>
    <row r="454" spans="1:7" ht="30" outlineLevel="5" collapsed="1">
      <c r="A454" s="4" t="s">
        <v>12</v>
      </c>
      <c r="B454" s="4" t="s">
        <v>51</v>
      </c>
      <c r="C454" s="5" t="s">
        <v>710</v>
      </c>
      <c r="D454" s="4"/>
      <c r="E454" s="4" t="s">
        <v>711</v>
      </c>
      <c r="F454" s="4" t="s">
        <v>15</v>
      </c>
      <c r="G454" s="4" t="s">
        <v>712</v>
      </c>
    </row>
    <row r="455" spans="1:7" ht="30" outlineLevel="5" collapsed="1">
      <c r="A455" s="4" t="s">
        <v>12</v>
      </c>
      <c r="B455" s="4" t="s">
        <v>92</v>
      </c>
      <c r="C455" s="4" t="s">
        <v>2</v>
      </c>
      <c r="D455" s="4"/>
      <c r="E455" s="4" t="s">
        <v>713</v>
      </c>
      <c r="F455" s="4" t="s">
        <v>15</v>
      </c>
      <c r="G455" s="4">
        <v>1</v>
      </c>
    </row>
    <row r="456" spans="1:7" ht="30" outlineLevel="5" collapsed="1">
      <c r="A456" s="4" t="s">
        <v>12</v>
      </c>
      <c r="B456" s="4" t="s">
        <v>92</v>
      </c>
      <c r="C456" s="4" t="s">
        <v>2</v>
      </c>
      <c r="D456" s="4"/>
      <c r="E456" s="4" t="s">
        <v>714</v>
      </c>
      <c r="F456" s="4" t="s">
        <v>15</v>
      </c>
      <c r="G456" s="4">
        <v>1</v>
      </c>
    </row>
    <row r="457" spans="1:7" ht="60" outlineLevel="5" collapsed="1">
      <c r="A457" s="4" t="s">
        <v>12</v>
      </c>
      <c r="B457" s="4" t="s">
        <v>92</v>
      </c>
      <c r="C457" s="4" t="s">
        <v>2</v>
      </c>
      <c r="D457" s="4"/>
      <c r="E457" s="4" t="s">
        <v>715</v>
      </c>
      <c r="F457" s="4" t="s">
        <v>15</v>
      </c>
      <c r="G457" s="4">
        <v>1</v>
      </c>
    </row>
    <row r="458" spans="1:7" ht="30" outlineLevel="5" collapsed="1">
      <c r="A458" s="4" t="s">
        <v>15</v>
      </c>
      <c r="B458" s="4" t="s">
        <v>92</v>
      </c>
      <c r="C458" s="4" t="s">
        <v>2</v>
      </c>
      <c r="D458" s="4" t="s">
        <v>15</v>
      </c>
      <c r="E458" s="4" t="s">
        <v>716</v>
      </c>
      <c r="F458" s="4" t="s">
        <v>15</v>
      </c>
      <c r="G458" s="4">
        <v>1</v>
      </c>
    </row>
    <row r="459" spans="1:7" ht="30" outlineLevel="5" collapsed="1">
      <c r="A459" s="4" t="s">
        <v>15</v>
      </c>
      <c r="B459" s="4" t="s">
        <v>92</v>
      </c>
      <c r="C459" s="4" t="s">
        <v>2</v>
      </c>
      <c r="D459" s="4" t="s">
        <v>15</v>
      </c>
      <c r="E459" s="4" t="s">
        <v>717</v>
      </c>
      <c r="F459" s="4" t="s">
        <v>15</v>
      </c>
      <c r="G459" s="4">
        <v>1</v>
      </c>
    </row>
    <row r="460" spans="1:7" ht="30" outlineLevel="5" collapsed="1">
      <c r="A460" s="4" t="s">
        <v>15</v>
      </c>
      <c r="B460" s="4" t="s">
        <v>92</v>
      </c>
      <c r="C460" s="4" t="s">
        <v>2</v>
      </c>
      <c r="D460" s="4" t="s">
        <v>15</v>
      </c>
      <c r="E460" s="4" t="s">
        <v>718</v>
      </c>
      <c r="F460" s="4" t="s">
        <v>15</v>
      </c>
      <c r="G460" s="4">
        <v>1</v>
      </c>
    </row>
    <row r="461" spans="1:7" ht="30" outlineLevel="5" collapsed="1">
      <c r="A461" s="4" t="s">
        <v>15</v>
      </c>
      <c r="B461" s="4" t="s">
        <v>92</v>
      </c>
      <c r="C461" s="4" t="s">
        <v>2</v>
      </c>
      <c r="D461" s="4" t="s">
        <v>15</v>
      </c>
      <c r="E461" s="4" t="s">
        <v>719</v>
      </c>
      <c r="F461" s="4" t="s">
        <v>15</v>
      </c>
      <c r="G461" s="4">
        <v>1</v>
      </c>
    </row>
    <row r="462" spans="1:7" ht="30" outlineLevel="5" collapsed="1">
      <c r="A462" s="4" t="s">
        <v>15</v>
      </c>
      <c r="B462" s="4" t="s">
        <v>92</v>
      </c>
      <c r="C462" s="4" t="s">
        <v>2</v>
      </c>
      <c r="D462" s="4" t="s">
        <v>15</v>
      </c>
      <c r="E462" s="4" t="s">
        <v>720</v>
      </c>
      <c r="F462" s="4" t="s">
        <v>15</v>
      </c>
      <c r="G462" s="4">
        <v>1</v>
      </c>
    </row>
    <row r="463" spans="1:7" ht="30" outlineLevel="5" collapsed="1">
      <c r="A463" s="4" t="s">
        <v>15</v>
      </c>
      <c r="B463" s="4" t="s">
        <v>92</v>
      </c>
      <c r="C463" s="4" t="s">
        <v>2</v>
      </c>
      <c r="D463" s="4" t="s">
        <v>15</v>
      </c>
      <c r="E463" s="4" t="s">
        <v>721</v>
      </c>
      <c r="F463" s="4" t="s">
        <v>15</v>
      </c>
      <c r="G463" s="4">
        <v>1</v>
      </c>
    </row>
    <row r="464" spans="1:7" outlineLevel="4">
      <c r="A464" s="34" t="s">
        <v>12</v>
      </c>
      <c r="B464" s="35" t="s">
        <v>682</v>
      </c>
      <c r="C464" s="34" t="s">
        <v>2</v>
      </c>
      <c r="D464" s="34"/>
      <c r="E464" s="34" t="s">
        <v>682</v>
      </c>
      <c r="F464" s="34" t="s">
        <v>15</v>
      </c>
      <c r="G464" s="34" t="s">
        <v>2</v>
      </c>
    </row>
    <row r="465" spans="1:7" ht="30" outlineLevel="5" collapsed="1">
      <c r="A465" s="4" t="s">
        <v>12</v>
      </c>
      <c r="B465" s="4" t="s">
        <v>92</v>
      </c>
      <c r="C465" s="4" t="s">
        <v>2</v>
      </c>
      <c r="D465" s="4"/>
      <c r="E465" s="4" t="s">
        <v>683</v>
      </c>
      <c r="F465" s="4" t="s">
        <v>15</v>
      </c>
      <c r="G465" s="4">
        <v>1</v>
      </c>
    </row>
    <row r="466" spans="1:7" ht="30" outlineLevel="5" collapsed="1">
      <c r="A466" s="4" t="s">
        <v>12</v>
      </c>
      <c r="B466" s="4" t="s">
        <v>92</v>
      </c>
      <c r="C466" s="4" t="s">
        <v>2</v>
      </c>
      <c r="D466" s="4"/>
      <c r="E466" s="4" t="s">
        <v>684</v>
      </c>
      <c r="F466" s="4" t="s">
        <v>15</v>
      </c>
      <c r="G466" s="4">
        <v>1</v>
      </c>
    </row>
    <row r="467" spans="1:7" outlineLevel="5" collapsed="1">
      <c r="A467" s="4" t="s">
        <v>12</v>
      </c>
      <c r="B467" s="4" t="s">
        <v>13</v>
      </c>
      <c r="C467" s="4" t="s">
        <v>2</v>
      </c>
      <c r="D467" s="4"/>
      <c r="E467" s="4" t="s">
        <v>685</v>
      </c>
      <c r="F467" s="4" t="s">
        <v>15</v>
      </c>
      <c r="G467" s="4" t="s">
        <v>16</v>
      </c>
    </row>
    <row r="468" spans="1:7" ht="30" outlineLevel="5" collapsed="1">
      <c r="A468" s="4" t="s">
        <v>12</v>
      </c>
      <c r="B468" s="4" t="s">
        <v>92</v>
      </c>
      <c r="C468" s="4" t="s">
        <v>2</v>
      </c>
      <c r="D468" s="4"/>
      <c r="E468" s="4" t="s">
        <v>686</v>
      </c>
      <c r="F468" s="4" t="s">
        <v>15</v>
      </c>
      <c r="G468" s="4">
        <v>1</v>
      </c>
    </row>
    <row r="469" spans="1:7" ht="30" outlineLevel="5" collapsed="1">
      <c r="A469" s="4" t="s">
        <v>12</v>
      </c>
      <c r="B469" s="4" t="s">
        <v>92</v>
      </c>
      <c r="C469" s="4" t="s">
        <v>2</v>
      </c>
      <c r="D469" s="4"/>
      <c r="E469" s="4" t="s">
        <v>687</v>
      </c>
      <c r="F469" s="4" t="s">
        <v>15</v>
      </c>
      <c r="G469" s="4">
        <v>1</v>
      </c>
    </row>
    <row r="470" spans="1:7" outlineLevel="5" collapsed="1">
      <c r="A470" s="4" t="s">
        <v>12</v>
      </c>
      <c r="B470" s="4" t="s">
        <v>13</v>
      </c>
      <c r="C470" s="4" t="s">
        <v>2</v>
      </c>
      <c r="D470" s="4"/>
      <c r="E470" s="4" t="s">
        <v>688</v>
      </c>
      <c r="F470" s="4" t="s">
        <v>15</v>
      </c>
      <c r="G470" s="4" t="s">
        <v>16</v>
      </c>
    </row>
    <row r="471" spans="1:7" ht="30" outlineLevel="5" collapsed="1">
      <c r="A471" s="4" t="s">
        <v>12</v>
      </c>
      <c r="B471" s="4" t="s">
        <v>92</v>
      </c>
      <c r="C471" s="4" t="s">
        <v>2</v>
      </c>
      <c r="D471" s="4"/>
      <c r="E471" s="4" t="s">
        <v>689</v>
      </c>
      <c r="F471" s="4" t="s">
        <v>15</v>
      </c>
      <c r="G471" s="4">
        <v>1</v>
      </c>
    </row>
    <row r="472" spans="1:7" ht="30" outlineLevel="5" collapsed="1">
      <c r="A472" s="4" t="s">
        <v>12</v>
      </c>
      <c r="B472" s="4" t="s">
        <v>92</v>
      </c>
      <c r="C472" s="4" t="s">
        <v>2</v>
      </c>
      <c r="D472" s="4"/>
      <c r="E472" s="4" t="s">
        <v>690</v>
      </c>
      <c r="F472" s="4" t="s">
        <v>15</v>
      </c>
      <c r="G472" s="4">
        <v>1</v>
      </c>
    </row>
    <row r="473" spans="1:7" outlineLevel="5" collapsed="1">
      <c r="A473" s="4" t="s">
        <v>12</v>
      </c>
      <c r="B473" s="4" t="s">
        <v>13</v>
      </c>
      <c r="C473" s="4" t="s">
        <v>2</v>
      </c>
      <c r="D473" s="4"/>
      <c r="E473" s="4" t="s">
        <v>691</v>
      </c>
      <c r="F473" s="4" t="s">
        <v>15</v>
      </c>
      <c r="G473" s="4" t="s">
        <v>16</v>
      </c>
    </row>
    <row r="474" spans="1:7" ht="30" outlineLevel="3" collapsed="1">
      <c r="A474" s="4" t="s">
        <v>15</v>
      </c>
      <c r="B474" s="4" t="s">
        <v>92</v>
      </c>
      <c r="C474" s="4" t="s">
        <v>2</v>
      </c>
      <c r="D474" s="4" t="b">
        <f>EXACT(G447,"Yes: Alternative Approach")</f>
        <v>0</v>
      </c>
      <c r="E474" s="4" t="s">
        <v>722</v>
      </c>
      <c r="F474" s="4" t="s">
        <v>15</v>
      </c>
      <c r="G474" s="4">
        <v>1</v>
      </c>
    </row>
    <row r="475" spans="1:7" ht="30" outlineLevel="3" collapsed="1">
      <c r="A475" s="4" t="s">
        <v>15</v>
      </c>
      <c r="B475" s="4" t="s">
        <v>13</v>
      </c>
      <c r="C475" s="4" t="s">
        <v>2</v>
      </c>
      <c r="D475" s="4" t="b">
        <f>EXACT(G447,"Yes: Alternative Approach")</f>
        <v>0</v>
      </c>
      <c r="E475" s="4" t="s">
        <v>723</v>
      </c>
      <c r="F475" s="4" t="s">
        <v>15</v>
      </c>
      <c r="G475" s="4" t="s">
        <v>16</v>
      </c>
    </row>
    <row r="476" spans="1:7" ht="30" outlineLevel="3" collapsed="1">
      <c r="A476" s="4" t="s">
        <v>15</v>
      </c>
      <c r="B476" s="4" t="s">
        <v>92</v>
      </c>
      <c r="C476" s="4" t="s">
        <v>2</v>
      </c>
      <c r="D476" s="4" t="b">
        <f>EXACT(G447,"Yes: Alternative Approach")</f>
        <v>0</v>
      </c>
      <c r="E476" s="4" t="s">
        <v>724</v>
      </c>
      <c r="F476" s="4" t="s">
        <v>15</v>
      </c>
      <c r="G476" s="4">
        <v>1</v>
      </c>
    </row>
    <row r="477" spans="1:7" ht="30" outlineLevel="3" collapsed="1">
      <c r="A477" s="4" t="s">
        <v>15</v>
      </c>
      <c r="B477" s="4" t="s">
        <v>13</v>
      </c>
      <c r="C477" s="4" t="s">
        <v>2</v>
      </c>
      <c r="D477" s="4" t="b">
        <f>EXACT(G447,"Yes: Alternative Approach")</f>
        <v>0</v>
      </c>
      <c r="E477" s="4" t="s">
        <v>725</v>
      </c>
      <c r="F477" s="4" t="s">
        <v>15</v>
      </c>
      <c r="G477" s="4" t="s">
        <v>16</v>
      </c>
    </row>
    <row r="478" spans="1:7" outlineLevel="2">
      <c r="A478" s="34" t="s">
        <v>15</v>
      </c>
      <c r="B478" s="35" t="s">
        <v>587</v>
      </c>
      <c r="C478" s="34" t="s">
        <v>2</v>
      </c>
      <c r="D478" s="34" t="b">
        <f>EXACT(G321,"Grid electricity")</f>
        <v>1</v>
      </c>
      <c r="E478" s="34" t="s">
        <v>588</v>
      </c>
      <c r="F478" s="34" t="s">
        <v>15</v>
      </c>
      <c r="G478" s="34" t="s">
        <v>2</v>
      </c>
    </row>
    <row r="479" spans="1:7" ht="75" outlineLevel="3" collapsed="1">
      <c r="A479" s="4" t="s">
        <v>12</v>
      </c>
      <c r="B479" s="4" t="s">
        <v>51</v>
      </c>
      <c r="C479" s="5" t="s">
        <v>589</v>
      </c>
      <c r="D479" s="4"/>
      <c r="E479" s="4" t="s">
        <v>590</v>
      </c>
      <c r="F479" s="4" t="s">
        <v>15</v>
      </c>
      <c r="G479" s="4" t="s">
        <v>591</v>
      </c>
    </row>
    <row r="480" spans="1:7" outlineLevel="3">
      <c r="A480" s="34" t="s">
        <v>15</v>
      </c>
      <c r="B480" s="35" t="s">
        <v>592</v>
      </c>
      <c r="C480" s="34" t="s">
        <v>2</v>
      </c>
      <c r="D480" s="34" t="b">
        <f>EXACT(G479,"Calculate the combined margin emission factor of the applicable electricity system, using the procedures in the latest approved version of the “Use Tool 7 to calculate the emission factor for an electricity system” (EFEL,j/k/l,y = EFgrid,CM,y)")</f>
        <v>1</v>
      </c>
      <c r="E480" s="34" t="s">
        <v>592</v>
      </c>
      <c r="F480" s="34" t="s">
        <v>15</v>
      </c>
      <c r="G480" s="34" t="s">
        <v>2</v>
      </c>
    </row>
    <row r="481" spans="1:7" outlineLevel="4" collapsed="1">
      <c r="A481" s="4" t="s">
        <v>12</v>
      </c>
      <c r="B481" s="4" t="s">
        <v>13</v>
      </c>
      <c r="C481" s="4" t="s">
        <v>2</v>
      </c>
      <c r="D481" s="4"/>
      <c r="E481" s="4" t="s">
        <v>593</v>
      </c>
      <c r="F481" s="4" t="s">
        <v>15</v>
      </c>
      <c r="G481" s="4" t="s">
        <v>16</v>
      </c>
    </row>
    <row r="482" spans="1:7" ht="30" outlineLevel="4" collapsed="1">
      <c r="A482" s="4" t="s">
        <v>12</v>
      </c>
      <c r="B482" s="4" t="s">
        <v>51</v>
      </c>
      <c r="C482" s="5" t="s">
        <v>594</v>
      </c>
      <c r="D482" s="4"/>
      <c r="E482" s="4" t="s">
        <v>595</v>
      </c>
      <c r="F482" s="4" t="s">
        <v>15</v>
      </c>
      <c r="G482" s="4" t="s">
        <v>596</v>
      </c>
    </row>
    <row r="483" spans="1:7" outlineLevel="4">
      <c r="A483" s="34" t="s">
        <v>15</v>
      </c>
      <c r="B483" s="35" t="s">
        <v>597</v>
      </c>
      <c r="C483" s="34" t="s">
        <v>2</v>
      </c>
      <c r="D483" s="34" t="b">
        <f>EXACT(G482,"Annual")</f>
        <v>0</v>
      </c>
      <c r="E483" s="34" t="s">
        <v>598</v>
      </c>
      <c r="F483" s="34" t="s">
        <v>15</v>
      </c>
      <c r="G483" s="34" t="s">
        <v>2</v>
      </c>
    </row>
    <row r="484" spans="1:7" ht="30" outlineLevel="5" collapsed="1">
      <c r="A484" s="4" t="s">
        <v>12</v>
      </c>
      <c r="B484" s="4" t="s">
        <v>51</v>
      </c>
      <c r="C484" s="5" t="s">
        <v>599</v>
      </c>
      <c r="D484" s="4"/>
      <c r="E484" s="4" t="s">
        <v>598</v>
      </c>
      <c r="F484" s="4" t="s">
        <v>15</v>
      </c>
      <c r="G484" s="4" t="s">
        <v>12</v>
      </c>
    </row>
    <row r="485" spans="1:7" outlineLevel="5">
      <c r="A485" s="34" t="s">
        <v>15</v>
      </c>
      <c r="B485" s="35" t="s">
        <v>600</v>
      </c>
      <c r="C485" s="34" t="s">
        <v>2</v>
      </c>
      <c r="D485" s="34" t="b">
        <f>EXACT(G484,"No")</f>
        <v>0</v>
      </c>
      <c r="E485" s="34" t="s">
        <v>601</v>
      </c>
      <c r="F485" s="34" t="s">
        <v>15</v>
      </c>
      <c r="G485" s="34" t="s">
        <v>2</v>
      </c>
    </row>
    <row r="486" spans="1:7" ht="30" outlineLevel="6" collapsed="1">
      <c r="A486" s="4" t="s">
        <v>12</v>
      </c>
      <c r="B486" s="4" t="s">
        <v>51</v>
      </c>
      <c r="C486" s="5" t="s">
        <v>602</v>
      </c>
      <c r="D486" s="4"/>
      <c r="E486" s="4" t="s">
        <v>601</v>
      </c>
      <c r="F486" s="4" t="s">
        <v>15</v>
      </c>
      <c r="G486" s="4" t="s">
        <v>12</v>
      </c>
    </row>
    <row r="487" spans="1:7" outlineLevel="6">
      <c r="A487" s="34" t="s">
        <v>15</v>
      </c>
      <c r="B487" s="35" t="s">
        <v>603</v>
      </c>
      <c r="C487" s="34" t="s">
        <v>2</v>
      </c>
      <c r="D487" s="34" t="b">
        <f>EXACT(G486,"No")</f>
        <v>0</v>
      </c>
      <c r="E487" s="34" t="s">
        <v>604</v>
      </c>
      <c r="F487" s="34" t="s">
        <v>15</v>
      </c>
      <c r="G487" s="34" t="s">
        <v>2</v>
      </c>
    </row>
    <row r="488" spans="1:7" ht="30" outlineLevel="7" collapsed="1">
      <c r="A488" s="4" t="s">
        <v>12</v>
      </c>
      <c r="B488" s="4" t="s">
        <v>51</v>
      </c>
      <c r="C488" s="5" t="s">
        <v>605</v>
      </c>
      <c r="D488" s="4"/>
      <c r="E488" s="4" t="s">
        <v>604</v>
      </c>
      <c r="F488" s="4" t="s">
        <v>15</v>
      </c>
      <c r="G488" s="4" t="s">
        <v>12</v>
      </c>
    </row>
    <row r="489" spans="1:7" outlineLevel="7" collapsed="1">
      <c r="A489" s="4" t="s">
        <v>15</v>
      </c>
      <c r="B489" s="5" t="s">
        <v>606</v>
      </c>
      <c r="C489" s="4" t="s">
        <v>2</v>
      </c>
      <c r="D489" s="4" t="b">
        <f>EXACT(G488,"No")</f>
        <v>0</v>
      </c>
      <c r="E489" s="4" t="s">
        <v>607</v>
      </c>
      <c r="F489" s="4" t="s">
        <v>15</v>
      </c>
      <c r="G489" s="4" t="s">
        <v>2</v>
      </c>
    </row>
    <row r="490" spans="1:7" outlineLevel="7" collapsed="1">
      <c r="A490" s="4" t="s">
        <v>15</v>
      </c>
      <c r="B490" s="5" t="s">
        <v>608</v>
      </c>
      <c r="C490" s="4" t="s">
        <v>2</v>
      </c>
      <c r="D490" s="4" t="b">
        <f>EXACT(G488,"Yes")</f>
        <v>1</v>
      </c>
      <c r="E490" s="4" t="s">
        <v>609</v>
      </c>
      <c r="F490" s="4" t="s">
        <v>15</v>
      </c>
      <c r="G490" s="4" t="s">
        <v>2</v>
      </c>
    </row>
    <row r="491" spans="1:7" outlineLevel="6">
      <c r="A491" s="34" t="s">
        <v>15</v>
      </c>
      <c r="B491" s="35" t="s">
        <v>610</v>
      </c>
      <c r="C491" s="34" t="s">
        <v>2</v>
      </c>
      <c r="D491" s="34" t="b">
        <f>EXACT(G486,"Yes")</f>
        <v>1</v>
      </c>
      <c r="E491" s="34" t="s">
        <v>611</v>
      </c>
      <c r="F491" s="34" t="s">
        <v>15</v>
      </c>
      <c r="G491" s="34" t="s">
        <v>2</v>
      </c>
    </row>
    <row r="492" spans="1:7" ht="30" outlineLevel="7" collapsed="1">
      <c r="A492" s="4" t="s">
        <v>12</v>
      </c>
      <c r="B492" s="4" t="s">
        <v>51</v>
      </c>
      <c r="C492" s="5" t="s">
        <v>612</v>
      </c>
      <c r="D492" s="4"/>
      <c r="E492" s="4" t="s">
        <v>613</v>
      </c>
      <c r="F492" s="4" t="s">
        <v>15</v>
      </c>
      <c r="G492" s="4" t="s">
        <v>614</v>
      </c>
    </row>
    <row r="493" spans="1:7" ht="30" outlineLevel="7" collapsed="1">
      <c r="A493" s="4" t="s">
        <v>15</v>
      </c>
      <c r="B493" s="5" t="s">
        <v>615</v>
      </c>
      <c r="C493" s="4" t="s">
        <v>2</v>
      </c>
      <c r="D493" s="4" t="b">
        <f>EXACT(G492,"Based on the total net electricity generation of all power plants serving the system and the fuel types and total fuel consumption of the project electricity system")</f>
        <v>0</v>
      </c>
      <c r="E493" s="4" t="s">
        <v>616</v>
      </c>
      <c r="F493" s="4" t="s">
        <v>15</v>
      </c>
      <c r="G493" s="4" t="s">
        <v>2</v>
      </c>
    </row>
    <row r="494" spans="1:7" ht="30" outlineLevel="7" collapsed="1">
      <c r="A494" s="4" t="s">
        <v>15</v>
      </c>
      <c r="B494" s="5" t="s">
        <v>617</v>
      </c>
      <c r="C494" s="4" t="s">
        <v>2</v>
      </c>
      <c r="D494" s="4" t="b">
        <f>EXACT(G492,"Based on the net electricity generation and a CO2 emission factor of each power unit")</f>
        <v>1</v>
      </c>
      <c r="E494" s="4" t="s">
        <v>618</v>
      </c>
      <c r="F494" s="4" t="s">
        <v>15</v>
      </c>
      <c r="G494" s="4" t="s">
        <v>2</v>
      </c>
    </row>
    <row r="495" spans="1:7" outlineLevel="7" collapsed="1">
      <c r="A495" s="4" t="s">
        <v>15</v>
      </c>
      <c r="B495" s="4" t="s">
        <v>92</v>
      </c>
      <c r="C495" s="4" t="s">
        <v>2</v>
      </c>
      <c r="D495" s="4" t="s">
        <v>15</v>
      </c>
      <c r="E495" s="4" t="s">
        <v>619</v>
      </c>
      <c r="F495" s="4" t="s">
        <v>15</v>
      </c>
      <c r="G495" s="4">
        <v>1</v>
      </c>
    </row>
    <row r="496" spans="1:7" outlineLevel="5">
      <c r="A496" s="34" t="s">
        <v>15</v>
      </c>
      <c r="B496" s="35" t="s">
        <v>610</v>
      </c>
      <c r="C496" s="34" t="s">
        <v>2</v>
      </c>
      <c r="D496" s="34" t="b">
        <f>EXACT(G484,"Yes")</f>
        <v>1</v>
      </c>
      <c r="E496" s="34" t="s">
        <v>611</v>
      </c>
      <c r="F496" s="34" t="s">
        <v>15</v>
      </c>
      <c r="G496" s="34" t="s">
        <v>2</v>
      </c>
    </row>
    <row r="497" spans="1:7" ht="30" outlineLevel="6" collapsed="1">
      <c r="A497" s="4" t="s">
        <v>12</v>
      </c>
      <c r="B497" s="4" t="s">
        <v>51</v>
      </c>
      <c r="C497" s="5" t="s">
        <v>612</v>
      </c>
      <c r="D497" s="4"/>
      <c r="E497" s="4" t="s">
        <v>613</v>
      </c>
      <c r="F497" s="4" t="s">
        <v>15</v>
      </c>
      <c r="G497" s="4" t="s">
        <v>614</v>
      </c>
    </row>
    <row r="498" spans="1:7" ht="30" outlineLevel="6">
      <c r="A498" s="34" t="s">
        <v>15</v>
      </c>
      <c r="B498" s="35" t="s">
        <v>615</v>
      </c>
      <c r="C498" s="34" t="s">
        <v>2</v>
      </c>
      <c r="D498" s="34" t="b">
        <f>EXACT(G497,"Based on the total net electricity generation of all power plants serving the system and the fuel types and total fuel consumption of the project electricity system")</f>
        <v>0</v>
      </c>
      <c r="E498" s="34" t="s">
        <v>616</v>
      </c>
      <c r="F498" s="34" t="s">
        <v>15</v>
      </c>
      <c r="G498" s="34" t="s">
        <v>2</v>
      </c>
    </row>
    <row r="499" spans="1:7" outlineLevel="7" collapsed="1">
      <c r="A499" s="4" t="s">
        <v>15</v>
      </c>
      <c r="B499" s="4" t="s">
        <v>92</v>
      </c>
      <c r="C499" s="4" t="s">
        <v>2</v>
      </c>
      <c r="D499" s="4" t="s">
        <v>15</v>
      </c>
      <c r="E499" s="4" t="s">
        <v>620</v>
      </c>
      <c r="F499" s="4" t="s">
        <v>15</v>
      </c>
      <c r="G499" s="4">
        <v>1</v>
      </c>
    </row>
    <row r="500" spans="1:7" ht="45" outlineLevel="7" collapsed="1">
      <c r="A500" s="4" t="s">
        <v>12</v>
      </c>
      <c r="B500" s="4" t="s">
        <v>92</v>
      </c>
      <c r="C500" s="4" t="s">
        <v>2</v>
      </c>
      <c r="D500" s="4"/>
      <c r="E500" s="4" t="s">
        <v>621</v>
      </c>
      <c r="F500" s="4" t="s">
        <v>15</v>
      </c>
      <c r="G500" s="4">
        <v>1</v>
      </c>
    </row>
    <row r="501" spans="1:7" outlineLevel="7" collapsed="1">
      <c r="A501" s="4" t="s">
        <v>12</v>
      </c>
      <c r="B501" s="5" t="s">
        <v>622</v>
      </c>
      <c r="C501" s="4" t="s">
        <v>2</v>
      </c>
      <c r="D501" s="4"/>
      <c r="E501" s="4" t="s">
        <v>622</v>
      </c>
      <c r="F501" s="4" t="s">
        <v>12</v>
      </c>
      <c r="G501" s="4" t="s">
        <v>2</v>
      </c>
    </row>
    <row r="502" spans="1:7" ht="30" outlineLevel="6">
      <c r="A502" s="34" t="s">
        <v>15</v>
      </c>
      <c r="B502" s="35" t="s">
        <v>617</v>
      </c>
      <c r="C502" s="34" t="s">
        <v>2</v>
      </c>
      <c r="D502" s="34" t="b">
        <f>EXACT(G497,"Based on the net electricity generation and a CO2 emission factor of each power unit")</f>
        <v>1</v>
      </c>
      <c r="E502" s="34" t="s">
        <v>618</v>
      </c>
      <c r="F502" s="34" t="s">
        <v>15</v>
      </c>
      <c r="G502" s="34" t="s">
        <v>2</v>
      </c>
    </row>
    <row r="503" spans="1:7" outlineLevel="7" collapsed="1">
      <c r="A503" s="4" t="s">
        <v>15</v>
      </c>
      <c r="B503" s="4" t="s">
        <v>92</v>
      </c>
      <c r="C503" s="4" t="s">
        <v>2</v>
      </c>
      <c r="D503" s="4" t="s">
        <v>15</v>
      </c>
      <c r="E503" s="4" t="s">
        <v>620</v>
      </c>
      <c r="F503" s="4" t="s">
        <v>15</v>
      </c>
      <c r="G503" s="4">
        <v>1</v>
      </c>
    </row>
    <row r="504" spans="1:7" outlineLevel="7" collapsed="1">
      <c r="A504" s="4" t="s">
        <v>12</v>
      </c>
      <c r="B504" s="5" t="s">
        <v>623</v>
      </c>
      <c r="C504" s="4" t="s">
        <v>2</v>
      </c>
      <c r="D504" s="4"/>
      <c r="E504" s="4" t="s">
        <v>624</v>
      </c>
      <c r="F504" s="4" t="s">
        <v>12</v>
      </c>
      <c r="G504" s="4" t="s">
        <v>2</v>
      </c>
    </row>
    <row r="505" spans="1:7" outlineLevel="6" collapsed="1">
      <c r="A505" s="4" t="s">
        <v>15</v>
      </c>
      <c r="B505" s="4" t="s">
        <v>92</v>
      </c>
      <c r="C505" s="4" t="s">
        <v>2</v>
      </c>
      <c r="D505" s="4" t="s">
        <v>15</v>
      </c>
      <c r="E505" s="4" t="s">
        <v>619</v>
      </c>
      <c r="F505" s="4" t="s">
        <v>15</v>
      </c>
      <c r="G505" s="4">
        <v>1</v>
      </c>
    </row>
    <row r="506" spans="1:7" outlineLevel="4">
      <c r="A506" s="34" t="s">
        <v>15</v>
      </c>
      <c r="B506" s="35" t="s">
        <v>625</v>
      </c>
      <c r="C506" s="34" t="s">
        <v>2</v>
      </c>
      <c r="D506" s="34" t="b">
        <f>EXACT(G482,"Hourly")</f>
        <v>1</v>
      </c>
      <c r="E506" s="34" t="s">
        <v>626</v>
      </c>
      <c r="F506" s="34" t="s">
        <v>15</v>
      </c>
      <c r="G506" s="34" t="s">
        <v>2</v>
      </c>
    </row>
    <row r="507" spans="1:7" ht="30" outlineLevel="5" collapsed="1">
      <c r="A507" s="4" t="s">
        <v>12</v>
      </c>
      <c r="B507" s="4" t="s">
        <v>51</v>
      </c>
      <c r="C507" s="5" t="s">
        <v>627</v>
      </c>
      <c r="D507" s="4"/>
      <c r="E507" s="4" t="s">
        <v>628</v>
      </c>
      <c r="F507" s="4" t="s">
        <v>15</v>
      </c>
      <c r="G507" s="4" t="s">
        <v>629</v>
      </c>
    </row>
    <row r="508" spans="1:7" ht="30" outlineLevel="5" collapsed="1">
      <c r="A508" s="4" t="s">
        <v>12</v>
      </c>
      <c r="B508" s="4" t="s">
        <v>92</v>
      </c>
      <c r="C508" s="4" t="s">
        <v>2</v>
      </c>
      <c r="D508" s="4"/>
      <c r="E508" s="4" t="s">
        <v>630</v>
      </c>
      <c r="F508" s="4" t="s">
        <v>15</v>
      </c>
      <c r="G508" s="4">
        <v>1</v>
      </c>
    </row>
    <row r="509" spans="1:7" outlineLevel="4">
      <c r="A509" s="34" t="s">
        <v>12</v>
      </c>
      <c r="B509" s="35" t="s">
        <v>631</v>
      </c>
      <c r="C509" s="34" t="s">
        <v>2</v>
      </c>
      <c r="D509" s="34"/>
      <c r="E509" s="34" t="s">
        <v>631</v>
      </c>
      <c r="F509" s="34" t="s">
        <v>15</v>
      </c>
      <c r="G509" s="34" t="s">
        <v>2</v>
      </c>
    </row>
    <row r="510" spans="1:7" outlineLevel="5" collapsed="1">
      <c r="A510" s="4" t="s">
        <v>15</v>
      </c>
      <c r="B510" s="4" t="s">
        <v>92</v>
      </c>
      <c r="C510" s="4" t="s">
        <v>2</v>
      </c>
      <c r="D510" s="4" t="s">
        <v>15</v>
      </c>
      <c r="E510" s="4" t="s">
        <v>632</v>
      </c>
      <c r="F510" s="4" t="s">
        <v>15</v>
      </c>
      <c r="G510" s="4">
        <v>1</v>
      </c>
    </row>
    <row r="511" spans="1:7" ht="409.5" outlineLevel="5" collapsed="1">
      <c r="A511" s="4" t="s">
        <v>15</v>
      </c>
      <c r="B511" s="4" t="s">
        <v>115</v>
      </c>
      <c r="C511" s="36" t="s">
        <v>116</v>
      </c>
      <c r="D511" s="4"/>
      <c r="E511" s="37" t="s">
        <v>633</v>
      </c>
      <c r="F511" s="4" t="s">
        <v>15</v>
      </c>
      <c r="G511" s="4" t="s">
        <v>2</v>
      </c>
    </row>
    <row r="512" spans="1:7" outlineLevel="5" collapsed="1">
      <c r="A512" s="4" t="s">
        <v>12</v>
      </c>
      <c r="B512" s="4" t="s">
        <v>92</v>
      </c>
      <c r="C512" s="4" t="s">
        <v>2</v>
      </c>
      <c r="D512" s="4"/>
      <c r="E512" s="4" t="s">
        <v>634</v>
      </c>
      <c r="F512" s="4" t="s">
        <v>15</v>
      </c>
      <c r="G512" s="4">
        <v>1</v>
      </c>
    </row>
    <row r="513" spans="1:7" outlineLevel="5" collapsed="1">
      <c r="A513" s="4" t="s">
        <v>12</v>
      </c>
      <c r="B513" s="4" t="s">
        <v>92</v>
      </c>
      <c r="C513" s="4" t="s">
        <v>2</v>
      </c>
      <c r="D513" s="4"/>
      <c r="E513" s="4" t="s">
        <v>635</v>
      </c>
      <c r="F513" s="4" t="s">
        <v>15</v>
      </c>
      <c r="G513" s="4">
        <v>1</v>
      </c>
    </row>
    <row r="514" spans="1:7" outlineLevel="5">
      <c r="A514" s="34" t="s">
        <v>12</v>
      </c>
      <c r="B514" s="35" t="s">
        <v>636</v>
      </c>
      <c r="C514" s="34" t="s">
        <v>2</v>
      </c>
      <c r="D514" s="34"/>
      <c r="E514" s="34" t="s">
        <v>636</v>
      </c>
      <c r="F514" s="34" t="s">
        <v>12</v>
      </c>
      <c r="G514" s="34" t="s">
        <v>2</v>
      </c>
    </row>
    <row r="515" spans="1:7" outlineLevel="6" collapsed="1">
      <c r="A515" s="4" t="s">
        <v>12</v>
      </c>
      <c r="B515" s="4" t="s">
        <v>13</v>
      </c>
      <c r="C515" s="4" t="s">
        <v>2</v>
      </c>
      <c r="D515" s="4"/>
      <c r="E515" s="4" t="s">
        <v>637</v>
      </c>
      <c r="F515" s="4" t="s">
        <v>15</v>
      </c>
      <c r="G515" s="4" t="s">
        <v>16</v>
      </c>
    </row>
    <row r="516" spans="1:7" outlineLevel="6" collapsed="1">
      <c r="A516" s="4" t="s">
        <v>12</v>
      </c>
      <c r="B516" s="4" t="s">
        <v>38</v>
      </c>
      <c r="C516" s="4" t="s">
        <v>2</v>
      </c>
      <c r="D516" s="4"/>
      <c r="E516" s="4" t="s">
        <v>638</v>
      </c>
      <c r="F516" s="4" t="s">
        <v>15</v>
      </c>
      <c r="G516" s="4" t="s">
        <v>40</v>
      </c>
    </row>
    <row r="517" spans="1:7" outlineLevel="6" collapsed="1">
      <c r="A517" s="4" t="s">
        <v>12</v>
      </c>
      <c r="B517" s="4" t="s">
        <v>92</v>
      </c>
      <c r="C517" s="4" t="s">
        <v>2</v>
      </c>
      <c r="D517" s="4"/>
      <c r="E517" s="4" t="s">
        <v>639</v>
      </c>
      <c r="F517" s="4" t="s">
        <v>15</v>
      </c>
      <c r="G517" s="4">
        <v>1</v>
      </c>
    </row>
    <row r="518" spans="1:7" outlineLevel="6" collapsed="1">
      <c r="A518" s="4" t="s">
        <v>12</v>
      </c>
      <c r="B518" s="4" t="s">
        <v>92</v>
      </c>
      <c r="C518" s="4" t="s">
        <v>2</v>
      </c>
      <c r="D518" s="4"/>
      <c r="E518" s="4" t="s">
        <v>640</v>
      </c>
      <c r="F518" s="4" t="s">
        <v>15</v>
      </c>
      <c r="G518" s="4">
        <v>1</v>
      </c>
    </row>
    <row r="519" spans="1:7" outlineLevel="4">
      <c r="A519" s="34" t="s">
        <v>12</v>
      </c>
      <c r="B519" s="35" t="s">
        <v>641</v>
      </c>
      <c r="C519" s="34" t="s">
        <v>2</v>
      </c>
      <c r="D519" s="34"/>
      <c r="E519" s="34" t="s">
        <v>641</v>
      </c>
      <c r="F519" s="34" t="s">
        <v>15</v>
      </c>
      <c r="G519" s="34" t="s">
        <v>2</v>
      </c>
    </row>
    <row r="520" spans="1:7" ht="30" outlineLevel="5" collapsed="1">
      <c r="A520" s="4" t="s">
        <v>12</v>
      </c>
      <c r="B520" s="4" t="s">
        <v>51</v>
      </c>
      <c r="C520" s="5" t="s">
        <v>642</v>
      </c>
      <c r="D520" s="4"/>
      <c r="E520" s="4" t="s">
        <v>643</v>
      </c>
      <c r="F520" s="4" t="s">
        <v>15</v>
      </c>
      <c r="G520" s="4" t="s">
        <v>12</v>
      </c>
    </row>
    <row r="521" spans="1:7" outlineLevel="5">
      <c r="A521" s="34" t="s">
        <v>15</v>
      </c>
      <c r="B521" s="35" t="s">
        <v>644</v>
      </c>
      <c r="C521" s="34" t="s">
        <v>2</v>
      </c>
      <c r="D521" s="34" t="b">
        <f>EXACT(G520,"No")</f>
        <v>0</v>
      </c>
      <c r="E521" s="34" t="s">
        <v>645</v>
      </c>
      <c r="F521" s="34" t="s">
        <v>15</v>
      </c>
      <c r="G521" s="34" t="s">
        <v>2</v>
      </c>
    </row>
    <row r="522" spans="1:7" ht="30" outlineLevel="6" collapsed="1">
      <c r="A522" s="4" t="s">
        <v>12</v>
      </c>
      <c r="B522" s="4" t="s">
        <v>51</v>
      </c>
      <c r="C522" s="5" t="s">
        <v>646</v>
      </c>
      <c r="D522" s="4"/>
      <c r="E522" s="4" t="s">
        <v>647</v>
      </c>
      <c r="F522" s="4" t="s">
        <v>15</v>
      </c>
      <c r="G522" s="4" t="s">
        <v>648</v>
      </c>
    </row>
    <row r="523" spans="1:7" outlineLevel="6">
      <c r="A523" s="34" t="s">
        <v>15</v>
      </c>
      <c r="B523" s="35" t="s">
        <v>649</v>
      </c>
      <c r="C523" s="34" t="s">
        <v>2</v>
      </c>
      <c r="D523" s="34" t="b">
        <f>EXACT(G522,"Neither")</f>
        <v>0</v>
      </c>
      <c r="E523" s="34" t="s">
        <v>649</v>
      </c>
      <c r="F523" s="34" t="s">
        <v>15</v>
      </c>
      <c r="G523" s="34" t="s">
        <v>2</v>
      </c>
    </row>
    <row r="524" spans="1:7" outlineLevel="7" collapsed="1">
      <c r="A524" s="4" t="s">
        <v>15</v>
      </c>
      <c r="B524" s="4" t="s">
        <v>92</v>
      </c>
      <c r="C524" s="4" t="s">
        <v>2</v>
      </c>
      <c r="D524" s="4" t="s">
        <v>15</v>
      </c>
      <c r="E524" s="4" t="s">
        <v>650</v>
      </c>
      <c r="F524" s="4" t="s">
        <v>15</v>
      </c>
      <c r="G524" s="4">
        <v>1</v>
      </c>
    </row>
    <row r="525" spans="1:7" outlineLevel="7" collapsed="1">
      <c r="A525" s="4" t="s">
        <v>15</v>
      </c>
      <c r="B525" s="4" t="s">
        <v>92</v>
      </c>
      <c r="C525" s="4" t="s">
        <v>2</v>
      </c>
      <c r="D525" s="4" t="s">
        <v>15</v>
      </c>
      <c r="E525" s="4" t="s">
        <v>651</v>
      </c>
      <c r="F525" s="4" t="s">
        <v>15</v>
      </c>
      <c r="G525" s="4">
        <v>1</v>
      </c>
    </row>
    <row r="526" spans="1:7" outlineLevel="7" collapsed="1">
      <c r="A526" s="4" t="s">
        <v>15</v>
      </c>
      <c r="B526" s="4" t="s">
        <v>92</v>
      </c>
      <c r="C526" s="4" t="s">
        <v>2</v>
      </c>
      <c r="D526" s="4" t="s">
        <v>15</v>
      </c>
      <c r="E526" s="4" t="s">
        <v>652</v>
      </c>
      <c r="F526" s="4" t="s">
        <v>15</v>
      </c>
      <c r="G526" s="4">
        <v>1</v>
      </c>
    </row>
    <row r="527" spans="1:7" outlineLevel="7" collapsed="1">
      <c r="A527" s="4" t="s">
        <v>15</v>
      </c>
      <c r="B527" s="4" t="s">
        <v>92</v>
      </c>
      <c r="C527" s="4" t="s">
        <v>2</v>
      </c>
      <c r="D527" s="4" t="s">
        <v>15</v>
      </c>
      <c r="E527" s="4" t="s">
        <v>632</v>
      </c>
      <c r="F527" s="4" t="s">
        <v>15</v>
      </c>
      <c r="G527" s="4">
        <v>1</v>
      </c>
    </row>
    <row r="528" spans="1:7" ht="30" outlineLevel="7" collapsed="1">
      <c r="A528" s="4" t="s">
        <v>12</v>
      </c>
      <c r="B528" s="4" t="s">
        <v>51</v>
      </c>
      <c r="C528" s="5" t="s">
        <v>653</v>
      </c>
      <c r="D528" s="4"/>
      <c r="E528" s="4" t="s">
        <v>654</v>
      </c>
      <c r="F528" s="4" t="s">
        <v>15</v>
      </c>
      <c r="G528" s="4" t="s">
        <v>12</v>
      </c>
    </row>
    <row r="529" spans="1:7" ht="45" outlineLevel="7" collapsed="1">
      <c r="A529" s="4" t="s">
        <v>12</v>
      </c>
      <c r="B529" s="4" t="s">
        <v>51</v>
      </c>
      <c r="C529" s="5" t="s">
        <v>655</v>
      </c>
      <c r="D529" s="4"/>
      <c r="E529" s="4" t="s">
        <v>656</v>
      </c>
      <c r="F529" s="4" t="s">
        <v>15</v>
      </c>
      <c r="G529" s="4" t="s">
        <v>657</v>
      </c>
    </row>
    <row r="530" spans="1:7" ht="30" outlineLevel="7" collapsed="1">
      <c r="A530" s="4" t="s">
        <v>12</v>
      </c>
      <c r="B530" s="4" t="s">
        <v>51</v>
      </c>
      <c r="C530" s="5" t="s">
        <v>658</v>
      </c>
      <c r="D530" s="4"/>
      <c r="E530" s="4" t="s">
        <v>659</v>
      </c>
      <c r="F530" s="4" t="s">
        <v>15</v>
      </c>
      <c r="G530" s="4" t="s">
        <v>12</v>
      </c>
    </row>
    <row r="531" spans="1:7" outlineLevel="7" collapsed="1">
      <c r="A531" s="4" t="s">
        <v>15</v>
      </c>
      <c r="B531" s="4" t="s">
        <v>92</v>
      </c>
      <c r="C531" s="4" t="s">
        <v>2</v>
      </c>
      <c r="D531" s="4" t="s">
        <v>15</v>
      </c>
      <c r="E531" s="4" t="s">
        <v>660</v>
      </c>
      <c r="F531" s="4" t="s">
        <v>15</v>
      </c>
      <c r="G531" s="4">
        <v>1</v>
      </c>
    </row>
    <row r="532" spans="1:7" outlineLevel="6">
      <c r="A532" s="34" t="s">
        <v>15</v>
      </c>
      <c r="B532" s="35" t="s">
        <v>661</v>
      </c>
      <c r="C532" s="34" t="s">
        <v>2</v>
      </c>
      <c r="D532" s="34" t="b">
        <f>EXACT(G522,"Isolated System")</f>
        <v>0</v>
      </c>
      <c r="E532" s="34" t="s">
        <v>662</v>
      </c>
      <c r="F532" s="34" t="s">
        <v>15</v>
      </c>
      <c r="G532" s="34" t="s">
        <v>2</v>
      </c>
    </row>
    <row r="533" spans="1:7" outlineLevel="7" collapsed="1">
      <c r="A533" s="4" t="s">
        <v>15</v>
      </c>
      <c r="B533" s="4" t="s">
        <v>92</v>
      </c>
      <c r="C533" s="4" t="s">
        <v>2</v>
      </c>
      <c r="D533" s="4" t="s">
        <v>15</v>
      </c>
      <c r="E533" s="4" t="s">
        <v>650</v>
      </c>
      <c r="F533" s="4" t="s">
        <v>15</v>
      </c>
      <c r="G533" s="4">
        <v>1</v>
      </c>
    </row>
    <row r="534" spans="1:7" outlineLevel="7" collapsed="1">
      <c r="A534" s="4" t="s">
        <v>15</v>
      </c>
      <c r="B534" s="4" t="s">
        <v>92</v>
      </c>
      <c r="C534" s="4" t="s">
        <v>2</v>
      </c>
      <c r="D534" s="4" t="s">
        <v>15</v>
      </c>
      <c r="E534" s="4" t="s">
        <v>651</v>
      </c>
      <c r="F534" s="4" t="s">
        <v>15</v>
      </c>
      <c r="G534" s="4">
        <v>1</v>
      </c>
    </row>
    <row r="535" spans="1:7" outlineLevel="7" collapsed="1">
      <c r="A535" s="4" t="s">
        <v>15</v>
      </c>
      <c r="B535" s="4" t="s">
        <v>92</v>
      </c>
      <c r="C535" s="4" t="s">
        <v>2</v>
      </c>
      <c r="D535" s="4" t="s">
        <v>15</v>
      </c>
      <c r="E535" s="4" t="s">
        <v>652</v>
      </c>
      <c r="F535" s="4" t="s">
        <v>15</v>
      </c>
      <c r="G535" s="4">
        <v>1</v>
      </c>
    </row>
    <row r="536" spans="1:7" outlineLevel="7" collapsed="1">
      <c r="A536" s="4" t="s">
        <v>15</v>
      </c>
      <c r="B536" s="4" t="s">
        <v>92</v>
      </c>
      <c r="C536" s="4" t="s">
        <v>2</v>
      </c>
      <c r="D536" s="4" t="s">
        <v>15</v>
      </c>
      <c r="E536" s="4" t="s">
        <v>660</v>
      </c>
      <c r="F536" s="4" t="s">
        <v>15</v>
      </c>
      <c r="G536" s="4">
        <v>1</v>
      </c>
    </row>
    <row r="537" spans="1:7" outlineLevel="7" collapsed="1">
      <c r="A537" s="4" t="s">
        <v>15</v>
      </c>
      <c r="B537" s="4" t="s">
        <v>92</v>
      </c>
      <c r="C537" s="4" t="s">
        <v>2</v>
      </c>
      <c r="D537" s="4" t="s">
        <v>15</v>
      </c>
      <c r="E537" s="4" t="s">
        <v>632</v>
      </c>
      <c r="F537" s="4" t="s">
        <v>15</v>
      </c>
      <c r="G537" s="4">
        <v>1</v>
      </c>
    </row>
    <row r="538" spans="1:7" ht="30" outlineLevel="7" collapsed="1">
      <c r="A538" s="4" t="s">
        <v>12</v>
      </c>
      <c r="B538" s="4" t="s">
        <v>51</v>
      </c>
      <c r="C538" s="5" t="s">
        <v>663</v>
      </c>
      <c r="D538" s="4"/>
      <c r="E538" s="4" t="s">
        <v>664</v>
      </c>
      <c r="F538" s="4" t="s">
        <v>15</v>
      </c>
      <c r="G538" s="4" t="s">
        <v>665</v>
      </c>
    </row>
    <row r="539" spans="1:7" outlineLevel="7" collapsed="1">
      <c r="A539" s="4" t="s">
        <v>15</v>
      </c>
      <c r="B539" s="5" t="s">
        <v>666</v>
      </c>
      <c r="C539" s="4" t="s">
        <v>2</v>
      </c>
      <c r="D539" s="4" t="b">
        <f>EXACT(G538,"Multiple")</f>
        <v>0</v>
      </c>
      <c r="E539" s="4" t="s">
        <v>667</v>
      </c>
      <c r="F539" s="4" t="s">
        <v>15</v>
      </c>
      <c r="G539" s="4" t="s">
        <v>2</v>
      </c>
    </row>
    <row r="540" spans="1:7" outlineLevel="6">
      <c r="A540" s="34" t="s">
        <v>15</v>
      </c>
      <c r="B540" s="35" t="s">
        <v>649</v>
      </c>
      <c r="C540" s="34" t="s">
        <v>2</v>
      </c>
      <c r="D540" s="34" t="b">
        <f>EXACT(G522,"Grid is located in LDC/SIDs/URC")</f>
        <v>1</v>
      </c>
      <c r="E540" s="34" t="s">
        <v>649</v>
      </c>
      <c r="F540" s="34" t="s">
        <v>15</v>
      </c>
      <c r="G540" s="34" t="s">
        <v>2</v>
      </c>
    </row>
    <row r="541" spans="1:7" outlineLevel="7" collapsed="1">
      <c r="A541" s="4" t="s">
        <v>15</v>
      </c>
      <c r="B541" s="4" t="s">
        <v>92</v>
      </c>
      <c r="C541" s="4" t="s">
        <v>2</v>
      </c>
      <c r="D541" s="4" t="s">
        <v>15</v>
      </c>
      <c r="E541" s="4" t="s">
        <v>650</v>
      </c>
      <c r="F541" s="4" t="s">
        <v>15</v>
      </c>
      <c r="G541" s="4">
        <v>1</v>
      </c>
    </row>
    <row r="542" spans="1:7" outlineLevel="7" collapsed="1">
      <c r="A542" s="4" t="s">
        <v>15</v>
      </c>
      <c r="B542" s="4" t="s">
        <v>92</v>
      </c>
      <c r="C542" s="4" t="s">
        <v>2</v>
      </c>
      <c r="D542" s="4" t="s">
        <v>15</v>
      </c>
      <c r="E542" s="4" t="s">
        <v>651</v>
      </c>
      <c r="F542" s="4" t="s">
        <v>15</v>
      </c>
      <c r="G542" s="4">
        <v>1</v>
      </c>
    </row>
    <row r="543" spans="1:7" outlineLevel="7" collapsed="1">
      <c r="A543" s="4" t="s">
        <v>15</v>
      </c>
      <c r="B543" s="4" t="s">
        <v>92</v>
      </c>
      <c r="C543" s="4" t="s">
        <v>2</v>
      </c>
      <c r="D543" s="4" t="s">
        <v>15</v>
      </c>
      <c r="E543" s="4" t="s">
        <v>652</v>
      </c>
      <c r="F543" s="4" t="s">
        <v>15</v>
      </c>
      <c r="G543" s="4">
        <v>1</v>
      </c>
    </row>
    <row r="544" spans="1:7" outlineLevel="7" collapsed="1">
      <c r="A544" s="4" t="s">
        <v>15</v>
      </c>
      <c r="B544" s="4" t="s">
        <v>92</v>
      </c>
      <c r="C544" s="4" t="s">
        <v>2</v>
      </c>
      <c r="D544" s="4" t="s">
        <v>15</v>
      </c>
      <c r="E544" s="4" t="s">
        <v>632</v>
      </c>
      <c r="F544" s="4" t="s">
        <v>15</v>
      </c>
      <c r="G544" s="4">
        <v>1</v>
      </c>
    </row>
    <row r="545" spans="1:7" ht="30" outlineLevel="7" collapsed="1">
      <c r="A545" s="4" t="s">
        <v>12</v>
      </c>
      <c r="B545" s="4" t="s">
        <v>51</v>
      </c>
      <c r="C545" s="5" t="s">
        <v>653</v>
      </c>
      <c r="D545" s="4"/>
      <c r="E545" s="4" t="s">
        <v>654</v>
      </c>
      <c r="F545" s="4" t="s">
        <v>15</v>
      </c>
      <c r="G545" s="4" t="s">
        <v>12</v>
      </c>
    </row>
    <row r="546" spans="1:7" ht="45" outlineLevel="7" collapsed="1">
      <c r="A546" s="4" t="s">
        <v>12</v>
      </c>
      <c r="B546" s="4" t="s">
        <v>51</v>
      </c>
      <c r="C546" s="5" t="s">
        <v>655</v>
      </c>
      <c r="D546" s="4"/>
      <c r="E546" s="4" t="s">
        <v>656</v>
      </c>
      <c r="F546" s="4" t="s">
        <v>15</v>
      </c>
      <c r="G546" s="4" t="s">
        <v>657</v>
      </c>
    </row>
    <row r="547" spans="1:7" ht="30" outlineLevel="7" collapsed="1">
      <c r="A547" s="4" t="s">
        <v>12</v>
      </c>
      <c r="B547" s="4" t="s">
        <v>51</v>
      </c>
      <c r="C547" s="5" t="s">
        <v>658</v>
      </c>
      <c r="D547" s="4"/>
      <c r="E547" s="4" t="s">
        <v>659</v>
      </c>
      <c r="F547" s="4" t="s">
        <v>15</v>
      </c>
      <c r="G547" s="4" t="s">
        <v>12</v>
      </c>
    </row>
    <row r="548" spans="1:7" outlineLevel="7" collapsed="1">
      <c r="A548" s="4" t="s">
        <v>15</v>
      </c>
      <c r="B548" s="4" t="s">
        <v>92</v>
      </c>
      <c r="C548" s="4" t="s">
        <v>2</v>
      </c>
      <c r="D548" s="4" t="s">
        <v>15</v>
      </c>
      <c r="E548" s="4" t="s">
        <v>660</v>
      </c>
      <c r="F548" s="4" t="s">
        <v>15</v>
      </c>
      <c r="G548" s="4">
        <v>1</v>
      </c>
    </row>
    <row r="549" spans="1:7" outlineLevel="5">
      <c r="A549" s="34" t="s">
        <v>15</v>
      </c>
      <c r="B549" s="35" t="s">
        <v>668</v>
      </c>
      <c r="C549" s="34" t="s">
        <v>2</v>
      </c>
      <c r="D549" s="34" t="b">
        <f>EXACT(G520,"Yes")</f>
        <v>1</v>
      </c>
      <c r="E549" s="34" t="s">
        <v>668</v>
      </c>
      <c r="F549" s="34" t="s">
        <v>15</v>
      </c>
      <c r="G549" s="34" t="s">
        <v>2</v>
      </c>
    </row>
    <row r="550" spans="1:7" outlineLevel="6" collapsed="1">
      <c r="A550" s="4" t="s">
        <v>15</v>
      </c>
      <c r="B550" s="4" t="s">
        <v>92</v>
      </c>
      <c r="C550" s="4" t="s">
        <v>2</v>
      </c>
      <c r="D550" s="4" t="s">
        <v>15</v>
      </c>
      <c r="E550" s="4" t="s">
        <v>650</v>
      </c>
      <c r="F550" s="4" t="s">
        <v>15</v>
      </c>
      <c r="G550" s="4">
        <v>1</v>
      </c>
    </row>
    <row r="551" spans="1:7" outlineLevel="6" collapsed="1">
      <c r="A551" s="4" t="s">
        <v>15</v>
      </c>
      <c r="B551" s="4" t="s">
        <v>92</v>
      </c>
      <c r="C551" s="4" t="s">
        <v>2</v>
      </c>
      <c r="D551" s="4" t="s">
        <v>15</v>
      </c>
      <c r="E551" s="4" t="s">
        <v>660</v>
      </c>
      <c r="F551" s="4" t="s">
        <v>15</v>
      </c>
      <c r="G551" s="4">
        <v>1</v>
      </c>
    </row>
    <row r="552" spans="1:7" outlineLevel="6" collapsed="1">
      <c r="A552" s="4" t="s">
        <v>15</v>
      </c>
      <c r="B552" s="4" t="s">
        <v>92</v>
      </c>
      <c r="C552" s="4" t="s">
        <v>2</v>
      </c>
      <c r="D552" s="4" t="s">
        <v>15</v>
      </c>
      <c r="E552" s="4" t="s">
        <v>651</v>
      </c>
      <c r="F552" s="4" t="s">
        <v>15</v>
      </c>
      <c r="G552" s="4">
        <v>1</v>
      </c>
    </row>
    <row r="553" spans="1:7" outlineLevel="6" collapsed="1">
      <c r="A553" s="4" t="s">
        <v>15</v>
      </c>
      <c r="B553" s="4" t="s">
        <v>92</v>
      </c>
      <c r="C553" s="4" t="s">
        <v>2</v>
      </c>
      <c r="D553" s="4" t="s">
        <v>15</v>
      </c>
      <c r="E553" s="4" t="s">
        <v>652</v>
      </c>
      <c r="F553" s="4" t="s">
        <v>15</v>
      </c>
      <c r="G553" s="4">
        <v>1</v>
      </c>
    </row>
    <row r="554" spans="1:7" ht="30" outlineLevel="5" collapsed="1">
      <c r="A554" s="4" t="s">
        <v>12</v>
      </c>
      <c r="B554" s="4" t="s">
        <v>51</v>
      </c>
      <c r="C554" s="5" t="s">
        <v>669</v>
      </c>
      <c r="D554" s="4"/>
      <c r="E554" s="4" t="s">
        <v>670</v>
      </c>
      <c r="F554" s="4" t="s">
        <v>15</v>
      </c>
      <c r="G554" s="4" t="s">
        <v>12</v>
      </c>
    </row>
    <row r="555" spans="1:7" ht="30" outlineLevel="5" collapsed="1">
      <c r="A555" s="4" t="s">
        <v>12</v>
      </c>
      <c r="B555" s="4" t="s">
        <v>51</v>
      </c>
      <c r="C555" s="5" t="s">
        <v>671</v>
      </c>
      <c r="D555" s="4"/>
      <c r="E555" s="4" t="s">
        <v>672</v>
      </c>
      <c r="F555" s="4" t="s">
        <v>15</v>
      </c>
      <c r="G555" s="4" t="s">
        <v>673</v>
      </c>
    </row>
    <row r="556" spans="1:7" outlineLevel="5" collapsed="1">
      <c r="A556" s="4" t="s">
        <v>15</v>
      </c>
      <c r="B556" s="4" t="s">
        <v>92</v>
      </c>
      <c r="C556" s="4" t="s">
        <v>2</v>
      </c>
      <c r="D556" s="4" t="s">
        <v>15</v>
      </c>
      <c r="E556" s="4" t="s">
        <v>674</v>
      </c>
      <c r="F556" s="4" t="s">
        <v>15</v>
      </c>
      <c r="G556" s="4">
        <v>1</v>
      </c>
    </row>
    <row r="557" spans="1:7" outlineLevel="3">
      <c r="A557" s="34" t="s">
        <v>15</v>
      </c>
      <c r="B557" s="35" t="s">
        <v>675</v>
      </c>
      <c r="C557" s="34" t="s">
        <v>2</v>
      </c>
      <c r="D557" s="34" t="b">
        <f>EXACT(G479,"Use conservative default values")</f>
        <v>0</v>
      </c>
      <c r="E557" s="34" t="s">
        <v>676</v>
      </c>
      <c r="F557" s="34" t="s">
        <v>15</v>
      </c>
      <c r="G557" s="34" t="s">
        <v>2</v>
      </c>
    </row>
    <row r="558" spans="1:7" ht="45" outlineLevel="4" collapsed="1">
      <c r="A558" s="4" t="s">
        <v>12</v>
      </c>
      <c r="B558" s="4" t="s">
        <v>51</v>
      </c>
      <c r="C558" s="5" t="s">
        <v>677</v>
      </c>
      <c r="D558" s="4"/>
      <c r="E558" s="4" t="s">
        <v>678</v>
      </c>
      <c r="F558" s="4" t="s">
        <v>15</v>
      </c>
      <c r="G558" s="4" t="s">
        <v>679</v>
      </c>
    </row>
    <row r="559" spans="1:7" ht="45" outlineLevel="4" collapsed="1">
      <c r="A559" s="4" t="s">
        <v>15</v>
      </c>
      <c r="B559" s="4" t="s">
        <v>51</v>
      </c>
      <c r="C559" s="5" t="s">
        <v>680</v>
      </c>
      <c r="D559" s="4" t="b">
        <f>EXACT(G558,"Only to baseline electricity consumption sources but not to project or leakage electricity consumption sources")</f>
        <v>0</v>
      </c>
      <c r="E559" s="4" t="s">
        <v>681</v>
      </c>
      <c r="F559" s="4" t="s">
        <v>15</v>
      </c>
      <c r="G559" s="4" t="s">
        <v>12</v>
      </c>
    </row>
    <row r="560" spans="1:7" outlineLevel="3">
      <c r="A560" s="34" t="s">
        <v>12</v>
      </c>
      <c r="B560" s="35" t="s">
        <v>682</v>
      </c>
      <c r="C560" s="34" t="s">
        <v>2</v>
      </c>
      <c r="D560" s="34"/>
      <c r="E560" s="34" t="s">
        <v>682</v>
      </c>
      <c r="F560" s="34" t="s">
        <v>15</v>
      </c>
      <c r="G560" s="34" t="s">
        <v>2</v>
      </c>
    </row>
    <row r="561" spans="1:7" ht="30" outlineLevel="4" collapsed="1">
      <c r="A561" s="4" t="s">
        <v>12</v>
      </c>
      <c r="B561" s="4" t="s">
        <v>92</v>
      </c>
      <c r="C561" s="4" t="s">
        <v>2</v>
      </c>
      <c r="D561" s="4"/>
      <c r="E561" s="4" t="s">
        <v>683</v>
      </c>
      <c r="F561" s="4" t="s">
        <v>15</v>
      </c>
      <c r="G561" s="4">
        <v>1</v>
      </c>
    </row>
    <row r="562" spans="1:7" ht="30" outlineLevel="4" collapsed="1">
      <c r="A562" s="4" t="s">
        <v>12</v>
      </c>
      <c r="B562" s="4" t="s">
        <v>92</v>
      </c>
      <c r="C562" s="4" t="s">
        <v>2</v>
      </c>
      <c r="D562" s="4"/>
      <c r="E562" s="4" t="s">
        <v>684</v>
      </c>
      <c r="F562" s="4" t="s">
        <v>15</v>
      </c>
      <c r="G562" s="4">
        <v>1</v>
      </c>
    </row>
    <row r="563" spans="1:7" outlineLevel="4" collapsed="1">
      <c r="A563" s="4" t="s">
        <v>12</v>
      </c>
      <c r="B563" s="4" t="s">
        <v>13</v>
      </c>
      <c r="C563" s="4" t="s">
        <v>2</v>
      </c>
      <c r="D563" s="4"/>
      <c r="E563" s="4" t="s">
        <v>685</v>
      </c>
      <c r="F563" s="4" t="s">
        <v>15</v>
      </c>
      <c r="G563" s="4" t="s">
        <v>16</v>
      </c>
    </row>
    <row r="564" spans="1:7" ht="30" outlineLevel="4" collapsed="1">
      <c r="A564" s="4" t="s">
        <v>12</v>
      </c>
      <c r="B564" s="4" t="s">
        <v>92</v>
      </c>
      <c r="C564" s="4" t="s">
        <v>2</v>
      </c>
      <c r="D564" s="4"/>
      <c r="E564" s="4" t="s">
        <v>686</v>
      </c>
      <c r="F564" s="4" t="s">
        <v>15</v>
      </c>
      <c r="G564" s="4">
        <v>1</v>
      </c>
    </row>
    <row r="565" spans="1:7" ht="30" outlineLevel="4" collapsed="1">
      <c r="A565" s="4" t="s">
        <v>12</v>
      </c>
      <c r="B565" s="4" t="s">
        <v>92</v>
      </c>
      <c r="C565" s="4" t="s">
        <v>2</v>
      </c>
      <c r="D565" s="4"/>
      <c r="E565" s="4" t="s">
        <v>687</v>
      </c>
      <c r="F565" s="4" t="s">
        <v>15</v>
      </c>
      <c r="G565" s="4">
        <v>1</v>
      </c>
    </row>
    <row r="566" spans="1:7" outlineLevel="4" collapsed="1">
      <c r="A566" s="4" t="s">
        <v>12</v>
      </c>
      <c r="B566" s="4" t="s">
        <v>13</v>
      </c>
      <c r="C566" s="4" t="s">
        <v>2</v>
      </c>
      <c r="D566" s="4"/>
      <c r="E566" s="4" t="s">
        <v>688</v>
      </c>
      <c r="F566" s="4" t="s">
        <v>15</v>
      </c>
      <c r="G566" s="4" t="s">
        <v>16</v>
      </c>
    </row>
    <row r="567" spans="1:7" ht="30" outlineLevel="4" collapsed="1">
      <c r="A567" s="4" t="s">
        <v>12</v>
      </c>
      <c r="B567" s="4" t="s">
        <v>92</v>
      </c>
      <c r="C567" s="4" t="s">
        <v>2</v>
      </c>
      <c r="D567" s="4"/>
      <c r="E567" s="4" t="s">
        <v>689</v>
      </c>
      <c r="F567" s="4" t="s">
        <v>15</v>
      </c>
      <c r="G567" s="4">
        <v>1</v>
      </c>
    </row>
    <row r="568" spans="1:7" ht="30" outlineLevel="4" collapsed="1">
      <c r="A568" s="4" t="s">
        <v>12</v>
      </c>
      <c r="B568" s="4" t="s">
        <v>92</v>
      </c>
      <c r="C568" s="4" t="s">
        <v>2</v>
      </c>
      <c r="D568" s="4"/>
      <c r="E568" s="4" t="s">
        <v>690</v>
      </c>
      <c r="F568" s="4" t="s">
        <v>15</v>
      </c>
      <c r="G568" s="4">
        <v>1</v>
      </c>
    </row>
    <row r="569" spans="1:7" outlineLevel="4" collapsed="1">
      <c r="A569" s="4" t="s">
        <v>12</v>
      </c>
      <c r="B569" s="4" t="s">
        <v>13</v>
      </c>
      <c r="C569" s="4" t="s">
        <v>2</v>
      </c>
      <c r="D569" s="4"/>
      <c r="E569" s="4" t="s">
        <v>691</v>
      </c>
      <c r="F569" s="4" t="s">
        <v>15</v>
      </c>
      <c r="G569" s="4" t="s">
        <v>16</v>
      </c>
    </row>
    <row r="570" spans="1:7" ht="30" outlineLevel="1">
      <c r="A570" s="34" t="s">
        <v>15</v>
      </c>
      <c r="B570" s="35" t="s">
        <v>692</v>
      </c>
      <c r="C570" s="34" t="s">
        <v>2</v>
      </c>
      <c r="D570" s="34" t="b">
        <f>EXACT(G319,"Electricity consumption from (an) off-grid fossil fuel fired captive power plant(s)")</f>
        <v>0</v>
      </c>
      <c r="E570" s="34" t="s">
        <v>726</v>
      </c>
      <c r="F570" s="34" t="s">
        <v>15</v>
      </c>
      <c r="G570" s="34" t="s">
        <v>2</v>
      </c>
    </row>
    <row r="571" spans="1:7" ht="90" outlineLevel="2" collapsed="1">
      <c r="A571" s="4" t="s">
        <v>12</v>
      </c>
      <c r="B571" s="4" t="s">
        <v>51</v>
      </c>
      <c r="C571" s="5" t="s">
        <v>694</v>
      </c>
      <c r="D571" s="4"/>
      <c r="E571" s="4" t="s">
        <v>695</v>
      </c>
      <c r="F571" s="4" t="s">
        <v>15</v>
      </c>
      <c r="G571" s="4" t="s">
        <v>696</v>
      </c>
    </row>
    <row r="572" spans="1:7" outlineLevel="2">
      <c r="A572" s="34" t="s">
        <v>15</v>
      </c>
      <c r="B572" s="35" t="s">
        <v>697</v>
      </c>
      <c r="C572" s="34" t="s">
        <v>2</v>
      </c>
      <c r="D572" s="34" t="b">
        <f>EXACT(G571,"No: Generic Approach")</f>
        <v>1</v>
      </c>
      <c r="E572" s="34" t="s">
        <v>698</v>
      </c>
      <c r="F572" s="34" t="s">
        <v>15</v>
      </c>
      <c r="G572" s="34" t="s">
        <v>2</v>
      </c>
    </row>
    <row r="573" spans="1:7" ht="30" outlineLevel="3" collapsed="1">
      <c r="A573" s="4" t="s">
        <v>12</v>
      </c>
      <c r="B573" s="4" t="s">
        <v>51</v>
      </c>
      <c r="C573" s="5" t="s">
        <v>699</v>
      </c>
      <c r="D573" s="4"/>
      <c r="E573" s="4" t="s">
        <v>700</v>
      </c>
      <c r="F573" s="4" t="s">
        <v>15</v>
      </c>
      <c r="G573" s="4" t="s">
        <v>701</v>
      </c>
    </row>
    <row r="574" spans="1:7" ht="45" outlineLevel="3" collapsed="1">
      <c r="A574" s="4" t="s">
        <v>15</v>
      </c>
      <c r="B574" s="4" t="s">
        <v>51</v>
      </c>
      <c r="C574" s="5" t="s">
        <v>702</v>
      </c>
      <c r="D574" s="4" t="b">
        <f>EXACT(G573,"Default Value")</f>
        <v>0</v>
      </c>
      <c r="E574" s="4" t="s">
        <v>703</v>
      </c>
      <c r="F574" s="4" t="s">
        <v>15</v>
      </c>
      <c r="G574" s="4" t="s">
        <v>679</v>
      </c>
    </row>
    <row r="575" spans="1:7" ht="30" outlineLevel="3" collapsed="1">
      <c r="A575" s="4" t="s">
        <v>15</v>
      </c>
      <c r="B575" s="4" t="s">
        <v>51</v>
      </c>
      <c r="C575" s="5" t="s">
        <v>704</v>
      </c>
      <c r="D575" s="4" t="b">
        <f>EXACT(G573,"Monitored Data")</f>
        <v>1</v>
      </c>
      <c r="E575" s="4" t="s">
        <v>705</v>
      </c>
      <c r="F575" s="4" t="s">
        <v>15</v>
      </c>
      <c r="G575" s="4" t="s">
        <v>706</v>
      </c>
    </row>
    <row r="576" spans="1:7" outlineLevel="3">
      <c r="A576" s="34" t="s">
        <v>15</v>
      </c>
      <c r="B576" s="35" t="s">
        <v>707</v>
      </c>
      <c r="C576" s="34" t="s">
        <v>2</v>
      </c>
      <c r="D576" s="34" t="b">
        <f>EXACT(G573,"Monitored Data")</f>
        <v>1</v>
      </c>
      <c r="E576" s="34" t="s">
        <v>708</v>
      </c>
      <c r="F576" s="34" t="s">
        <v>12</v>
      </c>
      <c r="G576" s="34" t="s">
        <v>2</v>
      </c>
    </row>
    <row r="577" spans="1:7" outlineLevel="4" collapsed="1">
      <c r="A577" s="4" t="s">
        <v>12</v>
      </c>
      <c r="B577" s="4" t="s">
        <v>13</v>
      </c>
      <c r="C577" s="4" t="s">
        <v>2</v>
      </c>
      <c r="D577" s="4"/>
      <c r="E577" s="4" t="s">
        <v>709</v>
      </c>
      <c r="F577" s="4" t="s">
        <v>15</v>
      </c>
      <c r="G577" s="4" t="s">
        <v>16</v>
      </c>
    </row>
    <row r="578" spans="1:7" ht="30" outlineLevel="4" collapsed="1">
      <c r="A578" s="4" t="s">
        <v>12</v>
      </c>
      <c r="B578" s="4" t="s">
        <v>51</v>
      </c>
      <c r="C578" s="5" t="s">
        <v>710</v>
      </c>
      <c r="D578" s="4"/>
      <c r="E578" s="4" t="s">
        <v>711</v>
      </c>
      <c r="F578" s="4" t="s">
        <v>15</v>
      </c>
      <c r="G578" s="4" t="s">
        <v>712</v>
      </c>
    </row>
    <row r="579" spans="1:7" ht="30" outlineLevel="4" collapsed="1">
      <c r="A579" s="4" t="s">
        <v>12</v>
      </c>
      <c r="B579" s="4" t="s">
        <v>92</v>
      </c>
      <c r="C579" s="4" t="s">
        <v>2</v>
      </c>
      <c r="D579" s="4"/>
      <c r="E579" s="4" t="s">
        <v>713</v>
      </c>
      <c r="F579" s="4" t="s">
        <v>15</v>
      </c>
      <c r="G579" s="4">
        <v>1</v>
      </c>
    </row>
    <row r="580" spans="1:7" ht="30" outlineLevel="4" collapsed="1">
      <c r="A580" s="4" t="s">
        <v>12</v>
      </c>
      <c r="B580" s="4" t="s">
        <v>92</v>
      </c>
      <c r="C580" s="4" t="s">
        <v>2</v>
      </c>
      <c r="D580" s="4"/>
      <c r="E580" s="4" t="s">
        <v>714</v>
      </c>
      <c r="F580" s="4" t="s">
        <v>15</v>
      </c>
      <c r="G580" s="4">
        <v>1</v>
      </c>
    </row>
    <row r="581" spans="1:7" ht="60" outlineLevel="4" collapsed="1">
      <c r="A581" s="4" t="s">
        <v>12</v>
      </c>
      <c r="B581" s="4" t="s">
        <v>92</v>
      </c>
      <c r="C581" s="4" t="s">
        <v>2</v>
      </c>
      <c r="D581" s="4"/>
      <c r="E581" s="4" t="s">
        <v>715</v>
      </c>
      <c r="F581" s="4" t="s">
        <v>15</v>
      </c>
      <c r="G581" s="4">
        <v>1</v>
      </c>
    </row>
    <row r="582" spans="1:7" ht="30" outlineLevel="4" collapsed="1">
      <c r="A582" s="4" t="s">
        <v>15</v>
      </c>
      <c r="B582" s="4" t="s">
        <v>92</v>
      </c>
      <c r="C582" s="4" t="s">
        <v>2</v>
      </c>
      <c r="D582" s="4" t="s">
        <v>15</v>
      </c>
      <c r="E582" s="4" t="s">
        <v>716</v>
      </c>
      <c r="F582" s="4" t="s">
        <v>15</v>
      </c>
      <c r="G582" s="4">
        <v>1</v>
      </c>
    </row>
    <row r="583" spans="1:7" ht="30" outlineLevel="4" collapsed="1">
      <c r="A583" s="4" t="s">
        <v>15</v>
      </c>
      <c r="B583" s="4" t="s">
        <v>92</v>
      </c>
      <c r="C583" s="4" t="s">
        <v>2</v>
      </c>
      <c r="D583" s="4" t="s">
        <v>15</v>
      </c>
      <c r="E583" s="4" t="s">
        <v>717</v>
      </c>
      <c r="F583" s="4" t="s">
        <v>15</v>
      </c>
      <c r="G583" s="4">
        <v>1</v>
      </c>
    </row>
    <row r="584" spans="1:7" ht="30" outlineLevel="4" collapsed="1">
      <c r="A584" s="4" t="s">
        <v>15</v>
      </c>
      <c r="B584" s="4" t="s">
        <v>92</v>
      </c>
      <c r="C584" s="4" t="s">
        <v>2</v>
      </c>
      <c r="D584" s="4" t="s">
        <v>15</v>
      </c>
      <c r="E584" s="4" t="s">
        <v>718</v>
      </c>
      <c r="F584" s="4" t="s">
        <v>15</v>
      </c>
      <c r="G584" s="4">
        <v>1</v>
      </c>
    </row>
    <row r="585" spans="1:7" ht="30" outlineLevel="4" collapsed="1">
      <c r="A585" s="4" t="s">
        <v>15</v>
      </c>
      <c r="B585" s="4" t="s">
        <v>92</v>
      </c>
      <c r="C585" s="4" t="s">
        <v>2</v>
      </c>
      <c r="D585" s="4" t="s">
        <v>15</v>
      </c>
      <c r="E585" s="4" t="s">
        <v>719</v>
      </c>
      <c r="F585" s="4" t="s">
        <v>15</v>
      </c>
      <c r="G585" s="4">
        <v>1</v>
      </c>
    </row>
    <row r="586" spans="1:7" ht="30" outlineLevel="4" collapsed="1">
      <c r="A586" s="4" t="s">
        <v>15</v>
      </c>
      <c r="B586" s="4" t="s">
        <v>92</v>
      </c>
      <c r="C586" s="4" t="s">
        <v>2</v>
      </c>
      <c r="D586" s="4" t="s">
        <v>15</v>
      </c>
      <c r="E586" s="4" t="s">
        <v>720</v>
      </c>
      <c r="F586" s="4" t="s">
        <v>15</v>
      </c>
      <c r="G586" s="4">
        <v>1</v>
      </c>
    </row>
    <row r="587" spans="1:7" ht="30" outlineLevel="4" collapsed="1">
      <c r="A587" s="4" t="s">
        <v>15</v>
      </c>
      <c r="B587" s="4" t="s">
        <v>92</v>
      </c>
      <c r="C587" s="4" t="s">
        <v>2</v>
      </c>
      <c r="D587" s="4" t="s">
        <v>15</v>
      </c>
      <c r="E587" s="4" t="s">
        <v>721</v>
      </c>
      <c r="F587" s="4" t="s">
        <v>15</v>
      </c>
      <c r="G587" s="4">
        <v>1</v>
      </c>
    </row>
    <row r="588" spans="1:7" outlineLevel="3">
      <c r="A588" s="34" t="s">
        <v>12</v>
      </c>
      <c r="B588" s="35" t="s">
        <v>682</v>
      </c>
      <c r="C588" s="34" t="s">
        <v>2</v>
      </c>
      <c r="D588" s="34"/>
      <c r="E588" s="34" t="s">
        <v>682</v>
      </c>
      <c r="F588" s="34" t="s">
        <v>15</v>
      </c>
      <c r="G588" s="34" t="s">
        <v>2</v>
      </c>
    </row>
    <row r="589" spans="1:7" ht="30" outlineLevel="4" collapsed="1">
      <c r="A589" s="4" t="s">
        <v>12</v>
      </c>
      <c r="B589" s="4" t="s">
        <v>92</v>
      </c>
      <c r="C589" s="4" t="s">
        <v>2</v>
      </c>
      <c r="D589" s="4"/>
      <c r="E589" s="4" t="s">
        <v>683</v>
      </c>
      <c r="F589" s="4" t="s">
        <v>15</v>
      </c>
      <c r="G589" s="4">
        <v>1</v>
      </c>
    </row>
    <row r="590" spans="1:7" ht="30" outlineLevel="4" collapsed="1">
      <c r="A590" s="4" t="s">
        <v>12</v>
      </c>
      <c r="B590" s="4" t="s">
        <v>92</v>
      </c>
      <c r="C590" s="4" t="s">
        <v>2</v>
      </c>
      <c r="D590" s="4"/>
      <c r="E590" s="4" t="s">
        <v>684</v>
      </c>
      <c r="F590" s="4" t="s">
        <v>15</v>
      </c>
      <c r="G590" s="4">
        <v>1</v>
      </c>
    </row>
    <row r="591" spans="1:7" outlineLevel="4" collapsed="1">
      <c r="A591" s="4" t="s">
        <v>12</v>
      </c>
      <c r="B591" s="4" t="s">
        <v>13</v>
      </c>
      <c r="C591" s="4" t="s">
        <v>2</v>
      </c>
      <c r="D591" s="4"/>
      <c r="E591" s="4" t="s">
        <v>685</v>
      </c>
      <c r="F591" s="4" t="s">
        <v>15</v>
      </c>
      <c r="G591" s="4" t="s">
        <v>16</v>
      </c>
    </row>
    <row r="592" spans="1:7" ht="30" outlineLevel="4" collapsed="1">
      <c r="A592" s="4" t="s">
        <v>12</v>
      </c>
      <c r="B592" s="4" t="s">
        <v>92</v>
      </c>
      <c r="C592" s="4" t="s">
        <v>2</v>
      </c>
      <c r="D592" s="4"/>
      <c r="E592" s="4" t="s">
        <v>686</v>
      </c>
      <c r="F592" s="4" t="s">
        <v>15</v>
      </c>
      <c r="G592" s="4">
        <v>1</v>
      </c>
    </row>
    <row r="593" spans="1:7" ht="30" outlineLevel="4" collapsed="1">
      <c r="A593" s="4" t="s">
        <v>12</v>
      </c>
      <c r="B593" s="4" t="s">
        <v>92</v>
      </c>
      <c r="C593" s="4" t="s">
        <v>2</v>
      </c>
      <c r="D593" s="4"/>
      <c r="E593" s="4" t="s">
        <v>687</v>
      </c>
      <c r="F593" s="4" t="s">
        <v>15</v>
      </c>
      <c r="G593" s="4">
        <v>1</v>
      </c>
    </row>
    <row r="594" spans="1:7" outlineLevel="4" collapsed="1">
      <c r="A594" s="4" t="s">
        <v>12</v>
      </c>
      <c r="B594" s="4" t="s">
        <v>13</v>
      </c>
      <c r="C594" s="4" t="s">
        <v>2</v>
      </c>
      <c r="D594" s="4"/>
      <c r="E594" s="4" t="s">
        <v>688</v>
      </c>
      <c r="F594" s="4" t="s">
        <v>15</v>
      </c>
      <c r="G594" s="4" t="s">
        <v>16</v>
      </c>
    </row>
    <row r="595" spans="1:7" ht="30" outlineLevel="4" collapsed="1">
      <c r="A595" s="4" t="s">
        <v>12</v>
      </c>
      <c r="B595" s="4" t="s">
        <v>92</v>
      </c>
      <c r="C595" s="4" t="s">
        <v>2</v>
      </c>
      <c r="D595" s="4"/>
      <c r="E595" s="4" t="s">
        <v>689</v>
      </c>
      <c r="F595" s="4" t="s">
        <v>15</v>
      </c>
      <c r="G595" s="4">
        <v>1</v>
      </c>
    </row>
    <row r="596" spans="1:7" ht="30" outlineLevel="4" collapsed="1">
      <c r="A596" s="4" t="s">
        <v>12</v>
      </c>
      <c r="B596" s="4" t="s">
        <v>92</v>
      </c>
      <c r="C596" s="4" t="s">
        <v>2</v>
      </c>
      <c r="D596" s="4"/>
      <c r="E596" s="4" t="s">
        <v>690</v>
      </c>
      <c r="F596" s="4" t="s">
        <v>15</v>
      </c>
      <c r="G596" s="4">
        <v>1</v>
      </c>
    </row>
    <row r="597" spans="1:7" outlineLevel="4" collapsed="1">
      <c r="A597" s="4" t="s">
        <v>12</v>
      </c>
      <c r="B597" s="4" t="s">
        <v>13</v>
      </c>
      <c r="C597" s="4" t="s">
        <v>2</v>
      </c>
      <c r="D597" s="4"/>
      <c r="E597" s="4" t="s">
        <v>691</v>
      </c>
      <c r="F597" s="4" t="s">
        <v>15</v>
      </c>
      <c r="G597" s="4" t="s">
        <v>16</v>
      </c>
    </row>
    <row r="598" spans="1:7" ht="30" outlineLevel="2" collapsed="1">
      <c r="A598" s="4" t="s">
        <v>15</v>
      </c>
      <c r="B598" s="4" t="s">
        <v>92</v>
      </c>
      <c r="C598" s="4" t="s">
        <v>2</v>
      </c>
      <c r="D598" s="4" t="b">
        <f>EXACT(G571,"Yes: Alternative Approach")</f>
        <v>0</v>
      </c>
      <c r="E598" s="4" t="s">
        <v>722</v>
      </c>
      <c r="F598" s="4" t="s">
        <v>15</v>
      </c>
      <c r="G598" s="4">
        <v>1</v>
      </c>
    </row>
    <row r="599" spans="1:7" ht="30" outlineLevel="2" collapsed="1">
      <c r="A599" s="4" t="s">
        <v>15</v>
      </c>
      <c r="B599" s="4" t="s">
        <v>13</v>
      </c>
      <c r="C599" s="4" t="s">
        <v>2</v>
      </c>
      <c r="D599" s="4" t="b">
        <f>EXACT(G571,"Yes: Alternative Approach")</f>
        <v>0</v>
      </c>
      <c r="E599" s="4" t="s">
        <v>723</v>
      </c>
      <c r="F599" s="4" t="s">
        <v>15</v>
      </c>
      <c r="G599" s="4" t="s">
        <v>16</v>
      </c>
    </row>
    <row r="600" spans="1:7" ht="30" outlineLevel="2" collapsed="1">
      <c r="A600" s="4" t="s">
        <v>15</v>
      </c>
      <c r="B600" s="4" t="s">
        <v>92</v>
      </c>
      <c r="C600" s="4" t="s">
        <v>2</v>
      </c>
      <c r="D600" s="4" t="b">
        <f>EXACT(G571,"Yes: Alternative Approach")</f>
        <v>0</v>
      </c>
      <c r="E600" s="4" t="s">
        <v>724</v>
      </c>
      <c r="F600" s="4" t="s">
        <v>15</v>
      </c>
      <c r="G600" s="4">
        <v>1</v>
      </c>
    </row>
    <row r="601" spans="1:7" ht="30" outlineLevel="2" collapsed="1">
      <c r="A601" s="4" t="s">
        <v>15</v>
      </c>
      <c r="B601" s="4" t="s">
        <v>13</v>
      </c>
      <c r="C601" s="4" t="s">
        <v>2</v>
      </c>
      <c r="D601" s="4" t="b">
        <f>EXACT(G571,"Yes: Alternative Approach")</f>
        <v>0</v>
      </c>
      <c r="E601" s="4" t="s">
        <v>725</v>
      </c>
      <c r="F601" s="4" t="s">
        <v>15</v>
      </c>
      <c r="G601" s="4" t="s">
        <v>16</v>
      </c>
    </row>
    <row r="602" spans="1:7" outlineLevel="1">
      <c r="A602" s="34" t="s">
        <v>15</v>
      </c>
      <c r="B602" s="35" t="s">
        <v>587</v>
      </c>
      <c r="C602" s="34" t="s">
        <v>2</v>
      </c>
      <c r="D602" s="34" t="b">
        <f>EXACT(G319,"Electricity consumption from the grid")</f>
        <v>1</v>
      </c>
      <c r="E602" s="34" t="s">
        <v>588</v>
      </c>
      <c r="F602" s="34" t="s">
        <v>15</v>
      </c>
      <c r="G602" s="34" t="s">
        <v>2</v>
      </c>
    </row>
    <row r="603" spans="1:7" ht="75" outlineLevel="2" collapsed="1">
      <c r="A603" s="4" t="s">
        <v>12</v>
      </c>
      <c r="B603" s="4" t="s">
        <v>51</v>
      </c>
      <c r="C603" s="5" t="s">
        <v>589</v>
      </c>
      <c r="D603" s="4"/>
      <c r="E603" s="4" t="s">
        <v>590</v>
      </c>
      <c r="F603" s="4" t="s">
        <v>15</v>
      </c>
      <c r="G603" s="4" t="s">
        <v>591</v>
      </c>
    </row>
    <row r="604" spans="1:7" outlineLevel="2">
      <c r="A604" s="34" t="s">
        <v>15</v>
      </c>
      <c r="B604" s="35" t="s">
        <v>592</v>
      </c>
      <c r="C604" s="34" t="s">
        <v>2</v>
      </c>
      <c r="D604" s="34" t="b">
        <f>EXACT(G603,"Calculate the combined margin emission factor of the applicable electricity system, using the procedures in the latest approved version of the “Use Tool 7 to calculate the emission factor for an electricity system” (EFEL,j/k/l,y = EFgrid,CM,y)")</f>
        <v>1</v>
      </c>
      <c r="E604" s="34" t="s">
        <v>592</v>
      </c>
      <c r="F604" s="34" t="s">
        <v>15</v>
      </c>
      <c r="G604" s="34" t="s">
        <v>2</v>
      </c>
    </row>
    <row r="605" spans="1:7" outlineLevel="3" collapsed="1">
      <c r="A605" s="4" t="s">
        <v>12</v>
      </c>
      <c r="B605" s="4" t="s">
        <v>13</v>
      </c>
      <c r="C605" s="4" t="s">
        <v>2</v>
      </c>
      <c r="D605" s="4"/>
      <c r="E605" s="4" t="s">
        <v>593</v>
      </c>
      <c r="F605" s="4" t="s">
        <v>15</v>
      </c>
      <c r="G605" s="4" t="s">
        <v>16</v>
      </c>
    </row>
    <row r="606" spans="1:7" ht="30" outlineLevel="3" collapsed="1">
      <c r="A606" s="4" t="s">
        <v>12</v>
      </c>
      <c r="B606" s="4" t="s">
        <v>51</v>
      </c>
      <c r="C606" s="5" t="s">
        <v>594</v>
      </c>
      <c r="D606" s="4"/>
      <c r="E606" s="4" t="s">
        <v>595</v>
      </c>
      <c r="F606" s="4" t="s">
        <v>15</v>
      </c>
      <c r="G606" s="4" t="s">
        <v>596</v>
      </c>
    </row>
    <row r="607" spans="1:7" outlineLevel="3">
      <c r="A607" s="34" t="s">
        <v>15</v>
      </c>
      <c r="B607" s="35" t="s">
        <v>597</v>
      </c>
      <c r="C607" s="34" t="s">
        <v>2</v>
      </c>
      <c r="D607" s="34" t="b">
        <f>EXACT(G606,"Annual")</f>
        <v>0</v>
      </c>
      <c r="E607" s="34" t="s">
        <v>598</v>
      </c>
      <c r="F607" s="34" t="s">
        <v>15</v>
      </c>
      <c r="G607" s="34" t="s">
        <v>2</v>
      </c>
    </row>
    <row r="608" spans="1:7" ht="30" outlineLevel="4" collapsed="1">
      <c r="A608" s="4" t="s">
        <v>12</v>
      </c>
      <c r="B608" s="4" t="s">
        <v>51</v>
      </c>
      <c r="C608" s="5" t="s">
        <v>599</v>
      </c>
      <c r="D608" s="4"/>
      <c r="E608" s="4" t="s">
        <v>598</v>
      </c>
      <c r="F608" s="4" t="s">
        <v>15</v>
      </c>
      <c r="G608" s="4" t="s">
        <v>12</v>
      </c>
    </row>
    <row r="609" spans="1:7" outlineLevel="4">
      <c r="A609" s="34" t="s">
        <v>15</v>
      </c>
      <c r="B609" s="35" t="s">
        <v>600</v>
      </c>
      <c r="C609" s="34" t="s">
        <v>2</v>
      </c>
      <c r="D609" s="34" t="b">
        <f>EXACT(G608,"No")</f>
        <v>0</v>
      </c>
      <c r="E609" s="34" t="s">
        <v>601</v>
      </c>
      <c r="F609" s="34" t="s">
        <v>15</v>
      </c>
      <c r="G609" s="34" t="s">
        <v>2</v>
      </c>
    </row>
    <row r="610" spans="1:7" ht="30" outlineLevel="5" collapsed="1">
      <c r="A610" s="4" t="s">
        <v>12</v>
      </c>
      <c r="B610" s="4" t="s">
        <v>51</v>
      </c>
      <c r="C610" s="5" t="s">
        <v>602</v>
      </c>
      <c r="D610" s="4"/>
      <c r="E610" s="4" t="s">
        <v>601</v>
      </c>
      <c r="F610" s="4" t="s">
        <v>15</v>
      </c>
      <c r="G610" s="4" t="s">
        <v>12</v>
      </c>
    </row>
    <row r="611" spans="1:7" outlineLevel="5">
      <c r="A611" s="34" t="s">
        <v>15</v>
      </c>
      <c r="B611" s="35" t="s">
        <v>603</v>
      </c>
      <c r="C611" s="34" t="s">
        <v>2</v>
      </c>
      <c r="D611" s="34" t="b">
        <f>EXACT(G610,"No")</f>
        <v>0</v>
      </c>
      <c r="E611" s="34" t="s">
        <v>604</v>
      </c>
      <c r="F611" s="34" t="s">
        <v>15</v>
      </c>
      <c r="G611" s="34" t="s">
        <v>2</v>
      </c>
    </row>
    <row r="612" spans="1:7" ht="30" outlineLevel="6" collapsed="1">
      <c r="A612" s="4" t="s">
        <v>12</v>
      </c>
      <c r="B612" s="4" t="s">
        <v>51</v>
      </c>
      <c r="C612" s="5" t="s">
        <v>605</v>
      </c>
      <c r="D612" s="4"/>
      <c r="E612" s="4" t="s">
        <v>604</v>
      </c>
      <c r="F612" s="4" t="s">
        <v>15</v>
      </c>
      <c r="G612" s="4" t="s">
        <v>12</v>
      </c>
    </row>
    <row r="613" spans="1:7" outlineLevel="6">
      <c r="A613" s="34" t="s">
        <v>15</v>
      </c>
      <c r="B613" s="35" t="s">
        <v>606</v>
      </c>
      <c r="C613" s="34" t="s">
        <v>2</v>
      </c>
      <c r="D613" s="34" t="b">
        <f>EXACT(G612,"No")</f>
        <v>0</v>
      </c>
      <c r="E613" s="34" t="s">
        <v>607</v>
      </c>
      <c r="F613" s="34" t="s">
        <v>15</v>
      </c>
      <c r="G613" s="34" t="s">
        <v>2</v>
      </c>
    </row>
    <row r="614" spans="1:7" ht="30" outlineLevel="7" collapsed="1">
      <c r="A614" s="4" t="s">
        <v>12</v>
      </c>
      <c r="B614" s="4" t="s">
        <v>51</v>
      </c>
      <c r="C614" s="5" t="s">
        <v>727</v>
      </c>
      <c r="D614" s="4"/>
      <c r="E614" s="4" t="s">
        <v>607</v>
      </c>
      <c r="F614" s="4" t="s">
        <v>15</v>
      </c>
      <c r="G614" s="4" t="s">
        <v>12</v>
      </c>
    </row>
    <row r="615" spans="1:7" ht="30" outlineLevel="7" collapsed="1">
      <c r="A615" s="4" t="s">
        <v>15</v>
      </c>
      <c r="B615" s="5" t="s">
        <v>728</v>
      </c>
      <c r="C615" s="4" t="s">
        <v>2</v>
      </c>
      <c r="D615" s="4" t="b">
        <f>EXACT(G614,"No")</f>
        <v>0</v>
      </c>
      <c r="E615" s="4" t="s">
        <v>729</v>
      </c>
      <c r="F615" s="4" t="s">
        <v>15</v>
      </c>
      <c r="G615" s="4" t="s">
        <v>2</v>
      </c>
    </row>
    <row r="616" spans="1:7" outlineLevel="7" collapsed="1">
      <c r="A616" s="4" t="s">
        <v>15</v>
      </c>
      <c r="B616" s="5" t="s">
        <v>608</v>
      </c>
      <c r="C616" s="4" t="s">
        <v>2</v>
      </c>
      <c r="D616" s="4" t="b">
        <f>EXACT(G614,"Yes")</f>
        <v>1</v>
      </c>
      <c r="E616" s="4" t="s">
        <v>609</v>
      </c>
      <c r="F616" s="4" t="s">
        <v>15</v>
      </c>
      <c r="G616" s="4" t="s">
        <v>2</v>
      </c>
    </row>
    <row r="617" spans="1:7" outlineLevel="6">
      <c r="A617" s="34" t="s">
        <v>15</v>
      </c>
      <c r="B617" s="35" t="s">
        <v>608</v>
      </c>
      <c r="C617" s="34" t="s">
        <v>2</v>
      </c>
      <c r="D617" s="34" t="b">
        <f>EXACT(G612,"Yes")</f>
        <v>1</v>
      </c>
      <c r="E617" s="34" t="s">
        <v>609</v>
      </c>
      <c r="F617" s="34" t="s">
        <v>15</v>
      </c>
      <c r="G617" s="34" t="s">
        <v>2</v>
      </c>
    </row>
    <row r="618" spans="1:7" ht="45" outlineLevel="7" collapsed="1">
      <c r="A618" s="4" t="s">
        <v>12</v>
      </c>
      <c r="B618" s="4" t="s">
        <v>51</v>
      </c>
      <c r="C618" s="5" t="s">
        <v>730</v>
      </c>
      <c r="D618" s="4"/>
      <c r="E618" s="4" t="s">
        <v>731</v>
      </c>
      <c r="F618" s="4" t="s">
        <v>15</v>
      </c>
      <c r="G618" s="4" t="s">
        <v>732</v>
      </c>
    </row>
    <row r="619" spans="1:7" outlineLevel="7" collapsed="1">
      <c r="A619" s="4" t="s">
        <v>15</v>
      </c>
      <c r="B619" s="5" t="s">
        <v>733</v>
      </c>
      <c r="C619" s="4" t="s">
        <v>2</v>
      </c>
      <c r="D619" s="4" t="b">
        <f>EXACT(G618,"Lambda (λy) should be determined by applying the step wise procedure provided in appendix 3 of methodology")</f>
        <v>0</v>
      </c>
      <c r="E619" s="4" t="s">
        <v>733</v>
      </c>
      <c r="F619" s="4" t="s">
        <v>15</v>
      </c>
      <c r="G619" s="4" t="s">
        <v>2</v>
      </c>
    </row>
    <row r="620" spans="1:7" outlineLevel="7" collapsed="1">
      <c r="A620" s="4" t="s">
        <v>15</v>
      </c>
      <c r="B620" s="5" t="s">
        <v>734</v>
      </c>
      <c r="C620" s="4" t="s">
        <v>2</v>
      </c>
      <c r="D620" s="4" t="b">
        <f>EXACT(G618,"Use default values of lambda based on the share of electricity generation from low-cost/must-run in total generation")</f>
        <v>1</v>
      </c>
      <c r="E620" s="4" t="s">
        <v>734</v>
      </c>
      <c r="F620" s="4" t="s">
        <v>15</v>
      </c>
      <c r="G620" s="4" t="s">
        <v>2</v>
      </c>
    </row>
    <row r="621" spans="1:7" ht="30" outlineLevel="7" collapsed="1">
      <c r="A621" s="4" t="s">
        <v>15</v>
      </c>
      <c r="B621" s="4" t="s">
        <v>92</v>
      </c>
      <c r="C621" s="4" t="s">
        <v>2</v>
      </c>
      <c r="D621" s="4" t="s">
        <v>15</v>
      </c>
      <c r="E621" s="4" t="s">
        <v>735</v>
      </c>
      <c r="F621" s="4" t="s">
        <v>15</v>
      </c>
      <c r="G621" s="4">
        <v>1</v>
      </c>
    </row>
    <row r="622" spans="1:7" outlineLevel="7" collapsed="1">
      <c r="A622" s="4" t="s">
        <v>12</v>
      </c>
      <c r="B622" s="5" t="s">
        <v>623</v>
      </c>
      <c r="C622" s="4" t="s">
        <v>2</v>
      </c>
      <c r="D622" s="4"/>
      <c r="E622" s="4" t="s">
        <v>624</v>
      </c>
      <c r="F622" s="4" t="s">
        <v>12</v>
      </c>
      <c r="G622" s="4" t="s">
        <v>2</v>
      </c>
    </row>
    <row r="623" spans="1:7" outlineLevel="5">
      <c r="A623" s="34" t="s">
        <v>15</v>
      </c>
      <c r="B623" s="35" t="s">
        <v>610</v>
      </c>
      <c r="C623" s="34" t="s">
        <v>2</v>
      </c>
      <c r="D623" s="34" t="b">
        <f>EXACT(G610,"Yes")</f>
        <v>1</v>
      </c>
      <c r="E623" s="34" t="s">
        <v>611</v>
      </c>
      <c r="F623" s="34" t="s">
        <v>15</v>
      </c>
      <c r="G623" s="34" t="s">
        <v>2</v>
      </c>
    </row>
    <row r="624" spans="1:7" ht="30" outlineLevel="6" collapsed="1">
      <c r="A624" s="4" t="s">
        <v>12</v>
      </c>
      <c r="B624" s="4" t="s">
        <v>51</v>
      </c>
      <c r="C624" s="5" t="s">
        <v>612</v>
      </c>
      <c r="D624" s="4"/>
      <c r="E624" s="4" t="s">
        <v>613</v>
      </c>
      <c r="F624" s="4" t="s">
        <v>15</v>
      </c>
      <c r="G624" s="4" t="s">
        <v>614</v>
      </c>
    </row>
    <row r="625" spans="1:7" ht="30" outlineLevel="6">
      <c r="A625" s="34" t="s">
        <v>15</v>
      </c>
      <c r="B625" s="35" t="s">
        <v>615</v>
      </c>
      <c r="C625" s="34" t="s">
        <v>2</v>
      </c>
      <c r="D625" s="34" t="b">
        <f>EXACT(G624,"Based on the total net electricity generation of all power plants serving the system and the fuel types and total fuel consumption of the project electricity system")</f>
        <v>0</v>
      </c>
      <c r="E625" s="34" t="s">
        <v>616</v>
      </c>
      <c r="F625" s="34" t="s">
        <v>15</v>
      </c>
      <c r="G625" s="34" t="s">
        <v>2</v>
      </c>
    </row>
    <row r="626" spans="1:7" outlineLevel="7" collapsed="1">
      <c r="A626" s="4" t="s">
        <v>15</v>
      </c>
      <c r="B626" s="4" t="s">
        <v>92</v>
      </c>
      <c r="C626" s="4" t="s">
        <v>2</v>
      </c>
      <c r="D626" s="4" t="s">
        <v>15</v>
      </c>
      <c r="E626" s="4" t="s">
        <v>620</v>
      </c>
      <c r="F626" s="4" t="s">
        <v>15</v>
      </c>
      <c r="G626" s="4">
        <v>1</v>
      </c>
    </row>
    <row r="627" spans="1:7" ht="45" outlineLevel="7" collapsed="1">
      <c r="A627" s="4" t="s">
        <v>12</v>
      </c>
      <c r="B627" s="4" t="s">
        <v>92</v>
      </c>
      <c r="C627" s="4" t="s">
        <v>2</v>
      </c>
      <c r="D627" s="4"/>
      <c r="E627" s="4" t="s">
        <v>621</v>
      </c>
      <c r="F627" s="4" t="s">
        <v>15</v>
      </c>
      <c r="G627" s="4">
        <v>1</v>
      </c>
    </row>
    <row r="628" spans="1:7" outlineLevel="7" collapsed="1">
      <c r="A628" s="4" t="s">
        <v>12</v>
      </c>
      <c r="B628" s="5" t="s">
        <v>622</v>
      </c>
      <c r="C628" s="4" t="s">
        <v>2</v>
      </c>
      <c r="D628" s="4"/>
      <c r="E628" s="4" t="s">
        <v>622</v>
      </c>
      <c r="F628" s="4" t="s">
        <v>12</v>
      </c>
      <c r="G628" s="4" t="s">
        <v>2</v>
      </c>
    </row>
    <row r="629" spans="1:7" ht="30" outlineLevel="6">
      <c r="A629" s="34" t="s">
        <v>15</v>
      </c>
      <c r="B629" s="35" t="s">
        <v>617</v>
      </c>
      <c r="C629" s="34" t="s">
        <v>2</v>
      </c>
      <c r="D629" s="34" t="b">
        <f>EXACT(G624,"Based on the net electricity generation and a CO2 emission factor of each power unit")</f>
        <v>1</v>
      </c>
      <c r="E629" s="34" t="s">
        <v>618</v>
      </c>
      <c r="F629" s="34" t="s">
        <v>15</v>
      </c>
      <c r="G629" s="34" t="s">
        <v>2</v>
      </c>
    </row>
    <row r="630" spans="1:7" outlineLevel="7" collapsed="1">
      <c r="A630" s="4" t="s">
        <v>15</v>
      </c>
      <c r="B630" s="4" t="s">
        <v>92</v>
      </c>
      <c r="C630" s="4" t="s">
        <v>2</v>
      </c>
      <c r="D630" s="4" t="s">
        <v>15</v>
      </c>
      <c r="E630" s="4" t="s">
        <v>620</v>
      </c>
      <c r="F630" s="4" t="s">
        <v>15</v>
      </c>
      <c r="G630" s="4">
        <v>1</v>
      </c>
    </row>
    <row r="631" spans="1:7" outlineLevel="7" collapsed="1">
      <c r="A631" s="4" t="s">
        <v>12</v>
      </c>
      <c r="B631" s="5" t="s">
        <v>623</v>
      </c>
      <c r="C631" s="4" t="s">
        <v>2</v>
      </c>
      <c r="D631" s="4"/>
      <c r="E631" s="4" t="s">
        <v>624</v>
      </c>
      <c r="F631" s="4" t="s">
        <v>12</v>
      </c>
      <c r="G631" s="4" t="s">
        <v>2</v>
      </c>
    </row>
    <row r="632" spans="1:7" outlineLevel="6" collapsed="1">
      <c r="A632" s="4" t="s">
        <v>15</v>
      </c>
      <c r="B632" s="4" t="s">
        <v>92</v>
      </c>
      <c r="C632" s="4" t="s">
        <v>2</v>
      </c>
      <c r="D632" s="4" t="s">
        <v>15</v>
      </c>
      <c r="E632" s="4" t="s">
        <v>619</v>
      </c>
      <c r="F632" s="4" t="s">
        <v>15</v>
      </c>
      <c r="G632" s="4">
        <v>1</v>
      </c>
    </row>
    <row r="633" spans="1:7" outlineLevel="4">
      <c r="A633" s="34" t="s">
        <v>15</v>
      </c>
      <c r="B633" s="35" t="s">
        <v>610</v>
      </c>
      <c r="C633" s="34" t="s">
        <v>2</v>
      </c>
      <c r="D633" s="34" t="b">
        <f>EXACT(G608,"Yes")</f>
        <v>1</v>
      </c>
      <c r="E633" s="34" t="s">
        <v>611</v>
      </c>
      <c r="F633" s="34" t="s">
        <v>15</v>
      </c>
      <c r="G633" s="34" t="s">
        <v>2</v>
      </c>
    </row>
    <row r="634" spans="1:7" ht="30" outlineLevel="5" collapsed="1">
      <c r="A634" s="4" t="s">
        <v>12</v>
      </c>
      <c r="B634" s="4" t="s">
        <v>51</v>
      </c>
      <c r="C634" s="5" t="s">
        <v>612</v>
      </c>
      <c r="D634" s="4"/>
      <c r="E634" s="4" t="s">
        <v>613</v>
      </c>
      <c r="F634" s="4" t="s">
        <v>15</v>
      </c>
      <c r="G634" s="4" t="s">
        <v>614</v>
      </c>
    </row>
    <row r="635" spans="1:7" ht="30" outlineLevel="5">
      <c r="A635" s="34" t="s">
        <v>15</v>
      </c>
      <c r="B635" s="35" t="s">
        <v>615</v>
      </c>
      <c r="C635" s="34" t="s">
        <v>2</v>
      </c>
      <c r="D635" s="34" t="b">
        <f>EXACT(G634,"Based on the total net electricity generation of all power plants serving the system and the fuel types and total fuel consumption of the project electricity system")</f>
        <v>0</v>
      </c>
      <c r="E635" s="34" t="s">
        <v>616</v>
      </c>
      <c r="F635" s="34" t="s">
        <v>15</v>
      </c>
      <c r="G635" s="34" t="s">
        <v>2</v>
      </c>
    </row>
    <row r="636" spans="1:7" outlineLevel="6" collapsed="1">
      <c r="A636" s="4" t="s">
        <v>15</v>
      </c>
      <c r="B636" s="4" t="s">
        <v>92</v>
      </c>
      <c r="C636" s="4" t="s">
        <v>2</v>
      </c>
      <c r="D636" s="4" t="s">
        <v>15</v>
      </c>
      <c r="E636" s="4" t="s">
        <v>620</v>
      </c>
      <c r="F636" s="4" t="s">
        <v>15</v>
      </c>
      <c r="G636" s="4">
        <v>1</v>
      </c>
    </row>
    <row r="637" spans="1:7" ht="45" outlineLevel="6" collapsed="1">
      <c r="A637" s="4" t="s">
        <v>12</v>
      </c>
      <c r="B637" s="4" t="s">
        <v>92</v>
      </c>
      <c r="C637" s="4" t="s">
        <v>2</v>
      </c>
      <c r="D637" s="4"/>
      <c r="E637" s="4" t="s">
        <v>621</v>
      </c>
      <c r="F637" s="4" t="s">
        <v>15</v>
      </c>
      <c r="G637" s="4">
        <v>1</v>
      </c>
    </row>
    <row r="638" spans="1:7" outlineLevel="6">
      <c r="A638" s="34" t="s">
        <v>12</v>
      </c>
      <c r="B638" s="35" t="s">
        <v>622</v>
      </c>
      <c r="C638" s="34" t="s">
        <v>2</v>
      </c>
      <c r="D638" s="34"/>
      <c r="E638" s="34" t="s">
        <v>622</v>
      </c>
      <c r="F638" s="34" t="s">
        <v>12</v>
      </c>
      <c r="G638" s="34" t="s">
        <v>2</v>
      </c>
    </row>
    <row r="639" spans="1:7" outlineLevel="7" collapsed="1">
      <c r="A639" s="4" t="s">
        <v>12</v>
      </c>
      <c r="B639" s="4" t="s">
        <v>13</v>
      </c>
      <c r="C639" s="4" t="s">
        <v>2</v>
      </c>
      <c r="D639" s="4"/>
      <c r="E639" s="4" t="s">
        <v>736</v>
      </c>
      <c r="F639" s="4" t="s">
        <v>15</v>
      </c>
      <c r="G639" s="4" t="s">
        <v>16</v>
      </c>
    </row>
    <row r="640" spans="1:7" ht="30" outlineLevel="7" collapsed="1">
      <c r="A640" s="4" t="s">
        <v>12</v>
      </c>
      <c r="B640" s="4" t="s">
        <v>92</v>
      </c>
      <c r="C640" s="4" t="s">
        <v>2</v>
      </c>
      <c r="D640" s="4"/>
      <c r="E640" s="4" t="s">
        <v>737</v>
      </c>
      <c r="F640" s="4" t="s">
        <v>15</v>
      </c>
      <c r="G640" s="4">
        <v>1</v>
      </c>
    </row>
    <row r="641" spans="1:7" ht="30" outlineLevel="7" collapsed="1">
      <c r="A641" s="4" t="s">
        <v>12</v>
      </c>
      <c r="B641" s="4" t="s">
        <v>92</v>
      </c>
      <c r="C641" s="4" t="s">
        <v>2</v>
      </c>
      <c r="D641" s="4"/>
      <c r="E641" s="4" t="s">
        <v>738</v>
      </c>
      <c r="F641" s="4" t="s">
        <v>15</v>
      </c>
      <c r="G641" s="4">
        <v>1</v>
      </c>
    </row>
    <row r="642" spans="1:7" outlineLevel="7" collapsed="1">
      <c r="A642" s="4" t="s">
        <v>12</v>
      </c>
      <c r="B642" s="4" t="s">
        <v>92</v>
      </c>
      <c r="C642" s="4" t="s">
        <v>2</v>
      </c>
      <c r="D642" s="4"/>
      <c r="E642" s="4" t="s">
        <v>739</v>
      </c>
      <c r="F642" s="4" t="s">
        <v>15</v>
      </c>
      <c r="G642" s="4">
        <v>1</v>
      </c>
    </row>
    <row r="643" spans="1:7" ht="30" outlineLevel="5">
      <c r="A643" s="34" t="s">
        <v>15</v>
      </c>
      <c r="B643" s="35" t="s">
        <v>617</v>
      </c>
      <c r="C643" s="34" t="s">
        <v>2</v>
      </c>
      <c r="D643" s="34" t="b">
        <f>EXACT(G634,"Based on the net electricity generation and a CO2 emission factor of each power unit")</f>
        <v>1</v>
      </c>
      <c r="E643" s="34" t="s">
        <v>618</v>
      </c>
      <c r="F643" s="34" t="s">
        <v>15</v>
      </c>
      <c r="G643" s="34" t="s">
        <v>2</v>
      </c>
    </row>
    <row r="644" spans="1:7" outlineLevel="6" collapsed="1">
      <c r="A644" s="4" t="s">
        <v>15</v>
      </c>
      <c r="B644" s="4" t="s">
        <v>92</v>
      </c>
      <c r="C644" s="4" t="s">
        <v>2</v>
      </c>
      <c r="D644" s="4" t="s">
        <v>15</v>
      </c>
      <c r="E644" s="4" t="s">
        <v>620</v>
      </c>
      <c r="F644" s="4" t="s">
        <v>15</v>
      </c>
      <c r="G644" s="4">
        <v>1</v>
      </c>
    </row>
    <row r="645" spans="1:7" outlineLevel="6">
      <c r="A645" s="34" t="s">
        <v>12</v>
      </c>
      <c r="B645" s="35" t="s">
        <v>623</v>
      </c>
      <c r="C645" s="34" t="s">
        <v>2</v>
      </c>
      <c r="D645" s="34"/>
      <c r="E645" s="34" t="s">
        <v>624</v>
      </c>
      <c r="F645" s="34" t="s">
        <v>12</v>
      </c>
      <c r="G645" s="34" t="s">
        <v>2</v>
      </c>
    </row>
    <row r="646" spans="1:7" ht="30" outlineLevel="7" collapsed="1">
      <c r="A646" s="4" t="s">
        <v>12</v>
      </c>
      <c r="B646" s="4" t="s">
        <v>51</v>
      </c>
      <c r="C646" s="5" t="s">
        <v>740</v>
      </c>
      <c r="D646" s="4"/>
      <c r="E646" s="4" t="s">
        <v>741</v>
      </c>
      <c r="F646" s="4" t="s">
        <v>15</v>
      </c>
      <c r="G646" s="4" t="s">
        <v>742</v>
      </c>
    </row>
    <row r="647" spans="1:7" outlineLevel="7" collapsed="1">
      <c r="A647" s="4" t="s">
        <v>15</v>
      </c>
      <c r="B647" s="5" t="s">
        <v>743</v>
      </c>
      <c r="C647" s="4" t="s">
        <v>2</v>
      </c>
      <c r="D647" s="4" t="b">
        <f>EXACT(G646,"Only data available is the electricity generation for the specific power unit")</f>
        <v>0</v>
      </c>
      <c r="E647" s="4" t="s">
        <v>744</v>
      </c>
      <c r="F647" s="4" t="s">
        <v>15</v>
      </c>
      <c r="G647" s="4" t="s">
        <v>2</v>
      </c>
    </row>
    <row r="648" spans="1:7" ht="30" outlineLevel="7" collapsed="1">
      <c r="A648" s="4" t="s">
        <v>15</v>
      </c>
      <c r="B648" s="5" t="s">
        <v>745</v>
      </c>
      <c r="C648" s="4" t="s">
        <v>2</v>
      </c>
      <c r="D648" s="4" t="b">
        <f>EXACT(G646,"Only data available for the specific power unit are the electricity generation and the fuel types used")</f>
        <v>0</v>
      </c>
      <c r="E648" s="4" t="s">
        <v>746</v>
      </c>
      <c r="F648" s="4" t="s">
        <v>15</v>
      </c>
      <c r="G648" s="4" t="s">
        <v>2</v>
      </c>
    </row>
    <row r="649" spans="1:7" outlineLevel="7" collapsed="1">
      <c r="A649" s="4" t="s">
        <v>15</v>
      </c>
      <c r="B649" s="5" t="s">
        <v>747</v>
      </c>
      <c r="C649" s="4" t="s">
        <v>2</v>
      </c>
      <c r="D649" s="4" t="b">
        <f>EXACT(G646,"Data available for fuel consumption and electricity generation")</f>
        <v>1</v>
      </c>
      <c r="E649" s="4" t="s">
        <v>742</v>
      </c>
      <c r="F649" s="4" t="s">
        <v>15</v>
      </c>
      <c r="G649" s="4" t="s">
        <v>2</v>
      </c>
    </row>
    <row r="650" spans="1:7" outlineLevel="5" collapsed="1">
      <c r="A650" s="4" t="s">
        <v>15</v>
      </c>
      <c r="B650" s="4" t="s">
        <v>92</v>
      </c>
      <c r="C650" s="4" t="s">
        <v>2</v>
      </c>
      <c r="D650" s="4" t="s">
        <v>15</v>
      </c>
      <c r="E650" s="4" t="s">
        <v>619</v>
      </c>
      <c r="F650" s="4" t="s">
        <v>15</v>
      </c>
      <c r="G650" s="4">
        <v>1</v>
      </c>
    </row>
    <row r="651" spans="1:7" outlineLevel="3">
      <c r="A651" s="34" t="s">
        <v>15</v>
      </c>
      <c r="B651" s="35" t="s">
        <v>625</v>
      </c>
      <c r="C651" s="34" t="s">
        <v>2</v>
      </c>
      <c r="D651" s="34" t="b">
        <f>EXACT(G606,"Hourly")</f>
        <v>1</v>
      </c>
      <c r="E651" s="34" t="s">
        <v>626</v>
      </c>
      <c r="F651" s="34" t="s">
        <v>15</v>
      </c>
      <c r="G651" s="34" t="s">
        <v>2</v>
      </c>
    </row>
    <row r="652" spans="1:7" ht="30" outlineLevel="4" collapsed="1">
      <c r="A652" s="4" t="s">
        <v>12</v>
      </c>
      <c r="B652" s="4" t="s">
        <v>51</v>
      </c>
      <c r="C652" s="5" t="s">
        <v>627</v>
      </c>
      <c r="D652" s="4"/>
      <c r="E652" s="4" t="s">
        <v>628</v>
      </c>
      <c r="F652" s="4" t="s">
        <v>15</v>
      </c>
      <c r="G652" s="4" t="s">
        <v>629</v>
      </c>
    </row>
    <row r="653" spans="1:7" ht="30" outlineLevel="4" collapsed="1">
      <c r="A653" s="4" t="s">
        <v>12</v>
      </c>
      <c r="B653" s="4" t="s">
        <v>92</v>
      </c>
      <c r="C653" s="4" t="s">
        <v>2</v>
      </c>
      <c r="D653" s="4"/>
      <c r="E653" s="4" t="s">
        <v>630</v>
      </c>
      <c r="F653" s="4" t="s">
        <v>15</v>
      </c>
      <c r="G653" s="4">
        <v>1</v>
      </c>
    </row>
    <row r="654" spans="1:7" outlineLevel="3">
      <c r="A654" s="34" t="s">
        <v>12</v>
      </c>
      <c r="B654" s="35" t="s">
        <v>631</v>
      </c>
      <c r="C654" s="34" t="s">
        <v>2</v>
      </c>
      <c r="D654" s="34"/>
      <c r="E654" s="34" t="s">
        <v>631</v>
      </c>
      <c r="F654" s="34" t="s">
        <v>15</v>
      </c>
      <c r="G654" s="34" t="s">
        <v>2</v>
      </c>
    </row>
    <row r="655" spans="1:7" outlineLevel="4" collapsed="1">
      <c r="A655" s="4" t="s">
        <v>15</v>
      </c>
      <c r="B655" s="4" t="s">
        <v>92</v>
      </c>
      <c r="C655" s="4" t="s">
        <v>2</v>
      </c>
      <c r="D655" s="4" t="s">
        <v>15</v>
      </c>
      <c r="E655" s="4" t="s">
        <v>632</v>
      </c>
      <c r="F655" s="4" t="s">
        <v>15</v>
      </c>
      <c r="G655" s="4">
        <v>1</v>
      </c>
    </row>
    <row r="656" spans="1:7" ht="409.5" outlineLevel="4" collapsed="1">
      <c r="A656" s="4" t="s">
        <v>15</v>
      </c>
      <c r="B656" s="4" t="s">
        <v>115</v>
      </c>
      <c r="C656" s="36" t="s">
        <v>116</v>
      </c>
      <c r="D656" s="4"/>
      <c r="E656" s="37" t="s">
        <v>633</v>
      </c>
      <c r="F656" s="4" t="s">
        <v>15</v>
      </c>
      <c r="G656" s="4" t="s">
        <v>2</v>
      </c>
    </row>
    <row r="657" spans="1:7" outlineLevel="4" collapsed="1">
      <c r="A657" s="4" t="s">
        <v>12</v>
      </c>
      <c r="B657" s="4" t="s">
        <v>92</v>
      </c>
      <c r="C657" s="4" t="s">
        <v>2</v>
      </c>
      <c r="D657" s="4"/>
      <c r="E657" s="4" t="s">
        <v>634</v>
      </c>
      <c r="F657" s="4" t="s">
        <v>15</v>
      </c>
      <c r="G657" s="4">
        <v>1</v>
      </c>
    </row>
    <row r="658" spans="1:7" outlineLevel="4" collapsed="1">
      <c r="A658" s="4" t="s">
        <v>12</v>
      </c>
      <c r="B658" s="4" t="s">
        <v>92</v>
      </c>
      <c r="C658" s="4" t="s">
        <v>2</v>
      </c>
      <c r="D658" s="4"/>
      <c r="E658" s="4" t="s">
        <v>635</v>
      </c>
      <c r="F658" s="4" t="s">
        <v>15</v>
      </c>
      <c r="G658" s="4">
        <v>1</v>
      </c>
    </row>
    <row r="659" spans="1:7" outlineLevel="4">
      <c r="A659" s="34" t="s">
        <v>12</v>
      </c>
      <c r="B659" s="35" t="s">
        <v>636</v>
      </c>
      <c r="C659" s="34" t="s">
        <v>2</v>
      </c>
      <c r="D659" s="34"/>
      <c r="E659" s="34" t="s">
        <v>636</v>
      </c>
      <c r="F659" s="34" t="s">
        <v>12</v>
      </c>
      <c r="G659" s="34" t="s">
        <v>2</v>
      </c>
    </row>
    <row r="660" spans="1:7" outlineLevel="5" collapsed="1">
      <c r="A660" s="4" t="s">
        <v>12</v>
      </c>
      <c r="B660" s="4" t="s">
        <v>13</v>
      </c>
      <c r="C660" s="4" t="s">
        <v>2</v>
      </c>
      <c r="D660" s="4"/>
      <c r="E660" s="4" t="s">
        <v>637</v>
      </c>
      <c r="F660" s="4" t="s">
        <v>15</v>
      </c>
      <c r="G660" s="4" t="s">
        <v>16</v>
      </c>
    </row>
    <row r="661" spans="1:7" outlineLevel="5" collapsed="1">
      <c r="A661" s="4" t="s">
        <v>12</v>
      </c>
      <c r="B661" s="4" t="s">
        <v>38</v>
      </c>
      <c r="C661" s="4" t="s">
        <v>2</v>
      </c>
      <c r="D661" s="4"/>
      <c r="E661" s="4" t="s">
        <v>638</v>
      </c>
      <c r="F661" s="4" t="s">
        <v>15</v>
      </c>
      <c r="G661" s="4" t="s">
        <v>40</v>
      </c>
    </row>
    <row r="662" spans="1:7" outlineLevel="5" collapsed="1">
      <c r="A662" s="4" t="s">
        <v>12</v>
      </c>
      <c r="B662" s="4" t="s">
        <v>92</v>
      </c>
      <c r="C662" s="4" t="s">
        <v>2</v>
      </c>
      <c r="D662" s="4"/>
      <c r="E662" s="4" t="s">
        <v>639</v>
      </c>
      <c r="F662" s="4" t="s">
        <v>15</v>
      </c>
      <c r="G662" s="4">
        <v>1</v>
      </c>
    </row>
    <row r="663" spans="1:7" outlineLevel="5" collapsed="1">
      <c r="A663" s="4" t="s">
        <v>12</v>
      </c>
      <c r="B663" s="4" t="s">
        <v>92</v>
      </c>
      <c r="C663" s="4" t="s">
        <v>2</v>
      </c>
      <c r="D663" s="4"/>
      <c r="E663" s="4" t="s">
        <v>640</v>
      </c>
      <c r="F663" s="4" t="s">
        <v>15</v>
      </c>
      <c r="G663" s="4">
        <v>1</v>
      </c>
    </row>
    <row r="664" spans="1:7" outlineLevel="3">
      <c r="A664" s="34" t="s">
        <v>12</v>
      </c>
      <c r="B664" s="35" t="s">
        <v>641</v>
      </c>
      <c r="C664" s="34" t="s">
        <v>2</v>
      </c>
      <c r="D664" s="34"/>
      <c r="E664" s="34" t="s">
        <v>641</v>
      </c>
      <c r="F664" s="34" t="s">
        <v>15</v>
      </c>
      <c r="G664" s="34" t="s">
        <v>2</v>
      </c>
    </row>
    <row r="665" spans="1:7" ht="30" outlineLevel="4" collapsed="1">
      <c r="A665" s="4" t="s">
        <v>12</v>
      </c>
      <c r="B665" s="4" t="s">
        <v>51</v>
      </c>
      <c r="C665" s="5" t="s">
        <v>642</v>
      </c>
      <c r="D665" s="4"/>
      <c r="E665" s="4" t="s">
        <v>643</v>
      </c>
      <c r="F665" s="4" t="s">
        <v>15</v>
      </c>
      <c r="G665" s="4" t="s">
        <v>12</v>
      </c>
    </row>
    <row r="666" spans="1:7" outlineLevel="4">
      <c r="A666" s="34" t="s">
        <v>15</v>
      </c>
      <c r="B666" s="35" t="s">
        <v>644</v>
      </c>
      <c r="C666" s="34" t="s">
        <v>2</v>
      </c>
      <c r="D666" s="34" t="b">
        <f>EXACT(G665,"No")</f>
        <v>0</v>
      </c>
      <c r="E666" s="34" t="s">
        <v>645</v>
      </c>
      <c r="F666" s="34" t="s">
        <v>15</v>
      </c>
      <c r="G666" s="34" t="s">
        <v>2</v>
      </c>
    </row>
    <row r="667" spans="1:7" ht="30" outlineLevel="5" collapsed="1">
      <c r="A667" s="4" t="s">
        <v>12</v>
      </c>
      <c r="B667" s="4" t="s">
        <v>51</v>
      </c>
      <c r="C667" s="5" t="s">
        <v>646</v>
      </c>
      <c r="D667" s="4"/>
      <c r="E667" s="4" t="s">
        <v>647</v>
      </c>
      <c r="F667" s="4" t="s">
        <v>15</v>
      </c>
      <c r="G667" s="4" t="s">
        <v>648</v>
      </c>
    </row>
    <row r="668" spans="1:7" outlineLevel="5">
      <c r="A668" s="34" t="s">
        <v>15</v>
      </c>
      <c r="B668" s="35" t="s">
        <v>649</v>
      </c>
      <c r="C668" s="34" t="s">
        <v>2</v>
      </c>
      <c r="D668" s="34" t="b">
        <f>EXACT(G667,"Neither")</f>
        <v>0</v>
      </c>
      <c r="E668" s="34" t="s">
        <v>649</v>
      </c>
      <c r="F668" s="34" t="s">
        <v>15</v>
      </c>
      <c r="G668" s="34" t="s">
        <v>2</v>
      </c>
    </row>
    <row r="669" spans="1:7" outlineLevel="6" collapsed="1">
      <c r="A669" s="4" t="s">
        <v>15</v>
      </c>
      <c r="B669" s="4" t="s">
        <v>92</v>
      </c>
      <c r="C669" s="4" t="s">
        <v>2</v>
      </c>
      <c r="D669" s="4" t="s">
        <v>15</v>
      </c>
      <c r="E669" s="4" t="s">
        <v>650</v>
      </c>
      <c r="F669" s="4" t="s">
        <v>15</v>
      </c>
      <c r="G669" s="4">
        <v>1</v>
      </c>
    </row>
    <row r="670" spans="1:7" outlineLevel="6" collapsed="1">
      <c r="A670" s="4" t="s">
        <v>15</v>
      </c>
      <c r="B670" s="4" t="s">
        <v>92</v>
      </c>
      <c r="C670" s="4" t="s">
        <v>2</v>
      </c>
      <c r="D670" s="4" t="s">
        <v>15</v>
      </c>
      <c r="E670" s="4" t="s">
        <v>651</v>
      </c>
      <c r="F670" s="4" t="s">
        <v>15</v>
      </c>
      <c r="G670" s="4">
        <v>1</v>
      </c>
    </row>
    <row r="671" spans="1:7" outlineLevel="6" collapsed="1">
      <c r="A671" s="4" t="s">
        <v>15</v>
      </c>
      <c r="B671" s="4" t="s">
        <v>92</v>
      </c>
      <c r="C671" s="4" t="s">
        <v>2</v>
      </c>
      <c r="D671" s="4" t="s">
        <v>15</v>
      </c>
      <c r="E671" s="4" t="s">
        <v>652</v>
      </c>
      <c r="F671" s="4" t="s">
        <v>15</v>
      </c>
      <c r="G671" s="4">
        <v>1</v>
      </c>
    </row>
    <row r="672" spans="1:7" outlineLevel="6" collapsed="1">
      <c r="A672" s="4" t="s">
        <v>15</v>
      </c>
      <c r="B672" s="4" t="s">
        <v>92</v>
      </c>
      <c r="C672" s="4" t="s">
        <v>2</v>
      </c>
      <c r="D672" s="4" t="s">
        <v>15</v>
      </c>
      <c r="E672" s="4" t="s">
        <v>632</v>
      </c>
      <c r="F672" s="4" t="s">
        <v>15</v>
      </c>
      <c r="G672" s="4">
        <v>1</v>
      </c>
    </row>
    <row r="673" spans="1:7" ht="30" outlineLevel="6" collapsed="1">
      <c r="A673" s="4" t="s">
        <v>12</v>
      </c>
      <c r="B673" s="4" t="s">
        <v>51</v>
      </c>
      <c r="C673" s="5" t="s">
        <v>653</v>
      </c>
      <c r="D673" s="4"/>
      <c r="E673" s="4" t="s">
        <v>654</v>
      </c>
      <c r="F673" s="4" t="s">
        <v>15</v>
      </c>
      <c r="G673" s="4" t="s">
        <v>12</v>
      </c>
    </row>
    <row r="674" spans="1:7" ht="45" outlineLevel="6" collapsed="1">
      <c r="A674" s="4" t="s">
        <v>12</v>
      </c>
      <c r="B674" s="4" t="s">
        <v>51</v>
      </c>
      <c r="C674" s="5" t="s">
        <v>655</v>
      </c>
      <c r="D674" s="4"/>
      <c r="E674" s="4" t="s">
        <v>656</v>
      </c>
      <c r="F674" s="4" t="s">
        <v>15</v>
      </c>
      <c r="G674" s="4" t="s">
        <v>657</v>
      </c>
    </row>
    <row r="675" spans="1:7" ht="30" outlineLevel="6" collapsed="1">
      <c r="A675" s="4" t="s">
        <v>12</v>
      </c>
      <c r="B675" s="4" t="s">
        <v>51</v>
      </c>
      <c r="C675" s="5" t="s">
        <v>658</v>
      </c>
      <c r="D675" s="4"/>
      <c r="E675" s="4" t="s">
        <v>659</v>
      </c>
      <c r="F675" s="4" t="s">
        <v>15</v>
      </c>
      <c r="G675" s="4" t="s">
        <v>12</v>
      </c>
    </row>
    <row r="676" spans="1:7" outlineLevel="6" collapsed="1">
      <c r="A676" s="4" t="s">
        <v>15</v>
      </c>
      <c r="B676" s="4" t="s">
        <v>92</v>
      </c>
      <c r="C676" s="4" t="s">
        <v>2</v>
      </c>
      <c r="D676" s="4" t="s">
        <v>15</v>
      </c>
      <c r="E676" s="4" t="s">
        <v>660</v>
      </c>
      <c r="F676" s="4" t="s">
        <v>15</v>
      </c>
      <c r="G676" s="4">
        <v>1</v>
      </c>
    </row>
    <row r="677" spans="1:7" outlineLevel="5">
      <c r="A677" s="34" t="s">
        <v>15</v>
      </c>
      <c r="B677" s="35" t="s">
        <v>661</v>
      </c>
      <c r="C677" s="34" t="s">
        <v>2</v>
      </c>
      <c r="D677" s="34" t="b">
        <f>EXACT(G667,"Isolated System")</f>
        <v>0</v>
      </c>
      <c r="E677" s="34" t="s">
        <v>662</v>
      </c>
      <c r="F677" s="34" t="s">
        <v>15</v>
      </c>
      <c r="G677" s="34" t="s">
        <v>2</v>
      </c>
    </row>
    <row r="678" spans="1:7" outlineLevel="6" collapsed="1">
      <c r="A678" s="4" t="s">
        <v>15</v>
      </c>
      <c r="B678" s="4" t="s">
        <v>92</v>
      </c>
      <c r="C678" s="4" t="s">
        <v>2</v>
      </c>
      <c r="D678" s="4" t="s">
        <v>15</v>
      </c>
      <c r="E678" s="4" t="s">
        <v>650</v>
      </c>
      <c r="F678" s="4" t="s">
        <v>15</v>
      </c>
      <c r="G678" s="4">
        <v>1</v>
      </c>
    </row>
    <row r="679" spans="1:7" outlineLevel="6" collapsed="1">
      <c r="A679" s="4" t="s">
        <v>15</v>
      </c>
      <c r="B679" s="4" t="s">
        <v>92</v>
      </c>
      <c r="C679" s="4" t="s">
        <v>2</v>
      </c>
      <c r="D679" s="4" t="s">
        <v>15</v>
      </c>
      <c r="E679" s="4" t="s">
        <v>651</v>
      </c>
      <c r="F679" s="4" t="s">
        <v>15</v>
      </c>
      <c r="G679" s="4">
        <v>1</v>
      </c>
    </row>
    <row r="680" spans="1:7" outlineLevel="6" collapsed="1">
      <c r="A680" s="4" t="s">
        <v>15</v>
      </c>
      <c r="B680" s="4" t="s">
        <v>92</v>
      </c>
      <c r="C680" s="4" t="s">
        <v>2</v>
      </c>
      <c r="D680" s="4" t="s">
        <v>15</v>
      </c>
      <c r="E680" s="4" t="s">
        <v>652</v>
      </c>
      <c r="F680" s="4" t="s">
        <v>15</v>
      </c>
      <c r="G680" s="4">
        <v>1</v>
      </c>
    </row>
    <row r="681" spans="1:7" outlineLevel="6" collapsed="1">
      <c r="A681" s="4" t="s">
        <v>15</v>
      </c>
      <c r="B681" s="4" t="s">
        <v>92</v>
      </c>
      <c r="C681" s="4" t="s">
        <v>2</v>
      </c>
      <c r="D681" s="4" t="s">
        <v>15</v>
      </c>
      <c r="E681" s="4" t="s">
        <v>660</v>
      </c>
      <c r="F681" s="4" t="s">
        <v>15</v>
      </c>
      <c r="G681" s="4">
        <v>1</v>
      </c>
    </row>
    <row r="682" spans="1:7" outlineLevel="6" collapsed="1">
      <c r="A682" s="4" t="s">
        <v>15</v>
      </c>
      <c r="B682" s="4" t="s">
        <v>92</v>
      </c>
      <c r="C682" s="4" t="s">
        <v>2</v>
      </c>
      <c r="D682" s="4" t="s">
        <v>15</v>
      </c>
      <c r="E682" s="4" t="s">
        <v>632</v>
      </c>
      <c r="F682" s="4" t="s">
        <v>15</v>
      </c>
      <c r="G682" s="4">
        <v>1</v>
      </c>
    </row>
    <row r="683" spans="1:7" ht="30" outlineLevel="6" collapsed="1">
      <c r="A683" s="4" t="s">
        <v>12</v>
      </c>
      <c r="B683" s="4" t="s">
        <v>51</v>
      </c>
      <c r="C683" s="5" t="s">
        <v>663</v>
      </c>
      <c r="D683" s="4"/>
      <c r="E683" s="4" t="s">
        <v>664</v>
      </c>
      <c r="F683" s="4" t="s">
        <v>15</v>
      </c>
      <c r="G683" s="4" t="s">
        <v>665</v>
      </c>
    </row>
    <row r="684" spans="1:7" outlineLevel="6">
      <c r="A684" s="34" t="s">
        <v>15</v>
      </c>
      <c r="B684" s="35" t="s">
        <v>666</v>
      </c>
      <c r="C684" s="34" t="s">
        <v>2</v>
      </c>
      <c r="D684" s="34" t="b">
        <f>EXACT(G683,"Multiple")</f>
        <v>0</v>
      </c>
      <c r="E684" s="34" t="s">
        <v>667</v>
      </c>
      <c r="F684" s="34" t="s">
        <v>15</v>
      </c>
      <c r="G684" s="34" t="s">
        <v>2</v>
      </c>
    </row>
    <row r="685" spans="1:7" ht="30" outlineLevel="7" collapsed="1">
      <c r="A685" s="4" t="s">
        <v>12</v>
      </c>
      <c r="B685" s="4" t="s">
        <v>51</v>
      </c>
      <c r="C685" s="5" t="s">
        <v>748</v>
      </c>
      <c r="D685" s="4"/>
      <c r="E685" s="4" t="s">
        <v>749</v>
      </c>
      <c r="F685" s="4" t="s">
        <v>15</v>
      </c>
      <c r="G685" s="4" t="s">
        <v>750</v>
      </c>
    </row>
    <row r="686" spans="1:7" ht="30" outlineLevel="7" collapsed="1">
      <c r="A686" s="4" t="s">
        <v>15</v>
      </c>
      <c r="B686" s="4" t="s">
        <v>51</v>
      </c>
      <c r="C686" s="5" t="s">
        <v>751</v>
      </c>
      <c r="D686" s="4" t="b">
        <f>EXACT(G685,"Isolated grid systems with multiple fuel and technology types with combined cycle power plants")</f>
        <v>0</v>
      </c>
      <c r="E686" s="4" t="s">
        <v>752</v>
      </c>
      <c r="F686" s="4" t="s">
        <v>15</v>
      </c>
      <c r="G686" s="4" t="s">
        <v>12</v>
      </c>
    </row>
    <row r="687" spans="1:7" ht="30" outlineLevel="7" collapsed="1">
      <c r="A687" s="4" t="s">
        <v>15</v>
      </c>
      <c r="B687" s="4" t="s">
        <v>51</v>
      </c>
      <c r="C687" s="5" t="s">
        <v>753</v>
      </c>
      <c r="D687" s="4" t="b">
        <f>EXACT(G685,"Isolated grid systems with multiple fuel and technology types without combined cycle power plants")</f>
        <v>0</v>
      </c>
      <c r="E687" s="4" t="s">
        <v>752</v>
      </c>
      <c r="F687" s="4" t="s">
        <v>15</v>
      </c>
      <c r="G687" s="4" t="s">
        <v>12</v>
      </c>
    </row>
    <row r="688" spans="1:7" outlineLevel="5">
      <c r="A688" s="34" t="s">
        <v>15</v>
      </c>
      <c r="B688" s="35" t="s">
        <v>649</v>
      </c>
      <c r="C688" s="34" t="s">
        <v>2</v>
      </c>
      <c r="D688" s="34" t="b">
        <f>EXACT(G667,"Grid is located in LDC/SIDs/URC")</f>
        <v>1</v>
      </c>
      <c r="E688" s="34" t="s">
        <v>649</v>
      </c>
      <c r="F688" s="34" t="s">
        <v>15</v>
      </c>
      <c r="G688" s="34" t="s">
        <v>2</v>
      </c>
    </row>
    <row r="689" spans="1:7" outlineLevel="6" collapsed="1">
      <c r="A689" s="4" t="s">
        <v>15</v>
      </c>
      <c r="B689" s="4" t="s">
        <v>92</v>
      </c>
      <c r="C689" s="4" t="s">
        <v>2</v>
      </c>
      <c r="D689" s="4" t="s">
        <v>15</v>
      </c>
      <c r="E689" s="4" t="s">
        <v>650</v>
      </c>
      <c r="F689" s="4" t="s">
        <v>15</v>
      </c>
      <c r="G689" s="4">
        <v>1</v>
      </c>
    </row>
    <row r="690" spans="1:7" outlineLevel="6" collapsed="1">
      <c r="A690" s="4" t="s">
        <v>15</v>
      </c>
      <c r="B690" s="4" t="s">
        <v>92</v>
      </c>
      <c r="C690" s="4" t="s">
        <v>2</v>
      </c>
      <c r="D690" s="4" t="s">
        <v>15</v>
      </c>
      <c r="E690" s="4" t="s">
        <v>651</v>
      </c>
      <c r="F690" s="4" t="s">
        <v>15</v>
      </c>
      <c r="G690" s="4">
        <v>1</v>
      </c>
    </row>
    <row r="691" spans="1:7" outlineLevel="6" collapsed="1">
      <c r="A691" s="4" t="s">
        <v>15</v>
      </c>
      <c r="B691" s="4" t="s">
        <v>92</v>
      </c>
      <c r="C691" s="4" t="s">
        <v>2</v>
      </c>
      <c r="D691" s="4" t="s">
        <v>15</v>
      </c>
      <c r="E691" s="4" t="s">
        <v>652</v>
      </c>
      <c r="F691" s="4" t="s">
        <v>15</v>
      </c>
      <c r="G691" s="4">
        <v>1</v>
      </c>
    </row>
    <row r="692" spans="1:7" outlineLevel="6" collapsed="1">
      <c r="A692" s="4" t="s">
        <v>15</v>
      </c>
      <c r="B692" s="4" t="s">
        <v>92</v>
      </c>
      <c r="C692" s="4" t="s">
        <v>2</v>
      </c>
      <c r="D692" s="4" t="s">
        <v>15</v>
      </c>
      <c r="E692" s="4" t="s">
        <v>632</v>
      </c>
      <c r="F692" s="4" t="s">
        <v>15</v>
      </c>
      <c r="G692" s="4">
        <v>1</v>
      </c>
    </row>
    <row r="693" spans="1:7" ht="30" outlineLevel="6" collapsed="1">
      <c r="A693" s="4" t="s">
        <v>12</v>
      </c>
      <c r="B693" s="4" t="s">
        <v>51</v>
      </c>
      <c r="C693" s="5" t="s">
        <v>653</v>
      </c>
      <c r="D693" s="4"/>
      <c r="E693" s="4" t="s">
        <v>654</v>
      </c>
      <c r="F693" s="4" t="s">
        <v>15</v>
      </c>
      <c r="G693" s="4" t="s">
        <v>12</v>
      </c>
    </row>
    <row r="694" spans="1:7" ht="45" outlineLevel="6" collapsed="1">
      <c r="A694" s="4" t="s">
        <v>12</v>
      </c>
      <c r="B694" s="4" t="s">
        <v>51</v>
      </c>
      <c r="C694" s="5" t="s">
        <v>655</v>
      </c>
      <c r="D694" s="4"/>
      <c r="E694" s="4" t="s">
        <v>656</v>
      </c>
      <c r="F694" s="4" t="s">
        <v>15</v>
      </c>
      <c r="G694" s="4" t="s">
        <v>657</v>
      </c>
    </row>
    <row r="695" spans="1:7" ht="30" outlineLevel="6" collapsed="1">
      <c r="A695" s="4" t="s">
        <v>12</v>
      </c>
      <c r="B695" s="4" t="s">
        <v>51</v>
      </c>
      <c r="C695" s="5" t="s">
        <v>658</v>
      </c>
      <c r="D695" s="4"/>
      <c r="E695" s="4" t="s">
        <v>659</v>
      </c>
      <c r="F695" s="4" t="s">
        <v>15</v>
      </c>
      <c r="G695" s="4" t="s">
        <v>12</v>
      </c>
    </row>
    <row r="696" spans="1:7" outlineLevel="6" collapsed="1">
      <c r="A696" s="4" t="s">
        <v>15</v>
      </c>
      <c r="B696" s="4" t="s">
        <v>92</v>
      </c>
      <c r="C696" s="4" t="s">
        <v>2</v>
      </c>
      <c r="D696" s="4" t="s">
        <v>15</v>
      </c>
      <c r="E696" s="4" t="s">
        <v>660</v>
      </c>
      <c r="F696" s="4" t="s">
        <v>15</v>
      </c>
      <c r="G696" s="4">
        <v>1</v>
      </c>
    </row>
    <row r="697" spans="1:7" outlineLevel="4">
      <c r="A697" s="34" t="s">
        <v>15</v>
      </c>
      <c r="B697" s="35" t="s">
        <v>668</v>
      </c>
      <c r="C697" s="34" t="s">
        <v>2</v>
      </c>
      <c r="D697" s="34" t="b">
        <f>EXACT(G665,"Yes")</f>
        <v>1</v>
      </c>
      <c r="E697" s="34" t="s">
        <v>668</v>
      </c>
      <c r="F697" s="34" t="s">
        <v>15</v>
      </c>
      <c r="G697" s="34" t="s">
        <v>2</v>
      </c>
    </row>
    <row r="698" spans="1:7" outlineLevel="5" collapsed="1">
      <c r="A698" s="4" t="s">
        <v>15</v>
      </c>
      <c r="B698" s="4" t="s">
        <v>92</v>
      </c>
      <c r="C698" s="4" t="s">
        <v>2</v>
      </c>
      <c r="D698" s="4" t="s">
        <v>15</v>
      </c>
      <c r="E698" s="4" t="s">
        <v>650</v>
      </c>
      <c r="F698" s="4" t="s">
        <v>15</v>
      </c>
      <c r="G698" s="4">
        <v>1</v>
      </c>
    </row>
    <row r="699" spans="1:7" outlineLevel="5" collapsed="1">
      <c r="A699" s="4" t="s">
        <v>15</v>
      </c>
      <c r="B699" s="4" t="s">
        <v>92</v>
      </c>
      <c r="C699" s="4" t="s">
        <v>2</v>
      </c>
      <c r="D699" s="4" t="s">
        <v>15</v>
      </c>
      <c r="E699" s="4" t="s">
        <v>660</v>
      </c>
      <c r="F699" s="4" t="s">
        <v>15</v>
      </c>
      <c r="G699" s="4">
        <v>1</v>
      </c>
    </row>
    <row r="700" spans="1:7" outlineLevel="5" collapsed="1">
      <c r="A700" s="4" t="s">
        <v>15</v>
      </c>
      <c r="B700" s="4" t="s">
        <v>92</v>
      </c>
      <c r="C700" s="4" t="s">
        <v>2</v>
      </c>
      <c r="D700" s="4" t="s">
        <v>15</v>
      </c>
      <c r="E700" s="4" t="s">
        <v>651</v>
      </c>
      <c r="F700" s="4" t="s">
        <v>15</v>
      </c>
      <c r="G700" s="4">
        <v>1</v>
      </c>
    </row>
    <row r="701" spans="1:7" outlineLevel="5" collapsed="1">
      <c r="A701" s="4" t="s">
        <v>15</v>
      </c>
      <c r="B701" s="4" t="s">
        <v>92</v>
      </c>
      <c r="C701" s="4" t="s">
        <v>2</v>
      </c>
      <c r="D701" s="4" t="s">
        <v>15</v>
      </c>
      <c r="E701" s="4" t="s">
        <v>652</v>
      </c>
      <c r="F701" s="4" t="s">
        <v>15</v>
      </c>
      <c r="G701" s="4">
        <v>1</v>
      </c>
    </row>
    <row r="702" spans="1:7" ht="30" outlineLevel="4" collapsed="1">
      <c r="A702" s="4" t="s">
        <v>12</v>
      </c>
      <c r="B702" s="4" t="s">
        <v>51</v>
      </c>
      <c r="C702" s="5" t="s">
        <v>669</v>
      </c>
      <c r="D702" s="4"/>
      <c r="E702" s="4" t="s">
        <v>670</v>
      </c>
      <c r="F702" s="4" t="s">
        <v>15</v>
      </c>
      <c r="G702" s="4" t="s">
        <v>12</v>
      </c>
    </row>
    <row r="703" spans="1:7" ht="30" outlineLevel="4" collapsed="1">
      <c r="A703" s="4" t="s">
        <v>12</v>
      </c>
      <c r="B703" s="4" t="s">
        <v>51</v>
      </c>
      <c r="C703" s="5" t="s">
        <v>671</v>
      </c>
      <c r="D703" s="4"/>
      <c r="E703" s="4" t="s">
        <v>672</v>
      </c>
      <c r="F703" s="4" t="s">
        <v>15</v>
      </c>
      <c r="G703" s="4" t="s">
        <v>673</v>
      </c>
    </row>
    <row r="704" spans="1:7" outlineLevel="4" collapsed="1">
      <c r="A704" s="4" t="s">
        <v>15</v>
      </c>
      <c r="B704" s="4" t="s">
        <v>92</v>
      </c>
      <c r="C704" s="4" t="s">
        <v>2</v>
      </c>
      <c r="D704" s="4" t="s">
        <v>15</v>
      </c>
      <c r="E704" s="4" t="s">
        <v>674</v>
      </c>
      <c r="F704" s="4" t="s">
        <v>15</v>
      </c>
      <c r="G704" s="4">
        <v>1</v>
      </c>
    </row>
    <row r="705" spans="1:7" outlineLevel="2">
      <c r="A705" s="34" t="s">
        <v>15</v>
      </c>
      <c r="B705" s="35" t="s">
        <v>675</v>
      </c>
      <c r="C705" s="34" t="s">
        <v>2</v>
      </c>
      <c r="D705" s="34" t="b">
        <f>EXACT(G603,"Use conservative default values")</f>
        <v>0</v>
      </c>
      <c r="E705" s="34" t="s">
        <v>676</v>
      </c>
      <c r="F705" s="34" t="s">
        <v>15</v>
      </c>
      <c r="G705" s="34" t="s">
        <v>2</v>
      </c>
    </row>
    <row r="706" spans="1:7" ht="45" outlineLevel="3" collapsed="1">
      <c r="A706" s="4" t="s">
        <v>12</v>
      </c>
      <c r="B706" s="4" t="s">
        <v>51</v>
      </c>
      <c r="C706" s="5" t="s">
        <v>677</v>
      </c>
      <c r="D706" s="4"/>
      <c r="E706" s="4" t="s">
        <v>678</v>
      </c>
      <c r="F706" s="4" t="s">
        <v>15</v>
      </c>
      <c r="G706" s="4" t="s">
        <v>679</v>
      </c>
    </row>
    <row r="707" spans="1:7" ht="45" outlineLevel="3" collapsed="1">
      <c r="A707" s="4" t="s">
        <v>15</v>
      </c>
      <c r="B707" s="4" t="s">
        <v>51</v>
      </c>
      <c r="C707" s="5" t="s">
        <v>680</v>
      </c>
      <c r="D707" s="4" t="b">
        <f>EXACT(G706,"Only to baseline electricity consumption sources but not to project or leakage electricity consumption sources")</f>
        <v>0</v>
      </c>
      <c r="E707" s="4" t="s">
        <v>681</v>
      </c>
      <c r="F707" s="4" t="s">
        <v>15</v>
      </c>
      <c r="G707" s="4" t="s">
        <v>12</v>
      </c>
    </row>
    <row r="708" spans="1:7" outlineLevel="2">
      <c r="A708" s="34" t="s">
        <v>12</v>
      </c>
      <c r="B708" s="35" t="s">
        <v>682</v>
      </c>
      <c r="C708" s="34" t="s">
        <v>2</v>
      </c>
      <c r="D708" s="34"/>
      <c r="E708" s="34" t="s">
        <v>682</v>
      </c>
      <c r="F708" s="34" t="s">
        <v>15</v>
      </c>
      <c r="G708" s="34" t="s">
        <v>2</v>
      </c>
    </row>
    <row r="709" spans="1:7" ht="30" outlineLevel="3" collapsed="1">
      <c r="A709" s="4" t="s">
        <v>12</v>
      </c>
      <c r="B709" s="4" t="s">
        <v>92</v>
      </c>
      <c r="C709" s="4" t="s">
        <v>2</v>
      </c>
      <c r="D709" s="4"/>
      <c r="E709" s="4" t="s">
        <v>683</v>
      </c>
      <c r="F709" s="4" t="s">
        <v>15</v>
      </c>
      <c r="G709" s="4">
        <v>1</v>
      </c>
    </row>
    <row r="710" spans="1:7" ht="30" outlineLevel="3" collapsed="1">
      <c r="A710" s="4" t="s">
        <v>12</v>
      </c>
      <c r="B710" s="4" t="s">
        <v>92</v>
      </c>
      <c r="C710" s="4" t="s">
        <v>2</v>
      </c>
      <c r="D710" s="4"/>
      <c r="E710" s="4" t="s">
        <v>684</v>
      </c>
      <c r="F710" s="4" t="s">
        <v>15</v>
      </c>
      <c r="G710" s="4">
        <v>1</v>
      </c>
    </row>
    <row r="711" spans="1:7" outlineLevel="3" collapsed="1">
      <c r="A711" s="4" t="s">
        <v>12</v>
      </c>
      <c r="B711" s="4" t="s">
        <v>13</v>
      </c>
      <c r="C711" s="4" t="s">
        <v>2</v>
      </c>
      <c r="D711" s="4"/>
      <c r="E711" s="4" t="s">
        <v>685</v>
      </c>
      <c r="F711" s="4" t="s">
        <v>15</v>
      </c>
      <c r="G711" s="4" t="s">
        <v>16</v>
      </c>
    </row>
    <row r="712" spans="1:7" ht="30" outlineLevel="3" collapsed="1">
      <c r="A712" s="4" t="s">
        <v>12</v>
      </c>
      <c r="B712" s="4" t="s">
        <v>92</v>
      </c>
      <c r="C712" s="4" t="s">
        <v>2</v>
      </c>
      <c r="D712" s="4"/>
      <c r="E712" s="4" t="s">
        <v>686</v>
      </c>
      <c r="F712" s="4" t="s">
        <v>15</v>
      </c>
      <c r="G712" s="4">
        <v>1</v>
      </c>
    </row>
    <row r="713" spans="1:7" ht="30" outlineLevel="3" collapsed="1">
      <c r="A713" s="4" t="s">
        <v>12</v>
      </c>
      <c r="B713" s="4" t="s">
        <v>92</v>
      </c>
      <c r="C713" s="4" t="s">
        <v>2</v>
      </c>
      <c r="D713" s="4"/>
      <c r="E713" s="4" t="s">
        <v>687</v>
      </c>
      <c r="F713" s="4" t="s">
        <v>15</v>
      </c>
      <c r="G713" s="4">
        <v>1</v>
      </c>
    </row>
    <row r="714" spans="1:7" outlineLevel="3" collapsed="1">
      <c r="A714" s="4" t="s">
        <v>12</v>
      </c>
      <c r="B714" s="4" t="s">
        <v>13</v>
      </c>
      <c r="C714" s="4" t="s">
        <v>2</v>
      </c>
      <c r="D714" s="4"/>
      <c r="E714" s="4" t="s">
        <v>688</v>
      </c>
      <c r="F714" s="4" t="s">
        <v>15</v>
      </c>
      <c r="G714" s="4" t="s">
        <v>16</v>
      </c>
    </row>
    <row r="715" spans="1:7" ht="30" outlineLevel="3" collapsed="1">
      <c r="A715" s="4" t="s">
        <v>12</v>
      </c>
      <c r="B715" s="4" t="s">
        <v>92</v>
      </c>
      <c r="C715" s="4" t="s">
        <v>2</v>
      </c>
      <c r="D715" s="4"/>
      <c r="E715" s="4" t="s">
        <v>689</v>
      </c>
      <c r="F715" s="4" t="s">
        <v>15</v>
      </c>
      <c r="G715" s="4">
        <v>1</v>
      </c>
    </row>
    <row r="716" spans="1:7" ht="30" outlineLevel="3" collapsed="1">
      <c r="A716" s="4" t="s">
        <v>12</v>
      </c>
      <c r="B716" s="4" t="s">
        <v>92</v>
      </c>
      <c r="C716" s="4" t="s">
        <v>2</v>
      </c>
      <c r="D716" s="4"/>
      <c r="E716" s="4" t="s">
        <v>690</v>
      </c>
      <c r="F716" s="4" t="s">
        <v>15</v>
      </c>
      <c r="G716" s="4">
        <v>1</v>
      </c>
    </row>
    <row r="717" spans="1:7" outlineLevel="3" collapsed="1">
      <c r="A717" s="4" t="s">
        <v>12</v>
      </c>
      <c r="B717" s="4" t="s">
        <v>13</v>
      </c>
      <c r="C717" s="4" t="s">
        <v>2</v>
      </c>
      <c r="D717" s="4"/>
      <c r="E717" s="4" t="s">
        <v>691</v>
      </c>
      <c r="F717" s="4" t="s">
        <v>15</v>
      </c>
      <c r="G717" s="4" t="s">
        <v>16</v>
      </c>
    </row>
    <row r="718" spans="1:7" outlineLevel="1" collapsed="1">
      <c r="A718" s="4" t="s">
        <v>15</v>
      </c>
      <c r="B718" s="4" t="s">
        <v>92</v>
      </c>
      <c r="C718" s="4" t="s">
        <v>2</v>
      </c>
      <c r="D718" s="4" t="s">
        <v>15</v>
      </c>
      <c r="E718" s="4" t="s">
        <v>754</v>
      </c>
      <c r="F718" s="4" t="s">
        <v>15</v>
      </c>
      <c r="G718" s="4">
        <v>1</v>
      </c>
    </row>
    <row r="719" spans="1:7" ht="30" outlineLevel="1" collapsed="1">
      <c r="A719" s="4" t="s">
        <v>15</v>
      </c>
      <c r="B719" s="4" t="s">
        <v>92</v>
      </c>
      <c r="C719" s="4" t="s">
        <v>2</v>
      </c>
      <c r="D719" s="4" t="s">
        <v>15</v>
      </c>
      <c r="E719" s="4" t="s">
        <v>755</v>
      </c>
      <c r="F719" s="4" t="s">
        <v>15</v>
      </c>
      <c r="G719" s="4">
        <v>1</v>
      </c>
    </row>
    <row r="720" spans="1:7" outlineLevel="1" collapsed="1">
      <c r="A720" s="4" t="s">
        <v>15</v>
      </c>
      <c r="B720" s="4" t="s">
        <v>92</v>
      </c>
      <c r="C720" s="4" t="s">
        <v>2</v>
      </c>
      <c r="D720" s="4" t="s">
        <v>15</v>
      </c>
      <c r="E720" s="4" t="s">
        <v>756</v>
      </c>
      <c r="F720" s="4" t="s">
        <v>15</v>
      </c>
      <c r="G720" s="4">
        <v>1</v>
      </c>
    </row>
    <row r="721" spans="1:7" ht="30" outlineLevel="1" collapsed="1">
      <c r="A721" s="4" t="s">
        <v>15</v>
      </c>
      <c r="B721" s="4" t="s">
        <v>92</v>
      </c>
      <c r="C721" s="4" t="s">
        <v>2</v>
      </c>
      <c r="D721" s="4" t="s">
        <v>15</v>
      </c>
      <c r="E721" s="4" t="s">
        <v>757</v>
      </c>
      <c r="F721" s="4" t="s">
        <v>15</v>
      </c>
      <c r="G721" s="4">
        <v>1</v>
      </c>
    </row>
    <row r="722" spans="1:7" outlineLevel="1" collapsed="1">
      <c r="A722" s="4" t="s">
        <v>15</v>
      </c>
      <c r="B722" s="4" t="s">
        <v>92</v>
      </c>
      <c r="C722" s="4" t="s">
        <v>2</v>
      </c>
      <c r="D722" s="4" t="s">
        <v>15</v>
      </c>
      <c r="E722" s="4" t="s">
        <v>758</v>
      </c>
      <c r="F722" s="4" t="s">
        <v>15</v>
      </c>
      <c r="G722" s="4">
        <v>1</v>
      </c>
    </row>
    <row r="723" spans="1:7" ht="30" outlineLevel="1" collapsed="1">
      <c r="A723" s="4" t="s">
        <v>15</v>
      </c>
      <c r="B723" s="4" t="s">
        <v>92</v>
      </c>
      <c r="C723" s="4" t="s">
        <v>2</v>
      </c>
      <c r="D723" s="4" t="s">
        <v>15</v>
      </c>
      <c r="E723" s="4" t="s">
        <v>759</v>
      </c>
      <c r="F723" s="4" t="s">
        <v>15</v>
      </c>
      <c r="G723" s="4">
        <v>1</v>
      </c>
    </row>
    <row r="724" spans="1:7">
      <c r="A724" s="3" t="s">
        <v>12</v>
      </c>
      <c r="B724" s="11" t="s">
        <v>760</v>
      </c>
      <c r="C724" s="3" t="s">
        <v>2</v>
      </c>
      <c r="D724" s="3"/>
      <c r="E724" s="3" t="s">
        <v>760</v>
      </c>
      <c r="F724" s="3" t="s">
        <v>15</v>
      </c>
      <c r="G724" s="3" t="s">
        <v>2</v>
      </c>
    </row>
    <row r="725" spans="1:7" outlineLevel="1" collapsed="1">
      <c r="A725" s="4" t="s">
        <v>15</v>
      </c>
      <c r="B725" s="4" t="s">
        <v>92</v>
      </c>
      <c r="C725" s="4" t="s">
        <v>2</v>
      </c>
      <c r="D725" s="4" t="s">
        <v>15</v>
      </c>
      <c r="E725" s="4" t="s">
        <v>761</v>
      </c>
      <c r="F725" s="4" t="s">
        <v>15</v>
      </c>
      <c r="G725" s="4">
        <v>1</v>
      </c>
    </row>
    <row r="726" spans="1:7" outlineLevel="1">
      <c r="A726" s="34" t="s">
        <v>12</v>
      </c>
      <c r="B726" s="35" t="s">
        <v>762</v>
      </c>
      <c r="C726" s="34" t="s">
        <v>2</v>
      </c>
      <c r="D726" s="34"/>
      <c r="E726" s="34" t="s">
        <v>763</v>
      </c>
      <c r="F726" s="34" t="s">
        <v>15</v>
      </c>
      <c r="G726" s="34" t="s">
        <v>2</v>
      </c>
    </row>
    <row r="727" spans="1:7" ht="30" outlineLevel="2" collapsed="1">
      <c r="A727" s="4" t="s">
        <v>12</v>
      </c>
      <c r="B727" s="4" t="s">
        <v>51</v>
      </c>
      <c r="C727" s="5" t="s">
        <v>764</v>
      </c>
      <c r="D727" s="4"/>
      <c r="E727" s="4" t="s">
        <v>765</v>
      </c>
      <c r="F727" s="4" t="s">
        <v>15</v>
      </c>
      <c r="G727" s="4" t="s">
        <v>766</v>
      </c>
    </row>
    <row r="728" spans="1:7" outlineLevel="2" collapsed="1">
      <c r="A728" s="4" t="s">
        <v>15</v>
      </c>
      <c r="B728" s="4" t="s">
        <v>92</v>
      </c>
      <c r="C728" s="4" t="s">
        <v>2</v>
      </c>
      <c r="D728" s="4" t="b">
        <f>EXACT(G727,"Procedure without using a weighing device")</f>
        <v>0</v>
      </c>
      <c r="E728" s="4" t="s">
        <v>767</v>
      </c>
      <c r="F728" s="4" t="s">
        <v>15</v>
      </c>
      <c r="G728" s="4">
        <v>1</v>
      </c>
    </row>
    <row r="729" spans="1:7" ht="30" outlineLevel="2" collapsed="1">
      <c r="A729" s="4" t="s">
        <v>15</v>
      </c>
      <c r="B729" s="4" t="s">
        <v>92</v>
      </c>
      <c r="C729" s="4" t="s">
        <v>2</v>
      </c>
      <c r="D729" s="4" t="b">
        <f>EXACT(G727,"Procedure without using a weighing device")</f>
        <v>0</v>
      </c>
      <c r="E729" s="4" t="s">
        <v>768</v>
      </c>
      <c r="F729" s="4" t="s">
        <v>12</v>
      </c>
      <c r="G729" s="4">
        <v>1</v>
      </c>
    </row>
    <row r="730" spans="1:7" outlineLevel="2" collapsed="1">
      <c r="A730" s="4" t="s">
        <v>15</v>
      </c>
      <c r="B730" s="4" t="s">
        <v>92</v>
      </c>
      <c r="C730" s="4" t="s">
        <v>2</v>
      </c>
      <c r="D730" s="4" t="b">
        <f>EXACT(G727,"Procedure using a weighing device")</f>
        <v>1</v>
      </c>
      <c r="E730" s="4" t="s">
        <v>767</v>
      </c>
      <c r="F730" s="4" t="s">
        <v>15</v>
      </c>
      <c r="G730" s="4">
        <v>1</v>
      </c>
    </row>
    <row r="731" spans="1:7" outlineLevel="1">
      <c r="A731" s="34" t="s">
        <v>12</v>
      </c>
      <c r="B731" s="35" t="s">
        <v>769</v>
      </c>
      <c r="C731" s="34" t="s">
        <v>2</v>
      </c>
      <c r="D731" s="34"/>
      <c r="E731" s="34" t="s">
        <v>770</v>
      </c>
      <c r="F731" s="34" t="s">
        <v>15</v>
      </c>
      <c r="G731" s="34" t="s">
        <v>2</v>
      </c>
    </row>
    <row r="732" spans="1:7" ht="90" outlineLevel="2" collapsed="1">
      <c r="A732" s="4" t="s">
        <v>12</v>
      </c>
      <c r="B732" s="4" t="s">
        <v>51</v>
      </c>
      <c r="C732" s="5" t="s">
        <v>771</v>
      </c>
      <c r="D732" s="4"/>
      <c r="E732" s="4" t="s">
        <v>772</v>
      </c>
      <c r="F732" s="4" t="s">
        <v>15</v>
      </c>
      <c r="G732" s="4" t="s">
        <v>12</v>
      </c>
    </row>
    <row r="733" spans="1:7" ht="30" outlineLevel="2" collapsed="1">
      <c r="A733" s="4" t="s">
        <v>15</v>
      </c>
      <c r="B733" s="4" t="s">
        <v>92</v>
      </c>
      <c r="C733" s="4" t="s">
        <v>2</v>
      </c>
      <c r="D733" s="4" t="s">
        <v>15</v>
      </c>
      <c r="E733" s="4" t="s">
        <v>773</v>
      </c>
      <c r="F733" s="4" t="s">
        <v>15</v>
      </c>
      <c r="G733" s="4">
        <v>1</v>
      </c>
    </row>
    <row r="734" spans="1:7" outlineLevel="2">
      <c r="A734" s="34" t="s">
        <v>12</v>
      </c>
      <c r="B734" s="35" t="s">
        <v>578</v>
      </c>
      <c r="C734" s="34" t="s">
        <v>2</v>
      </c>
      <c r="D734" s="34"/>
      <c r="E734" s="34" t="s">
        <v>578</v>
      </c>
      <c r="F734" s="34" t="s">
        <v>15</v>
      </c>
      <c r="G734" s="34" t="s">
        <v>2</v>
      </c>
    </row>
    <row r="735" spans="1:7" ht="60" outlineLevel="3" collapsed="1">
      <c r="A735" s="4" t="s">
        <v>12</v>
      </c>
      <c r="B735" s="4" t="s">
        <v>51</v>
      </c>
      <c r="C735" s="5" t="s">
        <v>579</v>
      </c>
      <c r="D735" s="4"/>
      <c r="E735" s="4" t="s">
        <v>580</v>
      </c>
      <c r="F735" s="4" t="s">
        <v>15</v>
      </c>
      <c r="G735" s="4" t="s">
        <v>581</v>
      </c>
    </row>
    <row r="736" spans="1:7" ht="30" outlineLevel="3">
      <c r="A736" s="34" t="s">
        <v>15</v>
      </c>
      <c r="B736" s="35" t="s">
        <v>582</v>
      </c>
      <c r="C736" s="34" t="s">
        <v>2</v>
      </c>
      <c r="D736" s="34" t="b">
        <f>EXACT(G735,"Electricity consumption from the grid and (a) fossil fuel fired captive power plant(s)")</f>
        <v>0</v>
      </c>
      <c r="E736" s="34" t="s">
        <v>583</v>
      </c>
      <c r="F736" s="34" t="s">
        <v>15</v>
      </c>
      <c r="G736" s="34" t="s">
        <v>2</v>
      </c>
    </row>
    <row r="737" spans="1:7" ht="30" outlineLevel="4" collapsed="1">
      <c r="A737" s="4" t="s">
        <v>12</v>
      </c>
      <c r="B737" s="4" t="s">
        <v>51</v>
      </c>
      <c r="C737" s="5" t="s">
        <v>584</v>
      </c>
      <c r="D737" s="4"/>
      <c r="E737" s="4" t="s">
        <v>585</v>
      </c>
      <c r="F737" s="4" t="s">
        <v>15</v>
      </c>
      <c r="G737" s="4" t="s">
        <v>586</v>
      </c>
    </row>
    <row r="738" spans="1:7" outlineLevel="4">
      <c r="A738" s="34" t="s">
        <v>15</v>
      </c>
      <c r="B738" s="35" t="s">
        <v>587</v>
      </c>
      <c r="C738" s="34" t="s">
        <v>2</v>
      </c>
      <c r="D738" s="34" t="b">
        <f>EXACT(G737,"Electricity from both the grid and captive power plant(s)")</f>
        <v>0</v>
      </c>
      <c r="E738" s="34" t="s">
        <v>588</v>
      </c>
      <c r="F738" s="34" t="s">
        <v>15</v>
      </c>
      <c r="G738" s="34" t="s">
        <v>2</v>
      </c>
    </row>
    <row r="739" spans="1:7" ht="75" outlineLevel="5" collapsed="1">
      <c r="A739" s="4" t="s">
        <v>12</v>
      </c>
      <c r="B739" s="4" t="s">
        <v>51</v>
      </c>
      <c r="C739" s="5" t="s">
        <v>589</v>
      </c>
      <c r="D739" s="4"/>
      <c r="E739" s="4" t="s">
        <v>590</v>
      </c>
      <c r="F739" s="4" t="s">
        <v>15</v>
      </c>
      <c r="G739" s="4" t="s">
        <v>591</v>
      </c>
    </row>
    <row r="740" spans="1:7" outlineLevel="5">
      <c r="A740" s="34" t="s">
        <v>15</v>
      </c>
      <c r="B740" s="35" t="s">
        <v>592</v>
      </c>
      <c r="C740" s="34" t="s">
        <v>2</v>
      </c>
      <c r="D740" s="34" t="b">
        <f>EXACT(G739,"Calculate the combined margin emission factor of the applicable electricity system, using the procedures in the latest approved version of the “Use Tool 7 to calculate the emission factor for an electricity system” (EFEL,j/k/l,y = EFgrid,CM,y)")</f>
        <v>1</v>
      </c>
      <c r="E740" s="34" t="s">
        <v>592</v>
      </c>
      <c r="F740" s="34" t="s">
        <v>15</v>
      </c>
      <c r="G740" s="34" t="s">
        <v>2</v>
      </c>
    </row>
    <row r="741" spans="1:7" outlineLevel="6" collapsed="1">
      <c r="A741" s="4" t="s">
        <v>12</v>
      </c>
      <c r="B741" s="4" t="s">
        <v>13</v>
      </c>
      <c r="C741" s="4" t="s">
        <v>2</v>
      </c>
      <c r="D741" s="4"/>
      <c r="E741" s="4" t="s">
        <v>593</v>
      </c>
      <c r="F741" s="4" t="s">
        <v>15</v>
      </c>
      <c r="G741" s="4" t="s">
        <v>16</v>
      </c>
    </row>
    <row r="742" spans="1:7" ht="30" outlineLevel="6" collapsed="1">
      <c r="A742" s="4" t="s">
        <v>12</v>
      </c>
      <c r="B742" s="4" t="s">
        <v>51</v>
      </c>
      <c r="C742" s="5" t="s">
        <v>594</v>
      </c>
      <c r="D742" s="4"/>
      <c r="E742" s="4" t="s">
        <v>595</v>
      </c>
      <c r="F742" s="4" t="s">
        <v>15</v>
      </c>
      <c r="G742" s="4" t="s">
        <v>596</v>
      </c>
    </row>
    <row r="743" spans="1:7" outlineLevel="6">
      <c r="A743" s="34" t="s">
        <v>15</v>
      </c>
      <c r="B743" s="35" t="s">
        <v>597</v>
      </c>
      <c r="C743" s="34" t="s">
        <v>2</v>
      </c>
      <c r="D743" s="34" t="b">
        <f>EXACT(G742,"Annual")</f>
        <v>0</v>
      </c>
      <c r="E743" s="34" t="s">
        <v>598</v>
      </c>
      <c r="F743" s="34" t="s">
        <v>15</v>
      </c>
      <c r="G743" s="34" t="s">
        <v>2</v>
      </c>
    </row>
    <row r="744" spans="1:7" ht="30" outlineLevel="7" collapsed="1">
      <c r="A744" s="4" t="s">
        <v>12</v>
      </c>
      <c r="B744" s="4" t="s">
        <v>51</v>
      </c>
      <c r="C744" s="5" t="s">
        <v>599</v>
      </c>
      <c r="D744" s="4"/>
      <c r="E744" s="4" t="s">
        <v>598</v>
      </c>
      <c r="F744" s="4" t="s">
        <v>15</v>
      </c>
      <c r="G744" s="4" t="s">
        <v>12</v>
      </c>
    </row>
    <row r="745" spans="1:7" outlineLevel="7" collapsed="1">
      <c r="A745" s="4" t="s">
        <v>15</v>
      </c>
      <c r="B745" s="5" t="s">
        <v>600</v>
      </c>
      <c r="C745" s="4" t="s">
        <v>2</v>
      </c>
      <c r="D745" s="4" t="b">
        <f>EXACT(G744,"No")</f>
        <v>0</v>
      </c>
      <c r="E745" s="4" t="s">
        <v>601</v>
      </c>
      <c r="F745" s="4" t="s">
        <v>15</v>
      </c>
      <c r="G745" s="4" t="s">
        <v>2</v>
      </c>
    </row>
    <row r="746" spans="1:7" outlineLevel="7" collapsed="1">
      <c r="A746" s="4" t="s">
        <v>15</v>
      </c>
      <c r="B746" s="5" t="s">
        <v>610</v>
      </c>
      <c r="C746" s="4" t="s">
        <v>2</v>
      </c>
      <c r="D746" s="4" t="b">
        <f>EXACT(G744,"Yes")</f>
        <v>1</v>
      </c>
      <c r="E746" s="4" t="s">
        <v>611</v>
      </c>
      <c r="F746" s="4" t="s">
        <v>15</v>
      </c>
      <c r="G746" s="4" t="s">
        <v>2</v>
      </c>
    </row>
    <row r="747" spans="1:7" outlineLevel="6">
      <c r="A747" s="34" t="s">
        <v>15</v>
      </c>
      <c r="B747" s="35" t="s">
        <v>625</v>
      </c>
      <c r="C747" s="34" t="s">
        <v>2</v>
      </c>
      <c r="D747" s="34" t="b">
        <f>EXACT(G742,"Hourly")</f>
        <v>1</v>
      </c>
      <c r="E747" s="34" t="s">
        <v>626</v>
      </c>
      <c r="F747" s="34" t="s">
        <v>15</v>
      </c>
      <c r="G747" s="34" t="s">
        <v>2</v>
      </c>
    </row>
    <row r="748" spans="1:7" ht="30" outlineLevel="7" collapsed="1">
      <c r="A748" s="4" t="s">
        <v>12</v>
      </c>
      <c r="B748" s="4" t="s">
        <v>51</v>
      </c>
      <c r="C748" s="5" t="s">
        <v>627</v>
      </c>
      <c r="D748" s="4"/>
      <c r="E748" s="4" t="s">
        <v>628</v>
      </c>
      <c r="F748" s="4" t="s">
        <v>15</v>
      </c>
      <c r="G748" s="4" t="s">
        <v>629</v>
      </c>
    </row>
    <row r="749" spans="1:7" ht="30" outlineLevel="7" collapsed="1">
      <c r="A749" s="4" t="s">
        <v>12</v>
      </c>
      <c r="B749" s="4" t="s">
        <v>92</v>
      </c>
      <c r="C749" s="4" t="s">
        <v>2</v>
      </c>
      <c r="D749" s="4"/>
      <c r="E749" s="4" t="s">
        <v>630</v>
      </c>
      <c r="F749" s="4" t="s">
        <v>15</v>
      </c>
      <c r="G749" s="4">
        <v>1</v>
      </c>
    </row>
    <row r="750" spans="1:7" outlineLevel="6">
      <c r="A750" s="34" t="s">
        <v>12</v>
      </c>
      <c r="B750" s="35" t="s">
        <v>631</v>
      </c>
      <c r="C750" s="34" t="s">
        <v>2</v>
      </c>
      <c r="D750" s="34"/>
      <c r="E750" s="34" t="s">
        <v>631</v>
      </c>
      <c r="F750" s="34" t="s">
        <v>15</v>
      </c>
      <c r="G750" s="34" t="s">
        <v>2</v>
      </c>
    </row>
    <row r="751" spans="1:7" outlineLevel="7" collapsed="1">
      <c r="A751" s="4" t="s">
        <v>15</v>
      </c>
      <c r="B751" s="4" t="s">
        <v>92</v>
      </c>
      <c r="C751" s="4" t="s">
        <v>2</v>
      </c>
      <c r="D751" s="4" t="s">
        <v>15</v>
      </c>
      <c r="E751" s="4" t="s">
        <v>632</v>
      </c>
      <c r="F751" s="4" t="s">
        <v>15</v>
      </c>
      <c r="G751" s="4">
        <v>1</v>
      </c>
    </row>
    <row r="752" spans="1:7" ht="409.5" outlineLevel="7" collapsed="1">
      <c r="A752" s="4" t="s">
        <v>15</v>
      </c>
      <c r="B752" s="4" t="s">
        <v>115</v>
      </c>
      <c r="C752" s="36" t="s">
        <v>116</v>
      </c>
      <c r="D752" s="4"/>
      <c r="E752" s="37" t="s">
        <v>633</v>
      </c>
      <c r="F752" s="4" t="s">
        <v>15</v>
      </c>
      <c r="G752" s="4" t="s">
        <v>2</v>
      </c>
    </row>
    <row r="753" spans="1:7" outlineLevel="7" collapsed="1">
      <c r="A753" s="4" t="s">
        <v>12</v>
      </c>
      <c r="B753" s="4" t="s">
        <v>92</v>
      </c>
      <c r="C753" s="4" t="s">
        <v>2</v>
      </c>
      <c r="D753" s="4"/>
      <c r="E753" s="4" t="s">
        <v>634</v>
      </c>
      <c r="F753" s="4" t="s">
        <v>15</v>
      </c>
      <c r="G753" s="4">
        <v>1</v>
      </c>
    </row>
    <row r="754" spans="1:7" outlineLevel="7" collapsed="1">
      <c r="A754" s="4" t="s">
        <v>12</v>
      </c>
      <c r="B754" s="4" t="s">
        <v>92</v>
      </c>
      <c r="C754" s="4" t="s">
        <v>2</v>
      </c>
      <c r="D754" s="4"/>
      <c r="E754" s="4" t="s">
        <v>635</v>
      </c>
      <c r="F754" s="4" t="s">
        <v>15</v>
      </c>
      <c r="G754" s="4">
        <v>1</v>
      </c>
    </row>
    <row r="755" spans="1:7" outlineLevel="7" collapsed="1">
      <c r="A755" s="4" t="s">
        <v>12</v>
      </c>
      <c r="B755" s="5" t="s">
        <v>636</v>
      </c>
      <c r="C755" s="4" t="s">
        <v>2</v>
      </c>
      <c r="D755" s="4"/>
      <c r="E755" s="4" t="s">
        <v>636</v>
      </c>
      <c r="F755" s="4" t="s">
        <v>12</v>
      </c>
      <c r="G755" s="4" t="s">
        <v>2</v>
      </c>
    </row>
    <row r="756" spans="1:7" outlineLevel="6">
      <c r="A756" s="34" t="s">
        <v>12</v>
      </c>
      <c r="B756" s="35" t="s">
        <v>641</v>
      </c>
      <c r="C756" s="34" t="s">
        <v>2</v>
      </c>
      <c r="D756" s="34"/>
      <c r="E756" s="34" t="s">
        <v>641</v>
      </c>
      <c r="F756" s="34" t="s">
        <v>15</v>
      </c>
      <c r="G756" s="34" t="s">
        <v>2</v>
      </c>
    </row>
    <row r="757" spans="1:7" ht="30" outlineLevel="7" collapsed="1">
      <c r="A757" s="4" t="s">
        <v>12</v>
      </c>
      <c r="B757" s="4" t="s">
        <v>51</v>
      </c>
      <c r="C757" s="5" t="s">
        <v>642</v>
      </c>
      <c r="D757" s="4"/>
      <c r="E757" s="4" t="s">
        <v>643</v>
      </c>
      <c r="F757" s="4" t="s">
        <v>15</v>
      </c>
      <c r="G757" s="4" t="s">
        <v>12</v>
      </c>
    </row>
    <row r="758" spans="1:7" outlineLevel="7" collapsed="1">
      <c r="A758" s="4" t="s">
        <v>15</v>
      </c>
      <c r="B758" s="5" t="s">
        <v>644</v>
      </c>
      <c r="C758" s="4" t="s">
        <v>2</v>
      </c>
      <c r="D758" s="4" t="b">
        <f>EXACT(G757,"No")</f>
        <v>0</v>
      </c>
      <c r="E758" s="4" t="s">
        <v>645</v>
      </c>
      <c r="F758" s="4" t="s">
        <v>15</v>
      </c>
      <c r="G758" s="4" t="s">
        <v>2</v>
      </c>
    </row>
    <row r="759" spans="1:7" outlineLevel="7" collapsed="1">
      <c r="A759" s="4" t="s">
        <v>15</v>
      </c>
      <c r="B759" s="5" t="s">
        <v>668</v>
      </c>
      <c r="C759" s="4" t="s">
        <v>2</v>
      </c>
      <c r="D759" s="4" t="b">
        <f>EXACT(G757,"Yes")</f>
        <v>1</v>
      </c>
      <c r="E759" s="4" t="s">
        <v>668</v>
      </c>
      <c r="F759" s="4" t="s">
        <v>15</v>
      </c>
      <c r="G759" s="4" t="s">
        <v>2</v>
      </c>
    </row>
    <row r="760" spans="1:7" ht="30" outlineLevel="7" collapsed="1">
      <c r="A760" s="4" t="s">
        <v>12</v>
      </c>
      <c r="B760" s="4" t="s">
        <v>51</v>
      </c>
      <c r="C760" s="5" t="s">
        <v>669</v>
      </c>
      <c r="D760" s="4"/>
      <c r="E760" s="4" t="s">
        <v>670</v>
      </c>
      <c r="F760" s="4" t="s">
        <v>15</v>
      </c>
      <c r="G760" s="4" t="s">
        <v>12</v>
      </c>
    </row>
    <row r="761" spans="1:7" ht="30" outlineLevel="7" collapsed="1">
      <c r="A761" s="4" t="s">
        <v>12</v>
      </c>
      <c r="B761" s="4" t="s">
        <v>51</v>
      </c>
      <c r="C761" s="5" t="s">
        <v>671</v>
      </c>
      <c r="D761" s="4"/>
      <c r="E761" s="4" t="s">
        <v>672</v>
      </c>
      <c r="F761" s="4" t="s">
        <v>15</v>
      </c>
      <c r="G761" s="4" t="s">
        <v>673</v>
      </c>
    </row>
    <row r="762" spans="1:7" outlineLevel="7" collapsed="1">
      <c r="A762" s="4" t="s">
        <v>15</v>
      </c>
      <c r="B762" s="4" t="s">
        <v>92</v>
      </c>
      <c r="C762" s="4" t="s">
        <v>2</v>
      </c>
      <c r="D762" s="4" t="s">
        <v>15</v>
      </c>
      <c r="E762" s="4" t="s">
        <v>674</v>
      </c>
      <c r="F762" s="4" t="s">
        <v>15</v>
      </c>
      <c r="G762" s="4">
        <v>1</v>
      </c>
    </row>
    <row r="763" spans="1:7" outlineLevel="5">
      <c r="A763" s="34" t="s">
        <v>15</v>
      </c>
      <c r="B763" s="35" t="s">
        <v>675</v>
      </c>
      <c r="C763" s="34" t="s">
        <v>2</v>
      </c>
      <c r="D763" s="34" t="b">
        <f>EXACT(G739,"Use conservative default values")</f>
        <v>0</v>
      </c>
      <c r="E763" s="34" t="s">
        <v>676</v>
      </c>
      <c r="F763" s="34" t="s">
        <v>15</v>
      </c>
      <c r="G763" s="34" t="s">
        <v>2</v>
      </c>
    </row>
    <row r="764" spans="1:7" ht="45" outlineLevel="6" collapsed="1">
      <c r="A764" s="4" t="s">
        <v>12</v>
      </c>
      <c r="B764" s="4" t="s">
        <v>51</v>
      </c>
      <c r="C764" s="5" t="s">
        <v>677</v>
      </c>
      <c r="D764" s="4"/>
      <c r="E764" s="4" t="s">
        <v>678</v>
      </c>
      <c r="F764" s="4" t="s">
        <v>15</v>
      </c>
      <c r="G764" s="4" t="s">
        <v>679</v>
      </c>
    </row>
    <row r="765" spans="1:7" ht="45" outlineLevel="6" collapsed="1">
      <c r="A765" s="4" t="s">
        <v>15</v>
      </c>
      <c r="B765" s="4" t="s">
        <v>51</v>
      </c>
      <c r="C765" s="5" t="s">
        <v>680</v>
      </c>
      <c r="D765" s="4" t="b">
        <f>EXACT(G764,"Only to baseline electricity consumption sources but not to project or leakage electricity consumption sources")</f>
        <v>0</v>
      </c>
      <c r="E765" s="4" t="s">
        <v>681</v>
      </c>
      <c r="F765" s="4" t="s">
        <v>15</v>
      </c>
      <c r="G765" s="4" t="s">
        <v>12</v>
      </c>
    </row>
    <row r="766" spans="1:7" outlineLevel="5">
      <c r="A766" s="34" t="s">
        <v>12</v>
      </c>
      <c r="B766" s="35" t="s">
        <v>682</v>
      </c>
      <c r="C766" s="34" t="s">
        <v>2</v>
      </c>
      <c r="D766" s="34"/>
      <c r="E766" s="34" t="s">
        <v>682</v>
      </c>
      <c r="F766" s="34" t="s">
        <v>15</v>
      </c>
      <c r="G766" s="34" t="s">
        <v>2</v>
      </c>
    </row>
    <row r="767" spans="1:7" ht="30" outlineLevel="6" collapsed="1">
      <c r="A767" s="4" t="s">
        <v>12</v>
      </c>
      <c r="B767" s="4" t="s">
        <v>92</v>
      </c>
      <c r="C767" s="4" t="s">
        <v>2</v>
      </c>
      <c r="D767" s="4"/>
      <c r="E767" s="4" t="s">
        <v>683</v>
      </c>
      <c r="F767" s="4" t="s">
        <v>15</v>
      </c>
      <c r="G767" s="4">
        <v>1</v>
      </c>
    </row>
    <row r="768" spans="1:7" ht="30" outlineLevel="6" collapsed="1">
      <c r="A768" s="4" t="s">
        <v>12</v>
      </c>
      <c r="B768" s="4" t="s">
        <v>92</v>
      </c>
      <c r="C768" s="4" t="s">
        <v>2</v>
      </c>
      <c r="D768" s="4"/>
      <c r="E768" s="4" t="s">
        <v>684</v>
      </c>
      <c r="F768" s="4" t="s">
        <v>15</v>
      </c>
      <c r="G768" s="4">
        <v>1</v>
      </c>
    </row>
    <row r="769" spans="1:7" outlineLevel="6" collapsed="1">
      <c r="A769" s="4" t="s">
        <v>12</v>
      </c>
      <c r="B769" s="4" t="s">
        <v>13</v>
      </c>
      <c r="C769" s="4" t="s">
        <v>2</v>
      </c>
      <c r="D769" s="4"/>
      <c r="E769" s="4" t="s">
        <v>685</v>
      </c>
      <c r="F769" s="4" t="s">
        <v>15</v>
      </c>
      <c r="G769" s="4" t="s">
        <v>16</v>
      </c>
    </row>
    <row r="770" spans="1:7" ht="30" outlineLevel="6" collapsed="1">
      <c r="A770" s="4" t="s">
        <v>12</v>
      </c>
      <c r="B770" s="4" t="s">
        <v>92</v>
      </c>
      <c r="C770" s="4" t="s">
        <v>2</v>
      </c>
      <c r="D770" s="4"/>
      <c r="E770" s="4" t="s">
        <v>686</v>
      </c>
      <c r="F770" s="4" t="s">
        <v>15</v>
      </c>
      <c r="G770" s="4">
        <v>1</v>
      </c>
    </row>
    <row r="771" spans="1:7" ht="30" outlineLevel="6" collapsed="1">
      <c r="A771" s="4" t="s">
        <v>12</v>
      </c>
      <c r="B771" s="4" t="s">
        <v>92</v>
      </c>
      <c r="C771" s="4" t="s">
        <v>2</v>
      </c>
      <c r="D771" s="4"/>
      <c r="E771" s="4" t="s">
        <v>687</v>
      </c>
      <c r="F771" s="4" t="s">
        <v>15</v>
      </c>
      <c r="G771" s="4">
        <v>1</v>
      </c>
    </row>
    <row r="772" spans="1:7" outlineLevel="6" collapsed="1">
      <c r="A772" s="4" t="s">
        <v>12</v>
      </c>
      <c r="B772" s="4" t="s">
        <v>13</v>
      </c>
      <c r="C772" s="4" t="s">
        <v>2</v>
      </c>
      <c r="D772" s="4"/>
      <c r="E772" s="4" t="s">
        <v>688</v>
      </c>
      <c r="F772" s="4" t="s">
        <v>15</v>
      </c>
      <c r="G772" s="4" t="s">
        <v>16</v>
      </c>
    </row>
    <row r="773" spans="1:7" ht="30" outlineLevel="6" collapsed="1">
      <c r="A773" s="4" t="s">
        <v>12</v>
      </c>
      <c r="B773" s="4" t="s">
        <v>92</v>
      </c>
      <c r="C773" s="4" t="s">
        <v>2</v>
      </c>
      <c r="D773" s="4"/>
      <c r="E773" s="4" t="s">
        <v>689</v>
      </c>
      <c r="F773" s="4" t="s">
        <v>15</v>
      </c>
      <c r="G773" s="4">
        <v>1</v>
      </c>
    </row>
    <row r="774" spans="1:7" ht="30" outlineLevel="6" collapsed="1">
      <c r="A774" s="4" t="s">
        <v>12</v>
      </c>
      <c r="B774" s="4" t="s">
        <v>92</v>
      </c>
      <c r="C774" s="4" t="s">
        <v>2</v>
      </c>
      <c r="D774" s="4"/>
      <c r="E774" s="4" t="s">
        <v>690</v>
      </c>
      <c r="F774" s="4" t="s">
        <v>15</v>
      </c>
      <c r="G774" s="4">
        <v>1</v>
      </c>
    </row>
    <row r="775" spans="1:7" outlineLevel="6" collapsed="1">
      <c r="A775" s="4" t="s">
        <v>12</v>
      </c>
      <c r="B775" s="4" t="s">
        <v>13</v>
      </c>
      <c r="C775" s="4" t="s">
        <v>2</v>
      </c>
      <c r="D775" s="4"/>
      <c r="E775" s="4" t="s">
        <v>691</v>
      </c>
      <c r="F775" s="4" t="s">
        <v>15</v>
      </c>
      <c r="G775" s="4" t="s">
        <v>16</v>
      </c>
    </row>
    <row r="776" spans="1:7" outlineLevel="4">
      <c r="A776" s="34" t="s">
        <v>15</v>
      </c>
      <c r="B776" s="35" t="s">
        <v>692</v>
      </c>
      <c r="C776" s="34" t="s">
        <v>2</v>
      </c>
      <c r="D776" s="34" t="b">
        <f>EXACT(G737,"Electricity from both the grid and captive power plant(s)")</f>
        <v>0</v>
      </c>
      <c r="E776" s="34" t="s">
        <v>693</v>
      </c>
      <c r="F776" s="34" t="s">
        <v>15</v>
      </c>
      <c r="G776" s="34" t="s">
        <v>2</v>
      </c>
    </row>
    <row r="777" spans="1:7" ht="90" outlineLevel="5" collapsed="1">
      <c r="A777" s="4" t="s">
        <v>12</v>
      </c>
      <c r="B777" s="4" t="s">
        <v>51</v>
      </c>
      <c r="C777" s="5" t="s">
        <v>694</v>
      </c>
      <c r="D777" s="4"/>
      <c r="E777" s="4" t="s">
        <v>695</v>
      </c>
      <c r="F777" s="4" t="s">
        <v>15</v>
      </c>
      <c r="G777" s="4" t="s">
        <v>696</v>
      </c>
    </row>
    <row r="778" spans="1:7" outlineLevel="5">
      <c r="A778" s="34" t="s">
        <v>15</v>
      </c>
      <c r="B778" s="35" t="s">
        <v>697</v>
      </c>
      <c r="C778" s="34" t="s">
        <v>2</v>
      </c>
      <c r="D778" s="34" t="b">
        <f>EXACT(G777,"No: Generic Approach")</f>
        <v>1</v>
      </c>
      <c r="E778" s="34" t="s">
        <v>698</v>
      </c>
      <c r="F778" s="34" t="s">
        <v>15</v>
      </c>
      <c r="G778" s="34" t="s">
        <v>2</v>
      </c>
    </row>
    <row r="779" spans="1:7" ht="30" outlineLevel="6" collapsed="1">
      <c r="A779" s="4" t="s">
        <v>12</v>
      </c>
      <c r="B779" s="4" t="s">
        <v>51</v>
      </c>
      <c r="C779" s="5" t="s">
        <v>699</v>
      </c>
      <c r="D779" s="4"/>
      <c r="E779" s="4" t="s">
        <v>700</v>
      </c>
      <c r="F779" s="4" t="s">
        <v>15</v>
      </c>
      <c r="G779" s="4" t="s">
        <v>701</v>
      </c>
    </row>
    <row r="780" spans="1:7" ht="45" outlineLevel="6" collapsed="1">
      <c r="A780" s="4" t="s">
        <v>15</v>
      </c>
      <c r="B780" s="4" t="s">
        <v>51</v>
      </c>
      <c r="C780" s="5" t="s">
        <v>702</v>
      </c>
      <c r="D780" s="4" t="b">
        <f>EXACT(G779,"Default Value")</f>
        <v>0</v>
      </c>
      <c r="E780" s="4" t="s">
        <v>703</v>
      </c>
      <c r="F780" s="4" t="s">
        <v>15</v>
      </c>
      <c r="G780" s="4" t="s">
        <v>679</v>
      </c>
    </row>
    <row r="781" spans="1:7" ht="30" outlineLevel="6" collapsed="1">
      <c r="A781" s="4" t="s">
        <v>15</v>
      </c>
      <c r="B781" s="4" t="s">
        <v>51</v>
      </c>
      <c r="C781" s="5" t="s">
        <v>704</v>
      </c>
      <c r="D781" s="4" t="b">
        <f>EXACT(G779,"Monitored Data")</f>
        <v>1</v>
      </c>
      <c r="E781" s="4" t="s">
        <v>705</v>
      </c>
      <c r="F781" s="4" t="s">
        <v>15</v>
      </c>
      <c r="G781" s="4" t="s">
        <v>706</v>
      </c>
    </row>
    <row r="782" spans="1:7" outlineLevel="6">
      <c r="A782" s="34" t="s">
        <v>15</v>
      </c>
      <c r="B782" s="35" t="s">
        <v>707</v>
      </c>
      <c r="C782" s="34" t="s">
        <v>2</v>
      </c>
      <c r="D782" s="34" t="b">
        <f>EXACT(G779,"Monitored Data")</f>
        <v>1</v>
      </c>
      <c r="E782" s="34" t="s">
        <v>708</v>
      </c>
      <c r="F782" s="34" t="s">
        <v>12</v>
      </c>
      <c r="G782" s="34" t="s">
        <v>2</v>
      </c>
    </row>
    <row r="783" spans="1:7" outlineLevel="7" collapsed="1">
      <c r="A783" s="4" t="s">
        <v>12</v>
      </c>
      <c r="B783" s="4" t="s">
        <v>13</v>
      </c>
      <c r="C783" s="4" t="s">
        <v>2</v>
      </c>
      <c r="D783" s="4"/>
      <c r="E783" s="4" t="s">
        <v>709</v>
      </c>
      <c r="F783" s="4" t="s">
        <v>15</v>
      </c>
      <c r="G783" s="4" t="s">
        <v>16</v>
      </c>
    </row>
    <row r="784" spans="1:7" ht="30" outlineLevel="7" collapsed="1">
      <c r="A784" s="4" t="s">
        <v>12</v>
      </c>
      <c r="B784" s="4" t="s">
        <v>51</v>
      </c>
      <c r="C784" s="5" t="s">
        <v>710</v>
      </c>
      <c r="D784" s="4"/>
      <c r="E784" s="4" t="s">
        <v>711</v>
      </c>
      <c r="F784" s="4" t="s">
        <v>15</v>
      </c>
      <c r="G784" s="4" t="s">
        <v>712</v>
      </c>
    </row>
    <row r="785" spans="1:7" ht="30" outlineLevel="7" collapsed="1">
      <c r="A785" s="4" t="s">
        <v>12</v>
      </c>
      <c r="B785" s="4" t="s">
        <v>92</v>
      </c>
      <c r="C785" s="4" t="s">
        <v>2</v>
      </c>
      <c r="D785" s="4"/>
      <c r="E785" s="4" t="s">
        <v>713</v>
      </c>
      <c r="F785" s="4" t="s">
        <v>15</v>
      </c>
      <c r="G785" s="4">
        <v>1</v>
      </c>
    </row>
    <row r="786" spans="1:7" ht="30" outlineLevel="7" collapsed="1">
      <c r="A786" s="4" t="s">
        <v>12</v>
      </c>
      <c r="B786" s="4" t="s">
        <v>92</v>
      </c>
      <c r="C786" s="4" t="s">
        <v>2</v>
      </c>
      <c r="D786" s="4"/>
      <c r="E786" s="4" t="s">
        <v>714</v>
      </c>
      <c r="F786" s="4" t="s">
        <v>15</v>
      </c>
      <c r="G786" s="4">
        <v>1</v>
      </c>
    </row>
    <row r="787" spans="1:7" ht="60" outlineLevel="7" collapsed="1">
      <c r="A787" s="4" t="s">
        <v>12</v>
      </c>
      <c r="B787" s="4" t="s">
        <v>92</v>
      </c>
      <c r="C787" s="4" t="s">
        <v>2</v>
      </c>
      <c r="D787" s="4"/>
      <c r="E787" s="4" t="s">
        <v>715</v>
      </c>
      <c r="F787" s="4" t="s">
        <v>15</v>
      </c>
      <c r="G787" s="4">
        <v>1</v>
      </c>
    </row>
    <row r="788" spans="1:7" ht="30" outlineLevel="7" collapsed="1">
      <c r="A788" s="4" t="s">
        <v>15</v>
      </c>
      <c r="B788" s="4" t="s">
        <v>92</v>
      </c>
      <c r="C788" s="4" t="s">
        <v>2</v>
      </c>
      <c r="D788" s="4" t="s">
        <v>15</v>
      </c>
      <c r="E788" s="4" t="s">
        <v>716</v>
      </c>
      <c r="F788" s="4" t="s">
        <v>15</v>
      </c>
      <c r="G788" s="4">
        <v>1</v>
      </c>
    </row>
    <row r="789" spans="1:7" ht="30" outlineLevel="7" collapsed="1">
      <c r="A789" s="4" t="s">
        <v>15</v>
      </c>
      <c r="B789" s="4" t="s">
        <v>92</v>
      </c>
      <c r="C789" s="4" t="s">
        <v>2</v>
      </c>
      <c r="D789" s="4" t="s">
        <v>15</v>
      </c>
      <c r="E789" s="4" t="s">
        <v>717</v>
      </c>
      <c r="F789" s="4" t="s">
        <v>15</v>
      </c>
      <c r="G789" s="4">
        <v>1</v>
      </c>
    </row>
    <row r="790" spans="1:7" ht="30" outlineLevel="7" collapsed="1">
      <c r="A790" s="4" t="s">
        <v>15</v>
      </c>
      <c r="B790" s="4" t="s">
        <v>92</v>
      </c>
      <c r="C790" s="4" t="s">
        <v>2</v>
      </c>
      <c r="D790" s="4" t="s">
        <v>15</v>
      </c>
      <c r="E790" s="4" t="s">
        <v>718</v>
      </c>
      <c r="F790" s="4" t="s">
        <v>15</v>
      </c>
      <c r="G790" s="4">
        <v>1</v>
      </c>
    </row>
    <row r="791" spans="1:7" ht="30" outlineLevel="7" collapsed="1">
      <c r="A791" s="4" t="s">
        <v>15</v>
      </c>
      <c r="B791" s="4" t="s">
        <v>92</v>
      </c>
      <c r="C791" s="4" t="s">
        <v>2</v>
      </c>
      <c r="D791" s="4" t="s">
        <v>15</v>
      </c>
      <c r="E791" s="4" t="s">
        <v>719</v>
      </c>
      <c r="F791" s="4" t="s">
        <v>15</v>
      </c>
      <c r="G791" s="4">
        <v>1</v>
      </c>
    </row>
    <row r="792" spans="1:7" ht="30" outlineLevel="7" collapsed="1">
      <c r="A792" s="4" t="s">
        <v>15</v>
      </c>
      <c r="B792" s="4" t="s">
        <v>92</v>
      </c>
      <c r="C792" s="4" t="s">
        <v>2</v>
      </c>
      <c r="D792" s="4" t="s">
        <v>15</v>
      </c>
      <c r="E792" s="4" t="s">
        <v>720</v>
      </c>
      <c r="F792" s="4" t="s">
        <v>15</v>
      </c>
      <c r="G792" s="4">
        <v>1</v>
      </c>
    </row>
    <row r="793" spans="1:7" ht="30" outlineLevel="7" collapsed="1">
      <c r="A793" s="4" t="s">
        <v>15</v>
      </c>
      <c r="B793" s="4" t="s">
        <v>92</v>
      </c>
      <c r="C793" s="4" t="s">
        <v>2</v>
      </c>
      <c r="D793" s="4" t="s">
        <v>15</v>
      </c>
      <c r="E793" s="4" t="s">
        <v>721</v>
      </c>
      <c r="F793" s="4" t="s">
        <v>15</v>
      </c>
      <c r="G793" s="4">
        <v>1</v>
      </c>
    </row>
    <row r="794" spans="1:7" outlineLevel="6">
      <c r="A794" s="34" t="s">
        <v>12</v>
      </c>
      <c r="B794" s="35" t="s">
        <v>682</v>
      </c>
      <c r="C794" s="34" t="s">
        <v>2</v>
      </c>
      <c r="D794" s="34"/>
      <c r="E794" s="34" t="s">
        <v>682</v>
      </c>
      <c r="F794" s="34" t="s">
        <v>15</v>
      </c>
      <c r="G794" s="34" t="s">
        <v>2</v>
      </c>
    </row>
    <row r="795" spans="1:7" ht="30" outlineLevel="7" collapsed="1">
      <c r="A795" s="4" t="s">
        <v>12</v>
      </c>
      <c r="B795" s="4" t="s">
        <v>92</v>
      </c>
      <c r="C795" s="4" t="s">
        <v>2</v>
      </c>
      <c r="D795" s="4"/>
      <c r="E795" s="4" t="s">
        <v>683</v>
      </c>
      <c r="F795" s="4" t="s">
        <v>15</v>
      </c>
      <c r="G795" s="4">
        <v>1</v>
      </c>
    </row>
    <row r="796" spans="1:7" ht="30" outlineLevel="7" collapsed="1">
      <c r="A796" s="4" t="s">
        <v>12</v>
      </c>
      <c r="B796" s="4" t="s">
        <v>92</v>
      </c>
      <c r="C796" s="4" t="s">
        <v>2</v>
      </c>
      <c r="D796" s="4"/>
      <c r="E796" s="4" t="s">
        <v>684</v>
      </c>
      <c r="F796" s="4" t="s">
        <v>15</v>
      </c>
      <c r="G796" s="4">
        <v>1</v>
      </c>
    </row>
    <row r="797" spans="1:7" outlineLevel="7" collapsed="1">
      <c r="A797" s="4" t="s">
        <v>12</v>
      </c>
      <c r="B797" s="4" t="s">
        <v>13</v>
      </c>
      <c r="C797" s="4" t="s">
        <v>2</v>
      </c>
      <c r="D797" s="4"/>
      <c r="E797" s="4" t="s">
        <v>685</v>
      </c>
      <c r="F797" s="4" t="s">
        <v>15</v>
      </c>
      <c r="G797" s="4" t="s">
        <v>16</v>
      </c>
    </row>
    <row r="798" spans="1:7" ht="30" outlineLevel="7" collapsed="1">
      <c r="A798" s="4" t="s">
        <v>12</v>
      </c>
      <c r="B798" s="4" t="s">
        <v>92</v>
      </c>
      <c r="C798" s="4" t="s">
        <v>2</v>
      </c>
      <c r="D798" s="4"/>
      <c r="E798" s="4" t="s">
        <v>686</v>
      </c>
      <c r="F798" s="4" t="s">
        <v>15</v>
      </c>
      <c r="G798" s="4">
        <v>1</v>
      </c>
    </row>
    <row r="799" spans="1:7" ht="30" outlineLevel="7" collapsed="1">
      <c r="A799" s="4" t="s">
        <v>12</v>
      </c>
      <c r="B799" s="4" t="s">
        <v>92</v>
      </c>
      <c r="C799" s="4" t="s">
        <v>2</v>
      </c>
      <c r="D799" s="4"/>
      <c r="E799" s="4" t="s">
        <v>687</v>
      </c>
      <c r="F799" s="4" t="s">
        <v>15</v>
      </c>
      <c r="G799" s="4">
        <v>1</v>
      </c>
    </row>
    <row r="800" spans="1:7" outlineLevel="7" collapsed="1">
      <c r="A800" s="4" t="s">
        <v>12</v>
      </c>
      <c r="B800" s="4" t="s">
        <v>13</v>
      </c>
      <c r="C800" s="4" t="s">
        <v>2</v>
      </c>
      <c r="D800" s="4"/>
      <c r="E800" s="4" t="s">
        <v>688</v>
      </c>
      <c r="F800" s="4" t="s">
        <v>15</v>
      </c>
      <c r="G800" s="4" t="s">
        <v>16</v>
      </c>
    </row>
    <row r="801" spans="1:7" ht="30" outlineLevel="7" collapsed="1">
      <c r="A801" s="4" t="s">
        <v>12</v>
      </c>
      <c r="B801" s="4" t="s">
        <v>92</v>
      </c>
      <c r="C801" s="4" t="s">
        <v>2</v>
      </c>
      <c r="D801" s="4"/>
      <c r="E801" s="4" t="s">
        <v>689</v>
      </c>
      <c r="F801" s="4" t="s">
        <v>15</v>
      </c>
      <c r="G801" s="4">
        <v>1</v>
      </c>
    </row>
    <row r="802" spans="1:7" ht="30" outlineLevel="7" collapsed="1">
      <c r="A802" s="4" t="s">
        <v>12</v>
      </c>
      <c r="B802" s="4" t="s">
        <v>92</v>
      </c>
      <c r="C802" s="4" t="s">
        <v>2</v>
      </c>
      <c r="D802" s="4"/>
      <c r="E802" s="4" t="s">
        <v>690</v>
      </c>
      <c r="F802" s="4" t="s">
        <v>15</v>
      </c>
      <c r="G802" s="4">
        <v>1</v>
      </c>
    </row>
    <row r="803" spans="1:7" outlineLevel="7" collapsed="1">
      <c r="A803" s="4" t="s">
        <v>12</v>
      </c>
      <c r="B803" s="4" t="s">
        <v>13</v>
      </c>
      <c r="C803" s="4" t="s">
        <v>2</v>
      </c>
      <c r="D803" s="4"/>
      <c r="E803" s="4" t="s">
        <v>691</v>
      </c>
      <c r="F803" s="4" t="s">
        <v>15</v>
      </c>
      <c r="G803" s="4" t="s">
        <v>16</v>
      </c>
    </row>
    <row r="804" spans="1:7" ht="30" outlineLevel="5" collapsed="1">
      <c r="A804" s="4" t="s">
        <v>15</v>
      </c>
      <c r="B804" s="4" t="s">
        <v>92</v>
      </c>
      <c r="C804" s="4" t="s">
        <v>2</v>
      </c>
      <c r="D804" s="4" t="b">
        <f>EXACT(G777,"Yes: Alternative Approach")</f>
        <v>0</v>
      </c>
      <c r="E804" s="4" t="s">
        <v>722</v>
      </c>
      <c r="F804" s="4" t="s">
        <v>15</v>
      </c>
      <c r="G804" s="4">
        <v>1</v>
      </c>
    </row>
    <row r="805" spans="1:7" ht="30" outlineLevel="5" collapsed="1">
      <c r="A805" s="4" t="s">
        <v>15</v>
      </c>
      <c r="B805" s="4" t="s">
        <v>13</v>
      </c>
      <c r="C805" s="4" t="s">
        <v>2</v>
      </c>
      <c r="D805" s="4" t="b">
        <f>EXACT(G777,"Yes: Alternative Approach")</f>
        <v>0</v>
      </c>
      <c r="E805" s="4" t="s">
        <v>723</v>
      </c>
      <c r="F805" s="4" t="s">
        <v>15</v>
      </c>
      <c r="G805" s="4" t="s">
        <v>16</v>
      </c>
    </row>
    <row r="806" spans="1:7" ht="30" outlineLevel="5" collapsed="1">
      <c r="A806" s="4" t="s">
        <v>15</v>
      </c>
      <c r="B806" s="4" t="s">
        <v>92</v>
      </c>
      <c r="C806" s="4" t="s">
        <v>2</v>
      </c>
      <c r="D806" s="4" t="b">
        <f>EXACT(G777,"Yes: Alternative Approach")</f>
        <v>0</v>
      </c>
      <c r="E806" s="4" t="s">
        <v>724</v>
      </c>
      <c r="F806" s="4" t="s">
        <v>15</v>
      </c>
      <c r="G806" s="4">
        <v>1</v>
      </c>
    </row>
    <row r="807" spans="1:7" ht="30" outlineLevel="5" collapsed="1">
      <c r="A807" s="4" t="s">
        <v>15</v>
      </c>
      <c r="B807" s="4" t="s">
        <v>13</v>
      </c>
      <c r="C807" s="4" t="s">
        <v>2</v>
      </c>
      <c r="D807" s="4" t="b">
        <f>EXACT(G777,"Yes: Alternative Approach")</f>
        <v>0</v>
      </c>
      <c r="E807" s="4" t="s">
        <v>725</v>
      </c>
      <c r="F807" s="4" t="s">
        <v>15</v>
      </c>
      <c r="G807" s="4" t="s">
        <v>16</v>
      </c>
    </row>
    <row r="808" spans="1:7" outlineLevel="4">
      <c r="A808" s="34" t="s">
        <v>15</v>
      </c>
      <c r="B808" s="35" t="s">
        <v>692</v>
      </c>
      <c r="C808" s="34" t="s">
        <v>2</v>
      </c>
      <c r="D808" s="34" t="b">
        <f>EXACT(G737,"Electricity from captive power plant(s)")</f>
        <v>0</v>
      </c>
      <c r="E808" s="34" t="s">
        <v>693</v>
      </c>
      <c r="F808" s="34" t="s">
        <v>15</v>
      </c>
      <c r="G808" s="34" t="s">
        <v>2</v>
      </c>
    </row>
    <row r="809" spans="1:7" ht="90" outlineLevel="5" collapsed="1">
      <c r="A809" s="4" t="s">
        <v>12</v>
      </c>
      <c r="B809" s="4" t="s">
        <v>51</v>
      </c>
      <c r="C809" s="5" t="s">
        <v>694</v>
      </c>
      <c r="D809" s="4"/>
      <c r="E809" s="4" t="s">
        <v>695</v>
      </c>
      <c r="F809" s="4" t="s">
        <v>15</v>
      </c>
      <c r="G809" s="4" t="s">
        <v>696</v>
      </c>
    </row>
    <row r="810" spans="1:7" outlineLevel="5">
      <c r="A810" s="34" t="s">
        <v>15</v>
      </c>
      <c r="B810" s="35" t="s">
        <v>697</v>
      </c>
      <c r="C810" s="34" t="s">
        <v>2</v>
      </c>
      <c r="D810" s="34" t="b">
        <f>EXACT(G809,"No: Generic Approach")</f>
        <v>1</v>
      </c>
      <c r="E810" s="34" t="s">
        <v>698</v>
      </c>
      <c r="F810" s="34" t="s">
        <v>15</v>
      </c>
      <c r="G810" s="34" t="s">
        <v>2</v>
      </c>
    </row>
    <row r="811" spans="1:7" ht="30" outlineLevel="6" collapsed="1">
      <c r="A811" s="4" t="s">
        <v>12</v>
      </c>
      <c r="B811" s="4" t="s">
        <v>51</v>
      </c>
      <c r="C811" s="5" t="s">
        <v>699</v>
      </c>
      <c r="D811" s="4"/>
      <c r="E811" s="4" t="s">
        <v>700</v>
      </c>
      <c r="F811" s="4" t="s">
        <v>15</v>
      </c>
      <c r="G811" s="4" t="s">
        <v>701</v>
      </c>
    </row>
    <row r="812" spans="1:7" ht="45" outlineLevel="6" collapsed="1">
      <c r="A812" s="4" t="s">
        <v>15</v>
      </c>
      <c r="B812" s="4" t="s">
        <v>51</v>
      </c>
      <c r="C812" s="5" t="s">
        <v>702</v>
      </c>
      <c r="D812" s="4" t="b">
        <f>EXACT(G811,"Default Value")</f>
        <v>0</v>
      </c>
      <c r="E812" s="4" t="s">
        <v>703</v>
      </c>
      <c r="F812" s="4" t="s">
        <v>15</v>
      </c>
      <c r="G812" s="4" t="s">
        <v>679</v>
      </c>
    </row>
    <row r="813" spans="1:7" ht="30" outlineLevel="6" collapsed="1">
      <c r="A813" s="4" t="s">
        <v>15</v>
      </c>
      <c r="B813" s="4" t="s">
        <v>51</v>
      </c>
      <c r="C813" s="5" t="s">
        <v>704</v>
      </c>
      <c r="D813" s="4" t="b">
        <f>EXACT(G811,"Monitored Data")</f>
        <v>1</v>
      </c>
      <c r="E813" s="4" t="s">
        <v>705</v>
      </c>
      <c r="F813" s="4" t="s">
        <v>15</v>
      </c>
      <c r="G813" s="4" t="s">
        <v>706</v>
      </c>
    </row>
    <row r="814" spans="1:7" outlineLevel="6">
      <c r="A814" s="34" t="s">
        <v>15</v>
      </c>
      <c r="B814" s="35" t="s">
        <v>707</v>
      </c>
      <c r="C814" s="34" t="s">
        <v>2</v>
      </c>
      <c r="D814" s="34" t="b">
        <f>EXACT(G811,"Monitored Data")</f>
        <v>1</v>
      </c>
      <c r="E814" s="34" t="s">
        <v>708</v>
      </c>
      <c r="F814" s="34" t="s">
        <v>12</v>
      </c>
      <c r="G814" s="34" t="s">
        <v>2</v>
      </c>
    </row>
    <row r="815" spans="1:7" outlineLevel="7" collapsed="1">
      <c r="A815" s="4" t="s">
        <v>12</v>
      </c>
      <c r="B815" s="4" t="s">
        <v>13</v>
      </c>
      <c r="C815" s="4" t="s">
        <v>2</v>
      </c>
      <c r="D815" s="4"/>
      <c r="E815" s="4" t="s">
        <v>709</v>
      </c>
      <c r="F815" s="4" t="s">
        <v>15</v>
      </c>
      <c r="G815" s="4" t="s">
        <v>16</v>
      </c>
    </row>
    <row r="816" spans="1:7" ht="30" outlineLevel="7" collapsed="1">
      <c r="A816" s="4" t="s">
        <v>12</v>
      </c>
      <c r="B816" s="4" t="s">
        <v>51</v>
      </c>
      <c r="C816" s="5" t="s">
        <v>710</v>
      </c>
      <c r="D816" s="4"/>
      <c r="E816" s="4" t="s">
        <v>711</v>
      </c>
      <c r="F816" s="4" t="s">
        <v>15</v>
      </c>
      <c r="G816" s="4" t="s">
        <v>712</v>
      </c>
    </row>
    <row r="817" spans="1:7" ht="30" outlineLevel="7" collapsed="1">
      <c r="A817" s="4" t="s">
        <v>12</v>
      </c>
      <c r="B817" s="4" t="s">
        <v>92</v>
      </c>
      <c r="C817" s="4" t="s">
        <v>2</v>
      </c>
      <c r="D817" s="4"/>
      <c r="E817" s="4" t="s">
        <v>713</v>
      </c>
      <c r="F817" s="4" t="s">
        <v>15</v>
      </c>
      <c r="G817" s="4">
        <v>1</v>
      </c>
    </row>
    <row r="818" spans="1:7" ht="30" outlineLevel="7" collapsed="1">
      <c r="A818" s="4" t="s">
        <v>12</v>
      </c>
      <c r="B818" s="4" t="s">
        <v>92</v>
      </c>
      <c r="C818" s="4" t="s">
        <v>2</v>
      </c>
      <c r="D818" s="4"/>
      <c r="E818" s="4" t="s">
        <v>714</v>
      </c>
      <c r="F818" s="4" t="s">
        <v>15</v>
      </c>
      <c r="G818" s="4">
        <v>1</v>
      </c>
    </row>
    <row r="819" spans="1:7" ht="60" outlineLevel="7" collapsed="1">
      <c r="A819" s="4" t="s">
        <v>12</v>
      </c>
      <c r="B819" s="4" t="s">
        <v>92</v>
      </c>
      <c r="C819" s="4" t="s">
        <v>2</v>
      </c>
      <c r="D819" s="4"/>
      <c r="E819" s="4" t="s">
        <v>715</v>
      </c>
      <c r="F819" s="4" t="s">
        <v>15</v>
      </c>
      <c r="G819" s="4">
        <v>1</v>
      </c>
    </row>
    <row r="820" spans="1:7" ht="30" outlineLevel="7" collapsed="1">
      <c r="A820" s="4" t="s">
        <v>15</v>
      </c>
      <c r="B820" s="4" t="s">
        <v>92</v>
      </c>
      <c r="C820" s="4" t="s">
        <v>2</v>
      </c>
      <c r="D820" s="4" t="s">
        <v>15</v>
      </c>
      <c r="E820" s="4" t="s">
        <v>716</v>
      </c>
      <c r="F820" s="4" t="s">
        <v>15</v>
      </c>
      <c r="G820" s="4">
        <v>1</v>
      </c>
    </row>
    <row r="821" spans="1:7" ht="30" outlineLevel="7" collapsed="1">
      <c r="A821" s="4" t="s">
        <v>15</v>
      </c>
      <c r="B821" s="4" t="s">
        <v>92</v>
      </c>
      <c r="C821" s="4" t="s">
        <v>2</v>
      </c>
      <c r="D821" s="4" t="s">
        <v>15</v>
      </c>
      <c r="E821" s="4" t="s">
        <v>717</v>
      </c>
      <c r="F821" s="4" t="s">
        <v>15</v>
      </c>
      <c r="G821" s="4">
        <v>1</v>
      </c>
    </row>
    <row r="822" spans="1:7" ht="30" outlineLevel="7" collapsed="1">
      <c r="A822" s="4" t="s">
        <v>15</v>
      </c>
      <c r="B822" s="4" t="s">
        <v>92</v>
      </c>
      <c r="C822" s="4" t="s">
        <v>2</v>
      </c>
      <c r="D822" s="4" t="s">
        <v>15</v>
      </c>
      <c r="E822" s="4" t="s">
        <v>718</v>
      </c>
      <c r="F822" s="4" t="s">
        <v>15</v>
      </c>
      <c r="G822" s="4">
        <v>1</v>
      </c>
    </row>
    <row r="823" spans="1:7" ht="30" outlineLevel="7" collapsed="1">
      <c r="A823" s="4" t="s">
        <v>15</v>
      </c>
      <c r="B823" s="4" t="s">
        <v>92</v>
      </c>
      <c r="C823" s="4" t="s">
        <v>2</v>
      </c>
      <c r="D823" s="4" t="s">
        <v>15</v>
      </c>
      <c r="E823" s="4" t="s">
        <v>719</v>
      </c>
      <c r="F823" s="4" t="s">
        <v>15</v>
      </c>
      <c r="G823" s="4">
        <v>1</v>
      </c>
    </row>
    <row r="824" spans="1:7" ht="30" outlineLevel="7" collapsed="1">
      <c r="A824" s="4" t="s">
        <v>15</v>
      </c>
      <c r="B824" s="4" t="s">
        <v>92</v>
      </c>
      <c r="C824" s="4" t="s">
        <v>2</v>
      </c>
      <c r="D824" s="4" t="s">
        <v>15</v>
      </c>
      <c r="E824" s="4" t="s">
        <v>720</v>
      </c>
      <c r="F824" s="4" t="s">
        <v>15</v>
      </c>
      <c r="G824" s="4">
        <v>1</v>
      </c>
    </row>
    <row r="825" spans="1:7" ht="30" outlineLevel="7" collapsed="1">
      <c r="A825" s="4" t="s">
        <v>15</v>
      </c>
      <c r="B825" s="4" t="s">
        <v>92</v>
      </c>
      <c r="C825" s="4" t="s">
        <v>2</v>
      </c>
      <c r="D825" s="4" t="s">
        <v>15</v>
      </c>
      <c r="E825" s="4" t="s">
        <v>721</v>
      </c>
      <c r="F825" s="4" t="s">
        <v>15</v>
      </c>
      <c r="G825" s="4">
        <v>1</v>
      </c>
    </row>
    <row r="826" spans="1:7" outlineLevel="6">
      <c r="A826" s="34" t="s">
        <v>12</v>
      </c>
      <c r="B826" s="35" t="s">
        <v>682</v>
      </c>
      <c r="C826" s="34" t="s">
        <v>2</v>
      </c>
      <c r="D826" s="34"/>
      <c r="E826" s="34" t="s">
        <v>682</v>
      </c>
      <c r="F826" s="34" t="s">
        <v>15</v>
      </c>
      <c r="G826" s="34" t="s">
        <v>2</v>
      </c>
    </row>
    <row r="827" spans="1:7" ht="30" outlineLevel="7" collapsed="1">
      <c r="A827" s="4" t="s">
        <v>12</v>
      </c>
      <c r="B827" s="4" t="s">
        <v>92</v>
      </c>
      <c r="C827" s="4" t="s">
        <v>2</v>
      </c>
      <c r="D827" s="4"/>
      <c r="E827" s="4" t="s">
        <v>683</v>
      </c>
      <c r="F827" s="4" t="s">
        <v>15</v>
      </c>
      <c r="G827" s="4">
        <v>1</v>
      </c>
    </row>
    <row r="828" spans="1:7" ht="30" outlineLevel="7" collapsed="1">
      <c r="A828" s="4" t="s">
        <v>12</v>
      </c>
      <c r="B828" s="4" t="s">
        <v>92</v>
      </c>
      <c r="C828" s="4" t="s">
        <v>2</v>
      </c>
      <c r="D828" s="4"/>
      <c r="E828" s="4" t="s">
        <v>684</v>
      </c>
      <c r="F828" s="4" t="s">
        <v>15</v>
      </c>
      <c r="G828" s="4">
        <v>1</v>
      </c>
    </row>
    <row r="829" spans="1:7" outlineLevel="7" collapsed="1">
      <c r="A829" s="4" t="s">
        <v>12</v>
      </c>
      <c r="B829" s="4" t="s">
        <v>13</v>
      </c>
      <c r="C829" s="4" t="s">
        <v>2</v>
      </c>
      <c r="D829" s="4"/>
      <c r="E829" s="4" t="s">
        <v>685</v>
      </c>
      <c r="F829" s="4" t="s">
        <v>15</v>
      </c>
      <c r="G829" s="4" t="s">
        <v>16</v>
      </c>
    </row>
    <row r="830" spans="1:7" ht="30" outlineLevel="7" collapsed="1">
      <c r="A830" s="4" t="s">
        <v>12</v>
      </c>
      <c r="B830" s="4" t="s">
        <v>92</v>
      </c>
      <c r="C830" s="4" t="s">
        <v>2</v>
      </c>
      <c r="D830" s="4"/>
      <c r="E830" s="4" t="s">
        <v>686</v>
      </c>
      <c r="F830" s="4" t="s">
        <v>15</v>
      </c>
      <c r="G830" s="4">
        <v>1</v>
      </c>
    </row>
    <row r="831" spans="1:7" ht="30" outlineLevel="7" collapsed="1">
      <c r="A831" s="4" t="s">
        <v>12</v>
      </c>
      <c r="B831" s="4" t="s">
        <v>92</v>
      </c>
      <c r="C831" s="4" t="s">
        <v>2</v>
      </c>
      <c r="D831" s="4"/>
      <c r="E831" s="4" t="s">
        <v>687</v>
      </c>
      <c r="F831" s="4" t="s">
        <v>15</v>
      </c>
      <c r="G831" s="4">
        <v>1</v>
      </c>
    </row>
    <row r="832" spans="1:7" outlineLevel="7" collapsed="1">
      <c r="A832" s="4" t="s">
        <v>12</v>
      </c>
      <c r="B832" s="4" t="s">
        <v>13</v>
      </c>
      <c r="C832" s="4" t="s">
        <v>2</v>
      </c>
      <c r="D832" s="4"/>
      <c r="E832" s="4" t="s">
        <v>688</v>
      </c>
      <c r="F832" s="4" t="s">
        <v>15</v>
      </c>
      <c r="G832" s="4" t="s">
        <v>16</v>
      </c>
    </row>
    <row r="833" spans="1:7" ht="30" outlineLevel="7" collapsed="1">
      <c r="A833" s="4" t="s">
        <v>12</v>
      </c>
      <c r="B833" s="4" t="s">
        <v>92</v>
      </c>
      <c r="C833" s="4" t="s">
        <v>2</v>
      </c>
      <c r="D833" s="4"/>
      <c r="E833" s="4" t="s">
        <v>689</v>
      </c>
      <c r="F833" s="4" t="s">
        <v>15</v>
      </c>
      <c r="G833" s="4">
        <v>1</v>
      </c>
    </row>
    <row r="834" spans="1:7" ht="30" outlineLevel="7" collapsed="1">
      <c r="A834" s="4" t="s">
        <v>12</v>
      </c>
      <c r="B834" s="4" t="s">
        <v>92</v>
      </c>
      <c r="C834" s="4" t="s">
        <v>2</v>
      </c>
      <c r="D834" s="4"/>
      <c r="E834" s="4" t="s">
        <v>690</v>
      </c>
      <c r="F834" s="4" t="s">
        <v>15</v>
      </c>
      <c r="G834" s="4">
        <v>1</v>
      </c>
    </row>
    <row r="835" spans="1:7" outlineLevel="7" collapsed="1">
      <c r="A835" s="4" t="s">
        <v>12</v>
      </c>
      <c r="B835" s="4" t="s">
        <v>13</v>
      </c>
      <c r="C835" s="4" t="s">
        <v>2</v>
      </c>
      <c r="D835" s="4"/>
      <c r="E835" s="4" t="s">
        <v>691</v>
      </c>
      <c r="F835" s="4" t="s">
        <v>15</v>
      </c>
      <c r="G835" s="4" t="s">
        <v>16</v>
      </c>
    </row>
    <row r="836" spans="1:7" ht="30" outlineLevel="5" collapsed="1">
      <c r="A836" s="4" t="s">
        <v>15</v>
      </c>
      <c r="B836" s="4" t="s">
        <v>92</v>
      </c>
      <c r="C836" s="4" t="s">
        <v>2</v>
      </c>
      <c r="D836" s="4" t="b">
        <f>EXACT(G809,"Yes: Alternative Approach")</f>
        <v>0</v>
      </c>
      <c r="E836" s="4" t="s">
        <v>722</v>
      </c>
      <c r="F836" s="4" t="s">
        <v>15</v>
      </c>
      <c r="G836" s="4">
        <v>1</v>
      </c>
    </row>
    <row r="837" spans="1:7" ht="30" outlineLevel="5" collapsed="1">
      <c r="A837" s="4" t="s">
        <v>15</v>
      </c>
      <c r="B837" s="4" t="s">
        <v>13</v>
      </c>
      <c r="C837" s="4" t="s">
        <v>2</v>
      </c>
      <c r="D837" s="4" t="b">
        <f>EXACT(G809,"Yes: Alternative Approach")</f>
        <v>0</v>
      </c>
      <c r="E837" s="4" t="s">
        <v>723</v>
      </c>
      <c r="F837" s="4" t="s">
        <v>15</v>
      </c>
      <c r="G837" s="4" t="s">
        <v>16</v>
      </c>
    </row>
    <row r="838" spans="1:7" ht="30" outlineLevel="5" collapsed="1">
      <c r="A838" s="4" t="s">
        <v>15</v>
      </c>
      <c r="B838" s="4" t="s">
        <v>92</v>
      </c>
      <c r="C838" s="4" t="s">
        <v>2</v>
      </c>
      <c r="D838" s="4" t="b">
        <f>EXACT(G809,"Yes: Alternative Approach")</f>
        <v>0</v>
      </c>
      <c r="E838" s="4" t="s">
        <v>724</v>
      </c>
      <c r="F838" s="4" t="s">
        <v>15</v>
      </c>
      <c r="G838" s="4">
        <v>1</v>
      </c>
    </row>
    <row r="839" spans="1:7" ht="30" outlineLevel="5" collapsed="1">
      <c r="A839" s="4" t="s">
        <v>15</v>
      </c>
      <c r="B839" s="4" t="s">
        <v>13</v>
      </c>
      <c r="C839" s="4" t="s">
        <v>2</v>
      </c>
      <c r="D839" s="4" t="b">
        <f>EXACT(G809,"Yes: Alternative Approach")</f>
        <v>0</v>
      </c>
      <c r="E839" s="4" t="s">
        <v>725</v>
      </c>
      <c r="F839" s="4" t="s">
        <v>15</v>
      </c>
      <c r="G839" s="4" t="s">
        <v>16</v>
      </c>
    </row>
    <row r="840" spans="1:7" outlineLevel="4">
      <c r="A840" s="34" t="s">
        <v>15</v>
      </c>
      <c r="B840" s="35" t="s">
        <v>587</v>
      </c>
      <c r="C840" s="34" t="s">
        <v>2</v>
      </c>
      <c r="D840" s="34" t="b">
        <f>EXACT(G737,"Grid electricity")</f>
        <v>1</v>
      </c>
      <c r="E840" s="34" t="s">
        <v>588</v>
      </c>
      <c r="F840" s="34" t="s">
        <v>15</v>
      </c>
      <c r="G840" s="34" t="s">
        <v>2</v>
      </c>
    </row>
    <row r="841" spans="1:7" ht="75" outlineLevel="5" collapsed="1">
      <c r="A841" s="4" t="s">
        <v>12</v>
      </c>
      <c r="B841" s="4" t="s">
        <v>51</v>
      </c>
      <c r="C841" s="5" t="s">
        <v>589</v>
      </c>
      <c r="D841" s="4"/>
      <c r="E841" s="4" t="s">
        <v>590</v>
      </c>
      <c r="F841" s="4" t="s">
        <v>15</v>
      </c>
      <c r="G841" s="4" t="s">
        <v>591</v>
      </c>
    </row>
    <row r="842" spans="1:7" outlineLevel="5">
      <c r="A842" s="34" t="s">
        <v>15</v>
      </c>
      <c r="B842" s="35" t="s">
        <v>592</v>
      </c>
      <c r="C842" s="34" t="s">
        <v>2</v>
      </c>
      <c r="D842" s="34" t="b">
        <f>EXACT(G841,"Calculate the combined margin emission factor of the applicable electricity system, using the procedures in the latest approved version of the “Use Tool 7 to calculate the emission factor for an electricity system” (EFEL,j/k/l,y = EFgrid,CM,y)")</f>
        <v>1</v>
      </c>
      <c r="E842" s="34" t="s">
        <v>592</v>
      </c>
      <c r="F842" s="34" t="s">
        <v>15</v>
      </c>
      <c r="G842" s="34" t="s">
        <v>2</v>
      </c>
    </row>
    <row r="843" spans="1:7" outlineLevel="6" collapsed="1">
      <c r="A843" s="4" t="s">
        <v>12</v>
      </c>
      <c r="B843" s="4" t="s">
        <v>13</v>
      </c>
      <c r="C843" s="4" t="s">
        <v>2</v>
      </c>
      <c r="D843" s="4"/>
      <c r="E843" s="4" t="s">
        <v>593</v>
      </c>
      <c r="F843" s="4" t="s">
        <v>15</v>
      </c>
      <c r="G843" s="4" t="s">
        <v>16</v>
      </c>
    </row>
    <row r="844" spans="1:7" ht="30" outlineLevel="6" collapsed="1">
      <c r="A844" s="4" t="s">
        <v>12</v>
      </c>
      <c r="B844" s="4" t="s">
        <v>51</v>
      </c>
      <c r="C844" s="5" t="s">
        <v>594</v>
      </c>
      <c r="D844" s="4"/>
      <c r="E844" s="4" t="s">
        <v>595</v>
      </c>
      <c r="F844" s="4" t="s">
        <v>15</v>
      </c>
      <c r="G844" s="4" t="s">
        <v>596</v>
      </c>
    </row>
    <row r="845" spans="1:7" outlineLevel="6">
      <c r="A845" s="34" t="s">
        <v>15</v>
      </c>
      <c r="B845" s="35" t="s">
        <v>597</v>
      </c>
      <c r="C845" s="34" t="s">
        <v>2</v>
      </c>
      <c r="D845" s="34" t="b">
        <f>EXACT(G844,"Annual")</f>
        <v>0</v>
      </c>
      <c r="E845" s="34" t="s">
        <v>598</v>
      </c>
      <c r="F845" s="34" t="s">
        <v>15</v>
      </c>
      <c r="G845" s="34" t="s">
        <v>2</v>
      </c>
    </row>
    <row r="846" spans="1:7" ht="30" outlineLevel="7" collapsed="1">
      <c r="A846" s="4" t="s">
        <v>12</v>
      </c>
      <c r="B846" s="4" t="s">
        <v>51</v>
      </c>
      <c r="C846" s="5" t="s">
        <v>599</v>
      </c>
      <c r="D846" s="4"/>
      <c r="E846" s="4" t="s">
        <v>598</v>
      </c>
      <c r="F846" s="4" t="s">
        <v>15</v>
      </c>
      <c r="G846" s="4" t="s">
        <v>12</v>
      </c>
    </row>
    <row r="847" spans="1:7" outlineLevel="7" collapsed="1">
      <c r="A847" s="4" t="s">
        <v>15</v>
      </c>
      <c r="B847" s="5" t="s">
        <v>600</v>
      </c>
      <c r="C847" s="4" t="s">
        <v>2</v>
      </c>
      <c r="D847" s="4" t="b">
        <f>EXACT(G846,"No")</f>
        <v>0</v>
      </c>
      <c r="E847" s="4" t="s">
        <v>601</v>
      </c>
      <c r="F847" s="4" t="s">
        <v>15</v>
      </c>
      <c r="G847" s="4" t="s">
        <v>2</v>
      </c>
    </row>
    <row r="848" spans="1:7" outlineLevel="7" collapsed="1">
      <c r="A848" s="4" t="s">
        <v>15</v>
      </c>
      <c r="B848" s="5" t="s">
        <v>610</v>
      </c>
      <c r="C848" s="4" t="s">
        <v>2</v>
      </c>
      <c r="D848" s="4" t="b">
        <f>EXACT(G846,"Yes")</f>
        <v>1</v>
      </c>
      <c r="E848" s="4" t="s">
        <v>611</v>
      </c>
      <c r="F848" s="4" t="s">
        <v>15</v>
      </c>
      <c r="G848" s="4" t="s">
        <v>2</v>
      </c>
    </row>
    <row r="849" spans="1:7" outlineLevel="6">
      <c r="A849" s="34" t="s">
        <v>15</v>
      </c>
      <c r="B849" s="35" t="s">
        <v>625</v>
      </c>
      <c r="C849" s="34" t="s">
        <v>2</v>
      </c>
      <c r="D849" s="34" t="b">
        <f>EXACT(G844,"Hourly")</f>
        <v>1</v>
      </c>
      <c r="E849" s="34" t="s">
        <v>626</v>
      </c>
      <c r="F849" s="34" t="s">
        <v>15</v>
      </c>
      <c r="G849" s="34" t="s">
        <v>2</v>
      </c>
    </row>
    <row r="850" spans="1:7" ht="30" outlineLevel="7" collapsed="1">
      <c r="A850" s="4" t="s">
        <v>12</v>
      </c>
      <c r="B850" s="4" t="s">
        <v>51</v>
      </c>
      <c r="C850" s="5" t="s">
        <v>627</v>
      </c>
      <c r="D850" s="4"/>
      <c r="E850" s="4" t="s">
        <v>628</v>
      </c>
      <c r="F850" s="4" t="s">
        <v>15</v>
      </c>
      <c r="G850" s="4" t="s">
        <v>629</v>
      </c>
    </row>
    <row r="851" spans="1:7" ht="30" outlineLevel="7" collapsed="1">
      <c r="A851" s="4" t="s">
        <v>12</v>
      </c>
      <c r="B851" s="4" t="s">
        <v>92</v>
      </c>
      <c r="C851" s="4" t="s">
        <v>2</v>
      </c>
      <c r="D851" s="4"/>
      <c r="E851" s="4" t="s">
        <v>630</v>
      </c>
      <c r="F851" s="4" t="s">
        <v>15</v>
      </c>
      <c r="G851" s="4">
        <v>1</v>
      </c>
    </row>
    <row r="852" spans="1:7" outlineLevel="6">
      <c r="A852" s="34" t="s">
        <v>12</v>
      </c>
      <c r="B852" s="35" t="s">
        <v>631</v>
      </c>
      <c r="C852" s="34" t="s">
        <v>2</v>
      </c>
      <c r="D852" s="34"/>
      <c r="E852" s="34" t="s">
        <v>631</v>
      </c>
      <c r="F852" s="34" t="s">
        <v>15</v>
      </c>
      <c r="G852" s="34" t="s">
        <v>2</v>
      </c>
    </row>
    <row r="853" spans="1:7" outlineLevel="7" collapsed="1">
      <c r="A853" s="4" t="s">
        <v>15</v>
      </c>
      <c r="B853" s="4" t="s">
        <v>92</v>
      </c>
      <c r="C853" s="4" t="s">
        <v>2</v>
      </c>
      <c r="D853" s="4" t="s">
        <v>15</v>
      </c>
      <c r="E853" s="4" t="s">
        <v>632</v>
      </c>
      <c r="F853" s="4" t="s">
        <v>15</v>
      </c>
      <c r="G853" s="4">
        <v>1</v>
      </c>
    </row>
    <row r="854" spans="1:7" ht="409.5" outlineLevel="7" collapsed="1">
      <c r="A854" s="4" t="s">
        <v>15</v>
      </c>
      <c r="B854" s="4" t="s">
        <v>115</v>
      </c>
      <c r="C854" s="36" t="s">
        <v>116</v>
      </c>
      <c r="D854" s="4"/>
      <c r="E854" s="37" t="s">
        <v>633</v>
      </c>
      <c r="F854" s="4" t="s">
        <v>15</v>
      </c>
      <c r="G854" s="4" t="s">
        <v>2</v>
      </c>
    </row>
    <row r="855" spans="1:7" outlineLevel="7" collapsed="1">
      <c r="A855" s="4" t="s">
        <v>12</v>
      </c>
      <c r="B855" s="4" t="s">
        <v>92</v>
      </c>
      <c r="C855" s="4" t="s">
        <v>2</v>
      </c>
      <c r="D855" s="4"/>
      <c r="E855" s="4" t="s">
        <v>634</v>
      </c>
      <c r="F855" s="4" t="s">
        <v>15</v>
      </c>
      <c r="G855" s="4">
        <v>1</v>
      </c>
    </row>
    <row r="856" spans="1:7" outlineLevel="7" collapsed="1">
      <c r="A856" s="4" t="s">
        <v>12</v>
      </c>
      <c r="B856" s="4" t="s">
        <v>92</v>
      </c>
      <c r="C856" s="4" t="s">
        <v>2</v>
      </c>
      <c r="D856" s="4"/>
      <c r="E856" s="4" t="s">
        <v>635</v>
      </c>
      <c r="F856" s="4" t="s">
        <v>15</v>
      </c>
      <c r="G856" s="4">
        <v>1</v>
      </c>
    </row>
    <row r="857" spans="1:7" outlineLevel="7" collapsed="1">
      <c r="A857" s="4" t="s">
        <v>12</v>
      </c>
      <c r="B857" s="5" t="s">
        <v>636</v>
      </c>
      <c r="C857" s="4" t="s">
        <v>2</v>
      </c>
      <c r="D857" s="4"/>
      <c r="E857" s="4" t="s">
        <v>636</v>
      </c>
      <c r="F857" s="4" t="s">
        <v>12</v>
      </c>
      <c r="G857" s="4" t="s">
        <v>2</v>
      </c>
    </row>
    <row r="858" spans="1:7" outlineLevel="6">
      <c r="A858" s="34" t="s">
        <v>12</v>
      </c>
      <c r="B858" s="35" t="s">
        <v>641</v>
      </c>
      <c r="C858" s="34" t="s">
        <v>2</v>
      </c>
      <c r="D858" s="34"/>
      <c r="E858" s="34" t="s">
        <v>641</v>
      </c>
      <c r="F858" s="34" t="s">
        <v>15</v>
      </c>
      <c r="G858" s="34" t="s">
        <v>2</v>
      </c>
    </row>
    <row r="859" spans="1:7" ht="30" outlineLevel="7" collapsed="1">
      <c r="A859" s="4" t="s">
        <v>12</v>
      </c>
      <c r="B859" s="4" t="s">
        <v>51</v>
      </c>
      <c r="C859" s="5" t="s">
        <v>642</v>
      </c>
      <c r="D859" s="4"/>
      <c r="E859" s="4" t="s">
        <v>643</v>
      </c>
      <c r="F859" s="4" t="s">
        <v>15</v>
      </c>
      <c r="G859" s="4" t="s">
        <v>12</v>
      </c>
    </row>
    <row r="860" spans="1:7" outlineLevel="7" collapsed="1">
      <c r="A860" s="4" t="s">
        <v>15</v>
      </c>
      <c r="B860" s="5" t="s">
        <v>644</v>
      </c>
      <c r="C860" s="4" t="s">
        <v>2</v>
      </c>
      <c r="D860" s="4" t="b">
        <f>EXACT(G859,"No")</f>
        <v>0</v>
      </c>
      <c r="E860" s="4" t="s">
        <v>645</v>
      </c>
      <c r="F860" s="4" t="s">
        <v>15</v>
      </c>
      <c r="G860" s="4" t="s">
        <v>2</v>
      </c>
    </row>
    <row r="861" spans="1:7" outlineLevel="7" collapsed="1">
      <c r="A861" s="4" t="s">
        <v>15</v>
      </c>
      <c r="B861" s="5" t="s">
        <v>668</v>
      </c>
      <c r="C861" s="4" t="s">
        <v>2</v>
      </c>
      <c r="D861" s="4" t="b">
        <f>EXACT(G859,"Yes")</f>
        <v>1</v>
      </c>
      <c r="E861" s="4" t="s">
        <v>668</v>
      </c>
      <c r="F861" s="4" t="s">
        <v>15</v>
      </c>
      <c r="G861" s="4" t="s">
        <v>2</v>
      </c>
    </row>
    <row r="862" spans="1:7" ht="30" outlineLevel="7" collapsed="1">
      <c r="A862" s="4" t="s">
        <v>12</v>
      </c>
      <c r="B862" s="4" t="s">
        <v>51</v>
      </c>
      <c r="C862" s="5" t="s">
        <v>669</v>
      </c>
      <c r="D862" s="4"/>
      <c r="E862" s="4" t="s">
        <v>670</v>
      </c>
      <c r="F862" s="4" t="s">
        <v>15</v>
      </c>
      <c r="G862" s="4" t="s">
        <v>12</v>
      </c>
    </row>
    <row r="863" spans="1:7" ht="30" outlineLevel="7" collapsed="1">
      <c r="A863" s="4" t="s">
        <v>12</v>
      </c>
      <c r="B863" s="4" t="s">
        <v>51</v>
      </c>
      <c r="C863" s="5" t="s">
        <v>671</v>
      </c>
      <c r="D863" s="4"/>
      <c r="E863" s="4" t="s">
        <v>672</v>
      </c>
      <c r="F863" s="4" t="s">
        <v>15</v>
      </c>
      <c r="G863" s="4" t="s">
        <v>673</v>
      </c>
    </row>
    <row r="864" spans="1:7" outlineLevel="7" collapsed="1">
      <c r="A864" s="4" t="s">
        <v>15</v>
      </c>
      <c r="B864" s="4" t="s">
        <v>92</v>
      </c>
      <c r="C864" s="4" t="s">
        <v>2</v>
      </c>
      <c r="D864" s="4" t="s">
        <v>15</v>
      </c>
      <c r="E864" s="4" t="s">
        <v>674</v>
      </c>
      <c r="F864" s="4" t="s">
        <v>15</v>
      </c>
      <c r="G864" s="4">
        <v>1</v>
      </c>
    </row>
    <row r="865" spans="1:7" outlineLevel="5">
      <c r="A865" s="34" t="s">
        <v>15</v>
      </c>
      <c r="B865" s="35" t="s">
        <v>675</v>
      </c>
      <c r="C865" s="34" t="s">
        <v>2</v>
      </c>
      <c r="D865" s="34" t="b">
        <f>EXACT(G841,"Use conservative default values")</f>
        <v>0</v>
      </c>
      <c r="E865" s="34" t="s">
        <v>676</v>
      </c>
      <c r="F865" s="34" t="s">
        <v>15</v>
      </c>
      <c r="G865" s="34" t="s">
        <v>2</v>
      </c>
    </row>
    <row r="866" spans="1:7" ht="45" outlineLevel="6" collapsed="1">
      <c r="A866" s="4" t="s">
        <v>12</v>
      </c>
      <c r="B866" s="4" t="s">
        <v>51</v>
      </c>
      <c r="C866" s="5" t="s">
        <v>677</v>
      </c>
      <c r="D866" s="4"/>
      <c r="E866" s="4" t="s">
        <v>678</v>
      </c>
      <c r="F866" s="4" t="s">
        <v>15</v>
      </c>
      <c r="G866" s="4" t="s">
        <v>679</v>
      </c>
    </row>
    <row r="867" spans="1:7" ht="45" outlineLevel="6" collapsed="1">
      <c r="A867" s="4" t="s">
        <v>15</v>
      </c>
      <c r="B867" s="4" t="s">
        <v>51</v>
      </c>
      <c r="C867" s="5" t="s">
        <v>680</v>
      </c>
      <c r="D867" s="4" t="b">
        <f>EXACT(G866,"Only to baseline electricity consumption sources but not to project or leakage electricity consumption sources")</f>
        <v>0</v>
      </c>
      <c r="E867" s="4" t="s">
        <v>681</v>
      </c>
      <c r="F867" s="4" t="s">
        <v>15</v>
      </c>
      <c r="G867" s="4" t="s">
        <v>12</v>
      </c>
    </row>
    <row r="868" spans="1:7" outlineLevel="5">
      <c r="A868" s="34" t="s">
        <v>12</v>
      </c>
      <c r="B868" s="35" t="s">
        <v>682</v>
      </c>
      <c r="C868" s="34" t="s">
        <v>2</v>
      </c>
      <c r="D868" s="34"/>
      <c r="E868" s="34" t="s">
        <v>682</v>
      </c>
      <c r="F868" s="34" t="s">
        <v>15</v>
      </c>
      <c r="G868" s="34" t="s">
        <v>2</v>
      </c>
    </row>
    <row r="869" spans="1:7" ht="30" outlineLevel="6" collapsed="1">
      <c r="A869" s="4" t="s">
        <v>12</v>
      </c>
      <c r="B869" s="4" t="s">
        <v>92</v>
      </c>
      <c r="C869" s="4" t="s">
        <v>2</v>
      </c>
      <c r="D869" s="4"/>
      <c r="E869" s="4" t="s">
        <v>683</v>
      </c>
      <c r="F869" s="4" t="s">
        <v>15</v>
      </c>
      <c r="G869" s="4">
        <v>1</v>
      </c>
    </row>
    <row r="870" spans="1:7" ht="30" outlineLevel="6" collapsed="1">
      <c r="A870" s="4" t="s">
        <v>12</v>
      </c>
      <c r="B870" s="4" t="s">
        <v>92</v>
      </c>
      <c r="C870" s="4" t="s">
        <v>2</v>
      </c>
      <c r="D870" s="4"/>
      <c r="E870" s="4" t="s">
        <v>684</v>
      </c>
      <c r="F870" s="4" t="s">
        <v>15</v>
      </c>
      <c r="G870" s="4">
        <v>1</v>
      </c>
    </row>
    <row r="871" spans="1:7" outlineLevel="6" collapsed="1">
      <c r="A871" s="4" t="s">
        <v>12</v>
      </c>
      <c r="B871" s="4" t="s">
        <v>13</v>
      </c>
      <c r="C871" s="4" t="s">
        <v>2</v>
      </c>
      <c r="D871" s="4"/>
      <c r="E871" s="4" t="s">
        <v>685</v>
      </c>
      <c r="F871" s="4" t="s">
        <v>15</v>
      </c>
      <c r="G871" s="4" t="s">
        <v>16</v>
      </c>
    </row>
    <row r="872" spans="1:7" ht="30" outlineLevel="6" collapsed="1">
      <c r="A872" s="4" t="s">
        <v>12</v>
      </c>
      <c r="B872" s="4" t="s">
        <v>92</v>
      </c>
      <c r="C872" s="4" t="s">
        <v>2</v>
      </c>
      <c r="D872" s="4"/>
      <c r="E872" s="4" t="s">
        <v>686</v>
      </c>
      <c r="F872" s="4" t="s">
        <v>15</v>
      </c>
      <c r="G872" s="4">
        <v>1</v>
      </c>
    </row>
    <row r="873" spans="1:7" ht="30" outlineLevel="6" collapsed="1">
      <c r="A873" s="4" t="s">
        <v>12</v>
      </c>
      <c r="B873" s="4" t="s">
        <v>92</v>
      </c>
      <c r="C873" s="4" t="s">
        <v>2</v>
      </c>
      <c r="D873" s="4"/>
      <c r="E873" s="4" t="s">
        <v>687</v>
      </c>
      <c r="F873" s="4" t="s">
        <v>15</v>
      </c>
      <c r="G873" s="4">
        <v>1</v>
      </c>
    </row>
    <row r="874" spans="1:7" outlineLevel="6" collapsed="1">
      <c r="A874" s="4" t="s">
        <v>12</v>
      </c>
      <c r="B874" s="4" t="s">
        <v>13</v>
      </c>
      <c r="C874" s="4" t="s">
        <v>2</v>
      </c>
      <c r="D874" s="4"/>
      <c r="E874" s="4" t="s">
        <v>688</v>
      </c>
      <c r="F874" s="4" t="s">
        <v>15</v>
      </c>
      <c r="G874" s="4" t="s">
        <v>16</v>
      </c>
    </row>
    <row r="875" spans="1:7" ht="30" outlineLevel="6" collapsed="1">
      <c r="A875" s="4" t="s">
        <v>12</v>
      </c>
      <c r="B875" s="4" t="s">
        <v>92</v>
      </c>
      <c r="C875" s="4" t="s">
        <v>2</v>
      </c>
      <c r="D875" s="4"/>
      <c r="E875" s="4" t="s">
        <v>689</v>
      </c>
      <c r="F875" s="4" t="s">
        <v>15</v>
      </c>
      <c r="G875" s="4">
        <v>1</v>
      </c>
    </row>
    <row r="876" spans="1:7" ht="30" outlineLevel="6" collapsed="1">
      <c r="A876" s="4" t="s">
        <v>12</v>
      </c>
      <c r="B876" s="4" t="s">
        <v>92</v>
      </c>
      <c r="C876" s="4" t="s">
        <v>2</v>
      </c>
      <c r="D876" s="4"/>
      <c r="E876" s="4" t="s">
        <v>690</v>
      </c>
      <c r="F876" s="4" t="s">
        <v>15</v>
      </c>
      <c r="G876" s="4">
        <v>1</v>
      </c>
    </row>
    <row r="877" spans="1:7" outlineLevel="6" collapsed="1">
      <c r="A877" s="4" t="s">
        <v>12</v>
      </c>
      <c r="B877" s="4" t="s">
        <v>13</v>
      </c>
      <c r="C877" s="4" t="s">
        <v>2</v>
      </c>
      <c r="D877" s="4"/>
      <c r="E877" s="4" t="s">
        <v>691</v>
      </c>
      <c r="F877" s="4" t="s">
        <v>15</v>
      </c>
      <c r="G877" s="4" t="s">
        <v>16</v>
      </c>
    </row>
    <row r="878" spans="1:7" ht="30" outlineLevel="3">
      <c r="A878" s="34" t="s">
        <v>15</v>
      </c>
      <c r="B878" s="35" t="s">
        <v>692</v>
      </c>
      <c r="C878" s="34" t="s">
        <v>2</v>
      </c>
      <c r="D878" s="34" t="b">
        <f>EXACT(G735,"Electricity consumption from (an) off-grid fossil fuel fired captive power plant(s)")</f>
        <v>0</v>
      </c>
      <c r="E878" s="34" t="s">
        <v>726</v>
      </c>
      <c r="F878" s="34" t="s">
        <v>15</v>
      </c>
      <c r="G878" s="34" t="s">
        <v>2</v>
      </c>
    </row>
    <row r="879" spans="1:7" ht="90" outlineLevel="4" collapsed="1">
      <c r="A879" s="4" t="s">
        <v>12</v>
      </c>
      <c r="B879" s="4" t="s">
        <v>51</v>
      </c>
      <c r="C879" s="5" t="s">
        <v>694</v>
      </c>
      <c r="D879" s="4"/>
      <c r="E879" s="4" t="s">
        <v>695</v>
      </c>
      <c r="F879" s="4" t="s">
        <v>15</v>
      </c>
      <c r="G879" s="4" t="s">
        <v>696</v>
      </c>
    </row>
    <row r="880" spans="1:7" outlineLevel="4">
      <c r="A880" s="34" t="s">
        <v>15</v>
      </c>
      <c r="B880" s="35" t="s">
        <v>697</v>
      </c>
      <c r="C880" s="34" t="s">
        <v>2</v>
      </c>
      <c r="D880" s="34" t="b">
        <f>EXACT(G879,"No: Generic Approach")</f>
        <v>1</v>
      </c>
      <c r="E880" s="34" t="s">
        <v>698</v>
      </c>
      <c r="F880" s="34" t="s">
        <v>15</v>
      </c>
      <c r="G880" s="34" t="s">
        <v>2</v>
      </c>
    </row>
    <row r="881" spans="1:7" ht="30" outlineLevel="5" collapsed="1">
      <c r="A881" s="4" t="s">
        <v>12</v>
      </c>
      <c r="B881" s="4" t="s">
        <v>51</v>
      </c>
      <c r="C881" s="5" t="s">
        <v>699</v>
      </c>
      <c r="D881" s="4"/>
      <c r="E881" s="4" t="s">
        <v>700</v>
      </c>
      <c r="F881" s="4" t="s">
        <v>15</v>
      </c>
      <c r="G881" s="4" t="s">
        <v>701</v>
      </c>
    </row>
    <row r="882" spans="1:7" ht="45" outlineLevel="5" collapsed="1">
      <c r="A882" s="4" t="s">
        <v>15</v>
      </c>
      <c r="B882" s="4" t="s">
        <v>51</v>
      </c>
      <c r="C882" s="5" t="s">
        <v>702</v>
      </c>
      <c r="D882" s="4" t="b">
        <f>EXACT(G881,"Default Value")</f>
        <v>0</v>
      </c>
      <c r="E882" s="4" t="s">
        <v>703</v>
      </c>
      <c r="F882" s="4" t="s">
        <v>15</v>
      </c>
      <c r="G882" s="4" t="s">
        <v>679</v>
      </c>
    </row>
    <row r="883" spans="1:7" ht="30" outlineLevel="5" collapsed="1">
      <c r="A883" s="4" t="s">
        <v>15</v>
      </c>
      <c r="B883" s="4" t="s">
        <v>51</v>
      </c>
      <c r="C883" s="5" t="s">
        <v>704</v>
      </c>
      <c r="D883" s="4" t="b">
        <f>EXACT(G881,"Monitored Data")</f>
        <v>1</v>
      </c>
      <c r="E883" s="4" t="s">
        <v>705</v>
      </c>
      <c r="F883" s="4" t="s">
        <v>15</v>
      </c>
      <c r="G883" s="4" t="s">
        <v>706</v>
      </c>
    </row>
    <row r="884" spans="1:7" outlineLevel="5">
      <c r="A884" s="34" t="s">
        <v>15</v>
      </c>
      <c r="B884" s="35" t="s">
        <v>707</v>
      </c>
      <c r="C884" s="34" t="s">
        <v>2</v>
      </c>
      <c r="D884" s="34" t="b">
        <f>EXACT(G881,"Monitored Data")</f>
        <v>1</v>
      </c>
      <c r="E884" s="34" t="s">
        <v>708</v>
      </c>
      <c r="F884" s="34" t="s">
        <v>12</v>
      </c>
      <c r="G884" s="34" t="s">
        <v>2</v>
      </c>
    </row>
    <row r="885" spans="1:7" outlineLevel="6" collapsed="1">
      <c r="A885" s="4" t="s">
        <v>12</v>
      </c>
      <c r="B885" s="4" t="s">
        <v>13</v>
      </c>
      <c r="C885" s="4" t="s">
        <v>2</v>
      </c>
      <c r="D885" s="4"/>
      <c r="E885" s="4" t="s">
        <v>709</v>
      </c>
      <c r="F885" s="4" t="s">
        <v>15</v>
      </c>
      <c r="G885" s="4" t="s">
        <v>16</v>
      </c>
    </row>
    <row r="886" spans="1:7" ht="30" outlineLevel="6" collapsed="1">
      <c r="A886" s="4" t="s">
        <v>12</v>
      </c>
      <c r="B886" s="4" t="s">
        <v>51</v>
      </c>
      <c r="C886" s="5" t="s">
        <v>710</v>
      </c>
      <c r="D886" s="4"/>
      <c r="E886" s="4" t="s">
        <v>711</v>
      </c>
      <c r="F886" s="4" t="s">
        <v>15</v>
      </c>
      <c r="G886" s="4" t="s">
        <v>712</v>
      </c>
    </row>
    <row r="887" spans="1:7" ht="30" outlineLevel="6" collapsed="1">
      <c r="A887" s="4" t="s">
        <v>12</v>
      </c>
      <c r="B887" s="4" t="s">
        <v>92</v>
      </c>
      <c r="C887" s="4" t="s">
        <v>2</v>
      </c>
      <c r="D887" s="4"/>
      <c r="E887" s="4" t="s">
        <v>713</v>
      </c>
      <c r="F887" s="4" t="s">
        <v>15</v>
      </c>
      <c r="G887" s="4">
        <v>1</v>
      </c>
    </row>
    <row r="888" spans="1:7" ht="30" outlineLevel="6" collapsed="1">
      <c r="A888" s="4" t="s">
        <v>12</v>
      </c>
      <c r="B888" s="4" t="s">
        <v>92</v>
      </c>
      <c r="C888" s="4" t="s">
        <v>2</v>
      </c>
      <c r="D888" s="4"/>
      <c r="E888" s="4" t="s">
        <v>714</v>
      </c>
      <c r="F888" s="4" t="s">
        <v>15</v>
      </c>
      <c r="G888" s="4">
        <v>1</v>
      </c>
    </row>
    <row r="889" spans="1:7" ht="60" outlineLevel="6" collapsed="1">
      <c r="A889" s="4" t="s">
        <v>12</v>
      </c>
      <c r="B889" s="4" t="s">
        <v>92</v>
      </c>
      <c r="C889" s="4" t="s">
        <v>2</v>
      </c>
      <c r="D889" s="4"/>
      <c r="E889" s="4" t="s">
        <v>715</v>
      </c>
      <c r="F889" s="4" t="s">
        <v>15</v>
      </c>
      <c r="G889" s="4">
        <v>1</v>
      </c>
    </row>
    <row r="890" spans="1:7" ht="30" outlineLevel="6" collapsed="1">
      <c r="A890" s="4" t="s">
        <v>15</v>
      </c>
      <c r="B890" s="4" t="s">
        <v>92</v>
      </c>
      <c r="C890" s="4" t="s">
        <v>2</v>
      </c>
      <c r="D890" s="4" t="s">
        <v>15</v>
      </c>
      <c r="E890" s="4" t="s">
        <v>716</v>
      </c>
      <c r="F890" s="4" t="s">
        <v>15</v>
      </c>
      <c r="G890" s="4">
        <v>1</v>
      </c>
    </row>
    <row r="891" spans="1:7" ht="30" outlineLevel="6" collapsed="1">
      <c r="A891" s="4" t="s">
        <v>15</v>
      </c>
      <c r="B891" s="4" t="s">
        <v>92</v>
      </c>
      <c r="C891" s="4" t="s">
        <v>2</v>
      </c>
      <c r="D891" s="4" t="s">
        <v>15</v>
      </c>
      <c r="E891" s="4" t="s">
        <v>717</v>
      </c>
      <c r="F891" s="4" t="s">
        <v>15</v>
      </c>
      <c r="G891" s="4">
        <v>1</v>
      </c>
    </row>
    <row r="892" spans="1:7" ht="30" outlineLevel="6" collapsed="1">
      <c r="A892" s="4" t="s">
        <v>15</v>
      </c>
      <c r="B892" s="4" t="s">
        <v>92</v>
      </c>
      <c r="C892" s="4" t="s">
        <v>2</v>
      </c>
      <c r="D892" s="4" t="s">
        <v>15</v>
      </c>
      <c r="E892" s="4" t="s">
        <v>718</v>
      </c>
      <c r="F892" s="4" t="s">
        <v>15</v>
      </c>
      <c r="G892" s="4">
        <v>1</v>
      </c>
    </row>
    <row r="893" spans="1:7" ht="30" outlineLevel="6" collapsed="1">
      <c r="A893" s="4" t="s">
        <v>15</v>
      </c>
      <c r="B893" s="4" t="s">
        <v>92</v>
      </c>
      <c r="C893" s="4" t="s">
        <v>2</v>
      </c>
      <c r="D893" s="4" t="s">
        <v>15</v>
      </c>
      <c r="E893" s="4" t="s">
        <v>719</v>
      </c>
      <c r="F893" s="4" t="s">
        <v>15</v>
      </c>
      <c r="G893" s="4">
        <v>1</v>
      </c>
    </row>
    <row r="894" spans="1:7" ht="30" outlineLevel="6" collapsed="1">
      <c r="A894" s="4" t="s">
        <v>15</v>
      </c>
      <c r="B894" s="4" t="s">
        <v>92</v>
      </c>
      <c r="C894" s="4" t="s">
        <v>2</v>
      </c>
      <c r="D894" s="4" t="s">
        <v>15</v>
      </c>
      <c r="E894" s="4" t="s">
        <v>720</v>
      </c>
      <c r="F894" s="4" t="s">
        <v>15</v>
      </c>
      <c r="G894" s="4">
        <v>1</v>
      </c>
    </row>
    <row r="895" spans="1:7" ht="30" outlineLevel="6" collapsed="1">
      <c r="A895" s="4" t="s">
        <v>15</v>
      </c>
      <c r="B895" s="4" t="s">
        <v>92</v>
      </c>
      <c r="C895" s="4" t="s">
        <v>2</v>
      </c>
      <c r="D895" s="4" t="s">
        <v>15</v>
      </c>
      <c r="E895" s="4" t="s">
        <v>721</v>
      </c>
      <c r="F895" s="4" t="s">
        <v>15</v>
      </c>
      <c r="G895" s="4">
        <v>1</v>
      </c>
    </row>
    <row r="896" spans="1:7" outlineLevel="5">
      <c r="A896" s="34" t="s">
        <v>12</v>
      </c>
      <c r="B896" s="35" t="s">
        <v>682</v>
      </c>
      <c r="C896" s="34" t="s">
        <v>2</v>
      </c>
      <c r="D896" s="34"/>
      <c r="E896" s="34" t="s">
        <v>682</v>
      </c>
      <c r="F896" s="34" t="s">
        <v>15</v>
      </c>
      <c r="G896" s="34" t="s">
        <v>2</v>
      </c>
    </row>
    <row r="897" spans="1:7" ht="30" outlineLevel="6" collapsed="1">
      <c r="A897" s="4" t="s">
        <v>12</v>
      </c>
      <c r="B897" s="4" t="s">
        <v>92</v>
      </c>
      <c r="C897" s="4" t="s">
        <v>2</v>
      </c>
      <c r="D897" s="4"/>
      <c r="E897" s="4" t="s">
        <v>683</v>
      </c>
      <c r="F897" s="4" t="s">
        <v>15</v>
      </c>
      <c r="G897" s="4">
        <v>1</v>
      </c>
    </row>
    <row r="898" spans="1:7" ht="30" outlineLevel="6" collapsed="1">
      <c r="A898" s="4" t="s">
        <v>12</v>
      </c>
      <c r="B898" s="4" t="s">
        <v>92</v>
      </c>
      <c r="C898" s="4" t="s">
        <v>2</v>
      </c>
      <c r="D898" s="4"/>
      <c r="E898" s="4" t="s">
        <v>684</v>
      </c>
      <c r="F898" s="4" t="s">
        <v>15</v>
      </c>
      <c r="G898" s="4">
        <v>1</v>
      </c>
    </row>
    <row r="899" spans="1:7" outlineLevel="6" collapsed="1">
      <c r="A899" s="4" t="s">
        <v>12</v>
      </c>
      <c r="B899" s="4" t="s">
        <v>13</v>
      </c>
      <c r="C899" s="4" t="s">
        <v>2</v>
      </c>
      <c r="D899" s="4"/>
      <c r="E899" s="4" t="s">
        <v>685</v>
      </c>
      <c r="F899" s="4" t="s">
        <v>15</v>
      </c>
      <c r="G899" s="4" t="s">
        <v>16</v>
      </c>
    </row>
    <row r="900" spans="1:7" ht="30" outlineLevel="6" collapsed="1">
      <c r="A900" s="4" t="s">
        <v>12</v>
      </c>
      <c r="B900" s="4" t="s">
        <v>92</v>
      </c>
      <c r="C900" s="4" t="s">
        <v>2</v>
      </c>
      <c r="D900" s="4"/>
      <c r="E900" s="4" t="s">
        <v>686</v>
      </c>
      <c r="F900" s="4" t="s">
        <v>15</v>
      </c>
      <c r="G900" s="4">
        <v>1</v>
      </c>
    </row>
    <row r="901" spans="1:7" ht="30" outlineLevel="6" collapsed="1">
      <c r="A901" s="4" t="s">
        <v>12</v>
      </c>
      <c r="B901" s="4" t="s">
        <v>92</v>
      </c>
      <c r="C901" s="4" t="s">
        <v>2</v>
      </c>
      <c r="D901" s="4"/>
      <c r="E901" s="4" t="s">
        <v>687</v>
      </c>
      <c r="F901" s="4" t="s">
        <v>15</v>
      </c>
      <c r="G901" s="4">
        <v>1</v>
      </c>
    </row>
    <row r="902" spans="1:7" outlineLevel="6" collapsed="1">
      <c r="A902" s="4" t="s">
        <v>12</v>
      </c>
      <c r="B902" s="4" t="s">
        <v>13</v>
      </c>
      <c r="C902" s="4" t="s">
        <v>2</v>
      </c>
      <c r="D902" s="4"/>
      <c r="E902" s="4" t="s">
        <v>688</v>
      </c>
      <c r="F902" s="4" t="s">
        <v>15</v>
      </c>
      <c r="G902" s="4" t="s">
        <v>16</v>
      </c>
    </row>
    <row r="903" spans="1:7" ht="30" outlineLevel="6" collapsed="1">
      <c r="A903" s="4" t="s">
        <v>12</v>
      </c>
      <c r="B903" s="4" t="s">
        <v>92</v>
      </c>
      <c r="C903" s="4" t="s">
        <v>2</v>
      </c>
      <c r="D903" s="4"/>
      <c r="E903" s="4" t="s">
        <v>689</v>
      </c>
      <c r="F903" s="4" t="s">
        <v>15</v>
      </c>
      <c r="G903" s="4">
        <v>1</v>
      </c>
    </row>
    <row r="904" spans="1:7" ht="30" outlineLevel="6" collapsed="1">
      <c r="A904" s="4" t="s">
        <v>12</v>
      </c>
      <c r="B904" s="4" t="s">
        <v>92</v>
      </c>
      <c r="C904" s="4" t="s">
        <v>2</v>
      </c>
      <c r="D904" s="4"/>
      <c r="E904" s="4" t="s">
        <v>690</v>
      </c>
      <c r="F904" s="4" t="s">
        <v>15</v>
      </c>
      <c r="G904" s="4">
        <v>1</v>
      </c>
    </row>
    <row r="905" spans="1:7" outlineLevel="6" collapsed="1">
      <c r="A905" s="4" t="s">
        <v>12</v>
      </c>
      <c r="B905" s="4" t="s">
        <v>13</v>
      </c>
      <c r="C905" s="4" t="s">
        <v>2</v>
      </c>
      <c r="D905" s="4"/>
      <c r="E905" s="4" t="s">
        <v>691</v>
      </c>
      <c r="F905" s="4" t="s">
        <v>15</v>
      </c>
      <c r="G905" s="4" t="s">
        <v>16</v>
      </c>
    </row>
    <row r="906" spans="1:7" ht="30" outlineLevel="4" collapsed="1">
      <c r="A906" s="4" t="s">
        <v>15</v>
      </c>
      <c r="B906" s="4" t="s">
        <v>92</v>
      </c>
      <c r="C906" s="4" t="s">
        <v>2</v>
      </c>
      <c r="D906" s="4" t="b">
        <f>EXACT(G879,"Yes: Alternative Approach")</f>
        <v>0</v>
      </c>
      <c r="E906" s="4" t="s">
        <v>722</v>
      </c>
      <c r="F906" s="4" t="s">
        <v>15</v>
      </c>
      <c r="G906" s="4">
        <v>1</v>
      </c>
    </row>
    <row r="907" spans="1:7" ht="30" outlineLevel="4" collapsed="1">
      <c r="A907" s="4" t="s">
        <v>15</v>
      </c>
      <c r="B907" s="4" t="s">
        <v>13</v>
      </c>
      <c r="C907" s="4" t="s">
        <v>2</v>
      </c>
      <c r="D907" s="4" t="b">
        <f>EXACT(G879,"Yes: Alternative Approach")</f>
        <v>0</v>
      </c>
      <c r="E907" s="4" t="s">
        <v>723</v>
      </c>
      <c r="F907" s="4" t="s">
        <v>15</v>
      </c>
      <c r="G907" s="4" t="s">
        <v>16</v>
      </c>
    </row>
    <row r="908" spans="1:7" ht="30" outlineLevel="4" collapsed="1">
      <c r="A908" s="4" t="s">
        <v>15</v>
      </c>
      <c r="B908" s="4" t="s">
        <v>92</v>
      </c>
      <c r="C908" s="4" t="s">
        <v>2</v>
      </c>
      <c r="D908" s="4" t="b">
        <f>EXACT(G879,"Yes: Alternative Approach")</f>
        <v>0</v>
      </c>
      <c r="E908" s="4" t="s">
        <v>724</v>
      </c>
      <c r="F908" s="4" t="s">
        <v>15</v>
      </c>
      <c r="G908" s="4">
        <v>1</v>
      </c>
    </row>
    <row r="909" spans="1:7" ht="30" outlineLevel="4" collapsed="1">
      <c r="A909" s="4" t="s">
        <v>15</v>
      </c>
      <c r="B909" s="4" t="s">
        <v>13</v>
      </c>
      <c r="C909" s="4" t="s">
        <v>2</v>
      </c>
      <c r="D909" s="4" t="b">
        <f>EXACT(G879,"Yes: Alternative Approach")</f>
        <v>0</v>
      </c>
      <c r="E909" s="4" t="s">
        <v>725</v>
      </c>
      <c r="F909" s="4" t="s">
        <v>15</v>
      </c>
      <c r="G909" s="4" t="s">
        <v>16</v>
      </c>
    </row>
    <row r="910" spans="1:7" outlineLevel="3">
      <c r="A910" s="34" t="s">
        <v>15</v>
      </c>
      <c r="B910" s="35" t="s">
        <v>587</v>
      </c>
      <c r="C910" s="34" t="s">
        <v>2</v>
      </c>
      <c r="D910" s="34" t="b">
        <f>EXACT(G735,"Electricity consumption from the grid")</f>
        <v>1</v>
      </c>
      <c r="E910" s="34" t="s">
        <v>588</v>
      </c>
      <c r="F910" s="34" t="s">
        <v>15</v>
      </c>
      <c r="G910" s="34" t="s">
        <v>2</v>
      </c>
    </row>
    <row r="911" spans="1:7" ht="75" outlineLevel="4" collapsed="1">
      <c r="A911" s="4" t="s">
        <v>12</v>
      </c>
      <c r="B911" s="4" t="s">
        <v>51</v>
      </c>
      <c r="C911" s="5" t="s">
        <v>589</v>
      </c>
      <c r="D911" s="4"/>
      <c r="E911" s="4" t="s">
        <v>590</v>
      </c>
      <c r="F911" s="4" t="s">
        <v>15</v>
      </c>
      <c r="G911" s="4" t="s">
        <v>591</v>
      </c>
    </row>
    <row r="912" spans="1:7" outlineLevel="4">
      <c r="A912" s="34" t="s">
        <v>15</v>
      </c>
      <c r="B912" s="35" t="s">
        <v>592</v>
      </c>
      <c r="C912" s="34" t="s">
        <v>2</v>
      </c>
      <c r="D912" s="34" t="b">
        <f>EXACT(G911,"Calculate the combined margin emission factor of the applicable electricity system, using the procedures in the latest approved version of the “Use Tool 7 to calculate the emission factor for an electricity system” (EFEL,j/k/l,y = EFgrid,CM,y)")</f>
        <v>1</v>
      </c>
      <c r="E912" s="34" t="s">
        <v>592</v>
      </c>
      <c r="F912" s="34" t="s">
        <v>15</v>
      </c>
      <c r="G912" s="34" t="s">
        <v>2</v>
      </c>
    </row>
    <row r="913" spans="1:7" outlineLevel="5" collapsed="1">
      <c r="A913" s="4" t="s">
        <v>12</v>
      </c>
      <c r="B913" s="4" t="s">
        <v>13</v>
      </c>
      <c r="C913" s="4" t="s">
        <v>2</v>
      </c>
      <c r="D913" s="4"/>
      <c r="E913" s="4" t="s">
        <v>593</v>
      </c>
      <c r="F913" s="4" t="s">
        <v>15</v>
      </c>
      <c r="G913" s="4" t="s">
        <v>16</v>
      </c>
    </row>
    <row r="914" spans="1:7" ht="30" outlineLevel="5" collapsed="1">
      <c r="A914" s="4" t="s">
        <v>12</v>
      </c>
      <c r="B914" s="4" t="s">
        <v>51</v>
      </c>
      <c r="C914" s="5" t="s">
        <v>594</v>
      </c>
      <c r="D914" s="4"/>
      <c r="E914" s="4" t="s">
        <v>595</v>
      </c>
      <c r="F914" s="4" t="s">
        <v>15</v>
      </c>
      <c r="G914" s="4" t="s">
        <v>596</v>
      </c>
    </row>
    <row r="915" spans="1:7" outlineLevel="5">
      <c r="A915" s="34" t="s">
        <v>15</v>
      </c>
      <c r="B915" s="35" t="s">
        <v>597</v>
      </c>
      <c r="C915" s="34" t="s">
        <v>2</v>
      </c>
      <c r="D915" s="34" t="b">
        <f>EXACT(G914,"Annual")</f>
        <v>0</v>
      </c>
      <c r="E915" s="34" t="s">
        <v>598</v>
      </c>
      <c r="F915" s="34" t="s">
        <v>15</v>
      </c>
      <c r="G915" s="34" t="s">
        <v>2</v>
      </c>
    </row>
    <row r="916" spans="1:7" ht="30" outlineLevel="6" collapsed="1">
      <c r="A916" s="4" t="s">
        <v>12</v>
      </c>
      <c r="B916" s="4" t="s">
        <v>51</v>
      </c>
      <c r="C916" s="5" t="s">
        <v>599</v>
      </c>
      <c r="D916" s="4"/>
      <c r="E916" s="4" t="s">
        <v>598</v>
      </c>
      <c r="F916" s="4" t="s">
        <v>15</v>
      </c>
      <c r="G916" s="4" t="s">
        <v>12</v>
      </c>
    </row>
    <row r="917" spans="1:7" outlineLevel="6">
      <c r="A917" s="34" t="s">
        <v>15</v>
      </c>
      <c r="B917" s="35" t="s">
        <v>600</v>
      </c>
      <c r="C917" s="34" t="s">
        <v>2</v>
      </c>
      <c r="D917" s="34" t="b">
        <f>EXACT(G916,"No")</f>
        <v>0</v>
      </c>
      <c r="E917" s="34" t="s">
        <v>601</v>
      </c>
      <c r="F917" s="34" t="s">
        <v>15</v>
      </c>
      <c r="G917" s="34" t="s">
        <v>2</v>
      </c>
    </row>
    <row r="918" spans="1:7" ht="30" outlineLevel="7" collapsed="1">
      <c r="A918" s="4" t="s">
        <v>12</v>
      </c>
      <c r="B918" s="4" t="s">
        <v>51</v>
      </c>
      <c r="C918" s="5" t="s">
        <v>602</v>
      </c>
      <c r="D918" s="4"/>
      <c r="E918" s="4" t="s">
        <v>601</v>
      </c>
      <c r="F918" s="4" t="s">
        <v>15</v>
      </c>
      <c r="G918" s="4" t="s">
        <v>12</v>
      </c>
    </row>
    <row r="919" spans="1:7" outlineLevel="7" collapsed="1">
      <c r="A919" s="4" t="s">
        <v>15</v>
      </c>
      <c r="B919" s="5" t="s">
        <v>603</v>
      </c>
      <c r="C919" s="4" t="s">
        <v>2</v>
      </c>
      <c r="D919" s="4" t="b">
        <f>EXACT(G918,"No")</f>
        <v>0</v>
      </c>
      <c r="E919" s="4" t="s">
        <v>604</v>
      </c>
      <c r="F919" s="4" t="s">
        <v>15</v>
      </c>
      <c r="G919" s="4" t="s">
        <v>2</v>
      </c>
    </row>
    <row r="920" spans="1:7" outlineLevel="7" collapsed="1">
      <c r="A920" s="4" t="s">
        <v>15</v>
      </c>
      <c r="B920" s="5" t="s">
        <v>610</v>
      </c>
      <c r="C920" s="4" t="s">
        <v>2</v>
      </c>
      <c r="D920" s="4" t="b">
        <f>EXACT(G918,"Yes")</f>
        <v>1</v>
      </c>
      <c r="E920" s="4" t="s">
        <v>611</v>
      </c>
      <c r="F920" s="4" t="s">
        <v>15</v>
      </c>
      <c r="G920" s="4" t="s">
        <v>2</v>
      </c>
    </row>
    <row r="921" spans="1:7" outlineLevel="6">
      <c r="A921" s="34" t="s">
        <v>15</v>
      </c>
      <c r="B921" s="35" t="s">
        <v>610</v>
      </c>
      <c r="C921" s="34" t="s">
        <v>2</v>
      </c>
      <c r="D921" s="34" t="b">
        <f>EXACT(G916,"Yes")</f>
        <v>1</v>
      </c>
      <c r="E921" s="34" t="s">
        <v>611</v>
      </c>
      <c r="F921" s="34" t="s">
        <v>15</v>
      </c>
      <c r="G921" s="34" t="s">
        <v>2</v>
      </c>
    </row>
    <row r="922" spans="1:7" ht="30" outlineLevel="7" collapsed="1">
      <c r="A922" s="4" t="s">
        <v>12</v>
      </c>
      <c r="B922" s="4" t="s">
        <v>51</v>
      </c>
      <c r="C922" s="5" t="s">
        <v>612</v>
      </c>
      <c r="D922" s="4"/>
      <c r="E922" s="4" t="s">
        <v>613</v>
      </c>
      <c r="F922" s="4" t="s">
        <v>15</v>
      </c>
      <c r="G922" s="4" t="s">
        <v>614</v>
      </c>
    </row>
    <row r="923" spans="1:7" ht="30" outlineLevel="7" collapsed="1">
      <c r="A923" s="4" t="s">
        <v>15</v>
      </c>
      <c r="B923" s="5" t="s">
        <v>615</v>
      </c>
      <c r="C923" s="4" t="s">
        <v>2</v>
      </c>
      <c r="D923" s="4" t="b">
        <f>EXACT(G922,"Based on the total net electricity generation of all power plants serving the system and the fuel types and total fuel consumption of the project electricity system")</f>
        <v>0</v>
      </c>
      <c r="E923" s="4" t="s">
        <v>616</v>
      </c>
      <c r="F923" s="4" t="s">
        <v>15</v>
      </c>
      <c r="G923" s="4" t="s">
        <v>2</v>
      </c>
    </row>
    <row r="924" spans="1:7" ht="30" outlineLevel="7" collapsed="1">
      <c r="A924" s="4" t="s">
        <v>15</v>
      </c>
      <c r="B924" s="5" t="s">
        <v>617</v>
      </c>
      <c r="C924" s="4" t="s">
        <v>2</v>
      </c>
      <c r="D924" s="4" t="b">
        <f>EXACT(G922,"Based on the net electricity generation and a CO2 emission factor of each power unit")</f>
        <v>1</v>
      </c>
      <c r="E924" s="4" t="s">
        <v>618</v>
      </c>
      <c r="F924" s="4" t="s">
        <v>15</v>
      </c>
      <c r="G924" s="4" t="s">
        <v>2</v>
      </c>
    </row>
    <row r="925" spans="1:7" outlineLevel="7" collapsed="1">
      <c r="A925" s="4" t="s">
        <v>15</v>
      </c>
      <c r="B925" s="4" t="s">
        <v>92</v>
      </c>
      <c r="C925" s="4" t="s">
        <v>2</v>
      </c>
      <c r="D925" s="4" t="s">
        <v>15</v>
      </c>
      <c r="E925" s="4" t="s">
        <v>619</v>
      </c>
      <c r="F925" s="4" t="s">
        <v>15</v>
      </c>
      <c r="G925" s="4">
        <v>1</v>
      </c>
    </row>
    <row r="926" spans="1:7" outlineLevel="5">
      <c r="A926" s="34" t="s">
        <v>15</v>
      </c>
      <c r="B926" s="35" t="s">
        <v>625</v>
      </c>
      <c r="C926" s="34" t="s">
        <v>2</v>
      </c>
      <c r="D926" s="34" t="b">
        <f>EXACT(G914,"Hourly")</f>
        <v>1</v>
      </c>
      <c r="E926" s="34" t="s">
        <v>626</v>
      </c>
      <c r="F926" s="34" t="s">
        <v>15</v>
      </c>
      <c r="G926" s="34" t="s">
        <v>2</v>
      </c>
    </row>
    <row r="927" spans="1:7" ht="30" outlineLevel="6" collapsed="1">
      <c r="A927" s="4" t="s">
        <v>12</v>
      </c>
      <c r="B927" s="4" t="s">
        <v>51</v>
      </c>
      <c r="C927" s="5" t="s">
        <v>627</v>
      </c>
      <c r="D927" s="4"/>
      <c r="E927" s="4" t="s">
        <v>628</v>
      </c>
      <c r="F927" s="4" t="s">
        <v>15</v>
      </c>
      <c r="G927" s="4" t="s">
        <v>629</v>
      </c>
    </row>
    <row r="928" spans="1:7" ht="30" outlineLevel="6" collapsed="1">
      <c r="A928" s="4" t="s">
        <v>12</v>
      </c>
      <c r="B928" s="4" t="s">
        <v>92</v>
      </c>
      <c r="C928" s="4" t="s">
        <v>2</v>
      </c>
      <c r="D928" s="4"/>
      <c r="E928" s="4" t="s">
        <v>630</v>
      </c>
      <c r="F928" s="4" t="s">
        <v>15</v>
      </c>
      <c r="G928" s="4">
        <v>1</v>
      </c>
    </row>
    <row r="929" spans="1:7" outlineLevel="5">
      <c r="A929" s="34" t="s">
        <v>12</v>
      </c>
      <c r="B929" s="35" t="s">
        <v>631</v>
      </c>
      <c r="C929" s="34" t="s">
        <v>2</v>
      </c>
      <c r="D929" s="34"/>
      <c r="E929" s="34" t="s">
        <v>631</v>
      </c>
      <c r="F929" s="34" t="s">
        <v>15</v>
      </c>
      <c r="G929" s="34" t="s">
        <v>2</v>
      </c>
    </row>
    <row r="930" spans="1:7" outlineLevel="6" collapsed="1">
      <c r="A930" s="4" t="s">
        <v>15</v>
      </c>
      <c r="B930" s="4" t="s">
        <v>92</v>
      </c>
      <c r="C930" s="4" t="s">
        <v>2</v>
      </c>
      <c r="D930" s="4" t="s">
        <v>15</v>
      </c>
      <c r="E930" s="4" t="s">
        <v>632</v>
      </c>
      <c r="F930" s="4" t="s">
        <v>15</v>
      </c>
      <c r="G930" s="4">
        <v>1</v>
      </c>
    </row>
    <row r="931" spans="1:7" ht="409.5" outlineLevel="6" collapsed="1">
      <c r="A931" s="4" t="s">
        <v>15</v>
      </c>
      <c r="B931" s="4" t="s">
        <v>115</v>
      </c>
      <c r="C931" s="36" t="s">
        <v>116</v>
      </c>
      <c r="D931" s="4"/>
      <c r="E931" s="37" t="s">
        <v>633</v>
      </c>
      <c r="F931" s="4" t="s">
        <v>15</v>
      </c>
      <c r="G931" s="4" t="s">
        <v>2</v>
      </c>
    </row>
    <row r="932" spans="1:7" outlineLevel="6" collapsed="1">
      <c r="A932" s="4" t="s">
        <v>12</v>
      </c>
      <c r="B932" s="4" t="s">
        <v>92</v>
      </c>
      <c r="C932" s="4" t="s">
        <v>2</v>
      </c>
      <c r="D932" s="4"/>
      <c r="E932" s="4" t="s">
        <v>634</v>
      </c>
      <c r="F932" s="4" t="s">
        <v>15</v>
      </c>
      <c r="G932" s="4">
        <v>1</v>
      </c>
    </row>
    <row r="933" spans="1:7" outlineLevel="6" collapsed="1">
      <c r="A933" s="4" t="s">
        <v>12</v>
      </c>
      <c r="B933" s="4" t="s">
        <v>92</v>
      </c>
      <c r="C933" s="4" t="s">
        <v>2</v>
      </c>
      <c r="D933" s="4"/>
      <c r="E933" s="4" t="s">
        <v>635</v>
      </c>
      <c r="F933" s="4" t="s">
        <v>15</v>
      </c>
      <c r="G933" s="4">
        <v>1</v>
      </c>
    </row>
    <row r="934" spans="1:7" outlineLevel="6">
      <c r="A934" s="34" t="s">
        <v>12</v>
      </c>
      <c r="B934" s="35" t="s">
        <v>636</v>
      </c>
      <c r="C934" s="34" t="s">
        <v>2</v>
      </c>
      <c r="D934" s="34"/>
      <c r="E934" s="34" t="s">
        <v>636</v>
      </c>
      <c r="F934" s="34" t="s">
        <v>12</v>
      </c>
      <c r="G934" s="34" t="s">
        <v>2</v>
      </c>
    </row>
    <row r="935" spans="1:7" outlineLevel="7" collapsed="1">
      <c r="A935" s="4" t="s">
        <v>12</v>
      </c>
      <c r="B935" s="4" t="s">
        <v>13</v>
      </c>
      <c r="C935" s="4" t="s">
        <v>2</v>
      </c>
      <c r="D935" s="4"/>
      <c r="E935" s="4" t="s">
        <v>637</v>
      </c>
      <c r="F935" s="4" t="s">
        <v>15</v>
      </c>
      <c r="G935" s="4" t="s">
        <v>16</v>
      </c>
    </row>
    <row r="936" spans="1:7" outlineLevel="7" collapsed="1">
      <c r="A936" s="4" t="s">
        <v>12</v>
      </c>
      <c r="B936" s="4" t="s">
        <v>38</v>
      </c>
      <c r="C936" s="4" t="s">
        <v>2</v>
      </c>
      <c r="D936" s="4"/>
      <c r="E936" s="4" t="s">
        <v>638</v>
      </c>
      <c r="F936" s="4" t="s">
        <v>15</v>
      </c>
      <c r="G936" s="4" t="s">
        <v>40</v>
      </c>
    </row>
    <row r="937" spans="1:7" outlineLevel="7" collapsed="1">
      <c r="A937" s="4" t="s">
        <v>12</v>
      </c>
      <c r="B937" s="4" t="s">
        <v>92</v>
      </c>
      <c r="C937" s="4" t="s">
        <v>2</v>
      </c>
      <c r="D937" s="4"/>
      <c r="E937" s="4" t="s">
        <v>639</v>
      </c>
      <c r="F937" s="4" t="s">
        <v>15</v>
      </c>
      <c r="G937" s="4">
        <v>1</v>
      </c>
    </row>
    <row r="938" spans="1:7" outlineLevel="7" collapsed="1">
      <c r="A938" s="4" t="s">
        <v>12</v>
      </c>
      <c r="B938" s="4" t="s">
        <v>92</v>
      </c>
      <c r="C938" s="4" t="s">
        <v>2</v>
      </c>
      <c r="D938" s="4"/>
      <c r="E938" s="4" t="s">
        <v>640</v>
      </c>
      <c r="F938" s="4" t="s">
        <v>15</v>
      </c>
      <c r="G938" s="4">
        <v>1</v>
      </c>
    </row>
    <row r="939" spans="1:7" outlineLevel="5">
      <c r="A939" s="34" t="s">
        <v>12</v>
      </c>
      <c r="B939" s="35" t="s">
        <v>641</v>
      </c>
      <c r="C939" s="34" t="s">
        <v>2</v>
      </c>
      <c r="D939" s="34"/>
      <c r="E939" s="34" t="s">
        <v>641</v>
      </c>
      <c r="F939" s="34" t="s">
        <v>15</v>
      </c>
      <c r="G939" s="34" t="s">
        <v>2</v>
      </c>
    </row>
    <row r="940" spans="1:7" ht="30" outlineLevel="6" collapsed="1">
      <c r="A940" s="4" t="s">
        <v>12</v>
      </c>
      <c r="B940" s="4" t="s">
        <v>51</v>
      </c>
      <c r="C940" s="5" t="s">
        <v>642</v>
      </c>
      <c r="D940" s="4"/>
      <c r="E940" s="4" t="s">
        <v>643</v>
      </c>
      <c r="F940" s="4" t="s">
        <v>15</v>
      </c>
      <c r="G940" s="4" t="s">
        <v>12</v>
      </c>
    </row>
    <row r="941" spans="1:7" outlineLevel="6">
      <c r="A941" s="34" t="s">
        <v>15</v>
      </c>
      <c r="B941" s="35" t="s">
        <v>644</v>
      </c>
      <c r="C941" s="34" t="s">
        <v>2</v>
      </c>
      <c r="D941" s="34" t="b">
        <f>EXACT(G940,"No")</f>
        <v>0</v>
      </c>
      <c r="E941" s="34" t="s">
        <v>645</v>
      </c>
      <c r="F941" s="34" t="s">
        <v>15</v>
      </c>
      <c r="G941" s="34" t="s">
        <v>2</v>
      </c>
    </row>
    <row r="942" spans="1:7" ht="30" outlineLevel="7" collapsed="1">
      <c r="A942" s="4" t="s">
        <v>12</v>
      </c>
      <c r="B942" s="4" t="s">
        <v>51</v>
      </c>
      <c r="C942" s="5" t="s">
        <v>646</v>
      </c>
      <c r="D942" s="4"/>
      <c r="E942" s="4" t="s">
        <v>647</v>
      </c>
      <c r="F942" s="4" t="s">
        <v>15</v>
      </c>
      <c r="G942" s="4" t="s">
        <v>648</v>
      </c>
    </row>
    <row r="943" spans="1:7" outlineLevel="7" collapsed="1">
      <c r="A943" s="4" t="s">
        <v>15</v>
      </c>
      <c r="B943" s="5" t="s">
        <v>649</v>
      </c>
      <c r="C943" s="4" t="s">
        <v>2</v>
      </c>
      <c r="D943" s="4" t="b">
        <f>EXACT(G942,"Neither")</f>
        <v>0</v>
      </c>
      <c r="E943" s="4" t="s">
        <v>649</v>
      </c>
      <c r="F943" s="4" t="s">
        <v>15</v>
      </c>
      <c r="G943" s="4" t="s">
        <v>2</v>
      </c>
    </row>
    <row r="944" spans="1:7" outlineLevel="7" collapsed="1">
      <c r="A944" s="4" t="s">
        <v>15</v>
      </c>
      <c r="B944" s="5" t="s">
        <v>661</v>
      </c>
      <c r="C944" s="4" t="s">
        <v>2</v>
      </c>
      <c r="D944" s="4" t="b">
        <f>EXACT(G942,"Isolated System")</f>
        <v>0</v>
      </c>
      <c r="E944" s="4" t="s">
        <v>662</v>
      </c>
      <c r="F944" s="4" t="s">
        <v>15</v>
      </c>
      <c r="G944" s="4" t="s">
        <v>2</v>
      </c>
    </row>
    <row r="945" spans="1:7" outlineLevel="7" collapsed="1">
      <c r="A945" s="4" t="s">
        <v>15</v>
      </c>
      <c r="B945" s="5" t="s">
        <v>649</v>
      </c>
      <c r="C945" s="4" t="s">
        <v>2</v>
      </c>
      <c r="D945" s="4" t="b">
        <f>EXACT(G942,"Grid is located in LDC/SIDs/URC")</f>
        <v>1</v>
      </c>
      <c r="E945" s="4" t="s">
        <v>649</v>
      </c>
      <c r="F945" s="4" t="s">
        <v>15</v>
      </c>
      <c r="G945" s="4" t="s">
        <v>2</v>
      </c>
    </row>
    <row r="946" spans="1:7" outlineLevel="6">
      <c r="A946" s="34" t="s">
        <v>15</v>
      </c>
      <c r="B946" s="35" t="s">
        <v>668</v>
      </c>
      <c r="C946" s="34" t="s">
        <v>2</v>
      </c>
      <c r="D946" s="34" t="b">
        <f>EXACT(G940,"Yes")</f>
        <v>1</v>
      </c>
      <c r="E946" s="34" t="s">
        <v>668</v>
      </c>
      <c r="F946" s="34" t="s">
        <v>15</v>
      </c>
      <c r="G946" s="34" t="s">
        <v>2</v>
      </c>
    </row>
    <row r="947" spans="1:7" outlineLevel="7" collapsed="1">
      <c r="A947" s="4" t="s">
        <v>15</v>
      </c>
      <c r="B947" s="4" t="s">
        <v>92</v>
      </c>
      <c r="C947" s="4" t="s">
        <v>2</v>
      </c>
      <c r="D947" s="4" t="s">
        <v>15</v>
      </c>
      <c r="E947" s="4" t="s">
        <v>650</v>
      </c>
      <c r="F947" s="4" t="s">
        <v>15</v>
      </c>
      <c r="G947" s="4">
        <v>1</v>
      </c>
    </row>
    <row r="948" spans="1:7" outlineLevel="7" collapsed="1">
      <c r="A948" s="4" t="s">
        <v>15</v>
      </c>
      <c r="B948" s="4" t="s">
        <v>92</v>
      </c>
      <c r="C948" s="4" t="s">
        <v>2</v>
      </c>
      <c r="D948" s="4" t="s">
        <v>15</v>
      </c>
      <c r="E948" s="4" t="s">
        <v>660</v>
      </c>
      <c r="F948" s="4" t="s">
        <v>15</v>
      </c>
      <c r="G948" s="4">
        <v>1</v>
      </c>
    </row>
    <row r="949" spans="1:7" outlineLevel="7" collapsed="1">
      <c r="A949" s="4" t="s">
        <v>15</v>
      </c>
      <c r="B949" s="4" t="s">
        <v>92</v>
      </c>
      <c r="C949" s="4" t="s">
        <v>2</v>
      </c>
      <c r="D949" s="4" t="s">
        <v>15</v>
      </c>
      <c r="E949" s="4" t="s">
        <v>651</v>
      </c>
      <c r="F949" s="4" t="s">
        <v>15</v>
      </c>
      <c r="G949" s="4">
        <v>1</v>
      </c>
    </row>
    <row r="950" spans="1:7" outlineLevel="7" collapsed="1">
      <c r="A950" s="4" t="s">
        <v>15</v>
      </c>
      <c r="B950" s="4" t="s">
        <v>92</v>
      </c>
      <c r="C950" s="4" t="s">
        <v>2</v>
      </c>
      <c r="D950" s="4" t="s">
        <v>15</v>
      </c>
      <c r="E950" s="4" t="s">
        <v>652</v>
      </c>
      <c r="F950" s="4" t="s">
        <v>15</v>
      </c>
      <c r="G950" s="4">
        <v>1</v>
      </c>
    </row>
    <row r="951" spans="1:7" ht="30" outlineLevel="6" collapsed="1">
      <c r="A951" s="4" t="s">
        <v>12</v>
      </c>
      <c r="B951" s="4" t="s">
        <v>51</v>
      </c>
      <c r="C951" s="5" t="s">
        <v>669</v>
      </c>
      <c r="D951" s="4"/>
      <c r="E951" s="4" t="s">
        <v>670</v>
      </c>
      <c r="F951" s="4" t="s">
        <v>15</v>
      </c>
      <c r="G951" s="4" t="s">
        <v>12</v>
      </c>
    </row>
    <row r="952" spans="1:7" ht="30" outlineLevel="6" collapsed="1">
      <c r="A952" s="4" t="s">
        <v>12</v>
      </c>
      <c r="B952" s="4" t="s">
        <v>51</v>
      </c>
      <c r="C952" s="5" t="s">
        <v>671</v>
      </c>
      <c r="D952" s="4"/>
      <c r="E952" s="4" t="s">
        <v>672</v>
      </c>
      <c r="F952" s="4" t="s">
        <v>15</v>
      </c>
      <c r="G952" s="4" t="s">
        <v>673</v>
      </c>
    </row>
    <row r="953" spans="1:7" outlineLevel="6" collapsed="1">
      <c r="A953" s="4" t="s">
        <v>15</v>
      </c>
      <c r="B953" s="4" t="s">
        <v>92</v>
      </c>
      <c r="C953" s="4" t="s">
        <v>2</v>
      </c>
      <c r="D953" s="4" t="s">
        <v>15</v>
      </c>
      <c r="E953" s="4" t="s">
        <v>674</v>
      </c>
      <c r="F953" s="4" t="s">
        <v>15</v>
      </c>
      <c r="G953" s="4">
        <v>1</v>
      </c>
    </row>
    <row r="954" spans="1:7" outlineLevel="4">
      <c r="A954" s="34" t="s">
        <v>15</v>
      </c>
      <c r="B954" s="35" t="s">
        <v>675</v>
      </c>
      <c r="C954" s="34" t="s">
        <v>2</v>
      </c>
      <c r="D954" s="34" t="b">
        <f>EXACT(G911,"Use conservative default values")</f>
        <v>0</v>
      </c>
      <c r="E954" s="34" t="s">
        <v>676</v>
      </c>
      <c r="F954" s="34" t="s">
        <v>15</v>
      </c>
      <c r="G954" s="34" t="s">
        <v>2</v>
      </c>
    </row>
    <row r="955" spans="1:7" ht="45" outlineLevel="5" collapsed="1">
      <c r="A955" s="4" t="s">
        <v>12</v>
      </c>
      <c r="B955" s="4" t="s">
        <v>51</v>
      </c>
      <c r="C955" s="5" t="s">
        <v>677</v>
      </c>
      <c r="D955" s="4"/>
      <c r="E955" s="4" t="s">
        <v>678</v>
      </c>
      <c r="F955" s="4" t="s">
        <v>15</v>
      </c>
      <c r="G955" s="4" t="s">
        <v>679</v>
      </c>
    </row>
    <row r="956" spans="1:7" ht="45" outlineLevel="5" collapsed="1">
      <c r="A956" s="4" t="s">
        <v>15</v>
      </c>
      <c r="B956" s="4" t="s">
        <v>51</v>
      </c>
      <c r="C956" s="5" t="s">
        <v>680</v>
      </c>
      <c r="D956" s="4" t="b">
        <f>EXACT(G955,"Only to baseline electricity consumption sources but not to project or leakage electricity consumption sources")</f>
        <v>0</v>
      </c>
      <c r="E956" s="4" t="s">
        <v>681</v>
      </c>
      <c r="F956" s="4" t="s">
        <v>15</v>
      </c>
      <c r="G956" s="4" t="s">
        <v>12</v>
      </c>
    </row>
    <row r="957" spans="1:7" outlineLevel="4">
      <c r="A957" s="34" t="s">
        <v>12</v>
      </c>
      <c r="B957" s="35" t="s">
        <v>682</v>
      </c>
      <c r="C957" s="34" t="s">
        <v>2</v>
      </c>
      <c r="D957" s="34"/>
      <c r="E957" s="34" t="s">
        <v>682</v>
      </c>
      <c r="F957" s="34" t="s">
        <v>15</v>
      </c>
      <c r="G957" s="34" t="s">
        <v>2</v>
      </c>
    </row>
    <row r="958" spans="1:7" ht="30" outlineLevel="5" collapsed="1">
      <c r="A958" s="4" t="s">
        <v>12</v>
      </c>
      <c r="B958" s="4" t="s">
        <v>92</v>
      </c>
      <c r="C958" s="4" t="s">
        <v>2</v>
      </c>
      <c r="D958" s="4"/>
      <c r="E958" s="4" t="s">
        <v>683</v>
      </c>
      <c r="F958" s="4" t="s">
        <v>15</v>
      </c>
      <c r="G958" s="4">
        <v>1</v>
      </c>
    </row>
    <row r="959" spans="1:7" ht="30" outlineLevel="5" collapsed="1">
      <c r="A959" s="4" t="s">
        <v>12</v>
      </c>
      <c r="B959" s="4" t="s">
        <v>92</v>
      </c>
      <c r="C959" s="4" t="s">
        <v>2</v>
      </c>
      <c r="D959" s="4"/>
      <c r="E959" s="4" t="s">
        <v>684</v>
      </c>
      <c r="F959" s="4" t="s">
        <v>15</v>
      </c>
      <c r="G959" s="4">
        <v>1</v>
      </c>
    </row>
    <row r="960" spans="1:7" outlineLevel="5" collapsed="1">
      <c r="A960" s="4" t="s">
        <v>12</v>
      </c>
      <c r="B960" s="4" t="s">
        <v>13</v>
      </c>
      <c r="C960" s="4" t="s">
        <v>2</v>
      </c>
      <c r="D960" s="4"/>
      <c r="E960" s="4" t="s">
        <v>685</v>
      </c>
      <c r="F960" s="4" t="s">
        <v>15</v>
      </c>
      <c r="G960" s="4" t="s">
        <v>16</v>
      </c>
    </row>
    <row r="961" spans="1:7" ht="30" outlineLevel="5" collapsed="1">
      <c r="A961" s="4" t="s">
        <v>12</v>
      </c>
      <c r="B961" s="4" t="s">
        <v>92</v>
      </c>
      <c r="C961" s="4" t="s">
        <v>2</v>
      </c>
      <c r="D961" s="4"/>
      <c r="E961" s="4" t="s">
        <v>686</v>
      </c>
      <c r="F961" s="4" t="s">
        <v>15</v>
      </c>
      <c r="G961" s="4">
        <v>1</v>
      </c>
    </row>
    <row r="962" spans="1:7" ht="30" outlineLevel="5" collapsed="1">
      <c r="A962" s="4" t="s">
        <v>12</v>
      </c>
      <c r="B962" s="4" t="s">
        <v>92</v>
      </c>
      <c r="C962" s="4" t="s">
        <v>2</v>
      </c>
      <c r="D962" s="4"/>
      <c r="E962" s="4" t="s">
        <v>687</v>
      </c>
      <c r="F962" s="4" t="s">
        <v>15</v>
      </c>
      <c r="G962" s="4">
        <v>1</v>
      </c>
    </row>
    <row r="963" spans="1:7" outlineLevel="5" collapsed="1">
      <c r="A963" s="4" t="s">
        <v>12</v>
      </c>
      <c r="B963" s="4" t="s">
        <v>13</v>
      </c>
      <c r="C963" s="4" t="s">
        <v>2</v>
      </c>
      <c r="D963" s="4"/>
      <c r="E963" s="4" t="s">
        <v>688</v>
      </c>
      <c r="F963" s="4" t="s">
        <v>15</v>
      </c>
      <c r="G963" s="4" t="s">
        <v>16</v>
      </c>
    </row>
    <row r="964" spans="1:7" ht="30" outlineLevel="5" collapsed="1">
      <c r="A964" s="4" t="s">
        <v>12</v>
      </c>
      <c r="B964" s="4" t="s">
        <v>92</v>
      </c>
      <c r="C964" s="4" t="s">
        <v>2</v>
      </c>
      <c r="D964" s="4"/>
      <c r="E964" s="4" t="s">
        <v>689</v>
      </c>
      <c r="F964" s="4" t="s">
        <v>15</v>
      </c>
      <c r="G964" s="4">
        <v>1</v>
      </c>
    </row>
    <row r="965" spans="1:7" ht="30" outlineLevel="5" collapsed="1">
      <c r="A965" s="4" t="s">
        <v>12</v>
      </c>
      <c r="B965" s="4" t="s">
        <v>92</v>
      </c>
      <c r="C965" s="4" t="s">
        <v>2</v>
      </c>
      <c r="D965" s="4"/>
      <c r="E965" s="4" t="s">
        <v>690</v>
      </c>
      <c r="F965" s="4" t="s">
        <v>15</v>
      </c>
      <c r="G965" s="4">
        <v>1</v>
      </c>
    </row>
    <row r="966" spans="1:7" outlineLevel="5" collapsed="1">
      <c r="A966" s="4" t="s">
        <v>12</v>
      </c>
      <c r="B966" s="4" t="s">
        <v>13</v>
      </c>
      <c r="C966" s="4" t="s">
        <v>2</v>
      </c>
      <c r="D966" s="4"/>
      <c r="E966" s="4" t="s">
        <v>691</v>
      </c>
      <c r="F966" s="4" t="s">
        <v>15</v>
      </c>
      <c r="G966" s="4" t="s">
        <v>16</v>
      </c>
    </row>
    <row r="967" spans="1:7" outlineLevel="3" collapsed="1">
      <c r="A967" s="4" t="s">
        <v>15</v>
      </c>
      <c r="B967" s="4" t="s">
        <v>92</v>
      </c>
      <c r="C967" s="4" t="s">
        <v>2</v>
      </c>
      <c r="D967" s="4" t="s">
        <v>15</v>
      </c>
      <c r="E967" s="4" t="s">
        <v>754</v>
      </c>
      <c r="F967" s="4" t="s">
        <v>15</v>
      </c>
      <c r="G967" s="4">
        <v>1</v>
      </c>
    </row>
    <row r="968" spans="1:7" ht="30" outlineLevel="3" collapsed="1">
      <c r="A968" s="4" t="s">
        <v>15</v>
      </c>
      <c r="B968" s="4" t="s">
        <v>92</v>
      </c>
      <c r="C968" s="4" t="s">
        <v>2</v>
      </c>
      <c r="D968" s="4" t="s">
        <v>15</v>
      </c>
      <c r="E968" s="4" t="s">
        <v>755</v>
      </c>
      <c r="F968" s="4" t="s">
        <v>15</v>
      </c>
      <c r="G968" s="4">
        <v>1</v>
      </c>
    </row>
    <row r="969" spans="1:7" outlineLevel="3" collapsed="1">
      <c r="A969" s="4" t="s">
        <v>15</v>
      </c>
      <c r="B969" s="4" t="s">
        <v>92</v>
      </c>
      <c r="C969" s="4" t="s">
        <v>2</v>
      </c>
      <c r="D969" s="4" t="s">
        <v>15</v>
      </c>
      <c r="E969" s="4" t="s">
        <v>756</v>
      </c>
      <c r="F969" s="4" t="s">
        <v>15</v>
      </c>
      <c r="G969" s="4">
        <v>1</v>
      </c>
    </row>
    <row r="970" spans="1:7" ht="30" outlineLevel="3" collapsed="1">
      <c r="A970" s="4" t="s">
        <v>15</v>
      </c>
      <c r="B970" s="4" t="s">
        <v>92</v>
      </c>
      <c r="C970" s="4" t="s">
        <v>2</v>
      </c>
      <c r="D970" s="4" t="s">
        <v>15</v>
      </c>
      <c r="E970" s="4" t="s">
        <v>757</v>
      </c>
      <c r="F970" s="4" t="s">
        <v>15</v>
      </c>
      <c r="G970" s="4">
        <v>1</v>
      </c>
    </row>
    <row r="971" spans="1:7" outlineLevel="3" collapsed="1">
      <c r="A971" s="4" t="s">
        <v>15</v>
      </c>
      <c r="B971" s="4" t="s">
        <v>92</v>
      </c>
      <c r="C971" s="4" t="s">
        <v>2</v>
      </c>
      <c r="D971" s="4" t="s">
        <v>15</v>
      </c>
      <c r="E971" s="4" t="s">
        <v>758</v>
      </c>
      <c r="F971" s="4" t="s">
        <v>15</v>
      </c>
      <c r="G971" s="4">
        <v>1</v>
      </c>
    </row>
    <row r="972" spans="1:7" ht="30" outlineLevel="3" collapsed="1">
      <c r="A972" s="4" t="s">
        <v>15</v>
      </c>
      <c r="B972" s="4" t="s">
        <v>92</v>
      </c>
      <c r="C972" s="4" t="s">
        <v>2</v>
      </c>
      <c r="D972" s="4" t="s">
        <v>15</v>
      </c>
      <c r="E972" s="4" t="s">
        <v>759</v>
      </c>
      <c r="F972" s="4" t="s">
        <v>15</v>
      </c>
      <c r="G972" s="4">
        <v>1</v>
      </c>
    </row>
    <row r="973" spans="1:7" outlineLevel="1">
      <c r="A973" s="34" t="s">
        <v>12</v>
      </c>
      <c r="B973" s="35" t="s">
        <v>774</v>
      </c>
      <c r="C973" s="34" t="s">
        <v>2</v>
      </c>
      <c r="D973" s="34"/>
      <c r="E973" s="34" t="s">
        <v>775</v>
      </c>
      <c r="F973" s="34" t="s">
        <v>15</v>
      </c>
      <c r="G973" s="34" t="s">
        <v>2</v>
      </c>
    </row>
    <row r="974" spans="1:7" ht="30" outlineLevel="2" collapsed="1">
      <c r="A974" s="4" t="s">
        <v>12</v>
      </c>
      <c r="B974" s="4" t="s">
        <v>51</v>
      </c>
      <c r="C974" s="5" t="s">
        <v>776</v>
      </c>
      <c r="D974" s="4"/>
      <c r="E974" s="4" t="s">
        <v>777</v>
      </c>
      <c r="F974" s="4" t="s">
        <v>15</v>
      </c>
      <c r="G974" s="4" t="s">
        <v>778</v>
      </c>
    </row>
    <row r="975" spans="1:7" ht="30" outlineLevel="2" collapsed="1">
      <c r="A975" s="4" t="s">
        <v>15</v>
      </c>
      <c r="B975" s="4" t="s">
        <v>92</v>
      </c>
      <c r="C975" s="4" t="s">
        <v>2</v>
      </c>
      <c r="D975" s="4" t="b">
        <f>EXACT(G974,"Procedure using a default value")</f>
        <v>0</v>
      </c>
      <c r="E975" s="4" t="s">
        <v>779</v>
      </c>
      <c r="F975" s="4" t="s">
        <v>15</v>
      </c>
      <c r="G975" s="4">
        <v>1</v>
      </c>
    </row>
    <row r="976" spans="1:7" outlineLevel="2" collapsed="1">
      <c r="A976" s="4" t="s">
        <v>15</v>
      </c>
      <c r="B976" s="4" t="s">
        <v>92</v>
      </c>
      <c r="C976" s="4" t="s">
        <v>2</v>
      </c>
      <c r="D976" s="4" t="b">
        <f>EXACT(G974,"Procedure using a default value")</f>
        <v>0</v>
      </c>
      <c r="E976" s="4" t="s">
        <v>780</v>
      </c>
      <c r="F976" s="4" t="s">
        <v>15</v>
      </c>
      <c r="G976" s="4">
        <v>1</v>
      </c>
    </row>
    <row r="977" spans="1:7" ht="30" outlineLevel="2" collapsed="1">
      <c r="A977" s="4" t="s">
        <v>15</v>
      </c>
      <c r="B977" s="4" t="s">
        <v>92</v>
      </c>
      <c r="C977" s="4" t="s">
        <v>2</v>
      </c>
      <c r="D977" s="4" t="b">
        <f>EXACT(G974,"Procedure using a default value")</f>
        <v>0</v>
      </c>
      <c r="E977" s="4" t="s">
        <v>781</v>
      </c>
      <c r="F977" s="4" t="s">
        <v>15</v>
      </c>
      <c r="G977" s="4">
        <v>1</v>
      </c>
    </row>
    <row r="978" spans="1:7" ht="30" outlineLevel="2" collapsed="1">
      <c r="A978" s="4" t="s">
        <v>15</v>
      </c>
      <c r="B978" s="4" t="s">
        <v>92</v>
      </c>
      <c r="C978" s="4" t="s">
        <v>2</v>
      </c>
      <c r="D978" s="4" t="b">
        <f>EXACT(G974,"Procedure using monitored data")</f>
        <v>1</v>
      </c>
      <c r="E978" s="4" t="s">
        <v>779</v>
      </c>
      <c r="F978" s="4" t="s">
        <v>15</v>
      </c>
      <c r="G978" s="4">
        <v>1</v>
      </c>
    </row>
    <row r="979" spans="1:7" outlineLevel="2">
      <c r="A979" s="34" t="s">
        <v>15</v>
      </c>
      <c r="B979" s="35" t="s">
        <v>238</v>
      </c>
      <c r="C979" s="34" t="s">
        <v>2</v>
      </c>
      <c r="D979" s="34" t="b">
        <f>EXACT(G974,"Procedure using monitored data")</f>
        <v>1</v>
      </c>
      <c r="E979" s="34" t="s">
        <v>238</v>
      </c>
      <c r="F979" s="34" t="s">
        <v>15</v>
      </c>
      <c r="G979" s="34" t="s">
        <v>2</v>
      </c>
    </row>
    <row r="980" spans="1:7" ht="30" outlineLevel="3">
      <c r="A980" s="34" t="s">
        <v>12</v>
      </c>
      <c r="B980" s="35" t="s">
        <v>250</v>
      </c>
      <c r="C980" s="34" t="s">
        <v>2</v>
      </c>
      <c r="D980" s="34"/>
      <c r="E980" s="34" t="s">
        <v>251</v>
      </c>
      <c r="F980" s="34" t="s">
        <v>12</v>
      </c>
      <c r="G980" s="34" t="s">
        <v>2</v>
      </c>
    </row>
    <row r="981" spans="1:7" outlineLevel="4" collapsed="1">
      <c r="A981" s="4" t="s">
        <v>12</v>
      </c>
      <c r="B981" s="4" t="s">
        <v>13</v>
      </c>
      <c r="C981" s="4" t="s">
        <v>2</v>
      </c>
      <c r="D981" s="4"/>
      <c r="E981" s="4" t="s">
        <v>252</v>
      </c>
      <c r="F981" s="4" t="s">
        <v>15</v>
      </c>
      <c r="G981" s="4" t="s">
        <v>16</v>
      </c>
    </row>
    <row r="982" spans="1:7" outlineLevel="4" collapsed="1">
      <c r="A982" s="4" t="s">
        <v>12</v>
      </c>
      <c r="B982" s="4" t="s">
        <v>13</v>
      </c>
      <c r="C982" s="4" t="s">
        <v>2</v>
      </c>
      <c r="D982" s="4"/>
      <c r="E982" s="4" t="s">
        <v>253</v>
      </c>
      <c r="F982" s="4" t="s">
        <v>15</v>
      </c>
      <c r="G982" s="4" t="s">
        <v>16</v>
      </c>
    </row>
    <row r="983" spans="1:7" ht="30" outlineLevel="4" collapsed="1">
      <c r="A983" s="4" t="s">
        <v>12</v>
      </c>
      <c r="B983" s="4" t="s">
        <v>51</v>
      </c>
      <c r="C983" s="5" t="s">
        <v>254</v>
      </c>
      <c r="D983" s="4"/>
      <c r="E983" s="4" t="s">
        <v>255</v>
      </c>
      <c r="F983" s="4" t="s">
        <v>15</v>
      </c>
      <c r="G983" s="4" t="s">
        <v>256</v>
      </c>
    </row>
    <row r="984" spans="1:7" ht="30" outlineLevel="4" collapsed="1">
      <c r="A984" s="4" t="s">
        <v>15</v>
      </c>
      <c r="B984" s="4" t="s">
        <v>92</v>
      </c>
      <c r="C984" s="4" t="s">
        <v>2</v>
      </c>
      <c r="D984" s="4" t="b">
        <f>EXACT(G983,"The CO2 emission coefficient is calculated based on net calorific value and CO2 emission factor of the fuel type")</f>
        <v>0</v>
      </c>
      <c r="E984" s="4" t="s">
        <v>257</v>
      </c>
      <c r="F984" s="4" t="s">
        <v>15</v>
      </c>
      <c r="G984" s="4">
        <v>1</v>
      </c>
    </row>
    <row r="985" spans="1:7" outlineLevel="4" collapsed="1">
      <c r="A985" s="4" t="s">
        <v>15</v>
      </c>
      <c r="B985" s="4" t="s">
        <v>92</v>
      </c>
      <c r="C985" s="4" t="s">
        <v>2</v>
      </c>
      <c r="D985" s="4" t="b">
        <f>EXACT(G983,"The CO2 emission coefficient is calculated based on net calorific value and CO2 emission factor of the fuel type")</f>
        <v>0</v>
      </c>
      <c r="E985" s="4" t="s">
        <v>258</v>
      </c>
      <c r="F985" s="4" t="s">
        <v>15</v>
      </c>
      <c r="G985" s="4">
        <v>1</v>
      </c>
    </row>
    <row r="986" spans="1:7" outlineLevel="4">
      <c r="A986" s="34" t="s">
        <v>15</v>
      </c>
      <c r="B986" s="35" t="s">
        <v>259</v>
      </c>
      <c r="C986" s="34" t="s">
        <v>2</v>
      </c>
      <c r="D986" s="34" t="b">
        <f>EXACT(G983,"The CO2 emission coefficient is calculated based on the chemical composition of the fossil fuel type")</f>
        <v>1</v>
      </c>
      <c r="E986" s="34" t="s">
        <v>260</v>
      </c>
      <c r="F986" s="34" t="s">
        <v>15</v>
      </c>
      <c r="G986" s="34" t="s">
        <v>2</v>
      </c>
    </row>
    <row r="987" spans="1:7" ht="30" outlineLevel="5" collapsed="1">
      <c r="A987" s="4" t="s">
        <v>12</v>
      </c>
      <c r="B987" s="4" t="s">
        <v>51</v>
      </c>
      <c r="C987" s="5" t="s">
        <v>261</v>
      </c>
      <c r="D987" s="4"/>
      <c r="E987" s="4" t="s">
        <v>260</v>
      </c>
      <c r="F987" s="4" t="s">
        <v>15</v>
      </c>
      <c r="G987" s="4" t="s">
        <v>262</v>
      </c>
    </row>
    <row r="988" spans="1:7" ht="30" outlineLevel="5" collapsed="1">
      <c r="A988" s="4" t="s">
        <v>15</v>
      </c>
      <c r="B988" s="4" t="s">
        <v>92</v>
      </c>
      <c r="C988" s="4" t="s">
        <v>2</v>
      </c>
      <c r="D988" s="4" t="b">
        <f>EXACT(G987,"Volume")</f>
        <v>0</v>
      </c>
      <c r="E988" s="4" t="s">
        <v>263</v>
      </c>
      <c r="F988" s="4" t="s">
        <v>15</v>
      </c>
      <c r="G988" s="4">
        <v>1</v>
      </c>
    </row>
    <row r="989" spans="1:7" ht="30" outlineLevel="5" collapsed="1">
      <c r="A989" s="4" t="s">
        <v>15</v>
      </c>
      <c r="B989" s="4" t="s">
        <v>92</v>
      </c>
      <c r="C989" s="4" t="s">
        <v>2</v>
      </c>
      <c r="D989" s="4" t="b">
        <f>EXACT(G987,"Volume")</f>
        <v>0</v>
      </c>
      <c r="E989" s="4" t="s">
        <v>264</v>
      </c>
      <c r="F989" s="4" t="s">
        <v>15</v>
      </c>
      <c r="G989" s="4">
        <v>1</v>
      </c>
    </row>
    <row r="990" spans="1:7" ht="30" outlineLevel="5" collapsed="1">
      <c r="A990" s="4" t="s">
        <v>15</v>
      </c>
      <c r="B990" s="4" t="s">
        <v>92</v>
      </c>
      <c r="C990" s="4" t="s">
        <v>2</v>
      </c>
      <c r="D990" s="4" t="b">
        <f>EXACT(G987,"Mass")</f>
        <v>1</v>
      </c>
      <c r="E990" s="4" t="s">
        <v>263</v>
      </c>
      <c r="F990" s="4" t="s">
        <v>15</v>
      </c>
      <c r="G990" s="4">
        <v>1</v>
      </c>
    </row>
    <row r="991" spans="1:7" ht="30" outlineLevel="4" collapsed="1">
      <c r="A991" s="4" t="s">
        <v>12</v>
      </c>
      <c r="B991" s="4" t="s">
        <v>92</v>
      </c>
      <c r="C991" s="4" t="s">
        <v>2</v>
      </c>
      <c r="D991" s="4"/>
      <c r="E991" s="4" t="s">
        <v>265</v>
      </c>
      <c r="F991" s="4" t="s">
        <v>15</v>
      </c>
      <c r="G991" s="4">
        <v>1</v>
      </c>
    </row>
    <row r="992" spans="1:7" ht="30" outlineLevel="4" collapsed="1">
      <c r="A992" s="4" t="s">
        <v>15</v>
      </c>
      <c r="B992" s="4" t="s">
        <v>92</v>
      </c>
      <c r="C992" s="4" t="s">
        <v>2</v>
      </c>
      <c r="D992" s="4" t="s">
        <v>15</v>
      </c>
      <c r="E992" s="4" t="s">
        <v>266</v>
      </c>
      <c r="F992" s="4" t="s">
        <v>15</v>
      </c>
      <c r="G992" s="4">
        <v>1</v>
      </c>
    </row>
    <row r="993" spans="1:7" outlineLevel="4" collapsed="1">
      <c r="A993" s="4" t="s">
        <v>15</v>
      </c>
      <c r="B993" s="4" t="s">
        <v>92</v>
      </c>
      <c r="C993" s="4" t="s">
        <v>2</v>
      </c>
      <c r="D993" s="4" t="s">
        <v>15</v>
      </c>
      <c r="E993" s="4" t="s">
        <v>267</v>
      </c>
      <c r="F993" s="4" t="s">
        <v>15</v>
      </c>
      <c r="G993" s="4">
        <v>1</v>
      </c>
    </row>
    <row r="994" spans="1:7" ht="30" outlineLevel="3" collapsed="1">
      <c r="A994" s="4" t="s">
        <v>15</v>
      </c>
      <c r="B994" s="4" t="s">
        <v>92</v>
      </c>
      <c r="C994" s="4" t="s">
        <v>2</v>
      </c>
      <c r="D994" s="4" t="s">
        <v>15</v>
      </c>
      <c r="E994" s="4" t="s">
        <v>268</v>
      </c>
      <c r="F994" s="4" t="s">
        <v>15</v>
      </c>
      <c r="G994" s="4">
        <v>1</v>
      </c>
    </row>
    <row r="995" spans="1:7" outlineLevel="1">
      <c r="A995" s="34" t="s">
        <v>12</v>
      </c>
      <c r="B995" s="35" t="s">
        <v>782</v>
      </c>
      <c r="C995" s="34" t="s">
        <v>2</v>
      </c>
      <c r="D995" s="34"/>
      <c r="E995" s="34" t="s">
        <v>783</v>
      </c>
      <c r="F995" s="34" t="s">
        <v>15</v>
      </c>
      <c r="G995" s="34" t="s">
        <v>2</v>
      </c>
    </row>
    <row r="996" spans="1:7" ht="30" outlineLevel="2" collapsed="1">
      <c r="A996" s="4" t="s">
        <v>12</v>
      </c>
      <c r="B996" s="4" t="s">
        <v>51</v>
      </c>
      <c r="C996" s="5" t="s">
        <v>784</v>
      </c>
      <c r="D996" s="4"/>
      <c r="E996" s="4" t="s">
        <v>785</v>
      </c>
      <c r="F996" s="4" t="s">
        <v>15</v>
      </c>
      <c r="G996" s="4" t="s">
        <v>778</v>
      </c>
    </row>
    <row r="997" spans="1:7" ht="30" outlineLevel="2" collapsed="1">
      <c r="A997" s="4" t="s">
        <v>15</v>
      </c>
      <c r="B997" s="4" t="s">
        <v>92</v>
      </c>
      <c r="C997" s="4" t="s">
        <v>2</v>
      </c>
      <c r="D997" s="4" t="b">
        <f>EXACT(G996,"Procedure using monitored data")</f>
        <v>1</v>
      </c>
      <c r="E997" s="4" t="s">
        <v>786</v>
      </c>
      <c r="F997" s="4" t="s">
        <v>15</v>
      </c>
      <c r="G997" s="4">
        <v>1</v>
      </c>
    </row>
    <row r="998" spans="1:7" outlineLevel="2">
      <c r="A998" s="34" t="s">
        <v>15</v>
      </c>
      <c r="B998" s="35" t="s">
        <v>787</v>
      </c>
      <c r="C998" s="34" t="s">
        <v>2</v>
      </c>
      <c r="D998" s="34" t="b">
        <f>EXACT(G996,"Procedure using monitored data")</f>
        <v>1</v>
      </c>
      <c r="E998" s="34" t="s">
        <v>788</v>
      </c>
      <c r="F998" s="34" t="s">
        <v>12</v>
      </c>
      <c r="G998" s="34" t="s">
        <v>2</v>
      </c>
    </row>
    <row r="999" spans="1:7" outlineLevel="3" collapsed="1">
      <c r="A999" s="4" t="s">
        <v>12</v>
      </c>
      <c r="B999" s="4" t="s">
        <v>13</v>
      </c>
      <c r="C999" s="4" t="s">
        <v>2</v>
      </c>
      <c r="D999" s="4"/>
      <c r="E999" s="4" t="s">
        <v>789</v>
      </c>
      <c r="F999" s="4" t="s">
        <v>15</v>
      </c>
      <c r="G999" s="4" t="s">
        <v>16</v>
      </c>
    </row>
    <row r="1000" spans="1:7" outlineLevel="3" collapsed="1">
      <c r="A1000" s="4" t="s">
        <v>12</v>
      </c>
      <c r="B1000" s="4" t="s">
        <v>92</v>
      </c>
      <c r="C1000" s="4" t="s">
        <v>2</v>
      </c>
      <c r="D1000" s="4"/>
      <c r="E1000" s="4" t="s">
        <v>790</v>
      </c>
      <c r="F1000" s="4" t="s">
        <v>15</v>
      </c>
      <c r="G1000" s="4">
        <v>1</v>
      </c>
    </row>
    <row r="1001" spans="1:7" outlineLevel="3" collapsed="1">
      <c r="A1001" s="4" t="s">
        <v>12</v>
      </c>
      <c r="B1001" s="4" t="s">
        <v>92</v>
      </c>
      <c r="C1001" s="4" t="s">
        <v>2</v>
      </c>
      <c r="D1001" s="4"/>
      <c r="E1001" s="4" t="s">
        <v>791</v>
      </c>
      <c r="F1001" s="4" t="s">
        <v>15</v>
      </c>
      <c r="G1001" s="4">
        <v>1</v>
      </c>
    </row>
    <row r="1002" spans="1:7" ht="30" outlineLevel="2" collapsed="1">
      <c r="A1002" s="4" t="s">
        <v>15</v>
      </c>
      <c r="B1002" s="4" t="s">
        <v>92</v>
      </c>
      <c r="C1002" s="4" t="s">
        <v>2</v>
      </c>
      <c r="D1002" s="4" t="s">
        <v>15</v>
      </c>
      <c r="E1002" s="4" t="s">
        <v>792</v>
      </c>
      <c r="F1002" s="4" t="s">
        <v>15</v>
      </c>
      <c r="G1002" s="4">
        <v>1</v>
      </c>
    </row>
    <row r="1003" spans="1:7" ht="30" outlineLevel="2" collapsed="1">
      <c r="A1003" s="4" t="s">
        <v>15</v>
      </c>
      <c r="B1003" s="4" t="s">
        <v>92</v>
      </c>
      <c r="C1003" s="4" t="s">
        <v>2</v>
      </c>
      <c r="D1003" s="4" t="s">
        <v>15</v>
      </c>
      <c r="E1003" s="4" t="s">
        <v>793</v>
      </c>
      <c r="F1003" s="4" t="s">
        <v>15</v>
      </c>
      <c r="G1003" s="4">
        <v>1</v>
      </c>
    </row>
    <row r="1004" spans="1:7" outlineLevel="1">
      <c r="A1004" s="34" t="s">
        <v>12</v>
      </c>
      <c r="B1004" s="35" t="s">
        <v>794</v>
      </c>
      <c r="C1004" s="34" t="s">
        <v>2</v>
      </c>
      <c r="D1004" s="34"/>
      <c r="E1004" s="34" t="s">
        <v>795</v>
      </c>
      <c r="F1004" s="34" t="s">
        <v>15</v>
      </c>
      <c r="G1004" s="34" t="s">
        <v>2</v>
      </c>
    </row>
    <row r="1005" spans="1:7" ht="30" outlineLevel="2" collapsed="1">
      <c r="A1005" s="4" t="s">
        <v>12</v>
      </c>
      <c r="B1005" s="4" t="s">
        <v>51</v>
      </c>
      <c r="C1005" s="5" t="s">
        <v>796</v>
      </c>
      <c r="D1005" s="4"/>
      <c r="E1005" s="4" t="s">
        <v>797</v>
      </c>
      <c r="F1005" s="4" t="s">
        <v>15</v>
      </c>
      <c r="G1005" s="4" t="s">
        <v>778</v>
      </c>
    </row>
    <row r="1006" spans="1:7" ht="30" outlineLevel="2" collapsed="1">
      <c r="A1006" s="4" t="s">
        <v>15</v>
      </c>
      <c r="B1006" s="4" t="s">
        <v>92</v>
      </c>
      <c r="C1006" s="4" t="s">
        <v>2</v>
      </c>
      <c r="D1006" s="4" t="b">
        <f>EXACT(G1005,"Procedure using monitored data")</f>
        <v>1</v>
      </c>
      <c r="E1006" s="4" t="s">
        <v>786</v>
      </c>
      <c r="F1006" s="4" t="s">
        <v>15</v>
      </c>
      <c r="G1006" s="4">
        <v>1</v>
      </c>
    </row>
    <row r="1007" spans="1:7" outlineLevel="2">
      <c r="A1007" s="34" t="s">
        <v>15</v>
      </c>
      <c r="B1007" s="35" t="s">
        <v>798</v>
      </c>
      <c r="C1007" s="34" t="s">
        <v>2</v>
      </c>
      <c r="D1007" s="34" t="b">
        <f>EXACT(G1005,"Procedure using monitored data")</f>
        <v>1</v>
      </c>
      <c r="E1007" s="34" t="s">
        <v>799</v>
      </c>
      <c r="F1007" s="34" t="s">
        <v>12</v>
      </c>
      <c r="G1007" s="34" t="s">
        <v>2</v>
      </c>
    </row>
    <row r="1008" spans="1:7" outlineLevel="3" collapsed="1">
      <c r="A1008" s="4" t="s">
        <v>12</v>
      </c>
      <c r="B1008" s="4" t="s">
        <v>13</v>
      </c>
      <c r="C1008" s="4" t="s">
        <v>2</v>
      </c>
      <c r="D1008" s="4"/>
      <c r="E1008" s="4" t="s">
        <v>789</v>
      </c>
      <c r="F1008" s="4" t="s">
        <v>15</v>
      </c>
      <c r="G1008" s="4" t="s">
        <v>16</v>
      </c>
    </row>
    <row r="1009" spans="1:7" ht="30" outlineLevel="3" collapsed="1">
      <c r="A1009" s="4" t="s">
        <v>12</v>
      </c>
      <c r="B1009" s="4" t="s">
        <v>92</v>
      </c>
      <c r="C1009" s="4" t="s">
        <v>2</v>
      </c>
      <c r="D1009" s="4"/>
      <c r="E1009" s="4" t="s">
        <v>800</v>
      </c>
      <c r="F1009" s="4" t="s">
        <v>15</v>
      </c>
      <c r="G1009" s="4">
        <v>1</v>
      </c>
    </row>
    <row r="1010" spans="1:7" outlineLevel="3" collapsed="1">
      <c r="A1010" s="4" t="s">
        <v>12</v>
      </c>
      <c r="B1010" s="4" t="s">
        <v>92</v>
      </c>
      <c r="C1010" s="4" t="s">
        <v>2</v>
      </c>
      <c r="D1010" s="4"/>
      <c r="E1010" s="4" t="s">
        <v>791</v>
      </c>
      <c r="F1010" s="4" t="s">
        <v>15</v>
      </c>
      <c r="G1010" s="4">
        <v>1</v>
      </c>
    </row>
    <row r="1011" spans="1:7" outlineLevel="2" collapsed="1">
      <c r="A1011" s="4" t="s">
        <v>15</v>
      </c>
      <c r="B1011" s="4" t="s">
        <v>92</v>
      </c>
      <c r="C1011" s="4" t="s">
        <v>2</v>
      </c>
      <c r="D1011" s="4" t="s">
        <v>15</v>
      </c>
      <c r="E1011" s="4" t="s">
        <v>801</v>
      </c>
      <c r="F1011" s="4" t="s">
        <v>15</v>
      </c>
      <c r="G1011" s="4">
        <v>1</v>
      </c>
    </row>
    <row r="1012" spans="1:7" ht="30" outlineLevel="2" collapsed="1">
      <c r="A1012" s="4" t="s">
        <v>15</v>
      </c>
      <c r="B1012" s="4" t="s">
        <v>92</v>
      </c>
      <c r="C1012" s="4" t="s">
        <v>2</v>
      </c>
      <c r="D1012" s="4" t="s">
        <v>15</v>
      </c>
      <c r="E1012" s="4" t="s">
        <v>802</v>
      </c>
      <c r="F1012" s="4" t="s">
        <v>15</v>
      </c>
      <c r="G1012" s="4">
        <v>1</v>
      </c>
    </row>
    <row r="1013" spans="1:7" outlineLevel="2" collapsed="1">
      <c r="A1013" s="4" t="s">
        <v>15</v>
      </c>
      <c r="B1013" s="4" t="s">
        <v>92</v>
      </c>
      <c r="C1013" s="4" t="s">
        <v>2</v>
      </c>
      <c r="D1013" s="4" t="s">
        <v>15</v>
      </c>
      <c r="E1013" s="4" t="s">
        <v>803</v>
      </c>
      <c r="F1013" s="4" t="s">
        <v>15</v>
      </c>
      <c r="G1013" s="4">
        <v>1</v>
      </c>
    </row>
    <row r="1014" spans="1:7" outlineLevel="1">
      <c r="A1014" s="34" t="s">
        <v>12</v>
      </c>
      <c r="B1014" s="35" t="s">
        <v>804</v>
      </c>
      <c r="C1014" s="34" t="s">
        <v>2</v>
      </c>
      <c r="D1014" s="34"/>
      <c r="E1014" s="34" t="s">
        <v>805</v>
      </c>
      <c r="F1014" s="34" t="s">
        <v>15</v>
      </c>
      <c r="G1014" s="34" t="s">
        <v>2</v>
      </c>
    </row>
    <row r="1015" spans="1:7" ht="30" outlineLevel="2" collapsed="1">
      <c r="A1015" s="4" t="s">
        <v>12</v>
      </c>
      <c r="B1015" s="4" t="s">
        <v>51</v>
      </c>
      <c r="C1015" s="5" t="s">
        <v>806</v>
      </c>
      <c r="D1015" s="4"/>
      <c r="E1015" s="4" t="s">
        <v>807</v>
      </c>
      <c r="F1015" s="4" t="s">
        <v>15</v>
      </c>
      <c r="G1015" s="4" t="s">
        <v>12</v>
      </c>
    </row>
    <row r="1016" spans="1:7" ht="105" outlineLevel="2" collapsed="1">
      <c r="A1016" s="4" t="s">
        <v>12</v>
      </c>
      <c r="B1016" s="4" t="s">
        <v>51</v>
      </c>
      <c r="C1016" s="5" t="s">
        <v>808</v>
      </c>
      <c r="D1016" s="4"/>
      <c r="E1016" s="4" t="s">
        <v>809</v>
      </c>
      <c r="F1016" s="4" t="s">
        <v>15</v>
      </c>
      <c r="G1016" s="4" t="s">
        <v>810</v>
      </c>
    </row>
    <row r="1017" spans="1:7" outlineLevel="2" collapsed="1">
      <c r="A1017" s="4" t="s">
        <v>15</v>
      </c>
      <c r="B1017" s="4" t="s">
        <v>92</v>
      </c>
      <c r="C1017" s="4" t="s">
        <v>2</v>
      </c>
      <c r="D1017" s="4" t="b">
        <f>EXACT(G1016,"Procedure monitoring quantity and COD of the wastewater cocomposted (Monitored data and default values)")</f>
        <v>0</v>
      </c>
      <c r="E1017" s="4" t="s">
        <v>811</v>
      </c>
      <c r="F1017" s="4" t="s">
        <v>15</v>
      </c>
      <c r="G1017" s="4">
        <v>1</v>
      </c>
    </row>
    <row r="1018" spans="1:7" outlineLevel="2" collapsed="1">
      <c r="A1018" s="4" t="s">
        <v>15</v>
      </c>
      <c r="B1018" s="4" t="s">
        <v>92</v>
      </c>
      <c r="C1018" s="4" t="s">
        <v>2</v>
      </c>
      <c r="D1018" s="4" t="b">
        <f>EXACT(G1016,"Procedure monitoring quantity and COD of the wastewater cocomposted (Monitored data and default values)")</f>
        <v>0</v>
      </c>
      <c r="E1018" s="4" t="s">
        <v>812</v>
      </c>
      <c r="F1018" s="4" t="s">
        <v>15</v>
      </c>
      <c r="G1018" s="4">
        <v>1</v>
      </c>
    </row>
    <row r="1019" spans="1:7" ht="30" outlineLevel="2" collapsed="1">
      <c r="A1019" s="4" t="s">
        <v>15</v>
      </c>
      <c r="B1019" s="4" t="s">
        <v>92</v>
      </c>
      <c r="C1019" s="4" t="s">
        <v>2</v>
      </c>
      <c r="D1019" s="4" t="b">
        <f>EXACT(G1016,"Procedure monitoring quantity and COD of the wastewater cocomposted (Monitored data and default values)")</f>
        <v>0</v>
      </c>
      <c r="E1019" s="4" t="s">
        <v>813</v>
      </c>
      <c r="F1019" s="4" t="s">
        <v>15</v>
      </c>
      <c r="G1019" s="4">
        <v>1</v>
      </c>
    </row>
    <row r="1020" spans="1:7" ht="30" outlineLevel="2" collapsed="1">
      <c r="A1020" s="4" t="s">
        <v>15</v>
      </c>
      <c r="B1020" s="4" t="s">
        <v>92</v>
      </c>
      <c r="C1020" s="4" t="s">
        <v>2</v>
      </c>
      <c r="D1020" s="4" t="b">
        <f>EXACT(G1016,"Procedure monitoring quantity and COD of the run-off wastewater (Monitored data only)")</f>
        <v>1</v>
      </c>
      <c r="E1020" s="4" t="s">
        <v>814</v>
      </c>
      <c r="F1020" s="4" t="s">
        <v>15</v>
      </c>
      <c r="G1020" s="4">
        <v>1</v>
      </c>
    </row>
    <row r="1021" spans="1:7" ht="30" outlineLevel="2" collapsed="1">
      <c r="A1021" s="4" t="s">
        <v>15</v>
      </c>
      <c r="B1021" s="4" t="s">
        <v>92</v>
      </c>
      <c r="C1021" s="4" t="s">
        <v>2</v>
      </c>
      <c r="D1021" s="4" t="b">
        <f>EXACT(G1016,"Procedure monitoring quantity and COD of the run-off wastewater (Monitored data only)")</f>
        <v>1</v>
      </c>
      <c r="E1021" s="4" t="s">
        <v>815</v>
      </c>
      <c r="F1021" s="4" t="s">
        <v>15</v>
      </c>
      <c r="G1021" s="4">
        <v>1</v>
      </c>
    </row>
    <row r="1022" spans="1:7" ht="30" outlineLevel="2" collapsed="1">
      <c r="A1022" s="4" t="s">
        <v>15</v>
      </c>
      <c r="B1022" s="4" t="s">
        <v>92</v>
      </c>
      <c r="C1022" s="4" t="s">
        <v>2</v>
      </c>
      <c r="D1022" s="4" t="s">
        <v>15</v>
      </c>
      <c r="E1022" s="4" t="s">
        <v>816</v>
      </c>
      <c r="F1022" s="4" t="s">
        <v>15</v>
      </c>
      <c r="G1022" s="4">
        <v>1</v>
      </c>
    </row>
    <row r="1023" spans="1:7" ht="30" outlineLevel="2" collapsed="1">
      <c r="A1023" s="4" t="s">
        <v>15</v>
      </c>
      <c r="B1023" s="4" t="s">
        <v>92</v>
      </c>
      <c r="C1023" s="4" t="s">
        <v>2</v>
      </c>
      <c r="D1023" s="4" t="s">
        <v>15</v>
      </c>
      <c r="E1023" s="4" t="s">
        <v>817</v>
      </c>
      <c r="F1023" s="4" t="s">
        <v>15</v>
      </c>
      <c r="G1023" s="4">
        <v>1</v>
      </c>
    </row>
    <row r="1024" spans="1:7" ht="30" outlineLevel="2" collapsed="1">
      <c r="A1024" s="4" t="s">
        <v>15</v>
      </c>
      <c r="B1024" s="4" t="s">
        <v>92</v>
      </c>
      <c r="C1024" s="4" t="s">
        <v>2</v>
      </c>
      <c r="D1024" s="4" t="s">
        <v>15</v>
      </c>
      <c r="E1024" s="4" t="s">
        <v>818</v>
      </c>
      <c r="F1024" s="4" t="s">
        <v>15</v>
      </c>
      <c r="G1024" s="4">
        <v>1</v>
      </c>
    </row>
    <row r="1025" spans="1:7" ht="30" outlineLevel="2" collapsed="1">
      <c r="A1025" s="4" t="s">
        <v>12</v>
      </c>
      <c r="B1025" s="4" t="s">
        <v>51</v>
      </c>
      <c r="C1025" s="5" t="s">
        <v>819</v>
      </c>
      <c r="D1025" s="4"/>
      <c r="E1025" s="4" t="s">
        <v>820</v>
      </c>
      <c r="F1025" s="4" t="s">
        <v>15</v>
      </c>
      <c r="G1025" s="4" t="s">
        <v>821</v>
      </c>
    </row>
    <row r="1026" spans="1:7" ht="30" outlineLevel="2" collapsed="1">
      <c r="A1026" s="4" t="s">
        <v>15</v>
      </c>
      <c r="B1026" s="4" t="s">
        <v>92</v>
      </c>
      <c r="C1026" s="4" t="s">
        <v>2</v>
      </c>
      <c r="D1026" s="4" t="s">
        <v>15</v>
      </c>
      <c r="E1026" s="4" t="s">
        <v>822</v>
      </c>
      <c r="F1026" s="4" t="s">
        <v>15</v>
      </c>
      <c r="G1026" s="4">
        <v>1</v>
      </c>
    </row>
    <row r="1027" spans="1:7" ht="30" outlineLevel="2" collapsed="1">
      <c r="A1027" s="4" t="s">
        <v>15</v>
      </c>
      <c r="B1027" s="4" t="s">
        <v>92</v>
      </c>
      <c r="C1027" s="4" t="s">
        <v>2</v>
      </c>
      <c r="D1027" s="4" t="s">
        <v>15</v>
      </c>
      <c r="E1027" s="4" t="s">
        <v>823</v>
      </c>
      <c r="F1027" s="4" t="s">
        <v>15</v>
      </c>
      <c r="G1027" s="4">
        <v>1</v>
      </c>
    </row>
    <row r="1028" spans="1:7" outlineLevel="2" collapsed="1">
      <c r="A1028" s="4" t="s">
        <v>15</v>
      </c>
      <c r="B1028" s="4" t="s">
        <v>92</v>
      </c>
      <c r="C1028" s="4" t="s">
        <v>2</v>
      </c>
      <c r="D1028" s="4" t="s">
        <v>15</v>
      </c>
      <c r="E1028" s="4" t="s">
        <v>824</v>
      </c>
      <c r="F1028" s="4" t="s">
        <v>15</v>
      </c>
      <c r="G1028" s="4">
        <v>1</v>
      </c>
    </row>
    <row r="1029" spans="1:7" outlineLevel="1">
      <c r="A1029" s="34" t="s">
        <v>12</v>
      </c>
      <c r="B1029" s="35" t="s">
        <v>239</v>
      </c>
      <c r="C1029" s="34" t="s">
        <v>2</v>
      </c>
      <c r="D1029" s="34"/>
      <c r="E1029" s="34" t="s">
        <v>239</v>
      </c>
      <c r="F1029" s="34" t="s">
        <v>15</v>
      </c>
      <c r="G1029" s="34" t="s">
        <v>2</v>
      </c>
    </row>
    <row r="1030" spans="1:7" ht="45" outlineLevel="2" collapsed="1">
      <c r="A1030" s="4" t="s">
        <v>12</v>
      </c>
      <c r="B1030" s="4" t="s">
        <v>51</v>
      </c>
      <c r="C1030" s="5" t="s">
        <v>825</v>
      </c>
      <c r="D1030" s="4"/>
      <c r="E1030" s="4" t="s">
        <v>826</v>
      </c>
      <c r="F1030" s="4" t="s">
        <v>15</v>
      </c>
      <c r="G1030" s="4" t="s">
        <v>12</v>
      </c>
    </row>
    <row r="1031" spans="1:7" outlineLevel="2">
      <c r="A1031" s="34" t="s">
        <v>15</v>
      </c>
      <c r="B1031" s="35" t="s">
        <v>481</v>
      </c>
      <c r="C1031" s="34" t="s">
        <v>2</v>
      </c>
      <c r="D1031" s="34" t="b">
        <f>EXACT(G1030,"Yes")</f>
        <v>1</v>
      </c>
      <c r="E1031" s="34" t="s">
        <v>481</v>
      </c>
      <c r="F1031" s="34" t="s">
        <v>15</v>
      </c>
      <c r="G1031" s="34" t="s">
        <v>2</v>
      </c>
    </row>
    <row r="1032" spans="1:7" ht="30" outlineLevel="3" collapsed="1">
      <c r="A1032" s="4" t="s">
        <v>12</v>
      </c>
      <c r="B1032" s="4" t="s">
        <v>51</v>
      </c>
      <c r="C1032" s="5" t="s">
        <v>482</v>
      </c>
      <c r="D1032" s="4"/>
      <c r="E1032" s="4" t="s">
        <v>483</v>
      </c>
      <c r="F1032" s="4" t="s">
        <v>15</v>
      </c>
      <c r="G1032" s="4" t="s">
        <v>484</v>
      </c>
    </row>
    <row r="1033" spans="1:7" ht="30" outlineLevel="3" collapsed="1">
      <c r="A1033" s="4" t="s">
        <v>12</v>
      </c>
      <c r="B1033" s="4" t="s">
        <v>51</v>
      </c>
      <c r="C1033" s="5" t="s">
        <v>485</v>
      </c>
      <c r="D1033" s="4"/>
      <c r="E1033" s="4" t="s">
        <v>486</v>
      </c>
      <c r="F1033" s="4" t="s">
        <v>15</v>
      </c>
      <c r="G1033" s="4" t="s">
        <v>487</v>
      </c>
    </row>
    <row r="1034" spans="1:7" ht="30" outlineLevel="3" collapsed="1">
      <c r="A1034" s="4" t="s">
        <v>15</v>
      </c>
      <c r="B1034" s="4" t="s">
        <v>92</v>
      </c>
      <c r="C1034" s="4" t="s">
        <v>2</v>
      </c>
      <c r="D1034" s="4" t="b">
        <f>EXACT(G1033,"Application B")</f>
        <v>0</v>
      </c>
      <c r="E1034" s="4" t="s">
        <v>488</v>
      </c>
      <c r="F1034" s="4" t="s">
        <v>15</v>
      </c>
      <c r="G1034" s="4">
        <v>1</v>
      </c>
    </row>
    <row r="1035" spans="1:7" outlineLevel="3" collapsed="1">
      <c r="A1035" s="4" t="s">
        <v>15</v>
      </c>
      <c r="B1035" s="4" t="s">
        <v>92</v>
      </c>
      <c r="C1035" s="4" t="s">
        <v>2</v>
      </c>
      <c r="D1035" s="4" t="b">
        <f>EXACT(G1033,"Application B")</f>
        <v>0</v>
      </c>
      <c r="E1035" s="4" t="s">
        <v>489</v>
      </c>
      <c r="F1035" s="4" t="s">
        <v>15</v>
      </c>
      <c r="G1035" s="4">
        <v>1</v>
      </c>
    </row>
    <row r="1036" spans="1:7" ht="30" outlineLevel="3" collapsed="1">
      <c r="A1036" s="4" t="s">
        <v>15</v>
      </c>
      <c r="B1036" s="4" t="s">
        <v>92</v>
      </c>
      <c r="C1036" s="4" t="s">
        <v>2</v>
      </c>
      <c r="D1036" s="4" t="b">
        <f>EXACT(G1033,"Application B")</f>
        <v>0</v>
      </c>
      <c r="E1036" s="4" t="s">
        <v>490</v>
      </c>
      <c r="F1036" s="4" t="s">
        <v>15</v>
      </c>
      <c r="G1036" s="4">
        <v>1</v>
      </c>
    </row>
    <row r="1037" spans="1:7" outlineLevel="3" collapsed="1">
      <c r="A1037" s="4" t="s">
        <v>15</v>
      </c>
      <c r="B1037" s="4" t="s">
        <v>92</v>
      </c>
      <c r="C1037" s="4" t="s">
        <v>2</v>
      </c>
      <c r="D1037" s="4" t="b">
        <f>EXACT(G1033,"Application B")</f>
        <v>0</v>
      </c>
      <c r="E1037" s="4" t="s">
        <v>491</v>
      </c>
      <c r="F1037" s="4" t="s">
        <v>15</v>
      </c>
      <c r="G1037" s="4">
        <v>1</v>
      </c>
    </row>
    <row r="1038" spans="1:7" ht="30" outlineLevel="3" collapsed="1">
      <c r="A1038" s="4" t="s">
        <v>15</v>
      </c>
      <c r="B1038" s="4" t="s">
        <v>92</v>
      </c>
      <c r="C1038" s="4" t="s">
        <v>2</v>
      </c>
      <c r="D1038" s="4" t="b">
        <f>EXACT(G1033,"Application B")</f>
        <v>0</v>
      </c>
      <c r="E1038" s="4" t="s">
        <v>492</v>
      </c>
      <c r="F1038" s="4" t="s">
        <v>15</v>
      </c>
      <c r="G1038" s="4">
        <v>1</v>
      </c>
    </row>
    <row r="1039" spans="1:7" ht="30" outlineLevel="3" collapsed="1">
      <c r="A1039" s="4" t="s">
        <v>15</v>
      </c>
      <c r="B1039" s="4" t="s">
        <v>92</v>
      </c>
      <c r="C1039" s="4" t="s">
        <v>2</v>
      </c>
      <c r="D1039" s="4" t="b">
        <f>EXACT(G1033,"Application A")</f>
        <v>1</v>
      </c>
      <c r="E1039" s="4" t="s">
        <v>493</v>
      </c>
      <c r="F1039" s="4" t="s">
        <v>15</v>
      </c>
      <c r="G1039" s="4">
        <v>1</v>
      </c>
    </row>
    <row r="1040" spans="1:7" ht="45" outlineLevel="3" collapsed="1">
      <c r="A1040" s="4" t="s">
        <v>12</v>
      </c>
      <c r="B1040" s="4" t="s">
        <v>51</v>
      </c>
      <c r="C1040" s="5" t="s">
        <v>494</v>
      </c>
      <c r="D1040" s="4"/>
      <c r="E1040" s="4" t="s">
        <v>495</v>
      </c>
      <c r="F1040" s="4" t="s">
        <v>15</v>
      </c>
      <c r="G1040" s="4" t="s">
        <v>12</v>
      </c>
    </row>
    <row r="1041" spans="1:7" ht="45" outlineLevel="3" collapsed="1">
      <c r="A1041" s="4" t="s">
        <v>12</v>
      </c>
      <c r="B1041" s="4" t="s">
        <v>51</v>
      </c>
      <c r="C1041" s="5" t="s">
        <v>496</v>
      </c>
      <c r="D1041" s="4"/>
      <c r="E1041" s="4" t="s">
        <v>497</v>
      </c>
      <c r="F1041" s="4" t="s">
        <v>15</v>
      </c>
      <c r="G1041" s="4" t="s">
        <v>498</v>
      </c>
    </row>
    <row r="1042" spans="1:7" outlineLevel="3" collapsed="1">
      <c r="A1042" s="4" t="s">
        <v>15</v>
      </c>
      <c r="B1042" s="4" t="s">
        <v>92</v>
      </c>
      <c r="C1042" s="4" t="s">
        <v>2</v>
      </c>
      <c r="D1042" s="4" t="b">
        <f>EXACT(G1041,"Estimated")</f>
        <v>0</v>
      </c>
      <c r="E1042" s="4" t="s">
        <v>499</v>
      </c>
      <c r="F1042" s="4" t="s">
        <v>15</v>
      </c>
      <c r="G1042" s="4">
        <v>1</v>
      </c>
    </row>
    <row r="1043" spans="1:7" outlineLevel="3" collapsed="1">
      <c r="A1043" s="4" t="s">
        <v>15</v>
      </c>
      <c r="B1043" s="4" t="s">
        <v>92</v>
      </c>
      <c r="C1043" s="4" t="s">
        <v>2</v>
      </c>
      <c r="D1043" s="4" t="b">
        <f>EXACT(G1041,"Estimated")</f>
        <v>0</v>
      </c>
      <c r="E1043" s="4" t="s">
        <v>500</v>
      </c>
      <c r="F1043" s="4" t="s">
        <v>15</v>
      </c>
      <c r="G1043" s="4">
        <v>1</v>
      </c>
    </row>
    <row r="1044" spans="1:7" outlineLevel="3" collapsed="1">
      <c r="A1044" s="4" t="s">
        <v>15</v>
      </c>
      <c r="B1044" s="4" t="s">
        <v>92</v>
      </c>
      <c r="C1044" s="4" t="s">
        <v>2</v>
      </c>
      <c r="D1044" s="4" t="b">
        <f>EXACT(G1041,"Estimated")</f>
        <v>0</v>
      </c>
      <c r="E1044" s="4" t="s">
        <v>501</v>
      </c>
      <c r="F1044" s="4" t="s">
        <v>15</v>
      </c>
      <c r="G1044" s="4">
        <v>1</v>
      </c>
    </row>
    <row r="1045" spans="1:7" outlineLevel="3" collapsed="1">
      <c r="A1045" s="4" t="s">
        <v>15</v>
      </c>
      <c r="B1045" s="4" t="s">
        <v>92</v>
      </c>
      <c r="C1045" s="4" t="s">
        <v>2</v>
      </c>
      <c r="D1045" s="4" t="b">
        <f>EXACT(G1041,"Estimated")</f>
        <v>0</v>
      </c>
      <c r="E1045" s="4" t="s">
        <v>502</v>
      </c>
      <c r="F1045" s="4" t="s">
        <v>15</v>
      </c>
      <c r="G1045" s="4">
        <v>1</v>
      </c>
    </row>
    <row r="1046" spans="1:7" outlineLevel="3" collapsed="1">
      <c r="A1046" s="4" t="s">
        <v>15</v>
      </c>
      <c r="B1046" s="4" t="s">
        <v>92</v>
      </c>
      <c r="C1046" s="4" t="s">
        <v>2</v>
      </c>
      <c r="D1046" s="4" t="b">
        <f>EXACT(G1041,"Estimated")</f>
        <v>0</v>
      </c>
      <c r="E1046" s="4" t="s">
        <v>503</v>
      </c>
      <c r="F1046" s="4" t="s">
        <v>15</v>
      </c>
      <c r="G1046" s="4">
        <v>1</v>
      </c>
    </row>
    <row r="1047" spans="1:7" outlineLevel="3" collapsed="1">
      <c r="A1047" s="4" t="s">
        <v>15</v>
      </c>
      <c r="B1047" s="4" t="s">
        <v>92</v>
      </c>
      <c r="C1047" s="4" t="s">
        <v>2</v>
      </c>
      <c r="D1047" s="4" t="b">
        <f>EXACT(G1041,"Estimated")</f>
        <v>0</v>
      </c>
      <c r="E1047" s="4" t="s">
        <v>504</v>
      </c>
      <c r="F1047" s="4" t="s">
        <v>15</v>
      </c>
      <c r="G1047" s="4">
        <v>1</v>
      </c>
    </row>
    <row r="1048" spans="1:7" outlineLevel="3" collapsed="1">
      <c r="A1048" s="4" t="s">
        <v>15</v>
      </c>
      <c r="B1048" s="4" t="s">
        <v>92</v>
      </c>
      <c r="C1048" s="4" t="s">
        <v>2</v>
      </c>
      <c r="D1048" s="4" t="b">
        <f>EXACT(G1041,"Estimated")</f>
        <v>0</v>
      </c>
      <c r="E1048" s="4" t="s">
        <v>505</v>
      </c>
      <c r="F1048" s="4" t="s">
        <v>15</v>
      </c>
      <c r="G1048" s="4">
        <v>1</v>
      </c>
    </row>
    <row r="1049" spans="1:7" ht="30" outlineLevel="3" collapsed="1">
      <c r="A1049" s="4" t="s">
        <v>15</v>
      </c>
      <c r="B1049" s="4" t="s">
        <v>92</v>
      </c>
      <c r="C1049" s="4" t="s">
        <v>2</v>
      </c>
      <c r="D1049" s="4" t="b">
        <f>EXACT(G1041,"Estimated")</f>
        <v>0</v>
      </c>
      <c r="E1049" s="4" t="s">
        <v>506</v>
      </c>
      <c r="F1049" s="4" t="s">
        <v>15</v>
      </c>
      <c r="G1049" s="4">
        <v>1</v>
      </c>
    </row>
    <row r="1050" spans="1:7" ht="30" outlineLevel="3" collapsed="1">
      <c r="A1050" s="4" t="s">
        <v>15</v>
      </c>
      <c r="B1050" s="4" t="s">
        <v>92</v>
      </c>
      <c r="C1050" s="4" t="s">
        <v>2</v>
      </c>
      <c r="D1050" s="4" t="b">
        <f>EXACT(G1041,"Default")</f>
        <v>1</v>
      </c>
      <c r="E1050" s="4" t="s">
        <v>507</v>
      </c>
      <c r="F1050" s="4" t="s">
        <v>15</v>
      </c>
      <c r="G1050" s="4">
        <v>1</v>
      </c>
    </row>
    <row r="1051" spans="1:7" ht="30" outlineLevel="3" collapsed="1">
      <c r="A1051" s="4" t="s">
        <v>12</v>
      </c>
      <c r="B1051" s="4" t="s">
        <v>51</v>
      </c>
      <c r="C1051" s="5" t="s">
        <v>508</v>
      </c>
      <c r="D1051" s="4"/>
      <c r="E1051" s="4" t="s">
        <v>509</v>
      </c>
      <c r="F1051" s="4" t="s">
        <v>15</v>
      </c>
      <c r="G1051" s="4" t="s">
        <v>510</v>
      </c>
    </row>
    <row r="1052" spans="1:7" ht="30" outlineLevel="3" collapsed="1">
      <c r="A1052" s="4" t="s">
        <v>12</v>
      </c>
      <c r="B1052" s="4" t="s">
        <v>51</v>
      </c>
      <c r="C1052" s="5" t="s">
        <v>511</v>
      </c>
      <c r="D1052" s="4"/>
      <c r="E1052" s="4" t="s">
        <v>512</v>
      </c>
      <c r="F1052" s="4" t="s">
        <v>15</v>
      </c>
      <c r="G1052" s="4" t="s">
        <v>513</v>
      </c>
    </row>
    <row r="1053" spans="1:7" ht="30" outlineLevel="3" collapsed="1">
      <c r="A1053" s="4" t="s">
        <v>12</v>
      </c>
      <c r="B1053" s="4" t="s">
        <v>51</v>
      </c>
      <c r="C1053" s="5" t="s">
        <v>514</v>
      </c>
      <c r="D1053" s="4"/>
      <c r="E1053" s="4" t="s">
        <v>515</v>
      </c>
      <c r="F1053" s="4" t="s">
        <v>15</v>
      </c>
      <c r="G1053" s="4" t="s">
        <v>516</v>
      </c>
    </row>
    <row r="1054" spans="1:7" ht="30" outlineLevel="3" collapsed="1">
      <c r="A1054" s="4" t="s">
        <v>12</v>
      </c>
      <c r="B1054" s="4" t="s">
        <v>51</v>
      </c>
      <c r="C1054" s="5" t="s">
        <v>517</v>
      </c>
      <c r="D1054" s="4"/>
      <c r="E1054" s="4" t="s">
        <v>518</v>
      </c>
      <c r="F1054" s="4" t="s">
        <v>15</v>
      </c>
      <c r="G1054" s="4" t="s">
        <v>12</v>
      </c>
    </row>
    <row r="1055" spans="1:7" ht="30" outlineLevel="3" collapsed="1">
      <c r="A1055" s="4" t="s">
        <v>12</v>
      </c>
      <c r="B1055" s="4" t="s">
        <v>51</v>
      </c>
      <c r="C1055" s="5" t="s">
        <v>519</v>
      </c>
      <c r="D1055" s="4"/>
      <c r="E1055" s="4" t="s">
        <v>520</v>
      </c>
      <c r="F1055" s="4" t="s">
        <v>15</v>
      </c>
      <c r="G1055" s="4" t="s">
        <v>12</v>
      </c>
    </row>
    <row r="1056" spans="1:7" ht="30" outlineLevel="3" collapsed="1">
      <c r="A1056" s="4" t="s">
        <v>12</v>
      </c>
      <c r="B1056" s="4" t="s">
        <v>51</v>
      </c>
      <c r="C1056" s="5" t="s">
        <v>521</v>
      </c>
      <c r="D1056" s="4"/>
      <c r="E1056" s="4" t="s">
        <v>522</v>
      </c>
      <c r="F1056" s="4" t="s">
        <v>15</v>
      </c>
      <c r="G1056" s="4" t="s">
        <v>523</v>
      </c>
    </row>
    <row r="1057" spans="1:7" ht="30" outlineLevel="3" collapsed="1">
      <c r="A1057" s="4" t="s">
        <v>12</v>
      </c>
      <c r="B1057" s="4" t="s">
        <v>51</v>
      </c>
      <c r="C1057" s="5" t="s">
        <v>524</v>
      </c>
      <c r="D1057" s="4"/>
      <c r="E1057" s="4" t="s">
        <v>525</v>
      </c>
      <c r="F1057" s="4" t="s">
        <v>15</v>
      </c>
      <c r="G1057" s="4" t="s">
        <v>12</v>
      </c>
    </row>
    <row r="1058" spans="1:7" ht="30" outlineLevel="3" collapsed="1">
      <c r="A1058" s="4" t="s">
        <v>12</v>
      </c>
      <c r="B1058" s="4" t="s">
        <v>51</v>
      </c>
      <c r="C1058" s="5" t="s">
        <v>526</v>
      </c>
      <c r="D1058" s="4"/>
      <c r="E1058" s="4" t="s">
        <v>527</v>
      </c>
      <c r="F1058" s="4" t="s">
        <v>15</v>
      </c>
      <c r="G1058" s="4" t="s">
        <v>12</v>
      </c>
    </row>
    <row r="1059" spans="1:7" ht="30" outlineLevel="3" collapsed="1">
      <c r="A1059" s="4" t="s">
        <v>12</v>
      </c>
      <c r="B1059" s="4" t="s">
        <v>51</v>
      </c>
      <c r="C1059" s="5" t="s">
        <v>528</v>
      </c>
      <c r="D1059" s="4"/>
      <c r="E1059" s="4" t="s">
        <v>529</v>
      </c>
      <c r="F1059" s="4" t="s">
        <v>15</v>
      </c>
      <c r="G1059" s="4" t="s">
        <v>498</v>
      </c>
    </row>
    <row r="1060" spans="1:7" outlineLevel="3">
      <c r="A1060" s="34" t="s">
        <v>15</v>
      </c>
      <c r="B1060" s="35" t="s">
        <v>530</v>
      </c>
      <c r="C1060" s="34" t="s">
        <v>2</v>
      </c>
      <c r="D1060" s="34" t="b">
        <f>EXACT(G1059,"Measure")</f>
        <v>0</v>
      </c>
      <c r="E1060" s="34" t="s">
        <v>531</v>
      </c>
      <c r="F1060" s="34" t="s">
        <v>15</v>
      </c>
      <c r="G1060" s="34" t="s">
        <v>2</v>
      </c>
    </row>
    <row r="1061" spans="1:7" ht="30" outlineLevel="4" collapsed="1">
      <c r="A1061" s="4" t="s">
        <v>12</v>
      </c>
      <c r="B1061" s="4" t="s">
        <v>51</v>
      </c>
      <c r="C1061" s="5" t="s">
        <v>532</v>
      </c>
      <c r="D1061" s="4"/>
      <c r="E1061" s="4" t="s">
        <v>533</v>
      </c>
      <c r="F1061" s="4" t="s">
        <v>15</v>
      </c>
      <c r="G1061" s="4" t="s">
        <v>12</v>
      </c>
    </row>
    <row r="1062" spans="1:7" ht="30" outlineLevel="4" collapsed="1">
      <c r="A1062" s="4" t="s">
        <v>15</v>
      </c>
      <c r="B1062" s="4" t="s">
        <v>92</v>
      </c>
      <c r="C1062" s="4" t="s">
        <v>2</v>
      </c>
      <c r="D1062" s="4" t="b">
        <f>EXACT(G1061,"Yes")</f>
        <v>1</v>
      </c>
      <c r="E1062" s="4" t="s">
        <v>534</v>
      </c>
      <c r="F1062" s="4" t="s">
        <v>15</v>
      </c>
      <c r="G1062" s="4">
        <v>1</v>
      </c>
    </row>
    <row r="1063" spans="1:7" outlineLevel="4" collapsed="1">
      <c r="A1063" s="4" t="s">
        <v>15</v>
      </c>
      <c r="B1063" s="4" t="s">
        <v>92</v>
      </c>
      <c r="C1063" s="4" t="s">
        <v>2</v>
      </c>
      <c r="D1063" s="4" t="b">
        <f>EXACT(G1061,"Yes")</f>
        <v>1</v>
      </c>
      <c r="E1063" s="4" t="s">
        <v>535</v>
      </c>
      <c r="F1063" s="4" t="s">
        <v>15</v>
      </c>
      <c r="G1063" s="4">
        <v>1</v>
      </c>
    </row>
    <row r="1064" spans="1:7" outlineLevel="4" collapsed="1">
      <c r="A1064" s="4" t="s">
        <v>15</v>
      </c>
      <c r="B1064" s="4" t="s">
        <v>92</v>
      </c>
      <c r="C1064" s="4" t="s">
        <v>2</v>
      </c>
      <c r="D1064" s="4" t="b">
        <f>EXACT(G1061,"Yes")</f>
        <v>1</v>
      </c>
      <c r="E1064" s="4" t="s">
        <v>536</v>
      </c>
      <c r="F1064" s="4" t="s">
        <v>15</v>
      </c>
      <c r="G1064" s="4">
        <v>1</v>
      </c>
    </row>
    <row r="1065" spans="1:7" ht="30" outlineLevel="4" collapsed="1">
      <c r="A1065" s="4" t="s">
        <v>15</v>
      </c>
      <c r="B1065" s="4" t="s">
        <v>92</v>
      </c>
      <c r="C1065" s="4" t="s">
        <v>2</v>
      </c>
      <c r="D1065" s="4" t="b">
        <f>EXACT(G1061,"Yes")</f>
        <v>1</v>
      </c>
      <c r="E1065" s="4" t="s">
        <v>537</v>
      </c>
      <c r="F1065" s="4" t="s">
        <v>15</v>
      </c>
      <c r="G1065" s="4">
        <v>1</v>
      </c>
    </row>
    <row r="1066" spans="1:7" ht="30" outlineLevel="4" collapsed="1">
      <c r="A1066" s="4" t="s">
        <v>15</v>
      </c>
      <c r="B1066" s="4" t="s">
        <v>92</v>
      </c>
      <c r="C1066" s="4" t="s">
        <v>2</v>
      </c>
      <c r="D1066" s="4" t="b">
        <f>EXACT(G1061,"Yes")</f>
        <v>1</v>
      </c>
      <c r="E1066" s="4" t="s">
        <v>538</v>
      </c>
      <c r="F1066" s="4" t="s">
        <v>15</v>
      </c>
      <c r="G1066" s="4">
        <v>1</v>
      </c>
    </row>
    <row r="1067" spans="1:7" ht="30" outlineLevel="4" collapsed="1">
      <c r="A1067" s="4" t="s">
        <v>12</v>
      </c>
      <c r="B1067" s="4" t="s">
        <v>51</v>
      </c>
      <c r="C1067" s="5" t="s">
        <v>539</v>
      </c>
      <c r="D1067" s="4"/>
      <c r="E1067" s="4" t="s">
        <v>540</v>
      </c>
      <c r="F1067" s="4" t="s">
        <v>15</v>
      </c>
      <c r="G1067" s="4" t="s">
        <v>12</v>
      </c>
    </row>
    <row r="1068" spans="1:7" ht="30" outlineLevel="4" collapsed="1">
      <c r="A1068" s="4" t="s">
        <v>15</v>
      </c>
      <c r="B1068" s="4" t="s">
        <v>92</v>
      </c>
      <c r="C1068" s="4" t="s">
        <v>2</v>
      </c>
      <c r="D1068" s="4" t="b">
        <f>EXACT(G1067,"Yes")</f>
        <v>1</v>
      </c>
      <c r="E1068" s="4" t="s">
        <v>541</v>
      </c>
      <c r="F1068" s="4" t="s">
        <v>15</v>
      </c>
      <c r="G1068" s="4">
        <v>1</v>
      </c>
    </row>
    <row r="1069" spans="1:7" outlineLevel="4" collapsed="1">
      <c r="A1069" s="4" t="s">
        <v>15</v>
      </c>
      <c r="B1069" s="4" t="s">
        <v>92</v>
      </c>
      <c r="C1069" s="4" t="s">
        <v>2</v>
      </c>
      <c r="D1069" s="4" t="b">
        <f>EXACT(G1067,"Yes")</f>
        <v>1</v>
      </c>
      <c r="E1069" s="4" t="s">
        <v>542</v>
      </c>
      <c r="F1069" s="4" t="s">
        <v>15</v>
      </c>
      <c r="G1069" s="4">
        <v>1</v>
      </c>
    </row>
    <row r="1070" spans="1:7" ht="30" outlineLevel="4" collapsed="1">
      <c r="A1070" s="4" t="s">
        <v>15</v>
      </c>
      <c r="B1070" s="4" t="s">
        <v>92</v>
      </c>
      <c r="C1070" s="4" t="s">
        <v>2</v>
      </c>
      <c r="D1070" s="4" t="b">
        <f>EXACT(G1067,"Yes")</f>
        <v>1</v>
      </c>
      <c r="E1070" s="4" t="s">
        <v>543</v>
      </c>
      <c r="F1070" s="4" t="s">
        <v>15</v>
      </c>
      <c r="G1070" s="4">
        <v>1</v>
      </c>
    </row>
    <row r="1071" spans="1:7" ht="45" outlineLevel="4" collapsed="1">
      <c r="A1071" s="4" t="s">
        <v>15</v>
      </c>
      <c r="B1071" s="4" t="s">
        <v>92</v>
      </c>
      <c r="C1071" s="4" t="s">
        <v>2</v>
      </c>
      <c r="D1071" s="4" t="b">
        <f>EXACT(G1067,"Yes")</f>
        <v>1</v>
      </c>
      <c r="E1071" s="4" t="s">
        <v>544</v>
      </c>
      <c r="F1071" s="4" t="s">
        <v>15</v>
      </c>
      <c r="G1071" s="4">
        <v>1</v>
      </c>
    </row>
    <row r="1072" spans="1:7" ht="45" outlineLevel="3" collapsed="1">
      <c r="A1072" s="4" t="s">
        <v>15</v>
      </c>
      <c r="B1072" s="4" t="s">
        <v>92</v>
      </c>
      <c r="C1072" s="4" t="s">
        <v>2</v>
      </c>
      <c r="D1072" s="4" t="b">
        <f>EXACT(G1059,"Default")</f>
        <v>1</v>
      </c>
      <c r="E1072" s="4" t="s">
        <v>545</v>
      </c>
      <c r="F1072" s="4" t="s">
        <v>15</v>
      </c>
      <c r="G1072" s="4">
        <v>1</v>
      </c>
    </row>
    <row r="1073" spans="1:7" ht="30" outlineLevel="3" collapsed="1">
      <c r="A1073" s="4" t="s">
        <v>12</v>
      </c>
      <c r="B1073" s="4" t="s">
        <v>51</v>
      </c>
      <c r="C1073" s="5" t="s">
        <v>546</v>
      </c>
      <c r="D1073" s="4"/>
      <c r="E1073" s="4" t="s">
        <v>547</v>
      </c>
      <c r="F1073" s="4" t="s">
        <v>15</v>
      </c>
      <c r="G1073" s="4" t="s">
        <v>548</v>
      </c>
    </row>
    <row r="1074" spans="1:7" ht="30" outlineLevel="3" collapsed="1">
      <c r="A1074" s="4" t="s">
        <v>12</v>
      </c>
      <c r="B1074" s="4" t="s">
        <v>51</v>
      </c>
      <c r="C1074" s="5" t="s">
        <v>549</v>
      </c>
      <c r="D1074" s="4"/>
      <c r="E1074" s="4" t="s">
        <v>550</v>
      </c>
      <c r="F1074" s="4" t="s">
        <v>15</v>
      </c>
      <c r="G1074" s="4" t="s">
        <v>498</v>
      </c>
    </row>
    <row r="1075" spans="1:7" ht="30" outlineLevel="3" collapsed="1">
      <c r="A1075" s="4" t="s">
        <v>15</v>
      </c>
      <c r="B1075" s="4" t="s">
        <v>92</v>
      </c>
      <c r="C1075" s="4" t="s">
        <v>2</v>
      </c>
      <c r="D1075" s="4" t="b">
        <f>EXACT(G1074,"Measure")</f>
        <v>0</v>
      </c>
      <c r="E1075" s="4" t="s">
        <v>551</v>
      </c>
      <c r="F1075" s="4" t="s">
        <v>15</v>
      </c>
      <c r="G1075" s="4">
        <v>1</v>
      </c>
    </row>
    <row r="1076" spans="1:7" ht="30" outlineLevel="3" collapsed="1">
      <c r="A1076" s="4" t="s">
        <v>15</v>
      </c>
      <c r="B1076" s="4" t="s">
        <v>92</v>
      </c>
      <c r="C1076" s="4" t="s">
        <v>2</v>
      </c>
      <c r="D1076" s="4" t="b">
        <f>EXACT(G1074,"Default")</f>
        <v>1</v>
      </c>
      <c r="E1076" s="4" t="s">
        <v>552</v>
      </c>
      <c r="F1076" s="4" t="s">
        <v>15</v>
      </c>
      <c r="G1076" s="4">
        <v>1</v>
      </c>
    </row>
    <row r="1077" spans="1:7" outlineLevel="3" collapsed="1">
      <c r="A1077" s="4" t="s">
        <v>12</v>
      </c>
      <c r="B1077" s="4" t="s">
        <v>51</v>
      </c>
      <c r="C1077" s="4" t="s">
        <v>2</v>
      </c>
      <c r="D1077" s="4"/>
      <c r="E1077" s="4" t="s">
        <v>553</v>
      </c>
      <c r="F1077" s="4" t="s">
        <v>15</v>
      </c>
      <c r="G1077" s="4" t="s">
        <v>2</v>
      </c>
    </row>
    <row r="1078" spans="1:7" outlineLevel="3" collapsed="1">
      <c r="A1078" s="4" t="s">
        <v>15</v>
      </c>
      <c r="B1078" s="4" t="s">
        <v>13</v>
      </c>
      <c r="C1078" s="4" t="s">
        <v>2</v>
      </c>
      <c r="D1078" s="4"/>
      <c r="E1078" s="4" t="s">
        <v>554</v>
      </c>
      <c r="F1078" s="4" t="s">
        <v>15</v>
      </c>
      <c r="G1078" s="4" t="s">
        <v>16</v>
      </c>
    </row>
    <row r="1079" spans="1:7" ht="30" outlineLevel="3" collapsed="1">
      <c r="A1079" s="4" t="s">
        <v>12</v>
      </c>
      <c r="B1079" s="4" t="s">
        <v>51</v>
      </c>
      <c r="C1079" s="5" t="s">
        <v>555</v>
      </c>
      <c r="D1079" s="4"/>
      <c r="E1079" s="4" t="s">
        <v>556</v>
      </c>
      <c r="F1079" s="4" t="s">
        <v>15</v>
      </c>
      <c r="G1079" s="4" t="s">
        <v>12</v>
      </c>
    </row>
    <row r="1080" spans="1:7" outlineLevel="3">
      <c r="A1080" s="34" t="s">
        <v>12</v>
      </c>
      <c r="B1080" s="35" t="s">
        <v>557</v>
      </c>
      <c r="C1080" s="34" t="s">
        <v>2</v>
      </c>
      <c r="D1080" s="34"/>
      <c r="E1080" s="34" t="s">
        <v>558</v>
      </c>
      <c r="F1080" s="34" t="s">
        <v>15</v>
      </c>
      <c r="G1080" s="34" t="s">
        <v>2</v>
      </c>
    </row>
    <row r="1081" spans="1:7" ht="30" outlineLevel="4" collapsed="1">
      <c r="A1081" s="4" t="s">
        <v>15</v>
      </c>
      <c r="B1081" s="4" t="s">
        <v>51</v>
      </c>
      <c r="C1081" s="5" t="s">
        <v>559</v>
      </c>
      <c r="D1081" s="4"/>
      <c r="E1081" s="4" t="s">
        <v>560</v>
      </c>
      <c r="F1081" s="4" t="s">
        <v>15</v>
      </c>
      <c r="G1081" s="4" t="s">
        <v>12</v>
      </c>
    </row>
    <row r="1082" spans="1:7" outlineLevel="4" collapsed="1">
      <c r="A1082" s="4" t="s">
        <v>15</v>
      </c>
      <c r="B1082" s="4" t="s">
        <v>92</v>
      </c>
      <c r="C1082" s="4" t="s">
        <v>2</v>
      </c>
      <c r="D1082" s="4" t="b">
        <f>EXACT(G1081,"Yes")</f>
        <v>1</v>
      </c>
      <c r="E1082" s="4" t="s">
        <v>561</v>
      </c>
      <c r="F1082" s="4" t="s">
        <v>15</v>
      </c>
      <c r="G1082" s="4">
        <v>1</v>
      </c>
    </row>
    <row r="1083" spans="1:7" outlineLevel="4" collapsed="1">
      <c r="A1083" s="4" t="s">
        <v>15</v>
      </c>
      <c r="B1083" s="4" t="s">
        <v>92</v>
      </c>
      <c r="C1083" s="4" t="s">
        <v>2</v>
      </c>
      <c r="D1083" s="4" t="b">
        <f>EXACT(G1081,"Yes")</f>
        <v>1</v>
      </c>
      <c r="E1083" s="4" t="s">
        <v>562</v>
      </c>
      <c r="F1083" s="4" t="s">
        <v>15</v>
      </c>
      <c r="G1083" s="4">
        <v>1</v>
      </c>
    </row>
    <row r="1084" spans="1:7" outlineLevel="4" collapsed="1">
      <c r="A1084" s="4" t="s">
        <v>15</v>
      </c>
      <c r="B1084" s="4" t="s">
        <v>92</v>
      </c>
      <c r="C1084" s="4" t="s">
        <v>2</v>
      </c>
      <c r="D1084" s="4" t="b">
        <f>EXACT(G1081,"Yes")</f>
        <v>1</v>
      </c>
      <c r="E1084" s="4" t="s">
        <v>563</v>
      </c>
      <c r="F1084" s="4" t="s">
        <v>15</v>
      </c>
      <c r="G1084" s="4">
        <v>1</v>
      </c>
    </row>
    <row r="1085" spans="1:7" outlineLevel="4" collapsed="1">
      <c r="A1085" s="4" t="s">
        <v>15</v>
      </c>
      <c r="B1085" s="4" t="s">
        <v>92</v>
      </c>
      <c r="C1085" s="4" t="s">
        <v>2</v>
      </c>
      <c r="D1085" s="4" t="b">
        <f>EXACT(G1081,"No")</f>
        <v>0</v>
      </c>
      <c r="E1085" s="4" t="s">
        <v>564</v>
      </c>
      <c r="F1085" s="4" t="s">
        <v>15</v>
      </c>
      <c r="G1085" s="4">
        <v>1</v>
      </c>
    </row>
    <row r="1086" spans="1:7" ht="30" outlineLevel="3" collapsed="1">
      <c r="A1086" s="4" t="s">
        <v>12</v>
      </c>
      <c r="B1086" s="4" t="s">
        <v>92</v>
      </c>
      <c r="C1086" s="4" t="s">
        <v>2</v>
      </c>
      <c r="D1086" s="4"/>
      <c r="E1086" s="4" t="s">
        <v>565</v>
      </c>
      <c r="F1086" s="4" t="s">
        <v>15</v>
      </c>
      <c r="G1086" s="4">
        <v>1</v>
      </c>
    </row>
    <row r="1087" spans="1:7" ht="30" outlineLevel="3" collapsed="1">
      <c r="A1087" s="4" t="s">
        <v>12</v>
      </c>
      <c r="B1087" s="4" t="s">
        <v>92</v>
      </c>
      <c r="C1087" s="4" t="s">
        <v>2</v>
      </c>
      <c r="D1087" s="4"/>
      <c r="E1087" s="4" t="s">
        <v>566</v>
      </c>
      <c r="F1087" s="4" t="s">
        <v>15</v>
      </c>
      <c r="G1087" s="4">
        <v>1</v>
      </c>
    </row>
    <row r="1088" spans="1:7" ht="30" outlineLevel="3" collapsed="1">
      <c r="A1088" s="4" t="s">
        <v>15</v>
      </c>
      <c r="B1088" s="4" t="s">
        <v>92</v>
      </c>
      <c r="C1088" s="4" t="s">
        <v>2</v>
      </c>
      <c r="D1088" s="4" t="s">
        <v>15</v>
      </c>
      <c r="E1088" s="4" t="s">
        <v>567</v>
      </c>
      <c r="F1088" s="4" t="s">
        <v>15</v>
      </c>
      <c r="G1088" s="4">
        <v>1</v>
      </c>
    </row>
    <row r="1089" spans="1:7" ht="30" outlineLevel="3" collapsed="1">
      <c r="A1089" s="4" t="s">
        <v>15</v>
      </c>
      <c r="B1089" s="4" t="s">
        <v>92</v>
      </c>
      <c r="C1089" s="4" t="s">
        <v>2</v>
      </c>
      <c r="D1089" s="4" t="s">
        <v>15</v>
      </c>
      <c r="E1089" s="4" t="s">
        <v>492</v>
      </c>
      <c r="F1089" s="4" t="s">
        <v>15</v>
      </c>
      <c r="G1089" s="4">
        <v>1</v>
      </c>
    </row>
    <row r="1090" spans="1:7" outlineLevel="3" collapsed="1">
      <c r="A1090" s="4" t="s">
        <v>15</v>
      </c>
      <c r="B1090" s="4" t="s">
        <v>92</v>
      </c>
      <c r="C1090" s="4" t="s">
        <v>2</v>
      </c>
      <c r="D1090" s="4" t="s">
        <v>15</v>
      </c>
      <c r="E1090" s="4" t="s">
        <v>568</v>
      </c>
      <c r="F1090" s="4" t="s">
        <v>15</v>
      </c>
      <c r="G1090" s="4">
        <v>1</v>
      </c>
    </row>
    <row r="1091" spans="1:7" ht="45" outlineLevel="3" collapsed="1">
      <c r="A1091" s="4" t="s">
        <v>12</v>
      </c>
      <c r="B1091" s="4" t="s">
        <v>92</v>
      </c>
      <c r="C1091" s="4" t="s">
        <v>2</v>
      </c>
      <c r="D1091" s="4"/>
      <c r="E1091" s="4" t="s">
        <v>569</v>
      </c>
      <c r="F1091" s="4" t="s">
        <v>15</v>
      </c>
      <c r="G1091" s="4">
        <v>1</v>
      </c>
    </row>
    <row r="1092" spans="1:7" outlineLevel="3" collapsed="1">
      <c r="A1092" s="4" t="s">
        <v>15</v>
      </c>
      <c r="B1092" s="4" t="s">
        <v>92</v>
      </c>
      <c r="C1092" s="4" t="s">
        <v>2</v>
      </c>
      <c r="D1092" s="4" t="s">
        <v>15</v>
      </c>
      <c r="E1092" s="4" t="s">
        <v>570</v>
      </c>
      <c r="F1092" s="4" t="s">
        <v>15</v>
      </c>
      <c r="G1092" s="4">
        <v>1</v>
      </c>
    </row>
    <row r="1093" spans="1:7" ht="30" outlineLevel="3" collapsed="1">
      <c r="A1093" s="4" t="s">
        <v>15</v>
      </c>
      <c r="B1093" s="4" t="s">
        <v>92</v>
      </c>
      <c r="C1093" s="4" t="s">
        <v>2</v>
      </c>
      <c r="D1093" s="4" t="s">
        <v>15</v>
      </c>
      <c r="E1093" s="4" t="s">
        <v>571</v>
      </c>
      <c r="F1093" s="4" t="s">
        <v>15</v>
      </c>
      <c r="G1093" s="4">
        <v>1</v>
      </c>
    </row>
    <row r="1094" spans="1:7" outlineLevel="3" collapsed="1">
      <c r="A1094" s="4" t="s">
        <v>15</v>
      </c>
      <c r="B1094" s="4" t="s">
        <v>92</v>
      </c>
      <c r="C1094" s="4" t="s">
        <v>2</v>
      </c>
      <c r="D1094" s="4" t="s">
        <v>15</v>
      </c>
      <c r="E1094" s="4" t="s">
        <v>572</v>
      </c>
      <c r="F1094" s="4" t="s">
        <v>15</v>
      </c>
      <c r="G1094" s="4">
        <v>1</v>
      </c>
    </row>
    <row r="1095" spans="1:7" outlineLevel="3" collapsed="1">
      <c r="A1095" s="4" t="s">
        <v>15</v>
      </c>
      <c r="B1095" s="4" t="s">
        <v>92</v>
      </c>
      <c r="C1095" s="4" t="s">
        <v>2</v>
      </c>
      <c r="D1095" s="4" t="s">
        <v>15</v>
      </c>
      <c r="E1095" s="4" t="s">
        <v>573</v>
      </c>
      <c r="F1095" s="4" t="s">
        <v>15</v>
      </c>
      <c r="G1095" s="4">
        <v>1</v>
      </c>
    </row>
    <row r="1096" spans="1:7" outlineLevel="3" collapsed="1">
      <c r="A1096" s="4" t="s">
        <v>15</v>
      </c>
      <c r="B1096" s="4" t="s">
        <v>92</v>
      </c>
      <c r="C1096" s="4" t="s">
        <v>2</v>
      </c>
      <c r="D1096" s="4" t="s">
        <v>15</v>
      </c>
      <c r="E1096" s="4" t="s">
        <v>574</v>
      </c>
      <c r="F1096" s="4" t="s">
        <v>15</v>
      </c>
      <c r="G1096" s="4">
        <v>1</v>
      </c>
    </row>
    <row r="1097" spans="1:7" outlineLevel="3" collapsed="1">
      <c r="A1097" s="4" t="s">
        <v>15</v>
      </c>
      <c r="B1097" s="4" t="s">
        <v>92</v>
      </c>
      <c r="C1097" s="4" t="s">
        <v>2</v>
      </c>
      <c r="D1097" s="4" t="s">
        <v>15</v>
      </c>
      <c r="E1097" s="4" t="s">
        <v>575</v>
      </c>
      <c r="F1097" s="4" t="s">
        <v>15</v>
      </c>
      <c r="G1097" s="4">
        <v>1</v>
      </c>
    </row>
    <row r="1098" spans="1:7" outlineLevel="3" collapsed="1">
      <c r="A1098" s="4" t="s">
        <v>15</v>
      </c>
      <c r="B1098" s="4" t="s">
        <v>13</v>
      </c>
      <c r="C1098" s="4" t="s">
        <v>2</v>
      </c>
      <c r="D1098" s="4" t="s">
        <v>15</v>
      </c>
      <c r="E1098" s="4" t="s">
        <v>576</v>
      </c>
      <c r="F1098" s="4" t="s">
        <v>15</v>
      </c>
      <c r="G1098" s="4" t="s">
        <v>16</v>
      </c>
    </row>
    <row r="1099" spans="1:7" ht="45" outlineLevel="3" collapsed="1">
      <c r="A1099" s="4" t="s">
        <v>15</v>
      </c>
      <c r="B1099" s="4" t="s">
        <v>92</v>
      </c>
      <c r="C1099" s="4" t="s">
        <v>2</v>
      </c>
      <c r="D1099" s="4" t="s">
        <v>15</v>
      </c>
      <c r="E1099" s="4" t="s">
        <v>577</v>
      </c>
      <c r="F1099" s="4" t="s">
        <v>15</v>
      </c>
      <c r="G1099" s="4">
        <v>1</v>
      </c>
    </row>
    <row r="1100" spans="1:7" outlineLevel="2" collapsed="1">
      <c r="A1100" s="4" t="s">
        <v>15</v>
      </c>
      <c r="B1100" s="4" t="s">
        <v>92</v>
      </c>
      <c r="C1100" s="4" t="s">
        <v>2</v>
      </c>
      <c r="D1100" s="4" t="s">
        <v>15</v>
      </c>
      <c r="E1100" s="4" t="s">
        <v>827</v>
      </c>
      <c r="F1100" s="4" t="s">
        <v>15</v>
      </c>
      <c r="G1100" s="4">
        <v>1</v>
      </c>
    </row>
    <row r="1101" spans="1:7">
      <c r="A1101" s="3" t="s">
        <v>12</v>
      </c>
      <c r="B1101" s="11" t="s">
        <v>828</v>
      </c>
      <c r="C1101" s="3" t="s">
        <v>2</v>
      </c>
      <c r="D1101" s="3"/>
      <c r="E1101" s="3" t="s">
        <v>828</v>
      </c>
      <c r="F1101" s="3" t="s">
        <v>15</v>
      </c>
      <c r="G1101" s="3" t="s">
        <v>2</v>
      </c>
    </row>
    <row r="1102" spans="1:7" ht="30" outlineLevel="1" collapsed="1">
      <c r="A1102" s="4" t="s">
        <v>12</v>
      </c>
      <c r="B1102" s="4" t="s">
        <v>51</v>
      </c>
      <c r="C1102" s="5" t="s">
        <v>829</v>
      </c>
      <c r="D1102" s="4"/>
      <c r="E1102" s="4" t="s">
        <v>830</v>
      </c>
      <c r="F1102" s="4" t="s">
        <v>15</v>
      </c>
      <c r="G1102" s="4" t="s">
        <v>831</v>
      </c>
    </row>
    <row r="1103" spans="1:7" ht="30" outlineLevel="1">
      <c r="A1103" s="34" t="s">
        <v>15</v>
      </c>
      <c r="B1103" s="35" t="s">
        <v>832</v>
      </c>
      <c r="C1103" s="34" t="s">
        <v>2</v>
      </c>
      <c r="D1103" s="34" t="b">
        <f>EXACT(G1102,"small scale")</f>
        <v>0</v>
      </c>
      <c r="E1103" s="34" t="s">
        <v>833</v>
      </c>
      <c r="F1103" s="34" t="s">
        <v>15</v>
      </c>
      <c r="G1103" s="34" t="s">
        <v>2</v>
      </c>
    </row>
    <row r="1104" spans="1:7" ht="30" outlineLevel="2" collapsed="1">
      <c r="A1104" s="4" t="s">
        <v>12</v>
      </c>
      <c r="B1104" s="4" t="s">
        <v>51</v>
      </c>
      <c r="C1104" s="5" t="s">
        <v>834</v>
      </c>
      <c r="D1104" s="4"/>
      <c r="E1104" s="4" t="s">
        <v>833</v>
      </c>
      <c r="F1104" s="4" t="s">
        <v>15</v>
      </c>
      <c r="G1104" s="4" t="s">
        <v>835</v>
      </c>
    </row>
    <row r="1105" spans="1:7" outlineLevel="2">
      <c r="A1105" s="34" t="s">
        <v>15</v>
      </c>
      <c r="B1105" s="35" t="s">
        <v>836</v>
      </c>
      <c r="C1105" s="34" t="s">
        <v>2</v>
      </c>
      <c r="D1105" s="34" t="b">
        <f>EXACT(G1104,"Monitored Data")</f>
        <v>0</v>
      </c>
      <c r="E1105" s="34" t="s">
        <v>837</v>
      </c>
      <c r="F1105" s="34" t="s">
        <v>15</v>
      </c>
      <c r="G1105" s="34" t="s">
        <v>2</v>
      </c>
    </row>
    <row r="1106" spans="1:7" outlineLevel="3" collapsed="1">
      <c r="A1106" s="4" t="s">
        <v>12</v>
      </c>
      <c r="B1106" s="4" t="s">
        <v>92</v>
      </c>
      <c r="C1106" s="4" t="s">
        <v>2</v>
      </c>
      <c r="D1106" s="4"/>
      <c r="E1106" s="4" t="s">
        <v>838</v>
      </c>
      <c r="F1106" s="4" t="s">
        <v>15</v>
      </c>
      <c r="G1106" s="4">
        <v>1</v>
      </c>
    </row>
    <row r="1107" spans="1:7" outlineLevel="3" collapsed="1">
      <c r="A1107" s="4" t="s">
        <v>12</v>
      </c>
      <c r="B1107" s="4" t="s">
        <v>92</v>
      </c>
      <c r="C1107" s="4" t="s">
        <v>2</v>
      </c>
      <c r="D1107" s="4"/>
      <c r="E1107" s="4" t="s">
        <v>839</v>
      </c>
      <c r="F1107" s="4" t="s">
        <v>15</v>
      </c>
      <c r="G1107" s="4">
        <v>1</v>
      </c>
    </row>
    <row r="1108" spans="1:7" outlineLevel="3" collapsed="1">
      <c r="A1108" s="4" t="s">
        <v>12</v>
      </c>
      <c r="B1108" s="4" t="s">
        <v>92</v>
      </c>
      <c r="C1108" s="4" t="s">
        <v>2</v>
      </c>
      <c r="D1108" s="4"/>
      <c r="E1108" s="4" t="s">
        <v>840</v>
      </c>
      <c r="F1108" s="4" t="s">
        <v>15</v>
      </c>
      <c r="G1108" s="4">
        <v>1</v>
      </c>
    </row>
    <row r="1109" spans="1:7" ht="30" outlineLevel="3" collapsed="1">
      <c r="A1109" s="4" t="s">
        <v>12</v>
      </c>
      <c r="B1109" s="4" t="s">
        <v>92</v>
      </c>
      <c r="C1109" s="4" t="s">
        <v>2</v>
      </c>
      <c r="D1109" s="4"/>
      <c r="E1109" s="4" t="s">
        <v>841</v>
      </c>
      <c r="F1109" s="4" t="s">
        <v>15</v>
      </c>
      <c r="G1109" s="4">
        <v>1</v>
      </c>
    </row>
    <row r="1110" spans="1:7" ht="30" outlineLevel="3" collapsed="1">
      <c r="A1110" s="4" t="s">
        <v>12</v>
      </c>
      <c r="B1110" s="4" t="s">
        <v>92</v>
      </c>
      <c r="C1110" s="4" t="s">
        <v>2</v>
      </c>
      <c r="D1110" s="4"/>
      <c r="E1110" s="4" t="s">
        <v>842</v>
      </c>
      <c r="F1110" s="4" t="s">
        <v>15</v>
      </c>
      <c r="G1110" s="4">
        <v>1</v>
      </c>
    </row>
    <row r="1111" spans="1:7" outlineLevel="3" collapsed="1">
      <c r="A1111" s="4" t="s">
        <v>12</v>
      </c>
      <c r="B1111" s="4" t="s">
        <v>92</v>
      </c>
      <c r="C1111" s="4" t="s">
        <v>2</v>
      </c>
      <c r="D1111" s="4"/>
      <c r="E1111" s="4" t="s">
        <v>843</v>
      </c>
      <c r="F1111" s="4" t="s">
        <v>15</v>
      </c>
      <c r="G1111" s="4">
        <v>1</v>
      </c>
    </row>
    <row r="1112" spans="1:7" ht="30" outlineLevel="3" collapsed="1">
      <c r="A1112" s="4" t="s">
        <v>12</v>
      </c>
      <c r="B1112" s="4" t="s">
        <v>92</v>
      </c>
      <c r="C1112" s="4" t="s">
        <v>2</v>
      </c>
      <c r="D1112" s="4"/>
      <c r="E1112" s="4" t="s">
        <v>844</v>
      </c>
      <c r="F1112" s="4" t="s">
        <v>15</v>
      </c>
      <c r="G1112" s="4">
        <v>1</v>
      </c>
    </row>
    <row r="1113" spans="1:7" ht="30" outlineLevel="3" collapsed="1">
      <c r="A1113" s="4" t="s">
        <v>12</v>
      </c>
      <c r="B1113" s="4" t="s">
        <v>92</v>
      </c>
      <c r="C1113" s="4" t="s">
        <v>2</v>
      </c>
      <c r="D1113" s="4"/>
      <c r="E1113" s="4" t="s">
        <v>845</v>
      </c>
      <c r="F1113" s="4" t="s">
        <v>15</v>
      </c>
      <c r="G1113" s="4">
        <v>1</v>
      </c>
    </row>
    <row r="1114" spans="1:7" outlineLevel="3" collapsed="1">
      <c r="A1114" s="4" t="s">
        <v>12</v>
      </c>
      <c r="B1114" s="4" t="s">
        <v>13</v>
      </c>
      <c r="C1114" s="4" t="s">
        <v>2</v>
      </c>
      <c r="D1114" s="4"/>
      <c r="E1114" s="4" t="s">
        <v>846</v>
      </c>
      <c r="F1114" s="4" t="s">
        <v>15</v>
      </c>
      <c r="G1114" s="4" t="s">
        <v>16</v>
      </c>
    </row>
    <row r="1115" spans="1:7" ht="30" outlineLevel="3" collapsed="1">
      <c r="A1115" s="4" t="s">
        <v>15</v>
      </c>
      <c r="B1115" s="4" t="s">
        <v>92</v>
      </c>
      <c r="C1115" s="4" t="s">
        <v>2</v>
      </c>
      <c r="D1115" s="4" t="s">
        <v>15</v>
      </c>
      <c r="E1115" s="4" t="s">
        <v>847</v>
      </c>
      <c r="F1115" s="4" t="s">
        <v>15</v>
      </c>
      <c r="G1115" s="4">
        <v>1</v>
      </c>
    </row>
    <row r="1116" spans="1:7" outlineLevel="3" collapsed="1">
      <c r="A1116" s="4" t="s">
        <v>15</v>
      </c>
      <c r="B1116" s="4" t="s">
        <v>92</v>
      </c>
      <c r="C1116" s="4" t="s">
        <v>2</v>
      </c>
      <c r="D1116" s="4" t="s">
        <v>15</v>
      </c>
      <c r="E1116" s="4" t="s">
        <v>848</v>
      </c>
      <c r="F1116" s="4" t="s">
        <v>15</v>
      </c>
      <c r="G1116" s="4">
        <v>1</v>
      </c>
    </row>
    <row r="1117" spans="1:7" ht="30" outlineLevel="3" collapsed="1">
      <c r="A1117" s="4" t="s">
        <v>15</v>
      </c>
      <c r="B1117" s="4" t="s">
        <v>92</v>
      </c>
      <c r="C1117" s="4" t="s">
        <v>2</v>
      </c>
      <c r="D1117" s="4" t="s">
        <v>15</v>
      </c>
      <c r="E1117" s="4" t="s">
        <v>849</v>
      </c>
      <c r="F1117" s="4" t="s">
        <v>15</v>
      </c>
      <c r="G1117" s="4">
        <v>1</v>
      </c>
    </row>
    <row r="1118" spans="1:7" outlineLevel="3" collapsed="1">
      <c r="A1118" s="4" t="s">
        <v>15</v>
      </c>
      <c r="B1118" s="4" t="s">
        <v>92</v>
      </c>
      <c r="C1118" s="4" t="s">
        <v>2</v>
      </c>
      <c r="D1118" s="4" t="s">
        <v>15</v>
      </c>
      <c r="E1118" s="4" t="s">
        <v>850</v>
      </c>
      <c r="F1118" s="4" t="s">
        <v>15</v>
      </c>
      <c r="G1118" s="4">
        <v>1</v>
      </c>
    </row>
    <row r="1119" spans="1:7" outlineLevel="3" collapsed="1">
      <c r="A1119" s="4" t="s">
        <v>15</v>
      </c>
      <c r="B1119" s="4" t="s">
        <v>13</v>
      </c>
      <c r="C1119" s="4" t="s">
        <v>2</v>
      </c>
      <c r="D1119" s="4" t="s">
        <v>15</v>
      </c>
      <c r="E1119" s="4" t="s">
        <v>851</v>
      </c>
      <c r="F1119" s="4" t="s">
        <v>15</v>
      </c>
      <c r="G1119" s="4" t="s">
        <v>16</v>
      </c>
    </row>
    <row r="1120" spans="1:7" ht="30" outlineLevel="3" collapsed="1">
      <c r="A1120" s="4" t="s">
        <v>15</v>
      </c>
      <c r="B1120" s="4" t="s">
        <v>92</v>
      </c>
      <c r="C1120" s="4" t="s">
        <v>2</v>
      </c>
      <c r="D1120" s="4" t="s">
        <v>15</v>
      </c>
      <c r="E1120" s="4" t="s">
        <v>852</v>
      </c>
      <c r="F1120" s="4" t="s">
        <v>15</v>
      </c>
      <c r="G1120" s="4">
        <v>1</v>
      </c>
    </row>
    <row r="1121" spans="1:7" ht="30" outlineLevel="3" collapsed="1">
      <c r="A1121" s="4" t="s">
        <v>15</v>
      </c>
      <c r="B1121" s="4" t="s">
        <v>92</v>
      </c>
      <c r="C1121" s="4" t="s">
        <v>2</v>
      </c>
      <c r="D1121" s="4" t="s">
        <v>15</v>
      </c>
      <c r="E1121" s="4" t="s">
        <v>853</v>
      </c>
      <c r="F1121" s="4" t="s">
        <v>15</v>
      </c>
      <c r="G1121" s="4">
        <v>1</v>
      </c>
    </row>
    <row r="1122" spans="1:7" ht="30" outlineLevel="3" collapsed="1">
      <c r="A1122" s="4" t="s">
        <v>15</v>
      </c>
      <c r="B1122" s="4" t="s">
        <v>92</v>
      </c>
      <c r="C1122" s="4" t="s">
        <v>2</v>
      </c>
      <c r="D1122" s="4" t="s">
        <v>15</v>
      </c>
      <c r="E1122" s="4" t="s">
        <v>854</v>
      </c>
      <c r="F1122" s="4" t="s">
        <v>15</v>
      </c>
      <c r="G1122" s="4">
        <v>1</v>
      </c>
    </row>
    <row r="1123" spans="1:7" outlineLevel="3" collapsed="1">
      <c r="A1123" s="4" t="s">
        <v>15</v>
      </c>
      <c r="B1123" s="4" t="s">
        <v>92</v>
      </c>
      <c r="C1123" s="4" t="s">
        <v>2</v>
      </c>
      <c r="D1123" s="4" t="s">
        <v>15</v>
      </c>
      <c r="E1123" s="4" t="s">
        <v>855</v>
      </c>
      <c r="F1123" s="4" t="s">
        <v>15</v>
      </c>
      <c r="G1123" s="4">
        <v>1</v>
      </c>
    </row>
    <row r="1124" spans="1:7" outlineLevel="3" collapsed="1">
      <c r="A1124" s="4" t="s">
        <v>15</v>
      </c>
      <c r="B1124" s="4" t="s">
        <v>92</v>
      </c>
      <c r="C1124" s="4" t="s">
        <v>2</v>
      </c>
      <c r="D1124" s="4" t="s">
        <v>15</v>
      </c>
      <c r="E1124" s="4" t="s">
        <v>856</v>
      </c>
      <c r="F1124" s="4" t="s">
        <v>15</v>
      </c>
      <c r="G1124" s="4">
        <v>1</v>
      </c>
    </row>
    <row r="1125" spans="1:7" outlineLevel="3" collapsed="1">
      <c r="A1125" s="4" t="s">
        <v>15</v>
      </c>
      <c r="B1125" s="4" t="s">
        <v>92</v>
      </c>
      <c r="C1125" s="4" t="s">
        <v>2</v>
      </c>
      <c r="D1125" s="4" t="s">
        <v>15</v>
      </c>
      <c r="E1125" s="4" t="s">
        <v>857</v>
      </c>
      <c r="F1125" s="4" t="s">
        <v>15</v>
      </c>
      <c r="G1125" s="4">
        <v>1</v>
      </c>
    </row>
    <row r="1126" spans="1:7" outlineLevel="3" collapsed="1">
      <c r="A1126" s="4" t="s">
        <v>15</v>
      </c>
      <c r="B1126" s="4" t="s">
        <v>92</v>
      </c>
      <c r="C1126" s="4" t="s">
        <v>2</v>
      </c>
      <c r="D1126" s="4" t="s">
        <v>15</v>
      </c>
      <c r="E1126" s="4" t="s">
        <v>858</v>
      </c>
      <c r="F1126" s="4" t="s">
        <v>15</v>
      </c>
      <c r="G1126" s="4">
        <v>1</v>
      </c>
    </row>
    <row r="1127" spans="1:7" ht="30" outlineLevel="3" collapsed="1">
      <c r="A1127" s="4" t="s">
        <v>15</v>
      </c>
      <c r="B1127" s="4" t="s">
        <v>92</v>
      </c>
      <c r="C1127" s="4" t="s">
        <v>2</v>
      </c>
      <c r="D1127" s="4" t="s">
        <v>15</v>
      </c>
      <c r="E1127" s="4" t="s">
        <v>859</v>
      </c>
      <c r="F1127" s="4" t="s">
        <v>15</v>
      </c>
      <c r="G1127" s="4">
        <v>1</v>
      </c>
    </row>
    <row r="1128" spans="1:7" outlineLevel="2">
      <c r="A1128" s="34" t="s">
        <v>15</v>
      </c>
      <c r="B1128" s="35" t="s">
        <v>860</v>
      </c>
      <c r="C1128" s="34" t="s">
        <v>2</v>
      </c>
      <c r="D1128" s="34" t="b">
        <f>EXACT(G1104,"Default Values")</f>
        <v>1</v>
      </c>
      <c r="E1128" s="34" t="s">
        <v>861</v>
      </c>
      <c r="F1128" s="34" t="s">
        <v>15</v>
      </c>
      <c r="G1128" s="34" t="s">
        <v>2</v>
      </c>
    </row>
    <row r="1129" spans="1:7" outlineLevel="3" collapsed="1">
      <c r="A1129" s="4" t="s">
        <v>12</v>
      </c>
      <c r="B1129" s="4" t="s">
        <v>92</v>
      </c>
      <c r="C1129" s="4" t="s">
        <v>2</v>
      </c>
      <c r="D1129" s="4"/>
      <c r="E1129" s="4" t="s">
        <v>862</v>
      </c>
      <c r="F1129" s="4" t="s">
        <v>15</v>
      </c>
      <c r="G1129" s="4">
        <v>1</v>
      </c>
    </row>
    <row r="1130" spans="1:7" outlineLevel="3" collapsed="1">
      <c r="A1130" s="4" t="s">
        <v>15</v>
      </c>
      <c r="B1130" s="4" t="s">
        <v>92</v>
      </c>
      <c r="C1130" s="4" t="s">
        <v>2</v>
      </c>
      <c r="D1130" s="4" t="s">
        <v>15</v>
      </c>
      <c r="E1130" s="4" t="s">
        <v>863</v>
      </c>
      <c r="F1130" s="4" t="s">
        <v>15</v>
      </c>
      <c r="G1130" s="4">
        <v>1</v>
      </c>
    </row>
    <row r="1131" spans="1:7" outlineLevel="3" collapsed="1">
      <c r="A1131" s="4" t="s">
        <v>15</v>
      </c>
      <c r="B1131" s="4" t="s">
        <v>92</v>
      </c>
      <c r="C1131" s="4" t="s">
        <v>2</v>
      </c>
      <c r="D1131" s="4" t="s">
        <v>15</v>
      </c>
      <c r="E1131" s="4" t="s">
        <v>864</v>
      </c>
      <c r="F1131" s="4" t="s">
        <v>15</v>
      </c>
      <c r="G1131" s="4">
        <v>1</v>
      </c>
    </row>
    <row r="1132" spans="1:7" outlineLevel="3" collapsed="1">
      <c r="A1132" s="4" t="s">
        <v>15</v>
      </c>
      <c r="B1132" s="4" t="s">
        <v>92</v>
      </c>
      <c r="C1132" s="4" t="s">
        <v>2</v>
      </c>
      <c r="D1132" s="4" t="s">
        <v>15</v>
      </c>
      <c r="E1132" s="4" t="s">
        <v>865</v>
      </c>
      <c r="F1132" s="4" t="s">
        <v>15</v>
      </c>
      <c r="G1132" s="4">
        <v>1</v>
      </c>
    </row>
    <row r="1133" spans="1:7" outlineLevel="1">
      <c r="A1133" s="34" t="s">
        <v>15</v>
      </c>
      <c r="B1133" s="35" t="s">
        <v>836</v>
      </c>
      <c r="C1133" s="34" t="s">
        <v>2</v>
      </c>
      <c r="D1133" s="34" t="b">
        <f>EXACT(G1102,"large scale")</f>
        <v>1</v>
      </c>
      <c r="E1133" s="34" t="s">
        <v>837</v>
      </c>
      <c r="F1133" s="34" t="s">
        <v>15</v>
      </c>
      <c r="G1133" s="34" t="s">
        <v>2</v>
      </c>
    </row>
    <row r="1134" spans="1:7" outlineLevel="2" collapsed="1">
      <c r="A1134" s="4" t="s">
        <v>12</v>
      </c>
      <c r="B1134" s="4" t="s">
        <v>92</v>
      </c>
      <c r="C1134" s="4" t="s">
        <v>2</v>
      </c>
      <c r="D1134" s="4"/>
      <c r="E1134" s="4" t="s">
        <v>838</v>
      </c>
      <c r="F1134" s="4" t="s">
        <v>15</v>
      </c>
      <c r="G1134" s="4">
        <v>1</v>
      </c>
    </row>
    <row r="1135" spans="1:7" outlineLevel="2" collapsed="1">
      <c r="A1135" s="4" t="s">
        <v>12</v>
      </c>
      <c r="B1135" s="4" t="s">
        <v>92</v>
      </c>
      <c r="C1135" s="4" t="s">
        <v>2</v>
      </c>
      <c r="D1135" s="4"/>
      <c r="E1135" s="4" t="s">
        <v>839</v>
      </c>
      <c r="F1135" s="4" t="s">
        <v>15</v>
      </c>
      <c r="G1135" s="4">
        <v>1</v>
      </c>
    </row>
    <row r="1136" spans="1:7" outlineLevel="2" collapsed="1">
      <c r="A1136" s="4" t="s">
        <v>12</v>
      </c>
      <c r="B1136" s="4" t="s">
        <v>92</v>
      </c>
      <c r="C1136" s="4" t="s">
        <v>2</v>
      </c>
      <c r="D1136" s="4"/>
      <c r="E1136" s="4" t="s">
        <v>840</v>
      </c>
      <c r="F1136" s="4" t="s">
        <v>15</v>
      </c>
      <c r="G1136" s="4">
        <v>1</v>
      </c>
    </row>
    <row r="1137" spans="1:7" ht="30" outlineLevel="2" collapsed="1">
      <c r="A1137" s="4" t="s">
        <v>12</v>
      </c>
      <c r="B1137" s="4" t="s">
        <v>92</v>
      </c>
      <c r="C1137" s="4" t="s">
        <v>2</v>
      </c>
      <c r="D1137" s="4"/>
      <c r="E1137" s="4" t="s">
        <v>841</v>
      </c>
      <c r="F1137" s="4" t="s">
        <v>15</v>
      </c>
      <c r="G1137" s="4">
        <v>1</v>
      </c>
    </row>
    <row r="1138" spans="1:7" ht="30" outlineLevel="2" collapsed="1">
      <c r="A1138" s="4" t="s">
        <v>12</v>
      </c>
      <c r="B1138" s="4" t="s">
        <v>92</v>
      </c>
      <c r="C1138" s="4" t="s">
        <v>2</v>
      </c>
      <c r="D1138" s="4"/>
      <c r="E1138" s="4" t="s">
        <v>842</v>
      </c>
      <c r="F1138" s="4" t="s">
        <v>15</v>
      </c>
      <c r="G1138" s="4">
        <v>1</v>
      </c>
    </row>
    <row r="1139" spans="1:7" outlineLevel="2" collapsed="1">
      <c r="A1139" s="4" t="s">
        <v>12</v>
      </c>
      <c r="B1139" s="4" t="s">
        <v>92</v>
      </c>
      <c r="C1139" s="4" t="s">
        <v>2</v>
      </c>
      <c r="D1139" s="4"/>
      <c r="E1139" s="4" t="s">
        <v>843</v>
      </c>
      <c r="F1139" s="4" t="s">
        <v>15</v>
      </c>
      <c r="G1139" s="4">
        <v>1</v>
      </c>
    </row>
    <row r="1140" spans="1:7" ht="30" outlineLevel="2" collapsed="1">
      <c r="A1140" s="4" t="s">
        <v>12</v>
      </c>
      <c r="B1140" s="4" t="s">
        <v>92</v>
      </c>
      <c r="C1140" s="4" t="s">
        <v>2</v>
      </c>
      <c r="D1140" s="4"/>
      <c r="E1140" s="4" t="s">
        <v>844</v>
      </c>
      <c r="F1140" s="4" t="s">
        <v>15</v>
      </c>
      <c r="G1140" s="4">
        <v>1</v>
      </c>
    </row>
    <row r="1141" spans="1:7" ht="30" outlineLevel="2" collapsed="1">
      <c r="A1141" s="4" t="s">
        <v>12</v>
      </c>
      <c r="B1141" s="4" t="s">
        <v>92</v>
      </c>
      <c r="C1141" s="4" t="s">
        <v>2</v>
      </c>
      <c r="D1141" s="4"/>
      <c r="E1141" s="4" t="s">
        <v>845</v>
      </c>
      <c r="F1141" s="4" t="s">
        <v>15</v>
      </c>
      <c r="G1141" s="4">
        <v>1</v>
      </c>
    </row>
    <row r="1142" spans="1:7" outlineLevel="2" collapsed="1">
      <c r="A1142" s="4" t="s">
        <v>12</v>
      </c>
      <c r="B1142" s="4" t="s">
        <v>13</v>
      </c>
      <c r="C1142" s="4" t="s">
        <v>2</v>
      </c>
      <c r="D1142" s="4"/>
      <c r="E1142" s="4" t="s">
        <v>846</v>
      </c>
      <c r="F1142" s="4" t="s">
        <v>15</v>
      </c>
      <c r="G1142" s="4" t="s">
        <v>16</v>
      </c>
    </row>
    <row r="1143" spans="1:7" ht="30" outlineLevel="2" collapsed="1">
      <c r="A1143" s="4" t="s">
        <v>15</v>
      </c>
      <c r="B1143" s="4" t="s">
        <v>92</v>
      </c>
      <c r="C1143" s="4" t="s">
        <v>2</v>
      </c>
      <c r="D1143" s="4" t="s">
        <v>15</v>
      </c>
      <c r="E1143" s="4" t="s">
        <v>847</v>
      </c>
      <c r="F1143" s="4" t="s">
        <v>15</v>
      </c>
      <c r="G1143" s="4">
        <v>1</v>
      </c>
    </row>
    <row r="1144" spans="1:7" outlineLevel="2" collapsed="1">
      <c r="A1144" s="4" t="s">
        <v>15</v>
      </c>
      <c r="B1144" s="4" t="s">
        <v>92</v>
      </c>
      <c r="C1144" s="4" t="s">
        <v>2</v>
      </c>
      <c r="D1144" s="4" t="s">
        <v>15</v>
      </c>
      <c r="E1144" s="4" t="s">
        <v>848</v>
      </c>
      <c r="F1144" s="4" t="s">
        <v>15</v>
      </c>
      <c r="G1144" s="4">
        <v>1</v>
      </c>
    </row>
    <row r="1145" spans="1:7" ht="30" outlineLevel="2" collapsed="1">
      <c r="A1145" s="4" t="s">
        <v>15</v>
      </c>
      <c r="B1145" s="4" t="s">
        <v>92</v>
      </c>
      <c r="C1145" s="4" t="s">
        <v>2</v>
      </c>
      <c r="D1145" s="4" t="s">
        <v>15</v>
      </c>
      <c r="E1145" s="4" t="s">
        <v>849</v>
      </c>
      <c r="F1145" s="4" t="s">
        <v>15</v>
      </c>
      <c r="G1145" s="4">
        <v>1</v>
      </c>
    </row>
    <row r="1146" spans="1:7" outlineLevel="2" collapsed="1">
      <c r="A1146" s="4" t="s">
        <v>15</v>
      </c>
      <c r="B1146" s="4" t="s">
        <v>92</v>
      </c>
      <c r="C1146" s="4" t="s">
        <v>2</v>
      </c>
      <c r="D1146" s="4" t="s">
        <v>15</v>
      </c>
      <c r="E1146" s="4" t="s">
        <v>850</v>
      </c>
      <c r="F1146" s="4" t="s">
        <v>15</v>
      </c>
      <c r="G1146" s="4">
        <v>1</v>
      </c>
    </row>
    <row r="1147" spans="1:7" outlineLevel="2" collapsed="1">
      <c r="A1147" s="4" t="s">
        <v>15</v>
      </c>
      <c r="B1147" s="4" t="s">
        <v>13</v>
      </c>
      <c r="C1147" s="4" t="s">
        <v>2</v>
      </c>
      <c r="D1147" s="4" t="s">
        <v>15</v>
      </c>
      <c r="E1147" s="4" t="s">
        <v>851</v>
      </c>
      <c r="F1147" s="4" t="s">
        <v>15</v>
      </c>
      <c r="G1147" s="4" t="s">
        <v>16</v>
      </c>
    </row>
    <row r="1148" spans="1:7" ht="30" outlineLevel="2" collapsed="1">
      <c r="A1148" s="4" t="s">
        <v>15</v>
      </c>
      <c r="B1148" s="4" t="s">
        <v>92</v>
      </c>
      <c r="C1148" s="4" t="s">
        <v>2</v>
      </c>
      <c r="D1148" s="4" t="s">
        <v>15</v>
      </c>
      <c r="E1148" s="4" t="s">
        <v>852</v>
      </c>
      <c r="F1148" s="4" t="s">
        <v>15</v>
      </c>
      <c r="G1148" s="4">
        <v>1</v>
      </c>
    </row>
    <row r="1149" spans="1:7" ht="30" outlineLevel="2" collapsed="1">
      <c r="A1149" s="4" t="s">
        <v>15</v>
      </c>
      <c r="B1149" s="4" t="s">
        <v>92</v>
      </c>
      <c r="C1149" s="4" t="s">
        <v>2</v>
      </c>
      <c r="D1149" s="4" t="s">
        <v>15</v>
      </c>
      <c r="E1149" s="4" t="s">
        <v>853</v>
      </c>
      <c r="F1149" s="4" t="s">
        <v>15</v>
      </c>
      <c r="G1149" s="4">
        <v>1</v>
      </c>
    </row>
    <row r="1150" spans="1:7" ht="30" outlineLevel="2" collapsed="1">
      <c r="A1150" s="4" t="s">
        <v>15</v>
      </c>
      <c r="B1150" s="4" t="s">
        <v>92</v>
      </c>
      <c r="C1150" s="4" t="s">
        <v>2</v>
      </c>
      <c r="D1150" s="4" t="s">
        <v>15</v>
      </c>
      <c r="E1150" s="4" t="s">
        <v>854</v>
      </c>
      <c r="F1150" s="4" t="s">
        <v>15</v>
      </c>
      <c r="G1150" s="4">
        <v>1</v>
      </c>
    </row>
    <row r="1151" spans="1:7" outlineLevel="2" collapsed="1">
      <c r="A1151" s="4" t="s">
        <v>15</v>
      </c>
      <c r="B1151" s="4" t="s">
        <v>92</v>
      </c>
      <c r="C1151" s="4" t="s">
        <v>2</v>
      </c>
      <c r="D1151" s="4" t="s">
        <v>15</v>
      </c>
      <c r="E1151" s="4" t="s">
        <v>855</v>
      </c>
      <c r="F1151" s="4" t="s">
        <v>15</v>
      </c>
      <c r="G1151" s="4">
        <v>1</v>
      </c>
    </row>
    <row r="1152" spans="1:7" outlineLevel="2" collapsed="1">
      <c r="A1152" s="4" t="s">
        <v>15</v>
      </c>
      <c r="B1152" s="4" t="s">
        <v>92</v>
      </c>
      <c r="C1152" s="4" t="s">
        <v>2</v>
      </c>
      <c r="D1152" s="4" t="s">
        <v>15</v>
      </c>
      <c r="E1152" s="4" t="s">
        <v>856</v>
      </c>
      <c r="F1152" s="4" t="s">
        <v>15</v>
      </c>
      <c r="G1152" s="4">
        <v>1</v>
      </c>
    </row>
    <row r="1153" spans="1:7" outlineLevel="2" collapsed="1">
      <c r="A1153" s="4" t="s">
        <v>15</v>
      </c>
      <c r="B1153" s="4" t="s">
        <v>92</v>
      </c>
      <c r="C1153" s="4" t="s">
        <v>2</v>
      </c>
      <c r="D1153" s="4" t="s">
        <v>15</v>
      </c>
      <c r="E1153" s="4" t="s">
        <v>857</v>
      </c>
      <c r="F1153" s="4" t="s">
        <v>15</v>
      </c>
      <c r="G1153" s="4">
        <v>1</v>
      </c>
    </row>
    <row r="1154" spans="1:7" outlineLevel="2" collapsed="1">
      <c r="A1154" s="4" t="s">
        <v>15</v>
      </c>
      <c r="B1154" s="4" t="s">
        <v>92</v>
      </c>
      <c r="C1154" s="4" t="s">
        <v>2</v>
      </c>
      <c r="D1154" s="4" t="s">
        <v>15</v>
      </c>
      <c r="E1154" s="4" t="s">
        <v>858</v>
      </c>
      <c r="F1154" s="4" t="s">
        <v>15</v>
      </c>
      <c r="G1154" s="4">
        <v>1</v>
      </c>
    </row>
    <row r="1155" spans="1:7" ht="30" outlineLevel="2" collapsed="1">
      <c r="A1155" s="4" t="s">
        <v>15</v>
      </c>
      <c r="B1155" s="4" t="s">
        <v>92</v>
      </c>
      <c r="C1155" s="4" t="s">
        <v>2</v>
      </c>
      <c r="D1155" s="4" t="s">
        <v>15</v>
      </c>
      <c r="E1155" s="4" t="s">
        <v>859</v>
      </c>
      <c r="F1155" s="4" t="s">
        <v>15</v>
      </c>
      <c r="G1155" s="4">
        <v>1</v>
      </c>
    </row>
    <row r="1156" spans="1:7" ht="30" outlineLevel="1" collapsed="1">
      <c r="A1156" s="4" t="s">
        <v>12</v>
      </c>
      <c r="B1156" s="4" t="s">
        <v>51</v>
      </c>
      <c r="C1156" s="5" t="s">
        <v>866</v>
      </c>
      <c r="D1156" s="4"/>
      <c r="E1156" s="4" t="s">
        <v>867</v>
      </c>
      <c r="F1156" s="4" t="s">
        <v>15</v>
      </c>
      <c r="G1156" s="4" t="s">
        <v>12</v>
      </c>
    </row>
    <row r="1157" spans="1:7" ht="30" outlineLevel="1">
      <c r="A1157" s="34" t="s">
        <v>15</v>
      </c>
      <c r="B1157" s="35" t="s">
        <v>868</v>
      </c>
      <c r="C1157" s="34" t="s">
        <v>2</v>
      </c>
      <c r="D1157" s="34" t="b">
        <f>EXACT(G1156,"Yes")</f>
        <v>1</v>
      </c>
      <c r="E1157" s="34" t="s">
        <v>869</v>
      </c>
      <c r="F1157" s="34" t="s">
        <v>15</v>
      </c>
      <c r="G1157" s="34" t="s">
        <v>2</v>
      </c>
    </row>
    <row r="1158" spans="1:7" ht="30" outlineLevel="2" collapsed="1">
      <c r="A1158" s="4" t="s">
        <v>12</v>
      </c>
      <c r="B1158" s="4" t="s">
        <v>51</v>
      </c>
      <c r="C1158" s="5" t="s">
        <v>870</v>
      </c>
      <c r="D1158" s="4"/>
      <c r="E1158" s="4" t="s">
        <v>869</v>
      </c>
      <c r="F1158" s="4" t="s">
        <v>15</v>
      </c>
      <c r="G1158" s="4" t="s">
        <v>12</v>
      </c>
    </row>
    <row r="1159" spans="1:7" ht="45" outlineLevel="2">
      <c r="A1159" s="34" t="s">
        <v>15</v>
      </c>
      <c r="B1159" s="35" t="s">
        <v>871</v>
      </c>
      <c r="C1159" s="34" t="s">
        <v>2</v>
      </c>
      <c r="D1159" s="34" t="b">
        <f>EXACT(G1158,"No")</f>
        <v>0</v>
      </c>
      <c r="E1159" s="34" t="s">
        <v>872</v>
      </c>
      <c r="F1159" s="34" t="s">
        <v>15</v>
      </c>
      <c r="G1159" s="34" t="s">
        <v>2</v>
      </c>
    </row>
    <row r="1160" spans="1:7" ht="45" outlineLevel="3" collapsed="1">
      <c r="A1160" s="4" t="s">
        <v>12</v>
      </c>
      <c r="B1160" s="4" t="s">
        <v>51</v>
      </c>
      <c r="C1160" s="5" t="s">
        <v>873</v>
      </c>
      <c r="D1160" s="4"/>
      <c r="E1160" s="4" t="s">
        <v>872</v>
      </c>
      <c r="F1160" s="4" t="s">
        <v>15</v>
      </c>
      <c r="G1160" s="4" t="s">
        <v>835</v>
      </c>
    </row>
    <row r="1161" spans="1:7" outlineLevel="3" collapsed="1">
      <c r="A1161" s="4" t="s">
        <v>15</v>
      </c>
      <c r="B1161" s="4" t="s">
        <v>92</v>
      </c>
      <c r="C1161" s="4" t="s">
        <v>2</v>
      </c>
      <c r="D1161" s="4" t="b">
        <f>EXACT(G1160,"Monitored Data")</f>
        <v>0</v>
      </c>
      <c r="E1161" s="4" t="s">
        <v>754</v>
      </c>
      <c r="F1161" s="4" t="s">
        <v>15</v>
      </c>
      <c r="G1161" s="4">
        <v>1</v>
      </c>
    </row>
    <row r="1162" spans="1:7" outlineLevel="3">
      <c r="A1162" s="34" t="s">
        <v>15</v>
      </c>
      <c r="B1162" s="35" t="s">
        <v>578</v>
      </c>
      <c r="C1162" s="34" t="s">
        <v>2</v>
      </c>
      <c r="D1162" s="34" t="b">
        <f>EXACT(G1160,"Monitored Data")</f>
        <v>0</v>
      </c>
      <c r="E1162" s="34" t="s">
        <v>578</v>
      </c>
      <c r="F1162" s="34" t="s">
        <v>15</v>
      </c>
      <c r="G1162" s="34" t="s">
        <v>2</v>
      </c>
    </row>
    <row r="1163" spans="1:7" ht="60" outlineLevel="4" collapsed="1">
      <c r="A1163" s="4" t="s">
        <v>12</v>
      </c>
      <c r="B1163" s="4" t="s">
        <v>51</v>
      </c>
      <c r="C1163" s="5" t="s">
        <v>579</v>
      </c>
      <c r="D1163" s="4"/>
      <c r="E1163" s="4" t="s">
        <v>580</v>
      </c>
      <c r="F1163" s="4" t="s">
        <v>15</v>
      </c>
      <c r="G1163" s="4" t="s">
        <v>581</v>
      </c>
    </row>
    <row r="1164" spans="1:7" ht="30" outlineLevel="4">
      <c r="A1164" s="34" t="s">
        <v>15</v>
      </c>
      <c r="B1164" s="35" t="s">
        <v>582</v>
      </c>
      <c r="C1164" s="34" t="s">
        <v>2</v>
      </c>
      <c r="D1164" s="34" t="b">
        <f>EXACT(G1163,"Electricity consumption from the grid and (a) fossil fuel fired captive power plant(s)")</f>
        <v>0</v>
      </c>
      <c r="E1164" s="34" t="s">
        <v>583</v>
      </c>
      <c r="F1164" s="34" t="s">
        <v>15</v>
      </c>
      <c r="G1164" s="34" t="s">
        <v>2</v>
      </c>
    </row>
    <row r="1165" spans="1:7" ht="30" outlineLevel="5" collapsed="1">
      <c r="A1165" s="4" t="s">
        <v>12</v>
      </c>
      <c r="B1165" s="4" t="s">
        <v>51</v>
      </c>
      <c r="C1165" s="5" t="s">
        <v>584</v>
      </c>
      <c r="D1165" s="4"/>
      <c r="E1165" s="4" t="s">
        <v>585</v>
      </c>
      <c r="F1165" s="4" t="s">
        <v>15</v>
      </c>
      <c r="G1165" s="4" t="s">
        <v>586</v>
      </c>
    </row>
    <row r="1166" spans="1:7" outlineLevel="5">
      <c r="A1166" s="34" t="s">
        <v>15</v>
      </c>
      <c r="B1166" s="35" t="s">
        <v>587</v>
      </c>
      <c r="C1166" s="34" t="s">
        <v>2</v>
      </c>
      <c r="D1166" s="34" t="b">
        <f>EXACT(G1165,"Electricity from both the grid and captive power plant(s)")</f>
        <v>0</v>
      </c>
      <c r="E1166" s="34" t="s">
        <v>588</v>
      </c>
      <c r="F1166" s="34" t="s">
        <v>15</v>
      </c>
      <c r="G1166" s="34" t="s">
        <v>2</v>
      </c>
    </row>
    <row r="1167" spans="1:7" ht="75" outlineLevel="6" collapsed="1">
      <c r="A1167" s="4" t="s">
        <v>12</v>
      </c>
      <c r="B1167" s="4" t="s">
        <v>51</v>
      </c>
      <c r="C1167" s="5" t="s">
        <v>589</v>
      </c>
      <c r="D1167" s="4"/>
      <c r="E1167" s="4" t="s">
        <v>590</v>
      </c>
      <c r="F1167" s="4" t="s">
        <v>15</v>
      </c>
      <c r="G1167" s="4" t="s">
        <v>591</v>
      </c>
    </row>
    <row r="1168" spans="1:7" outlineLevel="6">
      <c r="A1168" s="34" t="s">
        <v>15</v>
      </c>
      <c r="B1168" s="35" t="s">
        <v>592</v>
      </c>
      <c r="C1168" s="34" t="s">
        <v>2</v>
      </c>
      <c r="D1168" s="34" t="b">
        <f>EXACT(G1167,"Calculate the combined margin emission factor of the applicable electricity system, using the procedures in the latest approved version of the “Use Tool 7 to calculate the emission factor for an electricity system” (EFEL,j/k/l,y = EFgrid,CM,y)")</f>
        <v>1</v>
      </c>
      <c r="E1168" s="34" t="s">
        <v>592</v>
      </c>
      <c r="F1168" s="34" t="s">
        <v>15</v>
      </c>
      <c r="G1168" s="34" t="s">
        <v>2</v>
      </c>
    </row>
    <row r="1169" spans="1:7" outlineLevel="7" collapsed="1">
      <c r="A1169" s="4" t="s">
        <v>12</v>
      </c>
      <c r="B1169" s="4" t="s">
        <v>13</v>
      </c>
      <c r="C1169" s="4" t="s">
        <v>2</v>
      </c>
      <c r="D1169" s="4"/>
      <c r="E1169" s="4" t="s">
        <v>593</v>
      </c>
      <c r="F1169" s="4" t="s">
        <v>15</v>
      </c>
      <c r="G1169" s="4" t="s">
        <v>16</v>
      </c>
    </row>
    <row r="1170" spans="1:7" ht="30" outlineLevel="7" collapsed="1">
      <c r="A1170" s="4" t="s">
        <v>12</v>
      </c>
      <c r="B1170" s="4" t="s">
        <v>51</v>
      </c>
      <c r="C1170" s="5" t="s">
        <v>594</v>
      </c>
      <c r="D1170" s="4"/>
      <c r="E1170" s="4" t="s">
        <v>595</v>
      </c>
      <c r="F1170" s="4" t="s">
        <v>15</v>
      </c>
      <c r="G1170" s="4" t="s">
        <v>596</v>
      </c>
    </row>
    <row r="1171" spans="1:7" outlineLevel="7" collapsed="1">
      <c r="A1171" s="4" t="s">
        <v>15</v>
      </c>
      <c r="B1171" s="5" t="s">
        <v>597</v>
      </c>
      <c r="C1171" s="4" t="s">
        <v>2</v>
      </c>
      <c r="D1171" s="4" t="b">
        <f>EXACT(G1170,"Annual")</f>
        <v>0</v>
      </c>
      <c r="E1171" s="4" t="s">
        <v>598</v>
      </c>
      <c r="F1171" s="4" t="s">
        <v>15</v>
      </c>
      <c r="G1171" s="4" t="s">
        <v>2</v>
      </c>
    </row>
    <row r="1172" spans="1:7" outlineLevel="7" collapsed="1">
      <c r="A1172" s="4" t="s">
        <v>15</v>
      </c>
      <c r="B1172" s="5" t="s">
        <v>625</v>
      </c>
      <c r="C1172" s="4" t="s">
        <v>2</v>
      </c>
      <c r="D1172" s="4" t="b">
        <f>EXACT(G1170,"Hourly")</f>
        <v>1</v>
      </c>
      <c r="E1172" s="4" t="s">
        <v>626</v>
      </c>
      <c r="F1172" s="4" t="s">
        <v>15</v>
      </c>
      <c r="G1172" s="4" t="s">
        <v>2</v>
      </c>
    </row>
    <row r="1173" spans="1:7" outlineLevel="7" collapsed="1">
      <c r="A1173" s="4" t="s">
        <v>12</v>
      </c>
      <c r="B1173" s="5" t="s">
        <v>631</v>
      </c>
      <c r="C1173" s="4" t="s">
        <v>2</v>
      </c>
      <c r="D1173" s="4"/>
      <c r="E1173" s="4" t="s">
        <v>631</v>
      </c>
      <c r="F1173" s="4" t="s">
        <v>15</v>
      </c>
      <c r="G1173" s="4" t="s">
        <v>2</v>
      </c>
    </row>
    <row r="1174" spans="1:7" outlineLevel="7" collapsed="1">
      <c r="A1174" s="4" t="s">
        <v>12</v>
      </c>
      <c r="B1174" s="5" t="s">
        <v>641</v>
      </c>
      <c r="C1174" s="4" t="s">
        <v>2</v>
      </c>
      <c r="D1174" s="4"/>
      <c r="E1174" s="4" t="s">
        <v>641</v>
      </c>
      <c r="F1174" s="4" t="s">
        <v>15</v>
      </c>
      <c r="G1174" s="4" t="s">
        <v>2</v>
      </c>
    </row>
    <row r="1175" spans="1:7" outlineLevel="6">
      <c r="A1175" s="34" t="s">
        <v>15</v>
      </c>
      <c r="B1175" s="35" t="s">
        <v>675</v>
      </c>
      <c r="C1175" s="34" t="s">
        <v>2</v>
      </c>
      <c r="D1175" s="34" t="b">
        <f>EXACT(G1167,"Use conservative default values")</f>
        <v>0</v>
      </c>
      <c r="E1175" s="34" t="s">
        <v>676</v>
      </c>
      <c r="F1175" s="34" t="s">
        <v>15</v>
      </c>
      <c r="G1175" s="34" t="s">
        <v>2</v>
      </c>
    </row>
    <row r="1176" spans="1:7" ht="45" outlineLevel="7" collapsed="1">
      <c r="A1176" s="4" t="s">
        <v>12</v>
      </c>
      <c r="B1176" s="4" t="s">
        <v>51</v>
      </c>
      <c r="C1176" s="5" t="s">
        <v>677</v>
      </c>
      <c r="D1176" s="4"/>
      <c r="E1176" s="4" t="s">
        <v>678</v>
      </c>
      <c r="F1176" s="4" t="s">
        <v>15</v>
      </c>
      <c r="G1176" s="4" t="s">
        <v>679</v>
      </c>
    </row>
    <row r="1177" spans="1:7" ht="45" outlineLevel="7" collapsed="1">
      <c r="A1177" s="4" t="s">
        <v>15</v>
      </c>
      <c r="B1177" s="4" t="s">
        <v>51</v>
      </c>
      <c r="C1177" s="5" t="s">
        <v>680</v>
      </c>
      <c r="D1177" s="4" t="b">
        <f>EXACT(G1176,"Only to baseline electricity consumption sources but not to project or leakage electricity consumption sources")</f>
        <v>0</v>
      </c>
      <c r="E1177" s="4" t="s">
        <v>681</v>
      </c>
      <c r="F1177" s="4" t="s">
        <v>15</v>
      </c>
      <c r="G1177" s="4" t="s">
        <v>12</v>
      </c>
    </row>
    <row r="1178" spans="1:7" outlineLevel="6">
      <c r="A1178" s="34" t="s">
        <v>12</v>
      </c>
      <c r="B1178" s="35" t="s">
        <v>682</v>
      </c>
      <c r="C1178" s="34" t="s">
        <v>2</v>
      </c>
      <c r="D1178" s="34"/>
      <c r="E1178" s="34" t="s">
        <v>682</v>
      </c>
      <c r="F1178" s="34" t="s">
        <v>15</v>
      </c>
      <c r="G1178" s="34" t="s">
        <v>2</v>
      </c>
    </row>
    <row r="1179" spans="1:7" ht="30" outlineLevel="7" collapsed="1">
      <c r="A1179" s="4" t="s">
        <v>12</v>
      </c>
      <c r="B1179" s="4" t="s">
        <v>92</v>
      </c>
      <c r="C1179" s="4" t="s">
        <v>2</v>
      </c>
      <c r="D1179" s="4"/>
      <c r="E1179" s="4" t="s">
        <v>683</v>
      </c>
      <c r="F1179" s="4" t="s">
        <v>15</v>
      </c>
      <c r="G1179" s="4">
        <v>1</v>
      </c>
    </row>
    <row r="1180" spans="1:7" ht="30" outlineLevel="7" collapsed="1">
      <c r="A1180" s="4" t="s">
        <v>12</v>
      </c>
      <c r="B1180" s="4" t="s">
        <v>92</v>
      </c>
      <c r="C1180" s="4" t="s">
        <v>2</v>
      </c>
      <c r="D1180" s="4"/>
      <c r="E1180" s="4" t="s">
        <v>684</v>
      </c>
      <c r="F1180" s="4" t="s">
        <v>15</v>
      </c>
      <c r="G1180" s="4">
        <v>1</v>
      </c>
    </row>
    <row r="1181" spans="1:7" outlineLevel="7" collapsed="1">
      <c r="A1181" s="4" t="s">
        <v>12</v>
      </c>
      <c r="B1181" s="4" t="s">
        <v>13</v>
      </c>
      <c r="C1181" s="4" t="s">
        <v>2</v>
      </c>
      <c r="D1181" s="4"/>
      <c r="E1181" s="4" t="s">
        <v>685</v>
      </c>
      <c r="F1181" s="4" t="s">
        <v>15</v>
      </c>
      <c r="G1181" s="4" t="s">
        <v>16</v>
      </c>
    </row>
    <row r="1182" spans="1:7" ht="30" outlineLevel="7" collapsed="1">
      <c r="A1182" s="4" t="s">
        <v>12</v>
      </c>
      <c r="B1182" s="4" t="s">
        <v>92</v>
      </c>
      <c r="C1182" s="4" t="s">
        <v>2</v>
      </c>
      <c r="D1182" s="4"/>
      <c r="E1182" s="4" t="s">
        <v>686</v>
      </c>
      <c r="F1182" s="4" t="s">
        <v>15</v>
      </c>
      <c r="G1182" s="4">
        <v>1</v>
      </c>
    </row>
    <row r="1183" spans="1:7" ht="30" outlineLevel="7" collapsed="1">
      <c r="A1183" s="4" t="s">
        <v>12</v>
      </c>
      <c r="B1183" s="4" t="s">
        <v>92</v>
      </c>
      <c r="C1183" s="4" t="s">
        <v>2</v>
      </c>
      <c r="D1183" s="4"/>
      <c r="E1183" s="4" t="s">
        <v>687</v>
      </c>
      <c r="F1183" s="4" t="s">
        <v>15</v>
      </c>
      <c r="G1183" s="4">
        <v>1</v>
      </c>
    </row>
    <row r="1184" spans="1:7" outlineLevel="7" collapsed="1">
      <c r="A1184" s="4" t="s">
        <v>12</v>
      </c>
      <c r="B1184" s="4" t="s">
        <v>13</v>
      </c>
      <c r="C1184" s="4" t="s">
        <v>2</v>
      </c>
      <c r="D1184" s="4"/>
      <c r="E1184" s="4" t="s">
        <v>688</v>
      </c>
      <c r="F1184" s="4" t="s">
        <v>15</v>
      </c>
      <c r="G1184" s="4" t="s">
        <v>16</v>
      </c>
    </row>
    <row r="1185" spans="1:7" ht="30" outlineLevel="7" collapsed="1">
      <c r="A1185" s="4" t="s">
        <v>12</v>
      </c>
      <c r="B1185" s="4" t="s">
        <v>92</v>
      </c>
      <c r="C1185" s="4" t="s">
        <v>2</v>
      </c>
      <c r="D1185" s="4"/>
      <c r="E1185" s="4" t="s">
        <v>689</v>
      </c>
      <c r="F1185" s="4" t="s">
        <v>15</v>
      </c>
      <c r="G1185" s="4">
        <v>1</v>
      </c>
    </row>
    <row r="1186" spans="1:7" ht="30" outlineLevel="7" collapsed="1">
      <c r="A1186" s="4" t="s">
        <v>12</v>
      </c>
      <c r="B1186" s="4" t="s">
        <v>92</v>
      </c>
      <c r="C1186" s="4" t="s">
        <v>2</v>
      </c>
      <c r="D1186" s="4"/>
      <c r="E1186" s="4" t="s">
        <v>690</v>
      </c>
      <c r="F1186" s="4" t="s">
        <v>15</v>
      </c>
      <c r="G1186" s="4">
        <v>1</v>
      </c>
    </row>
    <row r="1187" spans="1:7" outlineLevel="7" collapsed="1">
      <c r="A1187" s="4" t="s">
        <v>12</v>
      </c>
      <c r="B1187" s="4" t="s">
        <v>13</v>
      </c>
      <c r="C1187" s="4" t="s">
        <v>2</v>
      </c>
      <c r="D1187" s="4"/>
      <c r="E1187" s="4" t="s">
        <v>691</v>
      </c>
      <c r="F1187" s="4" t="s">
        <v>15</v>
      </c>
      <c r="G1187" s="4" t="s">
        <v>16</v>
      </c>
    </row>
    <row r="1188" spans="1:7" outlineLevel="5">
      <c r="A1188" s="34" t="s">
        <v>15</v>
      </c>
      <c r="B1188" s="35" t="s">
        <v>692</v>
      </c>
      <c r="C1188" s="34" t="s">
        <v>2</v>
      </c>
      <c r="D1188" s="34" t="b">
        <f>EXACT(G1165,"Electricity from both the grid and captive power plant(s)")</f>
        <v>0</v>
      </c>
      <c r="E1188" s="34" t="s">
        <v>693</v>
      </c>
      <c r="F1188" s="34" t="s">
        <v>15</v>
      </c>
      <c r="G1188" s="34" t="s">
        <v>2</v>
      </c>
    </row>
    <row r="1189" spans="1:7" ht="90" outlineLevel="6" collapsed="1">
      <c r="A1189" s="4" t="s">
        <v>12</v>
      </c>
      <c r="B1189" s="4" t="s">
        <v>51</v>
      </c>
      <c r="C1189" s="5" t="s">
        <v>694</v>
      </c>
      <c r="D1189" s="4"/>
      <c r="E1189" s="4" t="s">
        <v>695</v>
      </c>
      <c r="F1189" s="4" t="s">
        <v>15</v>
      </c>
      <c r="G1189" s="4" t="s">
        <v>696</v>
      </c>
    </row>
    <row r="1190" spans="1:7" outlineLevel="6">
      <c r="A1190" s="34" t="s">
        <v>15</v>
      </c>
      <c r="B1190" s="35" t="s">
        <v>697</v>
      </c>
      <c r="C1190" s="34" t="s">
        <v>2</v>
      </c>
      <c r="D1190" s="34" t="b">
        <f>EXACT(G1189,"No: Generic Approach")</f>
        <v>1</v>
      </c>
      <c r="E1190" s="34" t="s">
        <v>698</v>
      </c>
      <c r="F1190" s="34" t="s">
        <v>15</v>
      </c>
      <c r="G1190" s="34" t="s">
        <v>2</v>
      </c>
    </row>
    <row r="1191" spans="1:7" ht="30" outlineLevel="7" collapsed="1">
      <c r="A1191" s="4" t="s">
        <v>12</v>
      </c>
      <c r="B1191" s="4" t="s">
        <v>51</v>
      </c>
      <c r="C1191" s="5" t="s">
        <v>699</v>
      </c>
      <c r="D1191" s="4"/>
      <c r="E1191" s="4" t="s">
        <v>700</v>
      </c>
      <c r="F1191" s="4" t="s">
        <v>15</v>
      </c>
      <c r="G1191" s="4" t="s">
        <v>701</v>
      </c>
    </row>
    <row r="1192" spans="1:7" ht="45" outlineLevel="7" collapsed="1">
      <c r="A1192" s="4" t="s">
        <v>15</v>
      </c>
      <c r="B1192" s="4" t="s">
        <v>51</v>
      </c>
      <c r="C1192" s="5" t="s">
        <v>702</v>
      </c>
      <c r="D1192" s="4" t="b">
        <f>EXACT(G1191,"Default Value")</f>
        <v>0</v>
      </c>
      <c r="E1192" s="4" t="s">
        <v>703</v>
      </c>
      <c r="F1192" s="4" t="s">
        <v>15</v>
      </c>
      <c r="G1192" s="4" t="s">
        <v>679</v>
      </c>
    </row>
    <row r="1193" spans="1:7" ht="30" outlineLevel="7" collapsed="1">
      <c r="A1193" s="4" t="s">
        <v>15</v>
      </c>
      <c r="B1193" s="4" t="s">
        <v>51</v>
      </c>
      <c r="C1193" s="5" t="s">
        <v>704</v>
      </c>
      <c r="D1193" s="4" t="b">
        <f>EXACT(G1191,"Monitored Data")</f>
        <v>1</v>
      </c>
      <c r="E1193" s="4" t="s">
        <v>705</v>
      </c>
      <c r="F1193" s="4" t="s">
        <v>15</v>
      </c>
      <c r="G1193" s="4" t="s">
        <v>706</v>
      </c>
    </row>
    <row r="1194" spans="1:7" outlineLevel="7" collapsed="1">
      <c r="A1194" s="4" t="s">
        <v>15</v>
      </c>
      <c r="B1194" s="5" t="s">
        <v>707</v>
      </c>
      <c r="C1194" s="4" t="s">
        <v>2</v>
      </c>
      <c r="D1194" s="4" t="b">
        <f>EXACT(G1191,"Monitored Data")</f>
        <v>1</v>
      </c>
      <c r="E1194" s="4" t="s">
        <v>708</v>
      </c>
      <c r="F1194" s="4" t="s">
        <v>12</v>
      </c>
      <c r="G1194" s="4" t="s">
        <v>2</v>
      </c>
    </row>
    <row r="1195" spans="1:7" outlineLevel="7" collapsed="1">
      <c r="A1195" s="4" t="s">
        <v>12</v>
      </c>
      <c r="B1195" s="5" t="s">
        <v>682</v>
      </c>
      <c r="C1195" s="4" t="s">
        <v>2</v>
      </c>
      <c r="D1195" s="4"/>
      <c r="E1195" s="4" t="s">
        <v>682</v>
      </c>
      <c r="F1195" s="4" t="s">
        <v>15</v>
      </c>
      <c r="G1195" s="4" t="s">
        <v>2</v>
      </c>
    </row>
    <row r="1196" spans="1:7" ht="30" outlineLevel="6" collapsed="1">
      <c r="A1196" s="4" t="s">
        <v>15</v>
      </c>
      <c r="B1196" s="4" t="s">
        <v>92</v>
      </c>
      <c r="C1196" s="4" t="s">
        <v>2</v>
      </c>
      <c r="D1196" s="4" t="b">
        <f>EXACT(G1189,"Yes: Alternative Approach")</f>
        <v>0</v>
      </c>
      <c r="E1196" s="4" t="s">
        <v>722</v>
      </c>
      <c r="F1196" s="4" t="s">
        <v>15</v>
      </c>
      <c r="G1196" s="4">
        <v>1</v>
      </c>
    </row>
    <row r="1197" spans="1:7" ht="30" outlineLevel="6" collapsed="1">
      <c r="A1197" s="4" t="s">
        <v>15</v>
      </c>
      <c r="B1197" s="4" t="s">
        <v>13</v>
      </c>
      <c r="C1197" s="4" t="s">
        <v>2</v>
      </c>
      <c r="D1197" s="4" t="b">
        <f>EXACT(G1189,"Yes: Alternative Approach")</f>
        <v>0</v>
      </c>
      <c r="E1197" s="4" t="s">
        <v>723</v>
      </c>
      <c r="F1197" s="4" t="s">
        <v>15</v>
      </c>
      <c r="G1197" s="4" t="s">
        <v>16</v>
      </c>
    </row>
    <row r="1198" spans="1:7" ht="30" outlineLevel="6" collapsed="1">
      <c r="A1198" s="4" t="s">
        <v>15</v>
      </c>
      <c r="B1198" s="4" t="s">
        <v>92</v>
      </c>
      <c r="C1198" s="4" t="s">
        <v>2</v>
      </c>
      <c r="D1198" s="4" t="b">
        <f>EXACT(G1189,"Yes: Alternative Approach")</f>
        <v>0</v>
      </c>
      <c r="E1198" s="4" t="s">
        <v>724</v>
      </c>
      <c r="F1198" s="4" t="s">
        <v>15</v>
      </c>
      <c r="G1198" s="4">
        <v>1</v>
      </c>
    </row>
    <row r="1199" spans="1:7" ht="30" outlineLevel="6" collapsed="1">
      <c r="A1199" s="4" t="s">
        <v>15</v>
      </c>
      <c r="B1199" s="4" t="s">
        <v>13</v>
      </c>
      <c r="C1199" s="4" t="s">
        <v>2</v>
      </c>
      <c r="D1199" s="4" t="b">
        <f>EXACT(G1189,"Yes: Alternative Approach")</f>
        <v>0</v>
      </c>
      <c r="E1199" s="4" t="s">
        <v>725</v>
      </c>
      <c r="F1199" s="4" t="s">
        <v>15</v>
      </c>
      <c r="G1199" s="4" t="s">
        <v>16</v>
      </c>
    </row>
    <row r="1200" spans="1:7" outlineLevel="5">
      <c r="A1200" s="34" t="s">
        <v>15</v>
      </c>
      <c r="B1200" s="35" t="s">
        <v>692</v>
      </c>
      <c r="C1200" s="34" t="s">
        <v>2</v>
      </c>
      <c r="D1200" s="34" t="b">
        <f>EXACT(G1165,"Electricity from captive power plant(s)")</f>
        <v>0</v>
      </c>
      <c r="E1200" s="34" t="s">
        <v>693</v>
      </c>
      <c r="F1200" s="34" t="s">
        <v>15</v>
      </c>
      <c r="G1200" s="34" t="s">
        <v>2</v>
      </c>
    </row>
    <row r="1201" spans="1:7" ht="90" outlineLevel="6" collapsed="1">
      <c r="A1201" s="4" t="s">
        <v>12</v>
      </c>
      <c r="B1201" s="4" t="s">
        <v>51</v>
      </c>
      <c r="C1201" s="5" t="s">
        <v>694</v>
      </c>
      <c r="D1201" s="4"/>
      <c r="E1201" s="4" t="s">
        <v>695</v>
      </c>
      <c r="F1201" s="4" t="s">
        <v>15</v>
      </c>
      <c r="G1201" s="4" t="s">
        <v>696</v>
      </c>
    </row>
    <row r="1202" spans="1:7" outlineLevel="6">
      <c r="A1202" s="34" t="s">
        <v>15</v>
      </c>
      <c r="B1202" s="35" t="s">
        <v>697</v>
      </c>
      <c r="C1202" s="34" t="s">
        <v>2</v>
      </c>
      <c r="D1202" s="34" t="b">
        <f>EXACT(G1201,"No: Generic Approach")</f>
        <v>1</v>
      </c>
      <c r="E1202" s="34" t="s">
        <v>698</v>
      </c>
      <c r="F1202" s="34" t="s">
        <v>15</v>
      </c>
      <c r="G1202" s="34" t="s">
        <v>2</v>
      </c>
    </row>
    <row r="1203" spans="1:7" ht="30" outlineLevel="7" collapsed="1">
      <c r="A1203" s="4" t="s">
        <v>12</v>
      </c>
      <c r="B1203" s="4" t="s">
        <v>51</v>
      </c>
      <c r="C1203" s="5" t="s">
        <v>699</v>
      </c>
      <c r="D1203" s="4"/>
      <c r="E1203" s="4" t="s">
        <v>700</v>
      </c>
      <c r="F1203" s="4" t="s">
        <v>15</v>
      </c>
      <c r="G1203" s="4" t="s">
        <v>701</v>
      </c>
    </row>
    <row r="1204" spans="1:7" ht="45" outlineLevel="7" collapsed="1">
      <c r="A1204" s="4" t="s">
        <v>15</v>
      </c>
      <c r="B1204" s="4" t="s">
        <v>51</v>
      </c>
      <c r="C1204" s="5" t="s">
        <v>702</v>
      </c>
      <c r="D1204" s="4" t="b">
        <f>EXACT(G1203,"Default Value")</f>
        <v>0</v>
      </c>
      <c r="E1204" s="4" t="s">
        <v>703</v>
      </c>
      <c r="F1204" s="4" t="s">
        <v>15</v>
      </c>
      <c r="G1204" s="4" t="s">
        <v>679</v>
      </c>
    </row>
    <row r="1205" spans="1:7" ht="30" outlineLevel="7" collapsed="1">
      <c r="A1205" s="4" t="s">
        <v>15</v>
      </c>
      <c r="B1205" s="4" t="s">
        <v>51</v>
      </c>
      <c r="C1205" s="5" t="s">
        <v>704</v>
      </c>
      <c r="D1205" s="4" t="b">
        <f>EXACT(G1203,"Monitored Data")</f>
        <v>1</v>
      </c>
      <c r="E1205" s="4" t="s">
        <v>705</v>
      </c>
      <c r="F1205" s="4" t="s">
        <v>15</v>
      </c>
      <c r="G1205" s="4" t="s">
        <v>706</v>
      </c>
    </row>
    <row r="1206" spans="1:7" outlineLevel="7" collapsed="1">
      <c r="A1206" s="4" t="s">
        <v>15</v>
      </c>
      <c r="B1206" s="5" t="s">
        <v>707</v>
      </c>
      <c r="C1206" s="4" t="s">
        <v>2</v>
      </c>
      <c r="D1206" s="4" t="b">
        <f>EXACT(G1203,"Monitored Data")</f>
        <v>1</v>
      </c>
      <c r="E1206" s="4" t="s">
        <v>708</v>
      </c>
      <c r="F1206" s="4" t="s">
        <v>12</v>
      </c>
      <c r="G1206" s="4" t="s">
        <v>2</v>
      </c>
    </row>
    <row r="1207" spans="1:7" outlineLevel="7" collapsed="1">
      <c r="A1207" s="4" t="s">
        <v>12</v>
      </c>
      <c r="B1207" s="5" t="s">
        <v>682</v>
      </c>
      <c r="C1207" s="4" t="s">
        <v>2</v>
      </c>
      <c r="D1207" s="4"/>
      <c r="E1207" s="4" t="s">
        <v>682</v>
      </c>
      <c r="F1207" s="4" t="s">
        <v>15</v>
      </c>
      <c r="G1207" s="4" t="s">
        <v>2</v>
      </c>
    </row>
    <row r="1208" spans="1:7" ht="30" outlineLevel="6" collapsed="1">
      <c r="A1208" s="4" t="s">
        <v>15</v>
      </c>
      <c r="B1208" s="4" t="s">
        <v>92</v>
      </c>
      <c r="C1208" s="4" t="s">
        <v>2</v>
      </c>
      <c r="D1208" s="4" t="b">
        <f>EXACT(G1201,"Yes: Alternative Approach")</f>
        <v>0</v>
      </c>
      <c r="E1208" s="4" t="s">
        <v>722</v>
      </c>
      <c r="F1208" s="4" t="s">
        <v>15</v>
      </c>
      <c r="G1208" s="4">
        <v>1</v>
      </c>
    </row>
    <row r="1209" spans="1:7" ht="30" outlineLevel="6" collapsed="1">
      <c r="A1209" s="4" t="s">
        <v>15</v>
      </c>
      <c r="B1209" s="4" t="s">
        <v>13</v>
      </c>
      <c r="C1209" s="4" t="s">
        <v>2</v>
      </c>
      <c r="D1209" s="4" t="b">
        <f>EXACT(G1201,"Yes: Alternative Approach")</f>
        <v>0</v>
      </c>
      <c r="E1209" s="4" t="s">
        <v>723</v>
      </c>
      <c r="F1209" s="4" t="s">
        <v>15</v>
      </c>
      <c r="G1209" s="4" t="s">
        <v>16</v>
      </c>
    </row>
    <row r="1210" spans="1:7" ht="30" outlineLevel="6" collapsed="1">
      <c r="A1210" s="4" t="s">
        <v>15</v>
      </c>
      <c r="B1210" s="4" t="s">
        <v>92</v>
      </c>
      <c r="C1210" s="4" t="s">
        <v>2</v>
      </c>
      <c r="D1210" s="4" t="b">
        <f>EXACT(G1201,"Yes: Alternative Approach")</f>
        <v>0</v>
      </c>
      <c r="E1210" s="4" t="s">
        <v>724</v>
      </c>
      <c r="F1210" s="4" t="s">
        <v>15</v>
      </c>
      <c r="G1210" s="4">
        <v>1</v>
      </c>
    </row>
    <row r="1211" spans="1:7" ht="30" outlineLevel="6" collapsed="1">
      <c r="A1211" s="4" t="s">
        <v>15</v>
      </c>
      <c r="B1211" s="4" t="s">
        <v>13</v>
      </c>
      <c r="C1211" s="4" t="s">
        <v>2</v>
      </c>
      <c r="D1211" s="4" t="b">
        <f>EXACT(G1201,"Yes: Alternative Approach")</f>
        <v>0</v>
      </c>
      <c r="E1211" s="4" t="s">
        <v>725</v>
      </c>
      <c r="F1211" s="4" t="s">
        <v>15</v>
      </c>
      <c r="G1211" s="4" t="s">
        <v>16</v>
      </c>
    </row>
    <row r="1212" spans="1:7" outlineLevel="5">
      <c r="A1212" s="34" t="s">
        <v>15</v>
      </c>
      <c r="B1212" s="35" t="s">
        <v>587</v>
      </c>
      <c r="C1212" s="34" t="s">
        <v>2</v>
      </c>
      <c r="D1212" s="34" t="b">
        <f>EXACT(G1165,"Grid electricity")</f>
        <v>1</v>
      </c>
      <c r="E1212" s="34" t="s">
        <v>588</v>
      </c>
      <c r="F1212" s="34" t="s">
        <v>15</v>
      </c>
      <c r="G1212" s="34" t="s">
        <v>2</v>
      </c>
    </row>
    <row r="1213" spans="1:7" ht="75" outlineLevel="6" collapsed="1">
      <c r="A1213" s="4" t="s">
        <v>12</v>
      </c>
      <c r="B1213" s="4" t="s">
        <v>51</v>
      </c>
      <c r="C1213" s="5" t="s">
        <v>589</v>
      </c>
      <c r="D1213" s="4"/>
      <c r="E1213" s="4" t="s">
        <v>590</v>
      </c>
      <c r="F1213" s="4" t="s">
        <v>15</v>
      </c>
      <c r="G1213" s="4" t="s">
        <v>591</v>
      </c>
    </row>
    <row r="1214" spans="1:7" outlineLevel="6">
      <c r="A1214" s="34" t="s">
        <v>15</v>
      </c>
      <c r="B1214" s="35" t="s">
        <v>592</v>
      </c>
      <c r="C1214" s="34" t="s">
        <v>2</v>
      </c>
      <c r="D1214" s="34" t="b">
        <f>EXACT(G1213,"Calculate the combined margin emission factor of the applicable electricity system, using the procedures in the latest approved version of the “Use Tool 7 to calculate the emission factor for an electricity system” (EFEL,j/k/l,y = EFgrid,CM,y)")</f>
        <v>1</v>
      </c>
      <c r="E1214" s="34" t="s">
        <v>592</v>
      </c>
      <c r="F1214" s="34" t="s">
        <v>15</v>
      </c>
      <c r="G1214" s="34" t="s">
        <v>2</v>
      </c>
    </row>
    <row r="1215" spans="1:7" outlineLevel="7" collapsed="1">
      <c r="A1215" s="4" t="s">
        <v>12</v>
      </c>
      <c r="B1215" s="4" t="s">
        <v>13</v>
      </c>
      <c r="C1215" s="4" t="s">
        <v>2</v>
      </c>
      <c r="D1215" s="4"/>
      <c r="E1215" s="4" t="s">
        <v>593</v>
      </c>
      <c r="F1215" s="4" t="s">
        <v>15</v>
      </c>
      <c r="G1215" s="4" t="s">
        <v>16</v>
      </c>
    </row>
    <row r="1216" spans="1:7" ht="30" outlineLevel="7" collapsed="1">
      <c r="A1216" s="4" t="s">
        <v>12</v>
      </c>
      <c r="B1216" s="4" t="s">
        <v>51</v>
      </c>
      <c r="C1216" s="5" t="s">
        <v>594</v>
      </c>
      <c r="D1216" s="4"/>
      <c r="E1216" s="4" t="s">
        <v>595</v>
      </c>
      <c r="F1216" s="4" t="s">
        <v>15</v>
      </c>
      <c r="G1216" s="4" t="s">
        <v>596</v>
      </c>
    </row>
    <row r="1217" spans="1:7" outlineLevel="7" collapsed="1">
      <c r="A1217" s="4" t="s">
        <v>15</v>
      </c>
      <c r="B1217" s="5" t="s">
        <v>597</v>
      </c>
      <c r="C1217" s="4" t="s">
        <v>2</v>
      </c>
      <c r="D1217" s="4" t="b">
        <f>EXACT(G1216,"Annual")</f>
        <v>0</v>
      </c>
      <c r="E1217" s="4" t="s">
        <v>598</v>
      </c>
      <c r="F1217" s="4" t="s">
        <v>15</v>
      </c>
      <c r="G1217" s="4" t="s">
        <v>2</v>
      </c>
    </row>
    <row r="1218" spans="1:7" outlineLevel="7" collapsed="1">
      <c r="A1218" s="4" t="s">
        <v>15</v>
      </c>
      <c r="B1218" s="5" t="s">
        <v>625</v>
      </c>
      <c r="C1218" s="4" t="s">
        <v>2</v>
      </c>
      <c r="D1218" s="4" t="b">
        <f>EXACT(G1216,"Hourly")</f>
        <v>1</v>
      </c>
      <c r="E1218" s="4" t="s">
        <v>626</v>
      </c>
      <c r="F1218" s="4" t="s">
        <v>15</v>
      </c>
      <c r="G1218" s="4" t="s">
        <v>2</v>
      </c>
    </row>
    <row r="1219" spans="1:7" outlineLevel="7" collapsed="1">
      <c r="A1219" s="4" t="s">
        <v>12</v>
      </c>
      <c r="B1219" s="5" t="s">
        <v>631</v>
      </c>
      <c r="C1219" s="4" t="s">
        <v>2</v>
      </c>
      <c r="D1219" s="4"/>
      <c r="E1219" s="4" t="s">
        <v>631</v>
      </c>
      <c r="F1219" s="4" t="s">
        <v>15</v>
      </c>
      <c r="G1219" s="4" t="s">
        <v>2</v>
      </c>
    </row>
    <row r="1220" spans="1:7" outlineLevel="7" collapsed="1">
      <c r="A1220" s="4" t="s">
        <v>12</v>
      </c>
      <c r="B1220" s="5" t="s">
        <v>641</v>
      </c>
      <c r="C1220" s="4" t="s">
        <v>2</v>
      </c>
      <c r="D1220" s="4"/>
      <c r="E1220" s="4" t="s">
        <v>641</v>
      </c>
      <c r="F1220" s="4" t="s">
        <v>15</v>
      </c>
      <c r="G1220" s="4" t="s">
        <v>2</v>
      </c>
    </row>
    <row r="1221" spans="1:7" outlineLevel="6">
      <c r="A1221" s="34" t="s">
        <v>15</v>
      </c>
      <c r="B1221" s="35" t="s">
        <v>675</v>
      </c>
      <c r="C1221" s="34" t="s">
        <v>2</v>
      </c>
      <c r="D1221" s="34" t="b">
        <f>EXACT(G1213,"Use conservative default values")</f>
        <v>0</v>
      </c>
      <c r="E1221" s="34" t="s">
        <v>676</v>
      </c>
      <c r="F1221" s="34" t="s">
        <v>15</v>
      </c>
      <c r="G1221" s="34" t="s">
        <v>2</v>
      </c>
    </row>
    <row r="1222" spans="1:7" ht="45" outlineLevel="7" collapsed="1">
      <c r="A1222" s="4" t="s">
        <v>12</v>
      </c>
      <c r="B1222" s="4" t="s">
        <v>51</v>
      </c>
      <c r="C1222" s="5" t="s">
        <v>677</v>
      </c>
      <c r="D1222" s="4"/>
      <c r="E1222" s="4" t="s">
        <v>678</v>
      </c>
      <c r="F1222" s="4" t="s">
        <v>15</v>
      </c>
      <c r="G1222" s="4" t="s">
        <v>679</v>
      </c>
    </row>
    <row r="1223" spans="1:7" ht="45" outlineLevel="7" collapsed="1">
      <c r="A1223" s="4" t="s">
        <v>15</v>
      </c>
      <c r="B1223" s="4" t="s">
        <v>51</v>
      </c>
      <c r="C1223" s="5" t="s">
        <v>680</v>
      </c>
      <c r="D1223" s="4" t="b">
        <f>EXACT(G1222,"Only to baseline electricity consumption sources but not to project or leakage electricity consumption sources")</f>
        <v>0</v>
      </c>
      <c r="E1223" s="4" t="s">
        <v>681</v>
      </c>
      <c r="F1223" s="4" t="s">
        <v>15</v>
      </c>
      <c r="G1223" s="4" t="s">
        <v>12</v>
      </c>
    </row>
    <row r="1224" spans="1:7" outlineLevel="6">
      <c r="A1224" s="34" t="s">
        <v>12</v>
      </c>
      <c r="B1224" s="35" t="s">
        <v>682</v>
      </c>
      <c r="C1224" s="34" t="s">
        <v>2</v>
      </c>
      <c r="D1224" s="34"/>
      <c r="E1224" s="34" t="s">
        <v>682</v>
      </c>
      <c r="F1224" s="34" t="s">
        <v>15</v>
      </c>
      <c r="G1224" s="34" t="s">
        <v>2</v>
      </c>
    </row>
    <row r="1225" spans="1:7" ht="30" outlineLevel="7" collapsed="1">
      <c r="A1225" s="4" t="s">
        <v>12</v>
      </c>
      <c r="B1225" s="4" t="s">
        <v>92</v>
      </c>
      <c r="C1225" s="4" t="s">
        <v>2</v>
      </c>
      <c r="D1225" s="4"/>
      <c r="E1225" s="4" t="s">
        <v>683</v>
      </c>
      <c r="F1225" s="4" t="s">
        <v>15</v>
      </c>
      <c r="G1225" s="4">
        <v>1</v>
      </c>
    </row>
    <row r="1226" spans="1:7" ht="30" outlineLevel="7" collapsed="1">
      <c r="A1226" s="4" t="s">
        <v>12</v>
      </c>
      <c r="B1226" s="4" t="s">
        <v>92</v>
      </c>
      <c r="C1226" s="4" t="s">
        <v>2</v>
      </c>
      <c r="D1226" s="4"/>
      <c r="E1226" s="4" t="s">
        <v>684</v>
      </c>
      <c r="F1226" s="4" t="s">
        <v>15</v>
      </c>
      <c r="G1226" s="4">
        <v>1</v>
      </c>
    </row>
    <row r="1227" spans="1:7" outlineLevel="7" collapsed="1">
      <c r="A1227" s="4" t="s">
        <v>12</v>
      </c>
      <c r="B1227" s="4" t="s">
        <v>13</v>
      </c>
      <c r="C1227" s="4" t="s">
        <v>2</v>
      </c>
      <c r="D1227" s="4"/>
      <c r="E1227" s="4" t="s">
        <v>685</v>
      </c>
      <c r="F1227" s="4" t="s">
        <v>15</v>
      </c>
      <c r="G1227" s="4" t="s">
        <v>16</v>
      </c>
    </row>
    <row r="1228" spans="1:7" ht="30" outlineLevel="7" collapsed="1">
      <c r="A1228" s="4" t="s">
        <v>12</v>
      </c>
      <c r="B1228" s="4" t="s">
        <v>92</v>
      </c>
      <c r="C1228" s="4" t="s">
        <v>2</v>
      </c>
      <c r="D1228" s="4"/>
      <c r="E1228" s="4" t="s">
        <v>686</v>
      </c>
      <c r="F1228" s="4" t="s">
        <v>15</v>
      </c>
      <c r="G1228" s="4">
        <v>1</v>
      </c>
    </row>
    <row r="1229" spans="1:7" ht="30" outlineLevel="7" collapsed="1">
      <c r="A1229" s="4" t="s">
        <v>12</v>
      </c>
      <c r="B1229" s="4" t="s">
        <v>92</v>
      </c>
      <c r="C1229" s="4" t="s">
        <v>2</v>
      </c>
      <c r="D1229" s="4"/>
      <c r="E1229" s="4" t="s">
        <v>687</v>
      </c>
      <c r="F1229" s="4" t="s">
        <v>15</v>
      </c>
      <c r="G1229" s="4">
        <v>1</v>
      </c>
    </row>
    <row r="1230" spans="1:7" outlineLevel="7" collapsed="1">
      <c r="A1230" s="4" t="s">
        <v>12</v>
      </c>
      <c r="B1230" s="4" t="s">
        <v>13</v>
      </c>
      <c r="C1230" s="4" t="s">
        <v>2</v>
      </c>
      <c r="D1230" s="4"/>
      <c r="E1230" s="4" t="s">
        <v>688</v>
      </c>
      <c r="F1230" s="4" t="s">
        <v>15</v>
      </c>
      <c r="G1230" s="4" t="s">
        <v>16</v>
      </c>
    </row>
    <row r="1231" spans="1:7" ht="30" outlineLevel="7" collapsed="1">
      <c r="A1231" s="4" t="s">
        <v>12</v>
      </c>
      <c r="B1231" s="4" t="s">
        <v>92</v>
      </c>
      <c r="C1231" s="4" t="s">
        <v>2</v>
      </c>
      <c r="D1231" s="4"/>
      <c r="E1231" s="4" t="s">
        <v>689</v>
      </c>
      <c r="F1231" s="4" t="s">
        <v>15</v>
      </c>
      <c r="G1231" s="4">
        <v>1</v>
      </c>
    </row>
    <row r="1232" spans="1:7" ht="30" outlineLevel="7" collapsed="1">
      <c r="A1232" s="4" t="s">
        <v>12</v>
      </c>
      <c r="B1232" s="4" t="s">
        <v>92</v>
      </c>
      <c r="C1232" s="4" t="s">
        <v>2</v>
      </c>
      <c r="D1232" s="4"/>
      <c r="E1232" s="4" t="s">
        <v>690</v>
      </c>
      <c r="F1232" s="4" t="s">
        <v>15</v>
      </c>
      <c r="G1232" s="4">
        <v>1</v>
      </c>
    </row>
    <row r="1233" spans="1:7" outlineLevel="7" collapsed="1">
      <c r="A1233" s="4" t="s">
        <v>12</v>
      </c>
      <c r="B1233" s="4" t="s">
        <v>13</v>
      </c>
      <c r="C1233" s="4" t="s">
        <v>2</v>
      </c>
      <c r="D1233" s="4"/>
      <c r="E1233" s="4" t="s">
        <v>691</v>
      </c>
      <c r="F1233" s="4" t="s">
        <v>15</v>
      </c>
      <c r="G1233" s="4" t="s">
        <v>16</v>
      </c>
    </row>
    <row r="1234" spans="1:7" ht="30" outlineLevel="4">
      <c r="A1234" s="34" t="s">
        <v>15</v>
      </c>
      <c r="B1234" s="35" t="s">
        <v>692</v>
      </c>
      <c r="C1234" s="34" t="s">
        <v>2</v>
      </c>
      <c r="D1234" s="34" t="b">
        <f>EXACT(G1163,"Electricity consumption from (an) off-grid fossil fuel fired captive power plant(s)")</f>
        <v>0</v>
      </c>
      <c r="E1234" s="34" t="s">
        <v>726</v>
      </c>
      <c r="F1234" s="34" t="s">
        <v>15</v>
      </c>
      <c r="G1234" s="34" t="s">
        <v>2</v>
      </c>
    </row>
    <row r="1235" spans="1:7" ht="90" outlineLevel="5" collapsed="1">
      <c r="A1235" s="4" t="s">
        <v>12</v>
      </c>
      <c r="B1235" s="4" t="s">
        <v>51</v>
      </c>
      <c r="C1235" s="5" t="s">
        <v>694</v>
      </c>
      <c r="D1235" s="4"/>
      <c r="E1235" s="4" t="s">
        <v>695</v>
      </c>
      <c r="F1235" s="4" t="s">
        <v>15</v>
      </c>
      <c r="G1235" s="4" t="s">
        <v>696</v>
      </c>
    </row>
    <row r="1236" spans="1:7" outlineLevel="5">
      <c r="A1236" s="34" t="s">
        <v>15</v>
      </c>
      <c r="B1236" s="35" t="s">
        <v>697</v>
      </c>
      <c r="C1236" s="34" t="s">
        <v>2</v>
      </c>
      <c r="D1236" s="34" t="b">
        <f>EXACT(G1235,"No: Generic Approach")</f>
        <v>1</v>
      </c>
      <c r="E1236" s="34" t="s">
        <v>698</v>
      </c>
      <c r="F1236" s="34" t="s">
        <v>15</v>
      </c>
      <c r="G1236" s="34" t="s">
        <v>2</v>
      </c>
    </row>
    <row r="1237" spans="1:7" ht="30" outlineLevel="6" collapsed="1">
      <c r="A1237" s="4" t="s">
        <v>12</v>
      </c>
      <c r="B1237" s="4" t="s">
        <v>51</v>
      </c>
      <c r="C1237" s="5" t="s">
        <v>699</v>
      </c>
      <c r="D1237" s="4"/>
      <c r="E1237" s="4" t="s">
        <v>700</v>
      </c>
      <c r="F1237" s="4" t="s">
        <v>15</v>
      </c>
      <c r="G1237" s="4" t="s">
        <v>701</v>
      </c>
    </row>
    <row r="1238" spans="1:7" ht="45" outlineLevel="6" collapsed="1">
      <c r="A1238" s="4" t="s">
        <v>15</v>
      </c>
      <c r="B1238" s="4" t="s">
        <v>51</v>
      </c>
      <c r="C1238" s="5" t="s">
        <v>702</v>
      </c>
      <c r="D1238" s="4" t="b">
        <f>EXACT(G1237,"Default Value")</f>
        <v>0</v>
      </c>
      <c r="E1238" s="4" t="s">
        <v>703</v>
      </c>
      <c r="F1238" s="4" t="s">
        <v>15</v>
      </c>
      <c r="G1238" s="4" t="s">
        <v>679</v>
      </c>
    </row>
    <row r="1239" spans="1:7" ht="30" outlineLevel="6" collapsed="1">
      <c r="A1239" s="4" t="s">
        <v>15</v>
      </c>
      <c r="B1239" s="4" t="s">
        <v>51</v>
      </c>
      <c r="C1239" s="5" t="s">
        <v>704</v>
      </c>
      <c r="D1239" s="4" t="b">
        <f>EXACT(G1237,"Monitored Data")</f>
        <v>1</v>
      </c>
      <c r="E1239" s="4" t="s">
        <v>705</v>
      </c>
      <c r="F1239" s="4" t="s">
        <v>15</v>
      </c>
      <c r="G1239" s="4" t="s">
        <v>706</v>
      </c>
    </row>
    <row r="1240" spans="1:7" outlineLevel="6">
      <c r="A1240" s="34" t="s">
        <v>15</v>
      </c>
      <c r="B1240" s="35" t="s">
        <v>707</v>
      </c>
      <c r="C1240" s="34" t="s">
        <v>2</v>
      </c>
      <c r="D1240" s="34" t="b">
        <f>EXACT(G1237,"Monitored Data")</f>
        <v>1</v>
      </c>
      <c r="E1240" s="34" t="s">
        <v>708</v>
      </c>
      <c r="F1240" s="34" t="s">
        <v>12</v>
      </c>
      <c r="G1240" s="34" t="s">
        <v>2</v>
      </c>
    </row>
    <row r="1241" spans="1:7" outlineLevel="7" collapsed="1">
      <c r="A1241" s="4" t="s">
        <v>12</v>
      </c>
      <c r="B1241" s="4" t="s">
        <v>13</v>
      </c>
      <c r="C1241" s="4" t="s">
        <v>2</v>
      </c>
      <c r="D1241" s="4"/>
      <c r="E1241" s="4" t="s">
        <v>709</v>
      </c>
      <c r="F1241" s="4" t="s">
        <v>15</v>
      </c>
      <c r="G1241" s="4" t="s">
        <v>16</v>
      </c>
    </row>
    <row r="1242" spans="1:7" ht="30" outlineLevel="7" collapsed="1">
      <c r="A1242" s="4" t="s">
        <v>12</v>
      </c>
      <c r="B1242" s="4" t="s">
        <v>51</v>
      </c>
      <c r="C1242" s="5" t="s">
        <v>710</v>
      </c>
      <c r="D1242" s="4"/>
      <c r="E1242" s="4" t="s">
        <v>711</v>
      </c>
      <c r="F1242" s="4" t="s">
        <v>15</v>
      </c>
      <c r="G1242" s="4" t="s">
        <v>712</v>
      </c>
    </row>
    <row r="1243" spans="1:7" ht="30" outlineLevel="7" collapsed="1">
      <c r="A1243" s="4" t="s">
        <v>12</v>
      </c>
      <c r="B1243" s="4" t="s">
        <v>92</v>
      </c>
      <c r="C1243" s="4" t="s">
        <v>2</v>
      </c>
      <c r="D1243" s="4"/>
      <c r="E1243" s="4" t="s">
        <v>713</v>
      </c>
      <c r="F1243" s="4" t="s">
        <v>15</v>
      </c>
      <c r="G1243" s="4">
        <v>1</v>
      </c>
    </row>
    <row r="1244" spans="1:7" ht="30" outlineLevel="7" collapsed="1">
      <c r="A1244" s="4" t="s">
        <v>12</v>
      </c>
      <c r="B1244" s="4" t="s">
        <v>92</v>
      </c>
      <c r="C1244" s="4" t="s">
        <v>2</v>
      </c>
      <c r="D1244" s="4"/>
      <c r="E1244" s="4" t="s">
        <v>714</v>
      </c>
      <c r="F1244" s="4" t="s">
        <v>15</v>
      </c>
      <c r="G1244" s="4">
        <v>1</v>
      </c>
    </row>
    <row r="1245" spans="1:7" ht="60" outlineLevel="7" collapsed="1">
      <c r="A1245" s="4" t="s">
        <v>12</v>
      </c>
      <c r="B1245" s="4" t="s">
        <v>92</v>
      </c>
      <c r="C1245" s="4" t="s">
        <v>2</v>
      </c>
      <c r="D1245" s="4"/>
      <c r="E1245" s="4" t="s">
        <v>715</v>
      </c>
      <c r="F1245" s="4" t="s">
        <v>15</v>
      </c>
      <c r="G1245" s="4">
        <v>1</v>
      </c>
    </row>
    <row r="1246" spans="1:7" ht="30" outlineLevel="7" collapsed="1">
      <c r="A1246" s="4" t="s">
        <v>15</v>
      </c>
      <c r="B1246" s="4" t="s">
        <v>92</v>
      </c>
      <c r="C1246" s="4" t="s">
        <v>2</v>
      </c>
      <c r="D1246" s="4" t="s">
        <v>15</v>
      </c>
      <c r="E1246" s="4" t="s">
        <v>716</v>
      </c>
      <c r="F1246" s="4" t="s">
        <v>15</v>
      </c>
      <c r="G1246" s="4">
        <v>1</v>
      </c>
    </row>
    <row r="1247" spans="1:7" ht="30" outlineLevel="7" collapsed="1">
      <c r="A1247" s="4" t="s">
        <v>15</v>
      </c>
      <c r="B1247" s="4" t="s">
        <v>92</v>
      </c>
      <c r="C1247" s="4" t="s">
        <v>2</v>
      </c>
      <c r="D1247" s="4" t="s">
        <v>15</v>
      </c>
      <c r="E1247" s="4" t="s">
        <v>717</v>
      </c>
      <c r="F1247" s="4" t="s">
        <v>15</v>
      </c>
      <c r="G1247" s="4">
        <v>1</v>
      </c>
    </row>
    <row r="1248" spans="1:7" ht="30" outlineLevel="7" collapsed="1">
      <c r="A1248" s="4" t="s">
        <v>15</v>
      </c>
      <c r="B1248" s="4" t="s">
        <v>92</v>
      </c>
      <c r="C1248" s="4" t="s">
        <v>2</v>
      </c>
      <c r="D1248" s="4" t="s">
        <v>15</v>
      </c>
      <c r="E1248" s="4" t="s">
        <v>718</v>
      </c>
      <c r="F1248" s="4" t="s">
        <v>15</v>
      </c>
      <c r="G1248" s="4">
        <v>1</v>
      </c>
    </row>
    <row r="1249" spans="1:7" ht="30" outlineLevel="7" collapsed="1">
      <c r="A1249" s="4" t="s">
        <v>15</v>
      </c>
      <c r="B1249" s="4" t="s">
        <v>92</v>
      </c>
      <c r="C1249" s="4" t="s">
        <v>2</v>
      </c>
      <c r="D1249" s="4" t="s">
        <v>15</v>
      </c>
      <c r="E1249" s="4" t="s">
        <v>719</v>
      </c>
      <c r="F1249" s="4" t="s">
        <v>15</v>
      </c>
      <c r="G1249" s="4">
        <v>1</v>
      </c>
    </row>
    <row r="1250" spans="1:7" ht="30" outlineLevel="7" collapsed="1">
      <c r="A1250" s="4" t="s">
        <v>15</v>
      </c>
      <c r="B1250" s="4" t="s">
        <v>92</v>
      </c>
      <c r="C1250" s="4" t="s">
        <v>2</v>
      </c>
      <c r="D1250" s="4" t="s">
        <v>15</v>
      </c>
      <c r="E1250" s="4" t="s">
        <v>720</v>
      </c>
      <c r="F1250" s="4" t="s">
        <v>15</v>
      </c>
      <c r="G1250" s="4">
        <v>1</v>
      </c>
    </row>
    <row r="1251" spans="1:7" ht="30" outlineLevel="7" collapsed="1">
      <c r="A1251" s="4" t="s">
        <v>15</v>
      </c>
      <c r="B1251" s="4" t="s">
        <v>92</v>
      </c>
      <c r="C1251" s="4" t="s">
        <v>2</v>
      </c>
      <c r="D1251" s="4" t="s">
        <v>15</v>
      </c>
      <c r="E1251" s="4" t="s">
        <v>721</v>
      </c>
      <c r="F1251" s="4" t="s">
        <v>15</v>
      </c>
      <c r="G1251" s="4">
        <v>1</v>
      </c>
    </row>
    <row r="1252" spans="1:7" outlineLevel="6">
      <c r="A1252" s="34" t="s">
        <v>12</v>
      </c>
      <c r="B1252" s="35" t="s">
        <v>682</v>
      </c>
      <c r="C1252" s="34" t="s">
        <v>2</v>
      </c>
      <c r="D1252" s="34"/>
      <c r="E1252" s="34" t="s">
        <v>682</v>
      </c>
      <c r="F1252" s="34" t="s">
        <v>15</v>
      </c>
      <c r="G1252" s="34" t="s">
        <v>2</v>
      </c>
    </row>
    <row r="1253" spans="1:7" ht="30" outlineLevel="7" collapsed="1">
      <c r="A1253" s="4" t="s">
        <v>12</v>
      </c>
      <c r="B1253" s="4" t="s">
        <v>92</v>
      </c>
      <c r="C1253" s="4" t="s">
        <v>2</v>
      </c>
      <c r="D1253" s="4"/>
      <c r="E1253" s="4" t="s">
        <v>683</v>
      </c>
      <c r="F1253" s="4" t="s">
        <v>15</v>
      </c>
      <c r="G1253" s="4">
        <v>1</v>
      </c>
    </row>
    <row r="1254" spans="1:7" ht="30" outlineLevel="7" collapsed="1">
      <c r="A1254" s="4" t="s">
        <v>12</v>
      </c>
      <c r="B1254" s="4" t="s">
        <v>92</v>
      </c>
      <c r="C1254" s="4" t="s">
        <v>2</v>
      </c>
      <c r="D1254" s="4"/>
      <c r="E1254" s="4" t="s">
        <v>684</v>
      </c>
      <c r="F1254" s="4" t="s">
        <v>15</v>
      </c>
      <c r="G1254" s="4">
        <v>1</v>
      </c>
    </row>
    <row r="1255" spans="1:7" outlineLevel="7" collapsed="1">
      <c r="A1255" s="4" t="s">
        <v>12</v>
      </c>
      <c r="B1255" s="4" t="s">
        <v>13</v>
      </c>
      <c r="C1255" s="4" t="s">
        <v>2</v>
      </c>
      <c r="D1255" s="4"/>
      <c r="E1255" s="4" t="s">
        <v>685</v>
      </c>
      <c r="F1255" s="4" t="s">
        <v>15</v>
      </c>
      <c r="G1255" s="4" t="s">
        <v>16</v>
      </c>
    </row>
    <row r="1256" spans="1:7" ht="30" outlineLevel="7" collapsed="1">
      <c r="A1256" s="4" t="s">
        <v>12</v>
      </c>
      <c r="B1256" s="4" t="s">
        <v>92</v>
      </c>
      <c r="C1256" s="4" t="s">
        <v>2</v>
      </c>
      <c r="D1256" s="4"/>
      <c r="E1256" s="4" t="s">
        <v>686</v>
      </c>
      <c r="F1256" s="4" t="s">
        <v>15</v>
      </c>
      <c r="G1256" s="4">
        <v>1</v>
      </c>
    </row>
    <row r="1257" spans="1:7" ht="30" outlineLevel="7" collapsed="1">
      <c r="A1257" s="4" t="s">
        <v>12</v>
      </c>
      <c r="B1257" s="4" t="s">
        <v>92</v>
      </c>
      <c r="C1257" s="4" t="s">
        <v>2</v>
      </c>
      <c r="D1257" s="4"/>
      <c r="E1257" s="4" t="s">
        <v>687</v>
      </c>
      <c r="F1257" s="4" t="s">
        <v>15</v>
      </c>
      <c r="G1257" s="4">
        <v>1</v>
      </c>
    </row>
    <row r="1258" spans="1:7" outlineLevel="7" collapsed="1">
      <c r="A1258" s="4" t="s">
        <v>12</v>
      </c>
      <c r="B1258" s="4" t="s">
        <v>13</v>
      </c>
      <c r="C1258" s="4" t="s">
        <v>2</v>
      </c>
      <c r="D1258" s="4"/>
      <c r="E1258" s="4" t="s">
        <v>688</v>
      </c>
      <c r="F1258" s="4" t="s">
        <v>15</v>
      </c>
      <c r="G1258" s="4" t="s">
        <v>16</v>
      </c>
    </row>
    <row r="1259" spans="1:7" ht="30" outlineLevel="7" collapsed="1">
      <c r="A1259" s="4" t="s">
        <v>12</v>
      </c>
      <c r="B1259" s="4" t="s">
        <v>92</v>
      </c>
      <c r="C1259" s="4" t="s">
        <v>2</v>
      </c>
      <c r="D1259" s="4"/>
      <c r="E1259" s="4" t="s">
        <v>689</v>
      </c>
      <c r="F1259" s="4" t="s">
        <v>15</v>
      </c>
      <c r="G1259" s="4">
        <v>1</v>
      </c>
    </row>
    <row r="1260" spans="1:7" ht="30" outlineLevel="7" collapsed="1">
      <c r="A1260" s="4" t="s">
        <v>12</v>
      </c>
      <c r="B1260" s="4" t="s">
        <v>92</v>
      </c>
      <c r="C1260" s="4" t="s">
        <v>2</v>
      </c>
      <c r="D1260" s="4"/>
      <c r="E1260" s="4" t="s">
        <v>690</v>
      </c>
      <c r="F1260" s="4" t="s">
        <v>15</v>
      </c>
      <c r="G1260" s="4">
        <v>1</v>
      </c>
    </row>
    <row r="1261" spans="1:7" outlineLevel="7" collapsed="1">
      <c r="A1261" s="4" t="s">
        <v>12</v>
      </c>
      <c r="B1261" s="4" t="s">
        <v>13</v>
      </c>
      <c r="C1261" s="4" t="s">
        <v>2</v>
      </c>
      <c r="D1261" s="4"/>
      <c r="E1261" s="4" t="s">
        <v>691</v>
      </c>
      <c r="F1261" s="4" t="s">
        <v>15</v>
      </c>
      <c r="G1261" s="4" t="s">
        <v>16</v>
      </c>
    </row>
    <row r="1262" spans="1:7" ht="30" outlineLevel="5" collapsed="1">
      <c r="A1262" s="4" t="s">
        <v>15</v>
      </c>
      <c r="B1262" s="4" t="s">
        <v>92</v>
      </c>
      <c r="C1262" s="4" t="s">
        <v>2</v>
      </c>
      <c r="D1262" s="4" t="b">
        <f>EXACT(G1235,"Yes: Alternative Approach")</f>
        <v>0</v>
      </c>
      <c r="E1262" s="4" t="s">
        <v>722</v>
      </c>
      <c r="F1262" s="4" t="s">
        <v>15</v>
      </c>
      <c r="G1262" s="4">
        <v>1</v>
      </c>
    </row>
    <row r="1263" spans="1:7" ht="30" outlineLevel="5" collapsed="1">
      <c r="A1263" s="4" t="s">
        <v>15</v>
      </c>
      <c r="B1263" s="4" t="s">
        <v>13</v>
      </c>
      <c r="C1263" s="4" t="s">
        <v>2</v>
      </c>
      <c r="D1263" s="4" t="b">
        <f>EXACT(G1235,"Yes: Alternative Approach")</f>
        <v>0</v>
      </c>
      <c r="E1263" s="4" t="s">
        <v>723</v>
      </c>
      <c r="F1263" s="4" t="s">
        <v>15</v>
      </c>
      <c r="G1263" s="4" t="s">
        <v>16</v>
      </c>
    </row>
    <row r="1264" spans="1:7" ht="30" outlineLevel="5" collapsed="1">
      <c r="A1264" s="4" t="s">
        <v>15</v>
      </c>
      <c r="B1264" s="4" t="s">
        <v>92</v>
      </c>
      <c r="C1264" s="4" t="s">
        <v>2</v>
      </c>
      <c r="D1264" s="4" t="b">
        <f>EXACT(G1235,"Yes: Alternative Approach")</f>
        <v>0</v>
      </c>
      <c r="E1264" s="4" t="s">
        <v>724</v>
      </c>
      <c r="F1264" s="4" t="s">
        <v>15</v>
      </c>
      <c r="G1264" s="4">
        <v>1</v>
      </c>
    </row>
    <row r="1265" spans="1:7" ht="30" outlineLevel="5" collapsed="1">
      <c r="A1265" s="4" t="s">
        <v>15</v>
      </c>
      <c r="B1265" s="4" t="s">
        <v>13</v>
      </c>
      <c r="C1265" s="4" t="s">
        <v>2</v>
      </c>
      <c r="D1265" s="4" t="b">
        <f>EXACT(G1235,"Yes: Alternative Approach")</f>
        <v>0</v>
      </c>
      <c r="E1265" s="4" t="s">
        <v>725</v>
      </c>
      <c r="F1265" s="4" t="s">
        <v>15</v>
      </c>
      <c r="G1265" s="4" t="s">
        <v>16</v>
      </c>
    </row>
    <row r="1266" spans="1:7" outlineLevel="4">
      <c r="A1266" s="34" t="s">
        <v>15</v>
      </c>
      <c r="B1266" s="35" t="s">
        <v>587</v>
      </c>
      <c r="C1266" s="34" t="s">
        <v>2</v>
      </c>
      <c r="D1266" s="34" t="b">
        <f>EXACT(G1163,"Electricity consumption from the grid")</f>
        <v>1</v>
      </c>
      <c r="E1266" s="34" t="s">
        <v>588</v>
      </c>
      <c r="F1266" s="34" t="s">
        <v>15</v>
      </c>
      <c r="G1266" s="34" t="s">
        <v>2</v>
      </c>
    </row>
    <row r="1267" spans="1:7" ht="75" outlineLevel="5" collapsed="1">
      <c r="A1267" s="4" t="s">
        <v>12</v>
      </c>
      <c r="B1267" s="4" t="s">
        <v>51</v>
      </c>
      <c r="C1267" s="5" t="s">
        <v>589</v>
      </c>
      <c r="D1267" s="4"/>
      <c r="E1267" s="4" t="s">
        <v>590</v>
      </c>
      <c r="F1267" s="4" t="s">
        <v>15</v>
      </c>
      <c r="G1267" s="4" t="s">
        <v>591</v>
      </c>
    </row>
    <row r="1268" spans="1:7" outlineLevel="5">
      <c r="A1268" s="34" t="s">
        <v>15</v>
      </c>
      <c r="B1268" s="35" t="s">
        <v>592</v>
      </c>
      <c r="C1268" s="34" t="s">
        <v>2</v>
      </c>
      <c r="D1268" s="34" t="b">
        <f>EXACT(G1267,"Calculate the combined margin emission factor of the applicable electricity system, using the procedures in the latest approved version of the “Use Tool 7 to calculate the emission factor for an electricity system” (EFEL,j/k/l,y = EFgrid,CM,y)")</f>
        <v>1</v>
      </c>
      <c r="E1268" s="34" t="s">
        <v>592</v>
      </c>
      <c r="F1268" s="34" t="s">
        <v>15</v>
      </c>
      <c r="G1268" s="34" t="s">
        <v>2</v>
      </c>
    </row>
    <row r="1269" spans="1:7" outlineLevel="6" collapsed="1">
      <c r="A1269" s="4" t="s">
        <v>12</v>
      </c>
      <c r="B1269" s="4" t="s">
        <v>13</v>
      </c>
      <c r="C1269" s="4" t="s">
        <v>2</v>
      </c>
      <c r="D1269" s="4"/>
      <c r="E1269" s="4" t="s">
        <v>593</v>
      </c>
      <c r="F1269" s="4" t="s">
        <v>15</v>
      </c>
      <c r="G1269" s="4" t="s">
        <v>16</v>
      </c>
    </row>
    <row r="1270" spans="1:7" ht="30" outlineLevel="6" collapsed="1">
      <c r="A1270" s="4" t="s">
        <v>12</v>
      </c>
      <c r="B1270" s="4" t="s">
        <v>51</v>
      </c>
      <c r="C1270" s="5" t="s">
        <v>594</v>
      </c>
      <c r="D1270" s="4"/>
      <c r="E1270" s="4" t="s">
        <v>595</v>
      </c>
      <c r="F1270" s="4" t="s">
        <v>15</v>
      </c>
      <c r="G1270" s="4" t="s">
        <v>596</v>
      </c>
    </row>
    <row r="1271" spans="1:7" outlineLevel="6">
      <c r="A1271" s="34" t="s">
        <v>15</v>
      </c>
      <c r="B1271" s="35" t="s">
        <v>597</v>
      </c>
      <c r="C1271" s="34" t="s">
        <v>2</v>
      </c>
      <c r="D1271" s="34" t="b">
        <f>EXACT(G1270,"Annual")</f>
        <v>0</v>
      </c>
      <c r="E1271" s="34" t="s">
        <v>598</v>
      </c>
      <c r="F1271" s="34" t="s">
        <v>15</v>
      </c>
      <c r="G1271" s="34" t="s">
        <v>2</v>
      </c>
    </row>
    <row r="1272" spans="1:7" ht="30" outlineLevel="7" collapsed="1">
      <c r="A1272" s="4" t="s">
        <v>12</v>
      </c>
      <c r="B1272" s="4" t="s">
        <v>51</v>
      </c>
      <c r="C1272" s="5" t="s">
        <v>599</v>
      </c>
      <c r="D1272" s="4"/>
      <c r="E1272" s="4" t="s">
        <v>598</v>
      </c>
      <c r="F1272" s="4" t="s">
        <v>15</v>
      </c>
      <c r="G1272" s="4" t="s">
        <v>12</v>
      </c>
    </row>
    <row r="1273" spans="1:7" outlineLevel="7" collapsed="1">
      <c r="A1273" s="4" t="s">
        <v>15</v>
      </c>
      <c r="B1273" s="5" t="s">
        <v>600</v>
      </c>
      <c r="C1273" s="4" t="s">
        <v>2</v>
      </c>
      <c r="D1273" s="4" t="b">
        <f>EXACT(G1272,"No")</f>
        <v>0</v>
      </c>
      <c r="E1273" s="4" t="s">
        <v>601</v>
      </c>
      <c r="F1273" s="4" t="s">
        <v>15</v>
      </c>
      <c r="G1273" s="4" t="s">
        <v>2</v>
      </c>
    </row>
    <row r="1274" spans="1:7" outlineLevel="7" collapsed="1">
      <c r="A1274" s="4" t="s">
        <v>15</v>
      </c>
      <c r="B1274" s="5" t="s">
        <v>610</v>
      </c>
      <c r="C1274" s="4" t="s">
        <v>2</v>
      </c>
      <c r="D1274" s="4" t="b">
        <f>EXACT(G1272,"Yes")</f>
        <v>1</v>
      </c>
      <c r="E1274" s="4" t="s">
        <v>611</v>
      </c>
      <c r="F1274" s="4" t="s">
        <v>15</v>
      </c>
      <c r="G1274" s="4" t="s">
        <v>2</v>
      </c>
    </row>
    <row r="1275" spans="1:7" outlineLevel="6">
      <c r="A1275" s="34" t="s">
        <v>15</v>
      </c>
      <c r="B1275" s="35" t="s">
        <v>625</v>
      </c>
      <c r="C1275" s="34" t="s">
        <v>2</v>
      </c>
      <c r="D1275" s="34" t="b">
        <f>EXACT(G1270,"Hourly")</f>
        <v>1</v>
      </c>
      <c r="E1275" s="34" t="s">
        <v>626</v>
      </c>
      <c r="F1275" s="34" t="s">
        <v>15</v>
      </c>
      <c r="G1275" s="34" t="s">
        <v>2</v>
      </c>
    </row>
    <row r="1276" spans="1:7" ht="30" outlineLevel="7" collapsed="1">
      <c r="A1276" s="4" t="s">
        <v>12</v>
      </c>
      <c r="B1276" s="4" t="s">
        <v>51</v>
      </c>
      <c r="C1276" s="5" t="s">
        <v>627</v>
      </c>
      <c r="D1276" s="4"/>
      <c r="E1276" s="4" t="s">
        <v>628</v>
      </c>
      <c r="F1276" s="4" t="s">
        <v>15</v>
      </c>
      <c r="G1276" s="4" t="s">
        <v>629</v>
      </c>
    </row>
    <row r="1277" spans="1:7" ht="30" outlineLevel="7" collapsed="1">
      <c r="A1277" s="4" t="s">
        <v>12</v>
      </c>
      <c r="B1277" s="4" t="s">
        <v>92</v>
      </c>
      <c r="C1277" s="4" t="s">
        <v>2</v>
      </c>
      <c r="D1277" s="4"/>
      <c r="E1277" s="4" t="s">
        <v>630</v>
      </c>
      <c r="F1277" s="4" t="s">
        <v>15</v>
      </c>
      <c r="G1277" s="4">
        <v>1</v>
      </c>
    </row>
    <row r="1278" spans="1:7" outlineLevel="6">
      <c r="A1278" s="34" t="s">
        <v>12</v>
      </c>
      <c r="B1278" s="35" t="s">
        <v>631</v>
      </c>
      <c r="C1278" s="34" t="s">
        <v>2</v>
      </c>
      <c r="D1278" s="34"/>
      <c r="E1278" s="34" t="s">
        <v>631</v>
      </c>
      <c r="F1278" s="34" t="s">
        <v>15</v>
      </c>
      <c r="G1278" s="34" t="s">
        <v>2</v>
      </c>
    </row>
    <row r="1279" spans="1:7" outlineLevel="7" collapsed="1">
      <c r="A1279" s="4" t="s">
        <v>15</v>
      </c>
      <c r="B1279" s="4" t="s">
        <v>92</v>
      </c>
      <c r="C1279" s="4" t="s">
        <v>2</v>
      </c>
      <c r="D1279" s="4" t="s">
        <v>15</v>
      </c>
      <c r="E1279" s="4" t="s">
        <v>632</v>
      </c>
      <c r="F1279" s="4" t="s">
        <v>15</v>
      </c>
      <c r="G1279" s="4">
        <v>1</v>
      </c>
    </row>
    <row r="1280" spans="1:7" ht="409.5" outlineLevel="7" collapsed="1">
      <c r="A1280" s="4" t="s">
        <v>15</v>
      </c>
      <c r="B1280" s="4" t="s">
        <v>115</v>
      </c>
      <c r="C1280" s="36" t="s">
        <v>116</v>
      </c>
      <c r="D1280" s="4"/>
      <c r="E1280" s="37" t="s">
        <v>633</v>
      </c>
      <c r="F1280" s="4" t="s">
        <v>15</v>
      </c>
      <c r="G1280" s="4" t="s">
        <v>2</v>
      </c>
    </row>
    <row r="1281" spans="1:7" outlineLevel="7" collapsed="1">
      <c r="A1281" s="4" t="s">
        <v>12</v>
      </c>
      <c r="B1281" s="4" t="s">
        <v>92</v>
      </c>
      <c r="C1281" s="4" t="s">
        <v>2</v>
      </c>
      <c r="D1281" s="4"/>
      <c r="E1281" s="4" t="s">
        <v>634</v>
      </c>
      <c r="F1281" s="4" t="s">
        <v>15</v>
      </c>
      <c r="G1281" s="4">
        <v>1</v>
      </c>
    </row>
    <row r="1282" spans="1:7" outlineLevel="7" collapsed="1">
      <c r="A1282" s="4" t="s">
        <v>12</v>
      </c>
      <c r="B1282" s="4" t="s">
        <v>92</v>
      </c>
      <c r="C1282" s="4" t="s">
        <v>2</v>
      </c>
      <c r="D1282" s="4"/>
      <c r="E1282" s="4" t="s">
        <v>635</v>
      </c>
      <c r="F1282" s="4" t="s">
        <v>15</v>
      </c>
      <c r="G1282" s="4">
        <v>1</v>
      </c>
    </row>
    <row r="1283" spans="1:7" outlineLevel="7" collapsed="1">
      <c r="A1283" s="4" t="s">
        <v>12</v>
      </c>
      <c r="B1283" s="5" t="s">
        <v>636</v>
      </c>
      <c r="C1283" s="4" t="s">
        <v>2</v>
      </c>
      <c r="D1283" s="4"/>
      <c r="E1283" s="4" t="s">
        <v>636</v>
      </c>
      <c r="F1283" s="4" t="s">
        <v>12</v>
      </c>
      <c r="G1283" s="4" t="s">
        <v>2</v>
      </c>
    </row>
    <row r="1284" spans="1:7" outlineLevel="6">
      <c r="A1284" s="34" t="s">
        <v>12</v>
      </c>
      <c r="B1284" s="35" t="s">
        <v>641</v>
      </c>
      <c r="C1284" s="34" t="s">
        <v>2</v>
      </c>
      <c r="D1284" s="34"/>
      <c r="E1284" s="34" t="s">
        <v>641</v>
      </c>
      <c r="F1284" s="34" t="s">
        <v>15</v>
      </c>
      <c r="G1284" s="34" t="s">
        <v>2</v>
      </c>
    </row>
    <row r="1285" spans="1:7" ht="30" outlineLevel="7" collapsed="1">
      <c r="A1285" s="4" t="s">
        <v>12</v>
      </c>
      <c r="B1285" s="4" t="s">
        <v>51</v>
      </c>
      <c r="C1285" s="5" t="s">
        <v>642</v>
      </c>
      <c r="D1285" s="4"/>
      <c r="E1285" s="4" t="s">
        <v>643</v>
      </c>
      <c r="F1285" s="4" t="s">
        <v>15</v>
      </c>
      <c r="G1285" s="4" t="s">
        <v>12</v>
      </c>
    </row>
    <row r="1286" spans="1:7" outlineLevel="7" collapsed="1">
      <c r="A1286" s="4" t="s">
        <v>15</v>
      </c>
      <c r="B1286" s="5" t="s">
        <v>644</v>
      </c>
      <c r="C1286" s="4" t="s">
        <v>2</v>
      </c>
      <c r="D1286" s="4" t="b">
        <f>EXACT(G1285,"No")</f>
        <v>0</v>
      </c>
      <c r="E1286" s="4" t="s">
        <v>645</v>
      </c>
      <c r="F1286" s="4" t="s">
        <v>15</v>
      </c>
      <c r="G1286" s="4" t="s">
        <v>2</v>
      </c>
    </row>
    <row r="1287" spans="1:7" outlineLevel="7" collapsed="1">
      <c r="A1287" s="4" t="s">
        <v>15</v>
      </c>
      <c r="B1287" s="5" t="s">
        <v>668</v>
      </c>
      <c r="C1287" s="4" t="s">
        <v>2</v>
      </c>
      <c r="D1287" s="4" t="b">
        <f>EXACT(G1285,"Yes")</f>
        <v>1</v>
      </c>
      <c r="E1287" s="4" t="s">
        <v>668</v>
      </c>
      <c r="F1287" s="4" t="s">
        <v>15</v>
      </c>
      <c r="G1287" s="4" t="s">
        <v>2</v>
      </c>
    </row>
    <row r="1288" spans="1:7" ht="30" outlineLevel="7" collapsed="1">
      <c r="A1288" s="4" t="s">
        <v>12</v>
      </c>
      <c r="B1288" s="4" t="s">
        <v>51</v>
      </c>
      <c r="C1288" s="5" t="s">
        <v>669</v>
      </c>
      <c r="D1288" s="4"/>
      <c r="E1288" s="4" t="s">
        <v>670</v>
      </c>
      <c r="F1288" s="4" t="s">
        <v>15</v>
      </c>
      <c r="G1288" s="4" t="s">
        <v>12</v>
      </c>
    </row>
    <row r="1289" spans="1:7" ht="30" outlineLevel="7" collapsed="1">
      <c r="A1289" s="4" t="s">
        <v>12</v>
      </c>
      <c r="B1289" s="4" t="s">
        <v>51</v>
      </c>
      <c r="C1289" s="5" t="s">
        <v>671</v>
      </c>
      <c r="D1289" s="4"/>
      <c r="E1289" s="4" t="s">
        <v>672</v>
      </c>
      <c r="F1289" s="4" t="s">
        <v>15</v>
      </c>
      <c r="G1289" s="4" t="s">
        <v>673</v>
      </c>
    </row>
    <row r="1290" spans="1:7" outlineLevel="7" collapsed="1">
      <c r="A1290" s="4" t="s">
        <v>15</v>
      </c>
      <c r="B1290" s="4" t="s">
        <v>92</v>
      </c>
      <c r="C1290" s="4" t="s">
        <v>2</v>
      </c>
      <c r="D1290" s="4" t="s">
        <v>15</v>
      </c>
      <c r="E1290" s="4" t="s">
        <v>674</v>
      </c>
      <c r="F1290" s="4" t="s">
        <v>15</v>
      </c>
      <c r="G1290" s="4">
        <v>1</v>
      </c>
    </row>
    <row r="1291" spans="1:7" outlineLevel="5">
      <c r="A1291" s="34" t="s">
        <v>15</v>
      </c>
      <c r="B1291" s="35" t="s">
        <v>675</v>
      </c>
      <c r="C1291" s="34" t="s">
        <v>2</v>
      </c>
      <c r="D1291" s="34" t="b">
        <f>EXACT(G1267,"Use conservative default values")</f>
        <v>0</v>
      </c>
      <c r="E1291" s="34" t="s">
        <v>676</v>
      </c>
      <c r="F1291" s="34" t="s">
        <v>15</v>
      </c>
      <c r="G1291" s="34" t="s">
        <v>2</v>
      </c>
    </row>
    <row r="1292" spans="1:7" ht="45" outlineLevel="6" collapsed="1">
      <c r="A1292" s="4" t="s">
        <v>12</v>
      </c>
      <c r="B1292" s="4" t="s">
        <v>51</v>
      </c>
      <c r="C1292" s="5" t="s">
        <v>677</v>
      </c>
      <c r="D1292" s="4"/>
      <c r="E1292" s="4" t="s">
        <v>678</v>
      </c>
      <c r="F1292" s="4" t="s">
        <v>15</v>
      </c>
      <c r="G1292" s="4" t="s">
        <v>679</v>
      </c>
    </row>
    <row r="1293" spans="1:7" ht="45" outlineLevel="6" collapsed="1">
      <c r="A1293" s="4" t="s">
        <v>15</v>
      </c>
      <c r="B1293" s="4" t="s">
        <v>51</v>
      </c>
      <c r="C1293" s="5" t="s">
        <v>680</v>
      </c>
      <c r="D1293" s="4" t="b">
        <f>EXACT(G1292,"Only to baseline electricity consumption sources but not to project or leakage electricity consumption sources")</f>
        <v>0</v>
      </c>
      <c r="E1293" s="4" t="s">
        <v>681</v>
      </c>
      <c r="F1293" s="4" t="s">
        <v>15</v>
      </c>
      <c r="G1293" s="4" t="s">
        <v>12</v>
      </c>
    </row>
    <row r="1294" spans="1:7" outlineLevel="5">
      <c r="A1294" s="34" t="s">
        <v>12</v>
      </c>
      <c r="B1294" s="35" t="s">
        <v>682</v>
      </c>
      <c r="C1294" s="34" t="s">
        <v>2</v>
      </c>
      <c r="D1294" s="34"/>
      <c r="E1294" s="34" t="s">
        <v>682</v>
      </c>
      <c r="F1294" s="34" t="s">
        <v>15</v>
      </c>
      <c r="G1294" s="34" t="s">
        <v>2</v>
      </c>
    </row>
    <row r="1295" spans="1:7" ht="30" outlineLevel="6" collapsed="1">
      <c r="A1295" s="4" t="s">
        <v>12</v>
      </c>
      <c r="B1295" s="4" t="s">
        <v>92</v>
      </c>
      <c r="C1295" s="4" t="s">
        <v>2</v>
      </c>
      <c r="D1295" s="4"/>
      <c r="E1295" s="4" t="s">
        <v>683</v>
      </c>
      <c r="F1295" s="4" t="s">
        <v>15</v>
      </c>
      <c r="G1295" s="4">
        <v>1</v>
      </c>
    </row>
    <row r="1296" spans="1:7" ht="30" outlineLevel="6" collapsed="1">
      <c r="A1296" s="4" t="s">
        <v>12</v>
      </c>
      <c r="B1296" s="4" t="s">
        <v>92</v>
      </c>
      <c r="C1296" s="4" t="s">
        <v>2</v>
      </c>
      <c r="D1296" s="4"/>
      <c r="E1296" s="4" t="s">
        <v>684</v>
      </c>
      <c r="F1296" s="4" t="s">
        <v>15</v>
      </c>
      <c r="G1296" s="4">
        <v>1</v>
      </c>
    </row>
    <row r="1297" spans="1:7" outlineLevel="6" collapsed="1">
      <c r="A1297" s="4" t="s">
        <v>12</v>
      </c>
      <c r="B1297" s="4" t="s">
        <v>13</v>
      </c>
      <c r="C1297" s="4" t="s">
        <v>2</v>
      </c>
      <c r="D1297" s="4"/>
      <c r="E1297" s="4" t="s">
        <v>685</v>
      </c>
      <c r="F1297" s="4" t="s">
        <v>15</v>
      </c>
      <c r="G1297" s="4" t="s">
        <v>16</v>
      </c>
    </row>
    <row r="1298" spans="1:7" ht="30" outlineLevel="6" collapsed="1">
      <c r="A1298" s="4" t="s">
        <v>12</v>
      </c>
      <c r="B1298" s="4" t="s">
        <v>92</v>
      </c>
      <c r="C1298" s="4" t="s">
        <v>2</v>
      </c>
      <c r="D1298" s="4"/>
      <c r="E1298" s="4" t="s">
        <v>686</v>
      </c>
      <c r="F1298" s="4" t="s">
        <v>15</v>
      </c>
      <c r="G1298" s="4">
        <v>1</v>
      </c>
    </row>
    <row r="1299" spans="1:7" ht="30" outlineLevel="6" collapsed="1">
      <c r="A1299" s="4" t="s">
        <v>12</v>
      </c>
      <c r="B1299" s="4" t="s">
        <v>92</v>
      </c>
      <c r="C1299" s="4" t="s">
        <v>2</v>
      </c>
      <c r="D1299" s="4"/>
      <c r="E1299" s="4" t="s">
        <v>687</v>
      </c>
      <c r="F1299" s="4" t="s">
        <v>15</v>
      </c>
      <c r="G1299" s="4">
        <v>1</v>
      </c>
    </row>
    <row r="1300" spans="1:7" outlineLevel="6" collapsed="1">
      <c r="A1300" s="4" t="s">
        <v>12</v>
      </c>
      <c r="B1300" s="4" t="s">
        <v>13</v>
      </c>
      <c r="C1300" s="4" t="s">
        <v>2</v>
      </c>
      <c r="D1300" s="4"/>
      <c r="E1300" s="4" t="s">
        <v>688</v>
      </c>
      <c r="F1300" s="4" t="s">
        <v>15</v>
      </c>
      <c r="G1300" s="4" t="s">
        <v>16</v>
      </c>
    </row>
    <row r="1301" spans="1:7" ht="30" outlineLevel="6" collapsed="1">
      <c r="A1301" s="4" t="s">
        <v>12</v>
      </c>
      <c r="B1301" s="4" t="s">
        <v>92</v>
      </c>
      <c r="C1301" s="4" t="s">
        <v>2</v>
      </c>
      <c r="D1301" s="4"/>
      <c r="E1301" s="4" t="s">
        <v>689</v>
      </c>
      <c r="F1301" s="4" t="s">
        <v>15</v>
      </c>
      <c r="G1301" s="4">
        <v>1</v>
      </c>
    </row>
    <row r="1302" spans="1:7" ht="30" outlineLevel="6" collapsed="1">
      <c r="A1302" s="4" t="s">
        <v>12</v>
      </c>
      <c r="B1302" s="4" t="s">
        <v>92</v>
      </c>
      <c r="C1302" s="4" t="s">
        <v>2</v>
      </c>
      <c r="D1302" s="4"/>
      <c r="E1302" s="4" t="s">
        <v>690</v>
      </c>
      <c r="F1302" s="4" t="s">
        <v>15</v>
      </c>
      <c r="G1302" s="4">
        <v>1</v>
      </c>
    </row>
    <row r="1303" spans="1:7" outlineLevel="6" collapsed="1">
      <c r="A1303" s="4" t="s">
        <v>12</v>
      </c>
      <c r="B1303" s="4" t="s">
        <v>13</v>
      </c>
      <c r="C1303" s="4" t="s">
        <v>2</v>
      </c>
      <c r="D1303" s="4"/>
      <c r="E1303" s="4" t="s">
        <v>691</v>
      </c>
      <c r="F1303" s="4" t="s">
        <v>15</v>
      </c>
      <c r="G1303" s="4" t="s">
        <v>16</v>
      </c>
    </row>
    <row r="1304" spans="1:7" outlineLevel="4" collapsed="1">
      <c r="A1304" s="4" t="s">
        <v>15</v>
      </c>
      <c r="B1304" s="4" t="s">
        <v>92</v>
      </c>
      <c r="C1304" s="4" t="s">
        <v>2</v>
      </c>
      <c r="D1304" s="4" t="s">
        <v>15</v>
      </c>
      <c r="E1304" s="4" t="s">
        <v>754</v>
      </c>
      <c r="F1304" s="4" t="s">
        <v>15</v>
      </c>
      <c r="G1304" s="4">
        <v>1</v>
      </c>
    </row>
    <row r="1305" spans="1:7" ht="30" outlineLevel="4" collapsed="1">
      <c r="A1305" s="4" t="s">
        <v>15</v>
      </c>
      <c r="B1305" s="4" t="s">
        <v>92</v>
      </c>
      <c r="C1305" s="4" t="s">
        <v>2</v>
      </c>
      <c r="D1305" s="4" t="s">
        <v>15</v>
      </c>
      <c r="E1305" s="4" t="s">
        <v>755</v>
      </c>
      <c r="F1305" s="4" t="s">
        <v>15</v>
      </c>
      <c r="G1305" s="4">
        <v>1</v>
      </c>
    </row>
    <row r="1306" spans="1:7" outlineLevel="4" collapsed="1">
      <c r="A1306" s="4" t="s">
        <v>15</v>
      </c>
      <c r="B1306" s="4" t="s">
        <v>92</v>
      </c>
      <c r="C1306" s="4" t="s">
        <v>2</v>
      </c>
      <c r="D1306" s="4" t="s">
        <v>15</v>
      </c>
      <c r="E1306" s="4" t="s">
        <v>756</v>
      </c>
      <c r="F1306" s="4" t="s">
        <v>15</v>
      </c>
      <c r="G1306" s="4">
        <v>1</v>
      </c>
    </row>
    <row r="1307" spans="1:7" ht="30" outlineLevel="4" collapsed="1">
      <c r="A1307" s="4" t="s">
        <v>15</v>
      </c>
      <c r="B1307" s="4" t="s">
        <v>92</v>
      </c>
      <c r="C1307" s="4" t="s">
        <v>2</v>
      </c>
      <c r="D1307" s="4" t="s">
        <v>15</v>
      </c>
      <c r="E1307" s="4" t="s">
        <v>757</v>
      </c>
      <c r="F1307" s="4" t="s">
        <v>15</v>
      </c>
      <c r="G1307" s="4">
        <v>1</v>
      </c>
    </row>
    <row r="1308" spans="1:7" outlineLevel="4" collapsed="1">
      <c r="A1308" s="4" t="s">
        <v>15</v>
      </c>
      <c r="B1308" s="4" t="s">
        <v>92</v>
      </c>
      <c r="C1308" s="4" t="s">
        <v>2</v>
      </c>
      <c r="D1308" s="4" t="s">
        <v>15</v>
      </c>
      <c r="E1308" s="4" t="s">
        <v>758</v>
      </c>
      <c r="F1308" s="4" t="s">
        <v>15</v>
      </c>
      <c r="G1308" s="4">
        <v>1</v>
      </c>
    </row>
    <row r="1309" spans="1:7" ht="30" outlineLevel="4" collapsed="1">
      <c r="A1309" s="4" t="s">
        <v>15</v>
      </c>
      <c r="B1309" s="4" t="s">
        <v>92</v>
      </c>
      <c r="C1309" s="4" t="s">
        <v>2</v>
      </c>
      <c r="D1309" s="4" t="s">
        <v>15</v>
      </c>
      <c r="E1309" s="4" t="s">
        <v>759</v>
      </c>
      <c r="F1309" s="4" t="s">
        <v>15</v>
      </c>
      <c r="G1309" s="4">
        <v>1</v>
      </c>
    </row>
    <row r="1310" spans="1:7" outlineLevel="3">
      <c r="A1310" s="34" t="s">
        <v>15</v>
      </c>
      <c r="B1310" s="35" t="s">
        <v>874</v>
      </c>
      <c r="C1310" s="34" t="s">
        <v>2</v>
      </c>
      <c r="D1310" s="34" t="b">
        <f>EXACT(G1160,"Default Values")</f>
        <v>1</v>
      </c>
      <c r="E1310" s="34" t="s">
        <v>875</v>
      </c>
      <c r="F1310" s="34" t="s">
        <v>15</v>
      </c>
      <c r="G1310" s="34" t="s">
        <v>2</v>
      </c>
    </row>
    <row r="1311" spans="1:7" outlineLevel="4" collapsed="1">
      <c r="A1311" s="4" t="s">
        <v>12</v>
      </c>
      <c r="B1311" s="4" t="s">
        <v>92</v>
      </c>
      <c r="C1311" s="4" t="s">
        <v>2</v>
      </c>
      <c r="D1311" s="4"/>
      <c r="E1311" s="4" t="s">
        <v>876</v>
      </c>
      <c r="F1311" s="4" t="s">
        <v>15</v>
      </c>
      <c r="G1311" s="4">
        <v>1</v>
      </c>
    </row>
    <row r="1312" spans="1:7" ht="30" outlineLevel="4" collapsed="1">
      <c r="A1312" s="4" t="s">
        <v>12</v>
      </c>
      <c r="B1312" s="4" t="s">
        <v>51</v>
      </c>
      <c r="C1312" s="5" t="s">
        <v>877</v>
      </c>
      <c r="D1312" s="4"/>
      <c r="E1312" s="4" t="s">
        <v>878</v>
      </c>
      <c r="F1312" s="4" t="s">
        <v>15</v>
      </c>
      <c r="G1312" s="4" t="s">
        <v>879</v>
      </c>
    </row>
    <row r="1313" spans="1:7" ht="30" outlineLevel="4" collapsed="1">
      <c r="A1313" s="4" t="s">
        <v>15</v>
      </c>
      <c r="B1313" s="4" t="s">
        <v>92</v>
      </c>
      <c r="C1313" s="4" t="s">
        <v>2</v>
      </c>
      <c r="D1313" s="4" t="s">
        <v>15</v>
      </c>
      <c r="E1313" s="4" t="s">
        <v>880</v>
      </c>
      <c r="F1313" s="4" t="s">
        <v>15</v>
      </c>
      <c r="G1313" s="4">
        <v>1</v>
      </c>
    </row>
    <row r="1314" spans="1:7" ht="30" outlineLevel="4" collapsed="1">
      <c r="A1314" s="4" t="s">
        <v>15</v>
      </c>
      <c r="B1314" s="4" t="s">
        <v>92</v>
      </c>
      <c r="C1314" s="4" t="s">
        <v>2</v>
      </c>
      <c r="D1314" s="4" t="s">
        <v>15</v>
      </c>
      <c r="E1314" s="4" t="s">
        <v>881</v>
      </c>
      <c r="F1314" s="4" t="s">
        <v>15</v>
      </c>
      <c r="G1314" s="4">
        <v>1</v>
      </c>
    </row>
    <row r="1315" spans="1:7" outlineLevel="4" collapsed="1">
      <c r="A1315" s="4" t="s">
        <v>15</v>
      </c>
      <c r="B1315" s="4" t="s">
        <v>92</v>
      </c>
      <c r="C1315" s="4" t="s">
        <v>2</v>
      </c>
      <c r="D1315" s="4" t="s">
        <v>15</v>
      </c>
      <c r="E1315" s="4" t="s">
        <v>882</v>
      </c>
      <c r="F1315" s="4" t="s">
        <v>15</v>
      </c>
      <c r="G1315" s="4">
        <v>1</v>
      </c>
    </row>
    <row r="1316" spans="1:7" ht="30" outlineLevel="1" collapsed="1">
      <c r="A1316" s="4" t="s">
        <v>12</v>
      </c>
      <c r="B1316" s="4" t="s">
        <v>51</v>
      </c>
      <c r="C1316" s="5" t="s">
        <v>883</v>
      </c>
      <c r="D1316" s="4"/>
      <c r="E1316" s="4" t="s">
        <v>884</v>
      </c>
      <c r="F1316" s="4" t="s">
        <v>15</v>
      </c>
      <c r="G1316" s="4" t="s">
        <v>885</v>
      </c>
    </row>
    <row r="1317" spans="1:7" ht="30" outlineLevel="1">
      <c r="A1317" s="34" t="s">
        <v>15</v>
      </c>
      <c r="B1317" s="35" t="s">
        <v>886</v>
      </c>
      <c r="C1317" s="34" t="s">
        <v>2</v>
      </c>
      <c r="D1317" s="34" t="b">
        <f>EXACT(G1316,"In a solid waste disposal site")</f>
        <v>0</v>
      </c>
      <c r="E1317" s="34" t="s">
        <v>887</v>
      </c>
      <c r="F1317" s="34" t="s">
        <v>15</v>
      </c>
      <c r="G1317" s="34" t="s">
        <v>2</v>
      </c>
    </row>
    <row r="1318" spans="1:7" ht="30" outlineLevel="2" collapsed="1">
      <c r="A1318" s="4" t="s">
        <v>12</v>
      </c>
      <c r="B1318" s="4" t="s">
        <v>51</v>
      </c>
      <c r="C1318" s="5" t="s">
        <v>888</v>
      </c>
      <c r="D1318" s="4"/>
      <c r="E1318" s="4" t="s">
        <v>887</v>
      </c>
      <c r="F1318" s="4" t="s">
        <v>15</v>
      </c>
      <c r="G1318" s="4" t="s">
        <v>835</v>
      </c>
    </row>
    <row r="1319" spans="1:7" outlineLevel="2" collapsed="1">
      <c r="A1319" s="4" t="s">
        <v>15</v>
      </c>
      <c r="B1319" s="4" t="s">
        <v>92</v>
      </c>
      <c r="C1319" s="4" t="s">
        <v>2</v>
      </c>
      <c r="D1319" s="4" t="b">
        <f>EXACT(G1318,"Monitored Data")</f>
        <v>0</v>
      </c>
      <c r="E1319" s="4" t="s">
        <v>889</v>
      </c>
      <c r="F1319" s="4" t="s">
        <v>15</v>
      </c>
      <c r="G1319" s="4">
        <v>1</v>
      </c>
    </row>
    <row r="1320" spans="1:7" outlineLevel="2">
      <c r="A1320" s="34" t="s">
        <v>15</v>
      </c>
      <c r="B1320" s="35" t="s">
        <v>481</v>
      </c>
      <c r="C1320" s="34" t="s">
        <v>2</v>
      </c>
      <c r="D1320" s="34" t="b">
        <f>EXACT(G1318,"Monitored Data")</f>
        <v>0</v>
      </c>
      <c r="E1320" s="34" t="s">
        <v>481</v>
      </c>
      <c r="F1320" s="34" t="s">
        <v>15</v>
      </c>
      <c r="G1320" s="34" t="s">
        <v>2</v>
      </c>
    </row>
    <row r="1321" spans="1:7" ht="30" outlineLevel="3" collapsed="1">
      <c r="A1321" s="4" t="s">
        <v>12</v>
      </c>
      <c r="B1321" s="4" t="s">
        <v>51</v>
      </c>
      <c r="C1321" s="5" t="s">
        <v>482</v>
      </c>
      <c r="D1321" s="4"/>
      <c r="E1321" s="4" t="s">
        <v>483</v>
      </c>
      <c r="F1321" s="4" t="s">
        <v>15</v>
      </c>
      <c r="G1321" s="4" t="s">
        <v>484</v>
      </c>
    </row>
    <row r="1322" spans="1:7" ht="30" outlineLevel="3" collapsed="1">
      <c r="A1322" s="4" t="s">
        <v>12</v>
      </c>
      <c r="B1322" s="4" t="s">
        <v>51</v>
      </c>
      <c r="C1322" s="5" t="s">
        <v>485</v>
      </c>
      <c r="D1322" s="4"/>
      <c r="E1322" s="4" t="s">
        <v>486</v>
      </c>
      <c r="F1322" s="4" t="s">
        <v>15</v>
      </c>
      <c r="G1322" s="4" t="s">
        <v>487</v>
      </c>
    </row>
    <row r="1323" spans="1:7" ht="30" outlineLevel="3" collapsed="1">
      <c r="A1323" s="4" t="s">
        <v>15</v>
      </c>
      <c r="B1323" s="4" t="s">
        <v>92</v>
      </c>
      <c r="C1323" s="4" t="s">
        <v>2</v>
      </c>
      <c r="D1323" s="4" t="b">
        <f>EXACT(G1322,"Application B")</f>
        <v>0</v>
      </c>
      <c r="E1323" s="4" t="s">
        <v>488</v>
      </c>
      <c r="F1323" s="4" t="s">
        <v>15</v>
      </c>
      <c r="G1323" s="4">
        <v>1</v>
      </c>
    </row>
    <row r="1324" spans="1:7" outlineLevel="3" collapsed="1">
      <c r="A1324" s="4" t="s">
        <v>15</v>
      </c>
      <c r="B1324" s="4" t="s">
        <v>92</v>
      </c>
      <c r="C1324" s="4" t="s">
        <v>2</v>
      </c>
      <c r="D1324" s="4" t="b">
        <f>EXACT(G1322,"Application B")</f>
        <v>0</v>
      </c>
      <c r="E1324" s="4" t="s">
        <v>489</v>
      </c>
      <c r="F1324" s="4" t="s">
        <v>15</v>
      </c>
      <c r="G1324" s="4">
        <v>1</v>
      </c>
    </row>
    <row r="1325" spans="1:7" ht="30" outlineLevel="3" collapsed="1">
      <c r="A1325" s="4" t="s">
        <v>15</v>
      </c>
      <c r="B1325" s="4" t="s">
        <v>92</v>
      </c>
      <c r="C1325" s="4" t="s">
        <v>2</v>
      </c>
      <c r="D1325" s="4" t="b">
        <f>EXACT(G1322,"Application B")</f>
        <v>0</v>
      </c>
      <c r="E1325" s="4" t="s">
        <v>490</v>
      </c>
      <c r="F1325" s="4" t="s">
        <v>15</v>
      </c>
      <c r="G1325" s="4">
        <v>1</v>
      </c>
    </row>
    <row r="1326" spans="1:7" outlineLevel="3" collapsed="1">
      <c r="A1326" s="4" t="s">
        <v>15</v>
      </c>
      <c r="B1326" s="4" t="s">
        <v>92</v>
      </c>
      <c r="C1326" s="4" t="s">
        <v>2</v>
      </c>
      <c r="D1326" s="4" t="b">
        <f>EXACT(G1322,"Application B")</f>
        <v>0</v>
      </c>
      <c r="E1326" s="4" t="s">
        <v>491</v>
      </c>
      <c r="F1326" s="4" t="s">
        <v>15</v>
      </c>
      <c r="G1326" s="4">
        <v>1</v>
      </c>
    </row>
    <row r="1327" spans="1:7" ht="30" outlineLevel="3" collapsed="1">
      <c r="A1327" s="4" t="s">
        <v>15</v>
      </c>
      <c r="B1327" s="4" t="s">
        <v>92</v>
      </c>
      <c r="C1327" s="4" t="s">
        <v>2</v>
      </c>
      <c r="D1327" s="4" t="b">
        <f>EXACT(G1322,"Application B")</f>
        <v>0</v>
      </c>
      <c r="E1327" s="4" t="s">
        <v>492</v>
      </c>
      <c r="F1327" s="4" t="s">
        <v>15</v>
      </c>
      <c r="G1327" s="4">
        <v>1</v>
      </c>
    </row>
    <row r="1328" spans="1:7" ht="30" outlineLevel="3" collapsed="1">
      <c r="A1328" s="4" t="s">
        <v>15</v>
      </c>
      <c r="B1328" s="4" t="s">
        <v>92</v>
      </c>
      <c r="C1328" s="4" t="s">
        <v>2</v>
      </c>
      <c r="D1328" s="4" t="b">
        <f>EXACT(G1322,"Application A")</f>
        <v>1</v>
      </c>
      <c r="E1328" s="4" t="s">
        <v>493</v>
      </c>
      <c r="F1328" s="4" t="s">
        <v>15</v>
      </c>
      <c r="G1328" s="4">
        <v>1</v>
      </c>
    </row>
    <row r="1329" spans="1:7" ht="45" outlineLevel="3" collapsed="1">
      <c r="A1329" s="4" t="s">
        <v>12</v>
      </c>
      <c r="B1329" s="4" t="s">
        <v>51</v>
      </c>
      <c r="C1329" s="5" t="s">
        <v>494</v>
      </c>
      <c r="D1329" s="4"/>
      <c r="E1329" s="4" t="s">
        <v>495</v>
      </c>
      <c r="F1329" s="4" t="s">
        <v>15</v>
      </c>
      <c r="G1329" s="4" t="s">
        <v>12</v>
      </c>
    </row>
    <row r="1330" spans="1:7" ht="45" outlineLevel="3" collapsed="1">
      <c r="A1330" s="4" t="s">
        <v>12</v>
      </c>
      <c r="B1330" s="4" t="s">
        <v>51</v>
      </c>
      <c r="C1330" s="5" t="s">
        <v>496</v>
      </c>
      <c r="D1330" s="4"/>
      <c r="E1330" s="4" t="s">
        <v>497</v>
      </c>
      <c r="F1330" s="4" t="s">
        <v>15</v>
      </c>
      <c r="G1330" s="4" t="s">
        <v>498</v>
      </c>
    </row>
    <row r="1331" spans="1:7" outlineLevel="3" collapsed="1">
      <c r="A1331" s="4" t="s">
        <v>15</v>
      </c>
      <c r="B1331" s="4" t="s">
        <v>92</v>
      </c>
      <c r="C1331" s="4" t="s">
        <v>2</v>
      </c>
      <c r="D1331" s="4" t="b">
        <f>EXACT(G1330,"Estimated")</f>
        <v>0</v>
      </c>
      <c r="E1331" s="4" t="s">
        <v>499</v>
      </c>
      <c r="F1331" s="4" t="s">
        <v>15</v>
      </c>
      <c r="G1331" s="4">
        <v>1</v>
      </c>
    </row>
    <row r="1332" spans="1:7" outlineLevel="3" collapsed="1">
      <c r="A1332" s="4" t="s">
        <v>15</v>
      </c>
      <c r="B1332" s="4" t="s">
        <v>92</v>
      </c>
      <c r="C1332" s="4" t="s">
        <v>2</v>
      </c>
      <c r="D1332" s="4" t="b">
        <f>EXACT(G1330,"Estimated")</f>
        <v>0</v>
      </c>
      <c r="E1332" s="4" t="s">
        <v>500</v>
      </c>
      <c r="F1332" s="4" t="s">
        <v>15</v>
      </c>
      <c r="G1332" s="4">
        <v>1</v>
      </c>
    </row>
    <row r="1333" spans="1:7" outlineLevel="3" collapsed="1">
      <c r="A1333" s="4" t="s">
        <v>15</v>
      </c>
      <c r="B1333" s="4" t="s">
        <v>92</v>
      </c>
      <c r="C1333" s="4" t="s">
        <v>2</v>
      </c>
      <c r="D1333" s="4" t="b">
        <f>EXACT(G1330,"Estimated")</f>
        <v>0</v>
      </c>
      <c r="E1333" s="4" t="s">
        <v>501</v>
      </c>
      <c r="F1333" s="4" t="s">
        <v>15</v>
      </c>
      <c r="G1333" s="4">
        <v>1</v>
      </c>
    </row>
    <row r="1334" spans="1:7" outlineLevel="3" collapsed="1">
      <c r="A1334" s="4" t="s">
        <v>15</v>
      </c>
      <c r="B1334" s="4" t="s">
        <v>92</v>
      </c>
      <c r="C1334" s="4" t="s">
        <v>2</v>
      </c>
      <c r="D1334" s="4" t="b">
        <f>EXACT(G1330,"Estimated")</f>
        <v>0</v>
      </c>
      <c r="E1334" s="4" t="s">
        <v>502</v>
      </c>
      <c r="F1334" s="4" t="s">
        <v>15</v>
      </c>
      <c r="G1334" s="4">
        <v>1</v>
      </c>
    </row>
    <row r="1335" spans="1:7" outlineLevel="3" collapsed="1">
      <c r="A1335" s="4" t="s">
        <v>15</v>
      </c>
      <c r="B1335" s="4" t="s">
        <v>92</v>
      </c>
      <c r="C1335" s="4" t="s">
        <v>2</v>
      </c>
      <c r="D1335" s="4" t="b">
        <f>EXACT(G1330,"Estimated")</f>
        <v>0</v>
      </c>
      <c r="E1335" s="4" t="s">
        <v>503</v>
      </c>
      <c r="F1335" s="4" t="s">
        <v>15</v>
      </c>
      <c r="G1335" s="4">
        <v>1</v>
      </c>
    </row>
    <row r="1336" spans="1:7" outlineLevel="3" collapsed="1">
      <c r="A1336" s="4" t="s">
        <v>15</v>
      </c>
      <c r="B1336" s="4" t="s">
        <v>92</v>
      </c>
      <c r="C1336" s="4" t="s">
        <v>2</v>
      </c>
      <c r="D1336" s="4" t="b">
        <f>EXACT(G1330,"Estimated")</f>
        <v>0</v>
      </c>
      <c r="E1336" s="4" t="s">
        <v>504</v>
      </c>
      <c r="F1336" s="4" t="s">
        <v>15</v>
      </c>
      <c r="G1336" s="4">
        <v>1</v>
      </c>
    </row>
    <row r="1337" spans="1:7" outlineLevel="3" collapsed="1">
      <c r="A1337" s="4" t="s">
        <v>15</v>
      </c>
      <c r="B1337" s="4" t="s">
        <v>92</v>
      </c>
      <c r="C1337" s="4" t="s">
        <v>2</v>
      </c>
      <c r="D1337" s="4" t="b">
        <f>EXACT(G1330,"Estimated")</f>
        <v>0</v>
      </c>
      <c r="E1337" s="4" t="s">
        <v>505</v>
      </c>
      <c r="F1337" s="4" t="s">
        <v>15</v>
      </c>
      <c r="G1337" s="4">
        <v>1</v>
      </c>
    </row>
    <row r="1338" spans="1:7" ht="30" outlineLevel="3" collapsed="1">
      <c r="A1338" s="4" t="s">
        <v>15</v>
      </c>
      <c r="B1338" s="4" t="s">
        <v>92</v>
      </c>
      <c r="C1338" s="4" t="s">
        <v>2</v>
      </c>
      <c r="D1338" s="4" t="b">
        <f>EXACT(G1330,"Estimated")</f>
        <v>0</v>
      </c>
      <c r="E1338" s="4" t="s">
        <v>506</v>
      </c>
      <c r="F1338" s="4" t="s">
        <v>15</v>
      </c>
      <c r="G1338" s="4">
        <v>1</v>
      </c>
    </row>
    <row r="1339" spans="1:7" ht="30" outlineLevel="3" collapsed="1">
      <c r="A1339" s="4" t="s">
        <v>15</v>
      </c>
      <c r="B1339" s="4" t="s">
        <v>92</v>
      </c>
      <c r="C1339" s="4" t="s">
        <v>2</v>
      </c>
      <c r="D1339" s="4" t="b">
        <f>EXACT(G1330,"Default")</f>
        <v>1</v>
      </c>
      <c r="E1339" s="4" t="s">
        <v>507</v>
      </c>
      <c r="F1339" s="4" t="s">
        <v>15</v>
      </c>
      <c r="G1339" s="4">
        <v>1</v>
      </c>
    </row>
    <row r="1340" spans="1:7" ht="30" outlineLevel="3" collapsed="1">
      <c r="A1340" s="4" t="s">
        <v>12</v>
      </c>
      <c r="B1340" s="4" t="s">
        <v>51</v>
      </c>
      <c r="C1340" s="5" t="s">
        <v>508</v>
      </c>
      <c r="D1340" s="4"/>
      <c r="E1340" s="4" t="s">
        <v>509</v>
      </c>
      <c r="F1340" s="4" t="s">
        <v>15</v>
      </c>
      <c r="G1340" s="4" t="s">
        <v>510</v>
      </c>
    </row>
    <row r="1341" spans="1:7" ht="30" outlineLevel="3" collapsed="1">
      <c r="A1341" s="4" t="s">
        <v>12</v>
      </c>
      <c r="B1341" s="4" t="s">
        <v>51</v>
      </c>
      <c r="C1341" s="5" t="s">
        <v>511</v>
      </c>
      <c r="D1341" s="4"/>
      <c r="E1341" s="4" t="s">
        <v>512</v>
      </c>
      <c r="F1341" s="4" t="s">
        <v>15</v>
      </c>
      <c r="G1341" s="4" t="s">
        <v>513</v>
      </c>
    </row>
    <row r="1342" spans="1:7" ht="30" outlineLevel="3" collapsed="1">
      <c r="A1342" s="4" t="s">
        <v>12</v>
      </c>
      <c r="B1342" s="4" t="s">
        <v>51</v>
      </c>
      <c r="C1342" s="5" t="s">
        <v>514</v>
      </c>
      <c r="D1342" s="4"/>
      <c r="E1342" s="4" t="s">
        <v>515</v>
      </c>
      <c r="F1342" s="4" t="s">
        <v>15</v>
      </c>
      <c r="G1342" s="4" t="s">
        <v>516</v>
      </c>
    </row>
    <row r="1343" spans="1:7" ht="30" outlineLevel="3" collapsed="1">
      <c r="A1343" s="4" t="s">
        <v>12</v>
      </c>
      <c r="B1343" s="4" t="s">
        <v>51</v>
      </c>
      <c r="C1343" s="5" t="s">
        <v>517</v>
      </c>
      <c r="D1343" s="4"/>
      <c r="E1343" s="4" t="s">
        <v>518</v>
      </c>
      <c r="F1343" s="4" t="s">
        <v>15</v>
      </c>
      <c r="G1343" s="4" t="s">
        <v>12</v>
      </c>
    </row>
    <row r="1344" spans="1:7" ht="30" outlineLevel="3" collapsed="1">
      <c r="A1344" s="4" t="s">
        <v>12</v>
      </c>
      <c r="B1344" s="4" t="s">
        <v>51</v>
      </c>
      <c r="C1344" s="5" t="s">
        <v>519</v>
      </c>
      <c r="D1344" s="4"/>
      <c r="E1344" s="4" t="s">
        <v>520</v>
      </c>
      <c r="F1344" s="4" t="s">
        <v>15</v>
      </c>
      <c r="G1344" s="4" t="s">
        <v>12</v>
      </c>
    </row>
    <row r="1345" spans="1:7" ht="30" outlineLevel="3" collapsed="1">
      <c r="A1345" s="4" t="s">
        <v>12</v>
      </c>
      <c r="B1345" s="4" t="s">
        <v>51</v>
      </c>
      <c r="C1345" s="5" t="s">
        <v>521</v>
      </c>
      <c r="D1345" s="4"/>
      <c r="E1345" s="4" t="s">
        <v>522</v>
      </c>
      <c r="F1345" s="4" t="s">
        <v>15</v>
      </c>
      <c r="G1345" s="4" t="s">
        <v>523</v>
      </c>
    </row>
    <row r="1346" spans="1:7" ht="30" outlineLevel="3" collapsed="1">
      <c r="A1346" s="4" t="s">
        <v>12</v>
      </c>
      <c r="B1346" s="4" t="s">
        <v>51</v>
      </c>
      <c r="C1346" s="5" t="s">
        <v>524</v>
      </c>
      <c r="D1346" s="4"/>
      <c r="E1346" s="4" t="s">
        <v>525</v>
      </c>
      <c r="F1346" s="4" t="s">
        <v>15</v>
      </c>
      <c r="G1346" s="4" t="s">
        <v>12</v>
      </c>
    </row>
    <row r="1347" spans="1:7" ht="30" outlineLevel="3" collapsed="1">
      <c r="A1347" s="4" t="s">
        <v>12</v>
      </c>
      <c r="B1347" s="4" t="s">
        <v>51</v>
      </c>
      <c r="C1347" s="5" t="s">
        <v>526</v>
      </c>
      <c r="D1347" s="4"/>
      <c r="E1347" s="4" t="s">
        <v>527</v>
      </c>
      <c r="F1347" s="4" t="s">
        <v>15</v>
      </c>
      <c r="G1347" s="4" t="s">
        <v>12</v>
      </c>
    </row>
    <row r="1348" spans="1:7" ht="30" outlineLevel="3" collapsed="1">
      <c r="A1348" s="4" t="s">
        <v>12</v>
      </c>
      <c r="B1348" s="4" t="s">
        <v>51</v>
      </c>
      <c r="C1348" s="5" t="s">
        <v>528</v>
      </c>
      <c r="D1348" s="4"/>
      <c r="E1348" s="4" t="s">
        <v>529</v>
      </c>
      <c r="F1348" s="4" t="s">
        <v>15</v>
      </c>
      <c r="G1348" s="4" t="s">
        <v>498</v>
      </c>
    </row>
    <row r="1349" spans="1:7" outlineLevel="3">
      <c r="A1349" s="34" t="s">
        <v>15</v>
      </c>
      <c r="B1349" s="35" t="s">
        <v>530</v>
      </c>
      <c r="C1349" s="34" t="s">
        <v>2</v>
      </c>
      <c r="D1349" s="34" t="b">
        <f>EXACT(G1348,"Measure")</f>
        <v>0</v>
      </c>
      <c r="E1349" s="34" t="s">
        <v>531</v>
      </c>
      <c r="F1349" s="34" t="s">
        <v>15</v>
      </c>
      <c r="G1349" s="34" t="s">
        <v>2</v>
      </c>
    </row>
    <row r="1350" spans="1:7" ht="30" outlineLevel="4" collapsed="1">
      <c r="A1350" s="4" t="s">
        <v>12</v>
      </c>
      <c r="B1350" s="4" t="s">
        <v>51</v>
      </c>
      <c r="C1350" s="5" t="s">
        <v>532</v>
      </c>
      <c r="D1350" s="4"/>
      <c r="E1350" s="4" t="s">
        <v>533</v>
      </c>
      <c r="F1350" s="4" t="s">
        <v>15</v>
      </c>
      <c r="G1350" s="4" t="s">
        <v>12</v>
      </c>
    </row>
    <row r="1351" spans="1:7" ht="30" outlineLevel="4" collapsed="1">
      <c r="A1351" s="4" t="s">
        <v>15</v>
      </c>
      <c r="B1351" s="4" t="s">
        <v>92</v>
      </c>
      <c r="C1351" s="4" t="s">
        <v>2</v>
      </c>
      <c r="D1351" s="4" t="b">
        <f>EXACT(G1350,"Yes")</f>
        <v>1</v>
      </c>
      <c r="E1351" s="4" t="s">
        <v>534</v>
      </c>
      <c r="F1351" s="4" t="s">
        <v>15</v>
      </c>
      <c r="G1351" s="4">
        <v>1</v>
      </c>
    </row>
    <row r="1352" spans="1:7" outlineLevel="4" collapsed="1">
      <c r="A1352" s="4" t="s">
        <v>15</v>
      </c>
      <c r="B1352" s="4" t="s">
        <v>92</v>
      </c>
      <c r="C1352" s="4" t="s">
        <v>2</v>
      </c>
      <c r="D1352" s="4" t="b">
        <f>EXACT(G1350,"Yes")</f>
        <v>1</v>
      </c>
      <c r="E1352" s="4" t="s">
        <v>535</v>
      </c>
      <c r="F1352" s="4" t="s">
        <v>15</v>
      </c>
      <c r="G1352" s="4">
        <v>1</v>
      </c>
    </row>
    <row r="1353" spans="1:7" outlineLevel="4" collapsed="1">
      <c r="A1353" s="4" t="s">
        <v>15</v>
      </c>
      <c r="B1353" s="4" t="s">
        <v>92</v>
      </c>
      <c r="C1353" s="4" t="s">
        <v>2</v>
      </c>
      <c r="D1353" s="4" t="b">
        <f>EXACT(G1350,"Yes")</f>
        <v>1</v>
      </c>
      <c r="E1353" s="4" t="s">
        <v>536</v>
      </c>
      <c r="F1353" s="4" t="s">
        <v>15</v>
      </c>
      <c r="G1353" s="4">
        <v>1</v>
      </c>
    </row>
    <row r="1354" spans="1:7" ht="30" outlineLevel="4" collapsed="1">
      <c r="A1354" s="4" t="s">
        <v>15</v>
      </c>
      <c r="B1354" s="4" t="s">
        <v>92</v>
      </c>
      <c r="C1354" s="4" t="s">
        <v>2</v>
      </c>
      <c r="D1354" s="4" t="b">
        <f>EXACT(G1350,"Yes")</f>
        <v>1</v>
      </c>
      <c r="E1354" s="4" t="s">
        <v>537</v>
      </c>
      <c r="F1354" s="4" t="s">
        <v>15</v>
      </c>
      <c r="G1354" s="4">
        <v>1</v>
      </c>
    </row>
    <row r="1355" spans="1:7" ht="30" outlineLevel="4" collapsed="1">
      <c r="A1355" s="4" t="s">
        <v>15</v>
      </c>
      <c r="B1355" s="4" t="s">
        <v>92</v>
      </c>
      <c r="C1355" s="4" t="s">
        <v>2</v>
      </c>
      <c r="D1355" s="4" t="b">
        <f>EXACT(G1350,"Yes")</f>
        <v>1</v>
      </c>
      <c r="E1355" s="4" t="s">
        <v>538</v>
      </c>
      <c r="F1355" s="4" t="s">
        <v>15</v>
      </c>
      <c r="G1355" s="4">
        <v>1</v>
      </c>
    </row>
    <row r="1356" spans="1:7" ht="30" outlineLevel="4" collapsed="1">
      <c r="A1356" s="4" t="s">
        <v>12</v>
      </c>
      <c r="B1356" s="4" t="s">
        <v>51</v>
      </c>
      <c r="C1356" s="5" t="s">
        <v>539</v>
      </c>
      <c r="D1356" s="4"/>
      <c r="E1356" s="4" t="s">
        <v>540</v>
      </c>
      <c r="F1356" s="4" t="s">
        <v>15</v>
      </c>
      <c r="G1356" s="4" t="s">
        <v>12</v>
      </c>
    </row>
    <row r="1357" spans="1:7" ht="30" outlineLevel="4" collapsed="1">
      <c r="A1357" s="4" t="s">
        <v>15</v>
      </c>
      <c r="B1357" s="4" t="s">
        <v>92</v>
      </c>
      <c r="C1357" s="4" t="s">
        <v>2</v>
      </c>
      <c r="D1357" s="4" t="b">
        <f>EXACT(G1356,"Yes")</f>
        <v>1</v>
      </c>
      <c r="E1357" s="4" t="s">
        <v>541</v>
      </c>
      <c r="F1357" s="4" t="s">
        <v>15</v>
      </c>
      <c r="G1357" s="4">
        <v>1</v>
      </c>
    </row>
    <row r="1358" spans="1:7" outlineLevel="4" collapsed="1">
      <c r="A1358" s="4" t="s">
        <v>15</v>
      </c>
      <c r="B1358" s="4" t="s">
        <v>92</v>
      </c>
      <c r="C1358" s="4" t="s">
        <v>2</v>
      </c>
      <c r="D1358" s="4" t="b">
        <f>EXACT(G1356,"Yes")</f>
        <v>1</v>
      </c>
      <c r="E1358" s="4" t="s">
        <v>542</v>
      </c>
      <c r="F1358" s="4" t="s">
        <v>15</v>
      </c>
      <c r="G1358" s="4">
        <v>1</v>
      </c>
    </row>
    <row r="1359" spans="1:7" ht="30" outlineLevel="4" collapsed="1">
      <c r="A1359" s="4" t="s">
        <v>15</v>
      </c>
      <c r="B1359" s="4" t="s">
        <v>92</v>
      </c>
      <c r="C1359" s="4" t="s">
        <v>2</v>
      </c>
      <c r="D1359" s="4" t="b">
        <f>EXACT(G1356,"Yes")</f>
        <v>1</v>
      </c>
      <c r="E1359" s="4" t="s">
        <v>543</v>
      </c>
      <c r="F1359" s="4" t="s">
        <v>15</v>
      </c>
      <c r="G1359" s="4">
        <v>1</v>
      </c>
    </row>
    <row r="1360" spans="1:7" ht="45" outlineLevel="4" collapsed="1">
      <c r="A1360" s="4" t="s">
        <v>15</v>
      </c>
      <c r="B1360" s="4" t="s">
        <v>92</v>
      </c>
      <c r="C1360" s="4" t="s">
        <v>2</v>
      </c>
      <c r="D1360" s="4" t="b">
        <f>EXACT(G1356,"Yes")</f>
        <v>1</v>
      </c>
      <c r="E1360" s="4" t="s">
        <v>544</v>
      </c>
      <c r="F1360" s="4" t="s">
        <v>15</v>
      </c>
      <c r="G1360" s="4">
        <v>1</v>
      </c>
    </row>
    <row r="1361" spans="1:7" ht="45" outlineLevel="3" collapsed="1">
      <c r="A1361" s="4" t="s">
        <v>15</v>
      </c>
      <c r="B1361" s="4" t="s">
        <v>92</v>
      </c>
      <c r="C1361" s="4" t="s">
        <v>2</v>
      </c>
      <c r="D1361" s="4" t="b">
        <f>EXACT(G1348,"Default")</f>
        <v>1</v>
      </c>
      <c r="E1361" s="4" t="s">
        <v>545</v>
      </c>
      <c r="F1361" s="4" t="s">
        <v>15</v>
      </c>
      <c r="G1361" s="4">
        <v>1</v>
      </c>
    </row>
    <row r="1362" spans="1:7" ht="30" outlineLevel="3" collapsed="1">
      <c r="A1362" s="4" t="s">
        <v>12</v>
      </c>
      <c r="B1362" s="4" t="s">
        <v>51</v>
      </c>
      <c r="C1362" s="5" t="s">
        <v>546</v>
      </c>
      <c r="D1362" s="4"/>
      <c r="E1362" s="4" t="s">
        <v>547</v>
      </c>
      <c r="F1362" s="4" t="s">
        <v>15</v>
      </c>
      <c r="G1362" s="4" t="s">
        <v>548</v>
      </c>
    </row>
    <row r="1363" spans="1:7" ht="30" outlineLevel="3" collapsed="1">
      <c r="A1363" s="4" t="s">
        <v>12</v>
      </c>
      <c r="B1363" s="4" t="s">
        <v>51</v>
      </c>
      <c r="C1363" s="5" t="s">
        <v>549</v>
      </c>
      <c r="D1363" s="4"/>
      <c r="E1363" s="4" t="s">
        <v>550</v>
      </c>
      <c r="F1363" s="4" t="s">
        <v>15</v>
      </c>
      <c r="G1363" s="4" t="s">
        <v>498</v>
      </c>
    </row>
    <row r="1364" spans="1:7" ht="30" outlineLevel="3" collapsed="1">
      <c r="A1364" s="4" t="s">
        <v>15</v>
      </c>
      <c r="B1364" s="4" t="s">
        <v>92</v>
      </c>
      <c r="C1364" s="4" t="s">
        <v>2</v>
      </c>
      <c r="D1364" s="4" t="b">
        <f>EXACT(G1363,"Measure")</f>
        <v>0</v>
      </c>
      <c r="E1364" s="4" t="s">
        <v>551</v>
      </c>
      <c r="F1364" s="4" t="s">
        <v>15</v>
      </c>
      <c r="G1364" s="4">
        <v>1</v>
      </c>
    </row>
    <row r="1365" spans="1:7" ht="30" outlineLevel="3" collapsed="1">
      <c r="A1365" s="4" t="s">
        <v>15</v>
      </c>
      <c r="B1365" s="4" t="s">
        <v>92</v>
      </c>
      <c r="C1365" s="4" t="s">
        <v>2</v>
      </c>
      <c r="D1365" s="4" t="b">
        <f>EXACT(G1363,"Default")</f>
        <v>1</v>
      </c>
      <c r="E1365" s="4" t="s">
        <v>552</v>
      </c>
      <c r="F1365" s="4" t="s">
        <v>15</v>
      </c>
      <c r="G1365" s="4">
        <v>1</v>
      </c>
    </row>
    <row r="1366" spans="1:7" outlineLevel="3" collapsed="1">
      <c r="A1366" s="4" t="s">
        <v>12</v>
      </c>
      <c r="B1366" s="4" t="s">
        <v>51</v>
      </c>
      <c r="C1366" s="4" t="s">
        <v>2</v>
      </c>
      <c r="D1366" s="4"/>
      <c r="E1366" s="4" t="s">
        <v>553</v>
      </c>
      <c r="F1366" s="4" t="s">
        <v>15</v>
      </c>
      <c r="G1366" s="4" t="s">
        <v>2</v>
      </c>
    </row>
    <row r="1367" spans="1:7" outlineLevel="3" collapsed="1">
      <c r="A1367" s="4" t="s">
        <v>15</v>
      </c>
      <c r="B1367" s="4" t="s">
        <v>13</v>
      </c>
      <c r="C1367" s="4" t="s">
        <v>2</v>
      </c>
      <c r="D1367" s="4"/>
      <c r="E1367" s="4" t="s">
        <v>554</v>
      </c>
      <c r="F1367" s="4" t="s">
        <v>15</v>
      </c>
      <c r="G1367" s="4" t="s">
        <v>16</v>
      </c>
    </row>
    <row r="1368" spans="1:7" ht="30" outlineLevel="3" collapsed="1">
      <c r="A1368" s="4" t="s">
        <v>12</v>
      </c>
      <c r="B1368" s="4" t="s">
        <v>51</v>
      </c>
      <c r="C1368" s="5" t="s">
        <v>555</v>
      </c>
      <c r="D1368" s="4"/>
      <c r="E1368" s="4" t="s">
        <v>556</v>
      </c>
      <c r="F1368" s="4" t="s">
        <v>15</v>
      </c>
      <c r="G1368" s="4" t="s">
        <v>12</v>
      </c>
    </row>
    <row r="1369" spans="1:7" outlineLevel="3">
      <c r="A1369" s="34" t="s">
        <v>12</v>
      </c>
      <c r="B1369" s="35" t="s">
        <v>557</v>
      </c>
      <c r="C1369" s="34" t="s">
        <v>2</v>
      </c>
      <c r="D1369" s="34"/>
      <c r="E1369" s="34" t="s">
        <v>558</v>
      </c>
      <c r="F1369" s="34" t="s">
        <v>15</v>
      </c>
      <c r="G1369" s="34" t="s">
        <v>2</v>
      </c>
    </row>
    <row r="1370" spans="1:7" ht="30" outlineLevel="4" collapsed="1">
      <c r="A1370" s="4" t="s">
        <v>15</v>
      </c>
      <c r="B1370" s="4" t="s">
        <v>51</v>
      </c>
      <c r="C1370" s="5" t="s">
        <v>559</v>
      </c>
      <c r="D1370" s="4"/>
      <c r="E1370" s="4" t="s">
        <v>560</v>
      </c>
      <c r="F1370" s="4" t="s">
        <v>15</v>
      </c>
      <c r="G1370" s="4" t="s">
        <v>12</v>
      </c>
    </row>
    <row r="1371" spans="1:7" outlineLevel="4" collapsed="1">
      <c r="A1371" s="4" t="s">
        <v>15</v>
      </c>
      <c r="B1371" s="4" t="s">
        <v>92</v>
      </c>
      <c r="C1371" s="4" t="s">
        <v>2</v>
      </c>
      <c r="D1371" s="4" t="b">
        <f>EXACT(G1370,"Yes")</f>
        <v>1</v>
      </c>
      <c r="E1371" s="4" t="s">
        <v>561</v>
      </c>
      <c r="F1371" s="4" t="s">
        <v>15</v>
      </c>
      <c r="G1371" s="4">
        <v>1</v>
      </c>
    </row>
    <row r="1372" spans="1:7" outlineLevel="4" collapsed="1">
      <c r="A1372" s="4" t="s">
        <v>15</v>
      </c>
      <c r="B1372" s="4" t="s">
        <v>92</v>
      </c>
      <c r="C1372" s="4" t="s">
        <v>2</v>
      </c>
      <c r="D1372" s="4" t="b">
        <f>EXACT(G1370,"Yes")</f>
        <v>1</v>
      </c>
      <c r="E1372" s="4" t="s">
        <v>562</v>
      </c>
      <c r="F1372" s="4" t="s">
        <v>15</v>
      </c>
      <c r="G1372" s="4">
        <v>1</v>
      </c>
    </row>
    <row r="1373" spans="1:7" outlineLevel="4" collapsed="1">
      <c r="A1373" s="4" t="s">
        <v>15</v>
      </c>
      <c r="B1373" s="4" t="s">
        <v>92</v>
      </c>
      <c r="C1373" s="4" t="s">
        <v>2</v>
      </c>
      <c r="D1373" s="4" t="b">
        <f>EXACT(G1370,"Yes")</f>
        <v>1</v>
      </c>
      <c r="E1373" s="4" t="s">
        <v>563</v>
      </c>
      <c r="F1373" s="4" t="s">
        <v>15</v>
      </c>
      <c r="G1373" s="4">
        <v>1</v>
      </c>
    </row>
    <row r="1374" spans="1:7" outlineLevel="4" collapsed="1">
      <c r="A1374" s="4" t="s">
        <v>15</v>
      </c>
      <c r="B1374" s="4" t="s">
        <v>92</v>
      </c>
      <c r="C1374" s="4" t="s">
        <v>2</v>
      </c>
      <c r="D1374" s="4" t="b">
        <f>EXACT(G1370,"No")</f>
        <v>0</v>
      </c>
      <c r="E1374" s="4" t="s">
        <v>564</v>
      </c>
      <c r="F1374" s="4" t="s">
        <v>15</v>
      </c>
      <c r="G1374" s="4">
        <v>1</v>
      </c>
    </row>
    <row r="1375" spans="1:7" ht="30" outlineLevel="3" collapsed="1">
      <c r="A1375" s="4" t="s">
        <v>12</v>
      </c>
      <c r="B1375" s="4" t="s">
        <v>92</v>
      </c>
      <c r="C1375" s="4" t="s">
        <v>2</v>
      </c>
      <c r="D1375" s="4"/>
      <c r="E1375" s="4" t="s">
        <v>565</v>
      </c>
      <c r="F1375" s="4" t="s">
        <v>15</v>
      </c>
      <c r="G1375" s="4">
        <v>1</v>
      </c>
    </row>
    <row r="1376" spans="1:7" ht="30" outlineLevel="3" collapsed="1">
      <c r="A1376" s="4" t="s">
        <v>12</v>
      </c>
      <c r="B1376" s="4" t="s">
        <v>92</v>
      </c>
      <c r="C1376" s="4" t="s">
        <v>2</v>
      </c>
      <c r="D1376" s="4"/>
      <c r="E1376" s="4" t="s">
        <v>566</v>
      </c>
      <c r="F1376" s="4" t="s">
        <v>15</v>
      </c>
      <c r="G1376" s="4">
        <v>1</v>
      </c>
    </row>
    <row r="1377" spans="1:7" ht="30" outlineLevel="3" collapsed="1">
      <c r="A1377" s="4" t="s">
        <v>15</v>
      </c>
      <c r="B1377" s="4" t="s">
        <v>92</v>
      </c>
      <c r="C1377" s="4" t="s">
        <v>2</v>
      </c>
      <c r="D1377" s="4" t="s">
        <v>15</v>
      </c>
      <c r="E1377" s="4" t="s">
        <v>567</v>
      </c>
      <c r="F1377" s="4" t="s">
        <v>15</v>
      </c>
      <c r="G1377" s="4">
        <v>1</v>
      </c>
    </row>
    <row r="1378" spans="1:7" ht="30" outlineLevel="3" collapsed="1">
      <c r="A1378" s="4" t="s">
        <v>15</v>
      </c>
      <c r="B1378" s="4" t="s">
        <v>92</v>
      </c>
      <c r="C1378" s="4" t="s">
        <v>2</v>
      </c>
      <c r="D1378" s="4" t="s">
        <v>15</v>
      </c>
      <c r="E1378" s="4" t="s">
        <v>492</v>
      </c>
      <c r="F1378" s="4" t="s">
        <v>15</v>
      </c>
      <c r="G1378" s="4">
        <v>1</v>
      </c>
    </row>
    <row r="1379" spans="1:7" outlineLevel="3" collapsed="1">
      <c r="A1379" s="4" t="s">
        <v>15</v>
      </c>
      <c r="B1379" s="4" t="s">
        <v>92</v>
      </c>
      <c r="C1379" s="4" t="s">
        <v>2</v>
      </c>
      <c r="D1379" s="4" t="s">
        <v>15</v>
      </c>
      <c r="E1379" s="4" t="s">
        <v>568</v>
      </c>
      <c r="F1379" s="4" t="s">
        <v>15</v>
      </c>
      <c r="G1379" s="4">
        <v>1</v>
      </c>
    </row>
    <row r="1380" spans="1:7" ht="45" outlineLevel="3" collapsed="1">
      <c r="A1380" s="4" t="s">
        <v>12</v>
      </c>
      <c r="B1380" s="4" t="s">
        <v>92</v>
      </c>
      <c r="C1380" s="4" t="s">
        <v>2</v>
      </c>
      <c r="D1380" s="4"/>
      <c r="E1380" s="4" t="s">
        <v>569</v>
      </c>
      <c r="F1380" s="4" t="s">
        <v>15</v>
      </c>
      <c r="G1380" s="4">
        <v>1</v>
      </c>
    </row>
    <row r="1381" spans="1:7" outlineLevel="3" collapsed="1">
      <c r="A1381" s="4" t="s">
        <v>15</v>
      </c>
      <c r="B1381" s="4" t="s">
        <v>92</v>
      </c>
      <c r="C1381" s="4" t="s">
        <v>2</v>
      </c>
      <c r="D1381" s="4" t="s">
        <v>15</v>
      </c>
      <c r="E1381" s="4" t="s">
        <v>570</v>
      </c>
      <c r="F1381" s="4" t="s">
        <v>15</v>
      </c>
      <c r="G1381" s="4">
        <v>1</v>
      </c>
    </row>
    <row r="1382" spans="1:7" ht="30" outlineLevel="3" collapsed="1">
      <c r="A1382" s="4" t="s">
        <v>15</v>
      </c>
      <c r="B1382" s="4" t="s">
        <v>92</v>
      </c>
      <c r="C1382" s="4" t="s">
        <v>2</v>
      </c>
      <c r="D1382" s="4" t="s">
        <v>15</v>
      </c>
      <c r="E1382" s="4" t="s">
        <v>571</v>
      </c>
      <c r="F1382" s="4" t="s">
        <v>15</v>
      </c>
      <c r="G1382" s="4">
        <v>1</v>
      </c>
    </row>
    <row r="1383" spans="1:7" outlineLevel="3" collapsed="1">
      <c r="A1383" s="4" t="s">
        <v>15</v>
      </c>
      <c r="B1383" s="4" t="s">
        <v>92</v>
      </c>
      <c r="C1383" s="4" t="s">
        <v>2</v>
      </c>
      <c r="D1383" s="4" t="s">
        <v>15</v>
      </c>
      <c r="E1383" s="4" t="s">
        <v>572</v>
      </c>
      <c r="F1383" s="4" t="s">
        <v>15</v>
      </c>
      <c r="G1383" s="4">
        <v>1</v>
      </c>
    </row>
    <row r="1384" spans="1:7" outlineLevel="3" collapsed="1">
      <c r="A1384" s="4" t="s">
        <v>15</v>
      </c>
      <c r="B1384" s="4" t="s">
        <v>92</v>
      </c>
      <c r="C1384" s="4" t="s">
        <v>2</v>
      </c>
      <c r="D1384" s="4" t="s">
        <v>15</v>
      </c>
      <c r="E1384" s="4" t="s">
        <v>573</v>
      </c>
      <c r="F1384" s="4" t="s">
        <v>15</v>
      </c>
      <c r="G1384" s="4">
        <v>1</v>
      </c>
    </row>
    <row r="1385" spans="1:7" outlineLevel="3" collapsed="1">
      <c r="A1385" s="4" t="s">
        <v>15</v>
      </c>
      <c r="B1385" s="4" t="s">
        <v>92</v>
      </c>
      <c r="C1385" s="4" t="s">
        <v>2</v>
      </c>
      <c r="D1385" s="4" t="s">
        <v>15</v>
      </c>
      <c r="E1385" s="4" t="s">
        <v>574</v>
      </c>
      <c r="F1385" s="4" t="s">
        <v>15</v>
      </c>
      <c r="G1385" s="4">
        <v>1</v>
      </c>
    </row>
    <row r="1386" spans="1:7" outlineLevel="3" collapsed="1">
      <c r="A1386" s="4" t="s">
        <v>15</v>
      </c>
      <c r="B1386" s="4" t="s">
        <v>92</v>
      </c>
      <c r="C1386" s="4" t="s">
        <v>2</v>
      </c>
      <c r="D1386" s="4" t="s">
        <v>15</v>
      </c>
      <c r="E1386" s="4" t="s">
        <v>575</v>
      </c>
      <c r="F1386" s="4" t="s">
        <v>15</v>
      </c>
      <c r="G1386" s="4">
        <v>1</v>
      </c>
    </row>
    <row r="1387" spans="1:7" outlineLevel="3" collapsed="1">
      <c r="A1387" s="4" t="s">
        <v>15</v>
      </c>
      <c r="B1387" s="4" t="s">
        <v>13</v>
      </c>
      <c r="C1387" s="4" t="s">
        <v>2</v>
      </c>
      <c r="D1387" s="4" t="s">
        <v>15</v>
      </c>
      <c r="E1387" s="4" t="s">
        <v>576</v>
      </c>
      <c r="F1387" s="4" t="s">
        <v>15</v>
      </c>
      <c r="G1387" s="4" t="s">
        <v>16</v>
      </c>
    </row>
    <row r="1388" spans="1:7" ht="45" outlineLevel="3" collapsed="1">
      <c r="A1388" s="4" t="s">
        <v>15</v>
      </c>
      <c r="B1388" s="4" t="s">
        <v>92</v>
      </c>
      <c r="C1388" s="4" t="s">
        <v>2</v>
      </c>
      <c r="D1388" s="4" t="s">
        <v>15</v>
      </c>
      <c r="E1388" s="4" t="s">
        <v>577</v>
      </c>
      <c r="F1388" s="4" t="s">
        <v>15</v>
      </c>
      <c r="G1388" s="4">
        <v>1</v>
      </c>
    </row>
    <row r="1389" spans="1:7" ht="30" outlineLevel="2">
      <c r="A1389" s="34" t="s">
        <v>15</v>
      </c>
      <c r="B1389" s="35" t="s">
        <v>890</v>
      </c>
      <c r="C1389" s="34" t="s">
        <v>2</v>
      </c>
      <c r="D1389" s="34" t="b">
        <f>EXACT(G1318,"Default Values")</f>
        <v>1</v>
      </c>
      <c r="E1389" s="34" t="s">
        <v>891</v>
      </c>
      <c r="F1389" s="34" t="s">
        <v>15</v>
      </c>
      <c r="G1389" s="34" t="s">
        <v>2</v>
      </c>
    </row>
    <row r="1390" spans="1:7" ht="30" outlineLevel="3" collapsed="1">
      <c r="A1390" s="4" t="s">
        <v>12</v>
      </c>
      <c r="B1390" s="4" t="s">
        <v>51</v>
      </c>
      <c r="C1390" s="5" t="s">
        <v>892</v>
      </c>
      <c r="D1390" s="4"/>
      <c r="E1390" s="4" t="s">
        <v>893</v>
      </c>
      <c r="F1390" s="4" t="s">
        <v>15</v>
      </c>
      <c r="G1390" s="4" t="s">
        <v>894</v>
      </c>
    </row>
    <row r="1391" spans="1:7" outlineLevel="3" collapsed="1">
      <c r="A1391" s="4" t="s">
        <v>12</v>
      </c>
      <c r="B1391" s="4" t="s">
        <v>92</v>
      </c>
      <c r="C1391" s="4" t="s">
        <v>2</v>
      </c>
      <c r="D1391" s="4"/>
      <c r="E1391" s="4" t="s">
        <v>876</v>
      </c>
      <c r="F1391" s="4" t="s">
        <v>15</v>
      </c>
      <c r="G1391" s="4">
        <v>1</v>
      </c>
    </row>
    <row r="1392" spans="1:7" outlineLevel="3" collapsed="1">
      <c r="A1392" s="4" t="s">
        <v>15</v>
      </c>
      <c r="B1392" s="4" t="s">
        <v>92</v>
      </c>
      <c r="C1392" s="4" t="s">
        <v>2</v>
      </c>
      <c r="D1392" s="4" t="s">
        <v>15</v>
      </c>
      <c r="E1392" s="4" t="s">
        <v>889</v>
      </c>
      <c r="F1392" s="4" t="s">
        <v>15</v>
      </c>
      <c r="G1392" s="4">
        <v>1</v>
      </c>
    </row>
    <row r="1393" spans="1:7" ht="30" outlineLevel="3" collapsed="1">
      <c r="A1393" s="4" t="s">
        <v>15</v>
      </c>
      <c r="B1393" s="4" t="s">
        <v>92</v>
      </c>
      <c r="C1393" s="4" t="s">
        <v>2</v>
      </c>
      <c r="D1393" s="4" t="s">
        <v>15</v>
      </c>
      <c r="E1393" s="4" t="s">
        <v>895</v>
      </c>
      <c r="F1393" s="4" t="s">
        <v>15</v>
      </c>
      <c r="G1393" s="4">
        <v>1</v>
      </c>
    </row>
    <row r="1394" spans="1:7" outlineLevel="3" collapsed="1">
      <c r="A1394" s="4" t="s">
        <v>15</v>
      </c>
      <c r="B1394" s="4" t="s">
        <v>92</v>
      </c>
      <c r="C1394" s="4" t="s">
        <v>2</v>
      </c>
      <c r="D1394" s="4" t="s">
        <v>15</v>
      </c>
      <c r="E1394" s="4" t="s">
        <v>896</v>
      </c>
      <c r="F1394" s="4" t="s">
        <v>15</v>
      </c>
      <c r="G1394" s="4">
        <v>1</v>
      </c>
    </row>
    <row r="1395" spans="1:7" ht="30" outlineLevel="1">
      <c r="A1395" s="34" t="s">
        <v>15</v>
      </c>
      <c r="B1395" s="35" t="s">
        <v>897</v>
      </c>
      <c r="C1395" s="34" t="s">
        <v>2</v>
      </c>
      <c r="D1395" s="34" t="b">
        <f>EXACT(G1316,"In an un-aerated lagoon that has a depth of more than one meter")</f>
        <v>1</v>
      </c>
      <c r="E1395" s="34" t="s">
        <v>887</v>
      </c>
      <c r="F1395" s="34" t="s">
        <v>15</v>
      </c>
      <c r="G1395" s="34" t="s">
        <v>2</v>
      </c>
    </row>
    <row r="1396" spans="1:7" ht="30" outlineLevel="2" collapsed="1">
      <c r="A1396" s="4" t="s">
        <v>12</v>
      </c>
      <c r="B1396" s="4" t="s">
        <v>51</v>
      </c>
      <c r="C1396" s="5" t="s">
        <v>898</v>
      </c>
      <c r="D1396" s="4"/>
      <c r="E1396" s="4" t="s">
        <v>887</v>
      </c>
      <c r="F1396" s="4" t="s">
        <v>15</v>
      </c>
      <c r="G1396" s="4" t="s">
        <v>835</v>
      </c>
    </row>
    <row r="1397" spans="1:7" ht="30" outlineLevel="2">
      <c r="A1397" s="34" t="s">
        <v>15</v>
      </c>
      <c r="B1397" s="35" t="s">
        <v>899</v>
      </c>
      <c r="C1397" s="34" t="s">
        <v>2</v>
      </c>
      <c r="D1397" s="34" t="b">
        <f>EXACT(G1396,"Monitored Data")</f>
        <v>0</v>
      </c>
      <c r="E1397" s="34" t="s">
        <v>900</v>
      </c>
      <c r="F1397" s="34" t="s">
        <v>15</v>
      </c>
      <c r="G1397" s="34" t="s">
        <v>2</v>
      </c>
    </row>
    <row r="1398" spans="1:7" outlineLevel="3" collapsed="1">
      <c r="A1398" s="4" t="s">
        <v>12</v>
      </c>
      <c r="B1398" s="4" t="s">
        <v>92</v>
      </c>
      <c r="C1398" s="4" t="s">
        <v>2</v>
      </c>
      <c r="D1398" s="4"/>
      <c r="E1398" s="4" t="s">
        <v>901</v>
      </c>
      <c r="F1398" s="4" t="s">
        <v>15</v>
      </c>
      <c r="G1398" s="4">
        <v>1</v>
      </c>
    </row>
    <row r="1399" spans="1:7" ht="30" outlineLevel="3" collapsed="1">
      <c r="A1399" s="4" t="s">
        <v>12</v>
      </c>
      <c r="B1399" s="4" t="s">
        <v>92</v>
      </c>
      <c r="C1399" s="4" t="s">
        <v>2</v>
      </c>
      <c r="D1399" s="4"/>
      <c r="E1399" s="4" t="s">
        <v>902</v>
      </c>
      <c r="F1399" s="4" t="s">
        <v>15</v>
      </c>
      <c r="G1399" s="4">
        <v>1</v>
      </c>
    </row>
    <row r="1400" spans="1:7" ht="30" outlineLevel="3" collapsed="1">
      <c r="A1400" s="4" t="s">
        <v>12</v>
      </c>
      <c r="B1400" s="4" t="s">
        <v>51</v>
      </c>
      <c r="C1400" s="5" t="s">
        <v>903</v>
      </c>
      <c r="D1400" s="4"/>
      <c r="E1400" s="4" t="s">
        <v>904</v>
      </c>
      <c r="F1400" s="4" t="s">
        <v>15</v>
      </c>
      <c r="G1400" s="4" t="s">
        <v>905</v>
      </c>
    </row>
    <row r="1401" spans="1:7" outlineLevel="3" collapsed="1">
      <c r="A1401" s="4" t="s">
        <v>15</v>
      </c>
      <c r="B1401" s="4" t="s">
        <v>92</v>
      </c>
      <c r="C1401" s="4" t="s">
        <v>2</v>
      </c>
      <c r="D1401" s="4" t="s">
        <v>15</v>
      </c>
      <c r="E1401" s="4" t="s">
        <v>889</v>
      </c>
      <c r="F1401" s="4" t="s">
        <v>15</v>
      </c>
      <c r="G1401" s="4">
        <v>1</v>
      </c>
    </row>
    <row r="1402" spans="1:7" outlineLevel="3" collapsed="1">
      <c r="A1402" s="4" t="s">
        <v>15</v>
      </c>
      <c r="B1402" s="4" t="s">
        <v>92</v>
      </c>
      <c r="C1402" s="4" t="s">
        <v>2</v>
      </c>
      <c r="D1402" s="4" t="s">
        <v>15</v>
      </c>
      <c r="E1402" s="4" t="s">
        <v>906</v>
      </c>
      <c r="F1402" s="4" t="s">
        <v>15</v>
      </c>
      <c r="G1402" s="4">
        <v>1</v>
      </c>
    </row>
    <row r="1403" spans="1:7" outlineLevel="3" collapsed="1">
      <c r="A1403" s="4" t="s">
        <v>15</v>
      </c>
      <c r="B1403" s="4" t="s">
        <v>92</v>
      </c>
      <c r="C1403" s="4" t="s">
        <v>2</v>
      </c>
      <c r="D1403" s="4" t="s">
        <v>15</v>
      </c>
      <c r="E1403" s="4" t="s">
        <v>907</v>
      </c>
      <c r="F1403" s="4" t="s">
        <v>15</v>
      </c>
      <c r="G1403" s="4">
        <v>1</v>
      </c>
    </row>
    <row r="1404" spans="1:7" ht="30" outlineLevel="2">
      <c r="A1404" s="34" t="s">
        <v>15</v>
      </c>
      <c r="B1404" s="35" t="s">
        <v>908</v>
      </c>
      <c r="C1404" s="34" t="s">
        <v>2</v>
      </c>
      <c r="D1404" s="34" t="b">
        <f>EXACT(G1396,"Default Values")</f>
        <v>1</v>
      </c>
      <c r="E1404" s="34" t="s">
        <v>909</v>
      </c>
      <c r="F1404" s="34" t="s">
        <v>15</v>
      </c>
      <c r="G1404" s="34" t="s">
        <v>2</v>
      </c>
    </row>
    <row r="1405" spans="1:7" ht="30" outlineLevel="3" collapsed="1">
      <c r="A1405" s="4" t="s">
        <v>12</v>
      </c>
      <c r="B1405" s="4" t="s">
        <v>51</v>
      </c>
      <c r="C1405" s="5" t="s">
        <v>910</v>
      </c>
      <c r="D1405" s="4"/>
      <c r="E1405" s="4" t="s">
        <v>911</v>
      </c>
      <c r="F1405" s="4" t="s">
        <v>15</v>
      </c>
      <c r="G1405" s="4" t="s">
        <v>912</v>
      </c>
    </row>
    <row r="1406" spans="1:7" outlineLevel="3" collapsed="1">
      <c r="A1406" s="4" t="s">
        <v>12</v>
      </c>
      <c r="B1406" s="4" t="s">
        <v>92</v>
      </c>
      <c r="C1406" s="4" t="s">
        <v>2</v>
      </c>
      <c r="D1406" s="4"/>
      <c r="E1406" s="4" t="s">
        <v>863</v>
      </c>
      <c r="F1406" s="4" t="s">
        <v>15</v>
      </c>
      <c r="G1406" s="4">
        <v>1</v>
      </c>
    </row>
    <row r="1407" spans="1:7" outlineLevel="3" collapsed="1">
      <c r="A1407" s="4" t="s">
        <v>15</v>
      </c>
      <c r="B1407" s="4" t="s">
        <v>92</v>
      </c>
      <c r="C1407" s="4" t="s">
        <v>2</v>
      </c>
      <c r="D1407" s="4" t="s">
        <v>15</v>
      </c>
      <c r="E1407" s="4" t="s">
        <v>889</v>
      </c>
      <c r="F1407" s="4" t="s">
        <v>15</v>
      </c>
      <c r="G1407" s="4">
        <v>1</v>
      </c>
    </row>
    <row r="1408" spans="1:7" ht="30" outlineLevel="3" collapsed="1">
      <c r="A1408" s="4" t="s">
        <v>15</v>
      </c>
      <c r="B1408" s="4" t="s">
        <v>92</v>
      </c>
      <c r="C1408" s="4" t="s">
        <v>2</v>
      </c>
      <c r="D1408" s="4" t="s">
        <v>15</v>
      </c>
      <c r="E1408" s="4" t="s">
        <v>913</v>
      </c>
      <c r="F1408" s="4" t="s">
        <v>15</v>
      </c>
      <c r="G1408" s="4">
        <v>1</v>
      </c>
    </row>
    <row r="1409" spans="1:7" outlineLevel="3" collapsed="1">
      <c r="A1409" s="4" t="s">
        <v>15</v>
      </c>
      <c r="B1409" s="4" t="s">
        <v>92</v>
      </c>
      <c r="C1409" s="4" t="s">
        <v>2</v>
      </c>
      <c r="D1409" s="4" t="s">
        <v>15</v>
      </c>
      <c r="E1409" s="4" t="s">
        <v>914</v>
      </c>
      <c r="F1409" s="4" t="s">
        <v>15</v>
      </c>
      <c r="G1409" s="4">
        <v>1</v>
      </c>
    </row>
    <row r="1410" spans="1:7" outlineLevel="1" collapsed="1">
      <c r="A1410" s="4" t="s">
        <v>12</v>
      </c>
      <c r="B1410" s="4" t="s">
        <v>92</v>
      </c>
      <c r="C1410" s="4" t="s">
        <v>2</v>
      </c>
      <c r="D1410" s="4"/>
      <c r="E1410" s="4" t="s">
        <v>876</v>
      </c>
      <c r="F1410" s="4" t="s">
        <v>15</v>
      </c>
      <c r="G1410" s="4">
        <v>1</v>
      </c>
    </row>
    <row r="1411" spans="1:7" ht="45" outlineLevel="1" collapsed="1">
      <c r="A1411" s="4" t="s">
        <v>12</v>
      </c>
      <c r="B1411" s="4" t="s">
        <v>51</v>
      </c>
      <c r="C1411" s="5" t="s">
        <v>915</v>
      </c>
      <c r="D1411" s="4"/>
      <c r="E1411" s="4" t="s">
        <v>916</v>
      </c>
      <c r="F1411" s="4" t="s">
        <v>15</v>
      </c>
      <c r="G1411" s="4" t="s">
        <v>917</v>
      </c>
    </row>
    <row r="1412" spans="1:7" outlineLevel="1">
      <c r="A1412" s="34" t="s">
        <v>12</v>
      </c>
      <c r="B1412" s="35" t="s">
        <v>238</v>
      </c>
      <c r="C1412" s="34" t="s">
        <v>2</v>
      </c>
      <c r="D1412" s="34"/>
      <c r="E1412" s="34" t="s">
        <v>238</v>
      </c>
      <c r="F1412" s="34" t="s">
        <v>15</v>
      </c>
      <c r="G1412" s="34" t="s">
        <v>2</v>
      </c>
    </row>
    <row r="1413" spans="1:7" ht="30" outlineLevel="2">
      <c r="A1413" s="34" t="s">
        <v>12</v>
      </c>
      <c r="B1413" s="35" t="s">
        <v>250</v>
      </c>
      <c r="C1413" s="34" t="s">
        <v>2</v>
      </c>
      <c r="D1413" s="34"/>
      <c r="E1413" s="34" t="s">
        <v>251</v>
      </c>
      <c r="F1413" s="34" t="s">
        <v>12</v>
      </c>
      <c r="G1413" s="34" t="s">
        <v>2</v>
      </c>
    </row>
    <row r="1414" spans="1:7" outlineLevel="3" collapsed="1">
      <c r="A1414" s="4" t="s">
        <v>12</v>
      </c>
      <c r="B1414" s="4" t="s">
        <v>13</v>
      </c>
      <c r="C1414" s="4" t="s">
        <v>2</v>
      </c>
      <c r="D1414" s="4"/>
      <c r="E1414" s="4" t="s">
        <v>252</v>
      </c>
      <c r="F1414" s="4" t="s">
        <v>15</v>
      </c>
      <c r="G1414" s="4" t="s">
        <v>16</v>
      </c>
    </row>
    <row r="1415" spans="1:7" outlineLevel="3" collapsed="1">
      <c r="A1415" s="4" t="s">
        <v>12</v>
      </c>
      <c r="B1415" s="4" t="s">
        <v>13</v>
      </c>
      <c r="C1415" s="4" t="s">
        <v>2</v>
      </c>
      <c r="D1415" s="4"/>
      <c r="E1415" s="4" t="s">
        <v>253</v>
      </c>
      <c r="F1415" s="4" t="s">
        <v>15</v>
      </c>
      <c r="G1415" s="4" t="s">
        <v>16</v>
      </c>
    </row>
    <row r="1416" spans="1:7" ht="30" outlineLevel="3" collapsed="1">
      <c r="A1416" s="4" t="s">
        <v>12</v>
      </c>
      <c r="B1416" s="4" t="s">
        <v>51</v>
      </c>
      <c r="C1416" s="5" t="s">
        <v>254</v>
      </c>
      <c r="D1416" s="4"/>
      <c r="E1416" s="4" t="s">
        <v>255</v>
      </c>
      <c r="F1416" s="4" t="s">
        <v>15</v>
      </c>
      <c r="G1416" s="4" t="s">
        <v>256</v>
      </c>
    </row>
    <row r="1417" spans="1:7" ht="30" outlineLevel="3" collapsed="1">
      <c r="A1417" s="4" t="s">
        <v>15</v>
      </c>
      <c r="B1417" s="4" t="s">
        <v>92</v>
      </c>
      <c r="C1417" s="4" t="s">
        <v>2</v>
      </c>
      <c r="D1417" s="4" t="b">
        <f>EXACT(G1416,"The CO2 emission coefficient is calculated based on net calorific value and CO2 emission factor of the fuel type")</f>
        <v>0</v>
      </c>
      <c r="E1417" s="4" t="s">
        <v>257</v>
      </c>
      <c r="F1417" s="4" t="s">
        <v>15</v>
      </c>
      <c r="G1417" s="4">
        <v>1</v>
      </c>
    </row>
    <row r="1418" spans="1:7" outlineLevel="3" collapsed="1">
      <c r="A1418" s="4" t="s">
        <v>15</v>
      </c>
      <c r="B1418" s="4" t="s">
        <v>92</v>
      </c>
      <c r="C1418" s="4" t="s">
        <v>2</v>
      </c>
      <c r="D1418" s="4" t="b">
        <f>EXACT(G1416,"The CO2 emission coefficient is calculated based on net calorific value and CO2 emission factor of the fuel type")</f>
        <v>0</v>
      </c>
      <c r="E1418" s="4" t="s">
        <v>258</v>
      </c>
      <c r="F1418" s="4" t="s">
        <v>15</v>
      </c>
      <c r="G1418" s="4">
        <v>1</v>
      </c>
    </row>
    <row r="1419" spans="1:7" outlineLevel="3">
      <c r="A1419" s="34" t="s">
        <v>15</v>
      </c>
      <c r="B1419" s="35" t="s">
        <v>259</v>
      </c>
      <c r="C1419" s="34" t="s">
        <v>2</v>
      </c>
      <c r="D1419" s="34" t="b">
        <f>EXACT(G1416,"The CO2 emission coefficient is calculated based on the chemical composition of the fossil fuel type")</f>
        <v>1</v>
      </c>
      <c r="E1419" s="34" t="s">
        <v>260</v>
      </c>
      <c r="F1419" s="34" t="s">
        <v>15</v>
      </c>
      <c r="G1419" s="34" t="s">
        <v>2</v>
      </c>
    </row>
    <row r="1420" spans="1:7" ht="30" outlineLevel="4" collapsed="1">
      <c r="A1420" s="4" t="s">
        <v>12</v>
      </c>
      <c r="B1420" s="4" t="s">
        <v>51</v>
      </c>
      <c r="C1420" s="5" t="s">
        <v>261</v>
      </c>
      <c r="D1420" s="4"/>
      <c r="E1420" s="4" t="s">
        <v>260</v>
      </c>
      <c r="F1420" s="4" t="s">
        <v>15</v>
      </c>
      <c r="G1420" s="4" t="s">
        <v>262</v>
      </c>
    </row>
    <row r="1421" spans="1:7" ht="30" outlineLevel="4" collapsed="1">
      <c r="A1421" s="4" t="s">
        <v>15</v>
      </c>
      <c r="B1421" s="4" t="s">
        <v>92</v>
      </c>
      <c r="C1421" s="4" t="s">
        <v>2</v>
      </c>
      <c r="D1421" s="4" t="b">
        <f>EXACT(G1420,"Volume")</f>
        <v>0</v>
      </c>
      <c r="E1421" s="4" t="s">
        <v>263</v>
      </c>
      <c r="F1421" s="4" t="s">
        <v>15</v>
      </c>
      <c r="G1421" s="4">
        <v>1</v>
      </c>
    </row>
    <row r="1422" spans="1:7" ht="30" outlineLevel="4" collapsed="1">
      <c r="A1422" s="4" t="s">
        <v>15</v>
      </c>
      <c r="B1422" s="4" t="s">
        <v>92</v>
      </c>
      <c r="C1422" s="4" t="s">
        <v>2</v>
      </c>
      <c r="D1422" s="4" t="b">
        <f>EXACT(G1420,"Volume")</f>
        <v>0</v>
      </c>
      <c r="E1422" s="4" t="s">
        <v>264</v>
      </c>
      <c r="F1422" s="4" t="s">
        <v>15</v>
      </c>
      <c r="G1422" s="4">
        <v>1</v>
      </c>
    </row>
    <row r="1423" spans="1:7" ht="30" outlineLevel="4" collapsed="1">
      <c r="A1423" s="4" t="s">
        <v>15</v>
      </c>
      <c r="B1423" s="4" t="s">
        <v>92</v>
      </c>
      <c r="C1423" s="4" t="s">
        <v>2</v>
      </c>
      <c r="D1423" s="4" t="b">
        <f>EXACT(G1420,"Mass")</f>
        <v>1</v>
      </c>
      <c r="E1423" s="4" t="s">
        <v>263</v>
      </c>
      <c r="F1423" s="4" t="s">
        <v>15</v>
      </c>
      <c r="G1423" s="4">
        <v>1</v>
      </c>
    </row>
    <row r="1424" spans="1:7" ht="30" outlineLevel="3" collapsed="1">
      <c r="A1424" s="4" t="s">
        <v>12</v>
      </c>
      <c r="B1424" s="4" t="s">
        <v>92</v>
      </c>
      <c r="C1424" s="4" t="s">
        <v>2</v>
      </c>
      <c r="D1424" s="4"/>
      <c r="E1424" s="4" t="s">
        <v>265</v>
      </c>
      <c r="F1424" s="4" t="s">
        <v>15</v>
      </c>
      <c r="G1424" s="4">
        <v>1</v>
      </c>
    </row>
    <row r="1425" spans="1:7" ht="30" outlineLevel="3" collapsed="1">
      <c r="A1425" s="4" t="s">
        <v>15</v>
      </c>
      <c r="B1425" s="4" t="s">
        <v>92</v>
      </c>
      <c r="C1425" s="4" t="s">
        <v>2</v>
      </c>
      <c r="D1425" s="4" t="s">
        <v>15</v>
      </c>
      <c r="E1425" s="4" t="s">
        <v>266</v>
      </c>
      <c r="F1425" s="4" t="s">
        <v>15</v>
      </c>
      <c r="G1425" s="4">
        <v>1</v>
      </c>
    </row>
    <row r="1426" spans="1:7" outlineLevel="3" collapsed="1">
      <c r="A1426" s="4" t="s">
        <v>15</v>
      </c>
      <c r="B1426" s="4" t="s">
        <v>92</v>
      </c>
      <c r="C1426" s="4" t="s">
        <v>2</v>
      </c>
      <c r="D1426" s="4" t="s">
        <v>15</v>
      </c>
      <c r="E1426" s="4" t="s">
        <v>267</v>
      </c>
      <c r="F1426" s="4" t="s">
        <v>15</v>
      </c>
      <c r="G1426" s="4">
        <v>1</v>
      </c>
    </row>
    <row r="1427" spans="1:7" ht="30" outlineLevel="2" collapsed="1">
      <c r="A1427" s="4" t="s">
        <v>15</v>
      </c>
      <c r="B1427" s="4" t="s">
        <v>92</v>
      </c>
      <c r="C1427" s="4" t="s">
        <v>2</v>
      </c>
      <c r="D1427" s="4" t="s">
        <v>15</v>
      </c>
      <c r="E1427" s="4" t="s">
        <v>268</v>
      </c>
      <c r="F1427" s="4" t="s">
        <v>15</v>
      </c>
      <c r="G1427" s="4">
        <v>1</v>
      </c>
    </row>
    <row r="1428" spans="1:7" outlineLevel="1">
      <c r="A1428" s="34" t="s">
        <v>12</v>
      </c>
      <c r="B1428" s="35" t="s">
        <v>918</v>
      </c>
      <c r="C1428" s="34" t="s">
        <v>2</v>
      </c>
      <c r="D1428" s="34"/>
      <c r="E1428" s="34" t="s">
        <v>918</v>
      </c>
      <c r="F1428" s="34" t="s">
        <v>15</v>
      </c>
      <c r="G1428" s="34" t="s">
        <v>2</v>
      </c>
    </row>
    <row r="1429" spans="1:7" ht="75" outlineLevel="2" collapsed="1">
      <c r="A1429" s="4" t="s">
        <v>12</v>
      </c>
      <c r="B1429" s="4" t="s">
        <v>51</v>
      </c>
      <c r="C1429" s="5" t="s">
        <v>919</v>
      </c>
      <c r="D1429" s="4"/>
      <c r="E1429" s="4" t="s">
        <v>920</v>
      </c>
      <c r="F1429" s="4" t="s">
        <v>15</v>
      </c>
      <c r="G1429" s="4" t="s">
        <v>12</v>
      </c>
    </row>
    <row r="1430" spans="1:7" outlineLevel="2" collapsed="1">
      <c r="A1430" s="4" t="s">
        <v>15</v>
      </c>
      <c r="B1430" s="4" t="s">
        <v>92</v>
      </c>
      <c r="C1430" s="4" t="s">
        <v>2</v>
      </c>
      <c r="D1430" s="4" t="b">
        <f>EXACT(G1429,"Yes")</f>
        <v>1</v>
      </c>
      <c r="E1430" s="4" t="s">
        <v>921</v>
      </c>
      <c r="F1430" s="4" t="s">
        <v>15</v>
      </c>
      <c r="G1430" s="4">
        <v>1</v>
      </c>
    </row>
    <row r="1431" spans="1:7" outlineLevel="2" collapsed="1">
      <c r="A1431" s="4" t="s">
        <v>15</v>
      </c>
      <c r="B1431" s="4" t="s">
        <v>92</v>
      </c>
      <c r="C1431" s="4" t="s">
        <v>2</v>
      </c>
      <c r="D1431" s="4" t="b">
        <f>EXACT(G1429,"Yes")</f>
        <v>1</v>
      </c>
      <c r="E1431" s="4" t="s">
        <v>922</v>
      </c>
      <c r="F1431" s="4" t="s">
        <v>15</v>
      </c>
      <c r="G1431" s="4">
        <v>1</v>
      </c>
    </row>
    <row r="1432" spans="1:7" outlineLevel="2" collapsed="1">
      <c r="A1432" s="4" t="s">
        <v>15</v>
      </c>
      <c r="B1432" s="4" t="s">
        <v>92</v>
      </c>
      <c r="C1432" s="4" t="s">
        <v>2</v>
      </c>
      <c r="D1432" s="4" t="b">
        <f>EXACT(G1429,"Yes")</f>
        <v>1</v>
      </c>
      <c r="E1432" s="4" t="s">
        <v>923</v>
      </c>
      <c r="F1432" s="4" t="s">
        <v>15</v>
      </c>
      <c r="G1432" s="4">
        <v>1</v>
      </c>
    </row>
    <row r="1433" spans="1:7" outlineLevel="2" collapsed="1">
      <c r="A1433" s="4" t="s">
        <v>15</v>
      </c>
      <c r="B1433" s="4" t="s">
        <v>92</v>
      </c>
      <c r="C1433" s="4" t="s">
        <v>2</v>
      </c>
      <c r="D1433" s="4" t="b">
        <f>EXACT(G1429,"Yes")</f>
        <v>1</v>
      </c>
      <c r="E1433" s="4" t="s">
        <v>924</v>
      </c>
      <c r="F1433" s="4" t="s">
        <v>15</v>
      </c>
      <c r="G1433" s="4">
        <v>1</v>
      </c>
    </row>
    <row r="1434" spans="1:7" outlineLevel="2" collapsed="1">
      <c r="A1434" s="4" t="s">
        <v>15</v>
      </c>
      <c r="B1434" s="4" t="s">
        <v>92</v>
      </c>
      <c r="C1434" s="4" t="s">
        <v>2</v>
      </c>
      <c r="D1434" s="4" t="b">
        <f>EXACT(G1429,"Yes")</f>
        <v>1</v>
      </c>
      <c r="E1434" s="4" t="s">
        <v>925</v>
      </c>
      <c r="F1434" s="4" t="s">
        <v>15</v>
      </c>
      <c r="G1434" s="4">
        <v>1</v>
      </c>
    </row>
    <row r="1435" spans="1:7" outlineLevel="2" collapsed="1">
      <c r="A1435" s="4" t="s">
        <v>15</v>
      </c>
      <c r="B1435" s="4" t="s">
        <v>92</v>
      </c>
      <c r="C1435" s="4" t="s">
        <v>2</v>
      </c>
      <c r="D1435" s="4" t="b">
        <f>EXACT(G1429,"Yes")</f>
        <v>1</v>
      </c>
      <c r="E1435" s="4" t="s">
        <v>926</v>
      </c>
      <c r="F1435" s="4" t="s">
        <v>15</v>
      </c>
      <c r="G1435" s="4">
        <v>1</v>
      </c>
    </row>
    <row r="1436" spans="1:7" outlineLevel="2" collapsed="1">
      <c r="A1436" s="4" t="s">
        <v>15</v>
      </c>
      <c r="B1436" s="4" t="s">
        <v>92</v>
      </c>
      <c r="C1436" s="4" t="s">
        <v>2</v>
      </c>
      <c r="D1436" s="4" t="b">
        <f>EXACT(G1429,"Yes")</f>
        <v>1</v>
      </c>
      <c r="E1436" s="4" t="s">
        <v>927</v>
      </c>
      <c r="F1436" s="4" t="s">
        <v>15</v>
      </c>
      <c r="G1436" s="4">
        <v>1</v>
      </c>
    </row>
    <row r="1437" spans="1:7" outlineLevel="2" collapsed="1">
      <c r="A1437" s="4" t="s">
        <v>15</v>
      </c>
      <c r="B1437" s="4" t="s">
        <v>92</v>
      </c>
      <c r="C1437" s="4" t="s">
        <v>2</v>
      </c>
      <c r="D1437" s="4" t="b">
        <f>EXACT(G1429,"Yes")</f>
        <v>1</v>
      </c>
      <c r="E1437" s="4" t="s">
        <v>928</v>
      </c>
      <c r="F1437" s="4" t="s">
        <v>15</v>
      </c>
      <c r="G1437" s="4">
        <v>1</v>
      </c>
    </row>
    <row r="1438" spans="1:7" outlineLevel="2" collapsed="1">
      <c r="A1438" s="4" t="s">
        <v>15</v>
      </c>
      <c r="B1438" s="4" t="s">
        <v>92</v>
      </c>
      <c r="C1438" s="4" t="s">
        <v>2</v>
      </c>
      <c r="D1438" s="4" t="b">
        <f>EXACT(G1429,"Yes")</f>
        <v>1</v>
      </c>
      <c r="E1438" s="4" t="s">
        <v>929</v>
      </c>
      <c r="F1438" s="4" t="s">
        <v>15</v>
      </c>
      <c r="G1438" s="4">
        <v>1</v>
      </c>
    </row>
    <row r="1439" spans="1:7" outlineLevel="2" collapsed="1">
      <c r="A1439" s="4" t="s">
        <v>15</v>
      </c>
      <c r="B1439" s="4" t="s">
        <v>92</v>
      </c>
      <c r="C1439" s="4" t="s">
        <v>2</v>
      </c>
      <c r="D1439" s="4" t="b">
        <f>EXACT(G1429,"Yes")</f>
        <v>1</v>
      </c>
      <c r="E1439" s="4" t="s">
        <v>930</v>
      </c>
      <c r="F1439" s="4" t="s">
        <v>15</v>
      </c>
      <c r="G1439" s="4">
        <v>1</v>
      </c>
    </row>
    <row r="1440" spans="1:7" outlineLevel="2" collapsed="1">
      <c r="A1440" s="4" t="s">
        <v>15</v>
      </c>
      <c r="B1440" s="4" t="s">
        <v>92</v>
      </c>
      <c r="C1440" s="4" t="s">
        <v>2</v>
      </c>
      <c r="D1440" s="4" t="b">
        <f>EXACT(G1429,"Yes")</f>
        <v>1</v>
      </c>
      <c r="E1440" s="4" t="s">
        <v>931</v>
      </c>
      <c r="F1440" s="4" t="s">
        <v>15</v>
      </c>
      <c r="G1440" s="4">
        <v>1</v>
      </c>
    </row>
    <row r="1441" spans="1:7" outlineLevel="2" collapsed="1">
      <c r="A1441" s="4" t="s">
        <v>15</v>
      </c>
      <c r="B1441" s="4" t="s">
        <v>92</v>
      </c>
      <c r="C1441" s="4" t="s">
        <v>2</v>
      </c>
      <c r="D1441" s="4" t="b">
        <f>EXACT(G1429,"Yes")</f>
        <v>1</v>
      </c>
      <c r="E1441" s="4" t="s">
        <v>932</v>
      </c>
      <c r="F1441" s="4" t="s">
        <v>15</v>
      </c>
      <c r="G1441" s="4">
        <v>1</v>
      </c>
    </row>
    <row r="1442" spans="1:7" outlineLevel="2" collapsed="1">
      <c r="A1442" s="4" t="s">
        <v>15</v>
      </c>
      <c r="B1442" s="4" t="s">
        <v>92</v>
      </c>
      <c r="C1442" s="4" t="s">
        <v>2</v>
      </c>
      <c r="D1442" s="4" t="b">
        <f>EXACT(G1429,"Yes")</f>
        <v>1</v>
      </c>
      <c r="E1442" s="4" t="s">
        <v>933</v>
      </c>
      <c r="F1442" s="4" t="s">
        <v>15</v>
      </c>
      <c r="G1442" s="4">
        <v>1</v>
      </c>
    </row>
    <row r="1443" spans="1:7" outlineLevel="2" collapsed="1">
      <c r="A1443" s="4" t="s">
        <v>15</v>
      </c>
      <c r="B1443" s="4" t="s">
        <v>92</v>
      </c>
      <c r="C1443" s="4" t="s">
        <v>2</v>
      </c>
      <c r="D1443" s="4" t="b">
        <f>EXACT(G1429,"Yes")</f>
        <v>1</v>
      </c>
      <c r="E1443" s="4" t="s">
        <v>934</v>
      </c>
      <c r="F1443" s="4" t="s">
        <v>15</v>
      </c>
      <c r="G1443" s="4">
        <v>1</v>
      </c>
    </row>
    <row r="1444" spans="1:7" outlineLevel="2" collapsed="1">
      <c r="A1444" s="4" t="s">
        <v>15</v>
      </c>
      <c r="B1444" s="4" t="s">
        <v>92</v>
      </c>
      <c r="C1444" s="4" t="s">
        <v>2</v>
      </c>
      <c r="D1444" s="4" t="b">
        <f>EXACT(G1429,"Yes")</f>
        <v>1</v>
      </c>
      <c r="E1444" s="4" t="s">
        <v>935</v>
      </c>
      <c r="F1444" s="4" t="s">
        <v>15</v>
      </c>
      <c r="G1444" s="4">
        <v>1</v>
      </c>
    </row>
    <row r="1445" spans="1:7" outlineLevel="2" collapsed="1">
      <c r="A1445" s="4" t="s">
        <v>15</v>
      </c>
      <c r="B1445" s="4" t="s">
        <v>92</v>
      </c>
      <c r="C1445" s="4" t="s">
        <v>2</v>
      </c>
      <c r="D1445" s="4" t="b">
        <f>EXACT(G1429,"Yes")</f>
        <v>1</v>
      </c>
      <c r="E1445" s="4" t="s">
        <v>936</v>
      </c>
      <c r="F1445" s="4" t="s">
        <v>15</v>
      </c>
      <c r="G1445" s="4">
        <v>1</v>
      </c>
    </row>
    <row r="1446" spans="1:7" outlineLevel="2" collapsed="1">
      <c r="A1446" s="4" t="s">
        <v>15</v>
      </c>
      <c r="B1446" s="4" t="s">
        <v>92</v>
      </c>
      <c r="C1446" s="4" t="s">
        <v>2</v>
      </c>
      <c r="D1446" s="4" t="b">
        <f>EXACT(G1429,"Yes")</f>
        <v>1</v>
      </c>
      <c r="E1446" s="4" t="s">
        <v>937</v>
      </c>
      <c r="F1446" s="4" t="s">
        <v>15</v>
      </c>
      <c r="G1446" s="4">
        <v>1</v>
      </c>
    </row>
    <row r="1447" spans="1:7" outlineLevel="2" collapsed="1">
      <c r="A1447" s="4" t="s">
        <v>15</v>
      </c>
      <c r="B1447" s="4" t="s">
        <v>92</v>
      </c>
      <c r="C1447" s="4" t="s">
        <v>2</v>
      </c>
      <c r="D1447" s="4" t="b">
        <f>EXACT(G1429,"Yes")</f>
        <v>1</v>
      </c>
      <c r="E1447" s="4" t="s">
        <v>938</v>
      </c>
      <c r="F1447" s="4" t="s">
        <v>15</v>
      </c>
      <c r="G1447" s="4">
        <v>1</v>
      </c>
    </row>
    <row r="1448" spans="1:7" outlineLevel="2" collapsed="1">
      <c r="A1448" s="4" t="s">
        <v>15</v>
      </c>
      <c r="B1448" s="4" t="s">
        <v>92</v>
      </c>
      <c r="C1448" s="4" t="s">
        <v>2</v>
      </c>
      <c r="D1448" s="4" t="b">
        <f>EXACT(G1429,"Yes")</f>
        <v>1</v>
      </c>
      <c r="E1448" s="4" t="s">
        <v>939</v>
      </c>
      <c r="F1448" s="4" t="s">
        <v>15</v>
      </c>
      <c r="G1448" s="4">
        <v>1</v>
      </c>
    </row>
    <row r="1449" spans="1:7" outlineLevel="2" collapsed="1">
      <c r="A1449" s="4" t="s">
        <v>15</v>
      </c>
      <c r="B1449" s="4" t="s">
        <v>92</v>
      </c>
      <c r="C1449" s="4" t="s">
        <v>2</v>
      </c>
      <c r="D1449" s="4" t="b">
        <f>EXACT(G1429,"Yes")</f>
        <v>1</v>
      </c>
      <c r="E1449" s="4" t="s">
        <v>940</v>
      </c>
      <c r="F1449" s="4" t="s">
        <v>15</v>
      </c>
      <c r="G1449" s="4">
        <v>1</v>
      </c>
    </row>
    <row r="1450" spans="1:7" outlineLevel="2" collapsed="1">
      <c r="A1450" s="4" t="s">
        <v>15</v>
      </c>
      <c r="B1450" s="4" t="s">
        <v>92</v>
      </c>
      <c r="C1450" s="4" t="s">
        <v>2</v>
      </c>
      <c r="D1450" s="4" t="b">
        <f>EXACT(G1429,"Yes")</f>
        <v>1</v>
      </c>
      <c r="E1450" s="4" t="s">
        <v>941</v>
      </c>
      <c r="F1450" s="4" t="s">
        <v>15</v>
      </c>
      <c r="G1450" s="4">
        <v>1</v>
      </c>
    </row>
    <row r="1451" spans="1:7" outlineLevel="2" collapsed="1">
      <c r="A1451" s="4" t="s">
        <v>15</v>
      </c>
      <c r="B1451" s="4" t="s">
        <v>92</v>
      </c>
      <c r="C1451" s="4" t="s">
        <v>2</v>
      </c>
      <c r="D1451" s="4" t="b">
        <f>EXACT(G1429,"Yes")</f>
        <v>1</v>
      </c>
      <c r="E1451" s="4" t="s">
        <v>942</v>
      </c>
      <c r="F1451" s="4" t="s">
        <v>15</v>
      </c>
      <c r="G1451" s="4">
        <v>1</v>
      </c>
    </row>
    <row r="1452" spans="1:7" outlineLevel="2" collapsed="1">
      <c r="A1452" s="4" t="s">
        <v>15</v>
      </c>
      <c r="B1452" s="4" t="s">
        <v>92</v>
      </c>
      <c r="C1452" s="4" t="s">
        <v>2</v>
      </c>
      <c r="D1452" s="4" t="b">
        <f>EXACT(G1429,"Yes")</f>
        <v>1</v>
      </c>
      <c r="E1452" s="4" t="s">
        <v>943</v>
      </c>
      <c r="F1452" s="4" t="s">
        <v>15</v>
      </c>
      <c r="G1452" s="4">
        <v>1</v>
      </c>
    </row>
    <row r="1453" spans="1:7" outlineLevel="2" collapsed="1">
      <c r="A1453" s="4" t="s">
        <v>15</v>
      </c>
      <c r="B1453" s="4" t="s">
        <v>92</v>
      </c>
      <c r="C1453" s="4" t="s">
        <v>2</v>
      </c>
      <c r="D1453" s="4" t="b">
        <f>EXACT(G1429,"Yes")</f>
        <v>1</v>
      </c>
      <c r="E1453" s="4" t="s">
        <v>944</v>
      </c>
      <c r="F1453" s="4" t="s">
        <v>15</v>
      </c>
      <c r="G1453" s="4">
        <v>1</v>
      </c>
    </row>
    <row r="1454" spans="1:7" outlineLevel="2" collapsed="1">
      <c r="A1454" s="4" t="s">
        <v>15</v>
      </c>
      <c r="B1454" s="4" t="s">
        <v>92</v>
      </c>
      <c r="C1454" s="4" t="s">
        <v>2</v>
      </c>
      <c r="D1454" s="4" t="b">
        <f>EXACT(G1429,"Yes")</f>
        <v>1</v>
      </c>
      <c r="E1454" s="4" t="s">
        <v>945</v>
      </c>
      <c r="F1454" s="4" t="s">
        <v>15</v>
      </c>
      <c r="G1454" s="4">
        <v>1</v>
      </c>
    </row>
    <row r="1455" spans="1:7" outlineLevel="2" collapsed="1">
      <c r="A1455" s="4" t="s">
        <v>15</v>
      </c>
      <c r="B1455" s="4" t="s">
        <v>92</v>
      </c>
      <c r="C1455" s="4" t="s">
        <v>2</v>
      </c>
      <c r="D1455" s="4" t="b">
        <f>EXACT(G1429,"Yes")</f>
        <v>1</v>
      </c>
      <c r="E1455" s="4" t="s">
        <v>946</v>
      </c>
      <c r="F1455" s="4" t="s">
        <v>15</v>
      </c>
      <c r="G1455" s="4">
        <v>1</v>
      </c>
    </row>
    <row r="1456" spans="1:7" outlineLevel="2" collapsed="1">
      <c r="A1456" s="4" t="s">
        <v>15</v>
      </c>
      <c r="B1456" s="4" t="s">
        <v>92</v>
      </c>
      <c r="C1456" s="4" t="s">
        <v>2</v>
      </c>
      <c r="D1456" s="4" t="b">
        <f>EXACT(G1429,"Yes")</f>
        <v>1</v>
      </c>
      <c r="E1456" s="4" t="s">
        <v>947</v>
      </c>
      <c r="F1456" s="4" t="s">
        <v>15</v>
      </c>
      <c r="G1456" s="4">
        <v>1</v>
      </c>
    </row>
    <row r="1457" spans="1:7" ht="30" outlineLevel="2" collapsed="1">
      <c r="A1457" s="4" t="s">
        <v>15</v>
      </c>
      <c r="B1457" s="4" t="s">
        <v>92</v>
      </c>
      <c r="C1457" s="4" t="s">
        <v>2</v>
      </c>
      <c r="D1457" s="4" t="b">
        <f>EXACT(G1429,"Yes")</f>
        <v>1</v>
      </c>
      <c r="E1457" s="4" t="s">
        <v>948</v>
      </c>
      <c r="F1457" s="4" t="s">
        <v>15</v>
      </c>
      <c r="G1457" s="4">
        <v>1</v>
      </c>
    </row>
    <row r="1458" spans="1:7" outlineLevel="2" collapsed="1">
      <c r="A1458" s="4" t="s">
        <v>15</v>
      </c>
      <c r="B1458" s="4" t="s">
        <v>92</v>
      </c>
      <c r="C1458" s="4" t="s">
        <v>2</v>
      </c>
      <c r="D1458" s="4" t="b">
        <f>EXACT(G1429,"Yes")</f>
        <v>1</v>
      </c>
      <c r="E1458" s="4" t="s">
        <v>949</v>
      </c>
      <c r="F1458" s="4" t="s">
        <v>15</v>
      </c>
      <c r="G1458" s="4">
        <v>1</v>
      </c>
    </row>
    <row r="1459" spans="1:7" outlineLevel="2" collapsed="1">
      <c r="A1459" s="4" t="s">
        <v>15</v>
      </c>
      <c r="B1459" s="4" t="s">
        <v>92</v>
      </c>
      <c r="C1459" s="4" t="s">
        <v>2</v>
      </c>
      <c r="D1459" s="4" t="b">
        <f>EXACT(G1429,"Yes")</f>
        <v>1</v>
      </c>
      <c r="E1459" s="4" t="s">
        <v>950</v>
      </c>
      <c r="F1459" s="4" t="s">
        <v>15</v>
      </c>
      <c r="G1459" s="4">
        <v>1</v>
      </c>
    </row>
    <row r="1460" spans="1:7" outlineLevel="2" collapsed="1">
      <c r="A1460" s="4" t="s">
        <v>15</v>
      </c>
      <c r="B1460" s="4" t="s">
        <v>92</v>
      </c>
      <c r="C1460" s="4" t="s">
        <v>2</v>
      </c>
      <c r="D1460" s="4" t="b">
        <f>EXACT(G1429,"Yes")</f>
        <v>1</v>
      </c>
      <c r="E1460" s="4" t="s">
        <v>951</v>
      </c>
      <c r="F1460" s="4" t="s">
        <v>15</v>
      </c>
      <c r="G1460" s="4">
        <v>1</v>
      </c>
    </row>
    <row r="1461" spans="1:7" outlineLevel="2" collapsed="1">
      <c r="A1461" s="4" t="s">
        <v>15</v>
      </c>
      <c r="B1461" s="4" t="s">
        <v>92</v>
      </c>
      <c r="C1461" s="4" t="s">
        <v>2</v>
      </c>
      <c r="D1461" s="4" t="b">
        <f>EXACT(G1429,"Yes")</f>
        <v>1</v>
      </c>
      <c r="E1461" s="4" t="s">
        <v>952</v>
      </c>
      <c r="F1461" s="4" t="s">
        <v>15</v>
      </c>
      <c r="G1461" s="4">
        <v>1</v>
      </c>
    </row>
    <row r="1462" spans="1:7" outlineLevel="2" collapsed="1">
      <c r="A1462" s="4" t="s">
        <v>15</v>
      </c>
      <c r="B1462" s="4" t="s">
        <v>92</v>
      </c>
      <c r="C1462" s="4" t="s">
        <v>2</v>
      </c>
      <c r="D1462" s="4" t="b">
        <f>EXACT(G1429,"Yes")</f>
        <v>1</v>
      </c>
      <c r="E1462" s="4" t="s">
        <v>953</v>
      </c>
      <c r="F1462" s="4" t="s">
        <v>15</v>
      </c>
      <c r="G1462" s="4">
        <v>1</v>
      </c>
    </row>
    <row r="1463" spans="1:7" outlineLevel="2" collapsed="1">
      <c r="A1463" s="4" t="s">
        <v>15</v>
      </c>
      <c r="B1463" s="4" t="s">
        <v>92</v>
      </c>
      <c r="C1463" s="4" t="s">
        <v>2</v>
      </c>
      <c r="D1463" s="4" t="b">
        <f>EXACT(G1429,"Yes")</f>
        <v>1</v>
      </c>
      <c r="E1463" s="4" t="s">
        <v>954</v>
      </c>
      <c r="F1463" s="4" t="s">
        <v>15</v>
      </c>
      <c r="G1463" s="4">
        <v>1</v>
      </c>
    </row>
    <row r="1464" spans="1:7" outlineLevel="2" collapsed="1">
      <c r="A1464" s="4" t="s">
        <v>15</v>
      </c>
      <c r="B1464" s="4" t="s">
        <v>92</v>
      </c>
      <c r="C1464" s="4" t="s">
        <v>2</v>
      </c>
      <c r="D1464" s="4" t="b">
        <f>EXACT(G1429,"Yes")</f>
        <v>1</v>
      </c>
      <c r="E1464" s="4" t="s">
        <v>955</v>
      </c>
      <c r="F1464" s="4" t="s">
        <v>15</v>
      </c>
      <c r="G1464" s="4">
        <v>1</v>
      </c>
    </row>
    <row r="1465" spans="1:7" outlineLevel="2" collapsed="1">
      <c r="A1465" s="4" t="s">
        <v>15</v>
      </c>
      <c r="B1465" s="4" t="s">
        <v>92</v>
      </c>
      <c r="C1465" s="4" t="s">
        <v>2</v>
      </c>
      <c r="D1465" s="4" t="b">
        <f>EXACT(G1429,"Yes")</f>
        <v>1</v>
      </c>
      <c r="E1465" s="4" t="s">
        <v>956</v>
      </c>
      <c r="F1465" s="4" t="s">
        <v>15</v>
      </c>
      <c r="G1465" s="4">
        <v>1</v>
      </c>
    </row>
    <row r="1466" spans="1:7" outlineLevel="2" collapsed="1">
      <c r="A1466" s="4" t="s">
        <v>15</v>
      </c>
      <c r="B1466" s="4" t="s">
        <v>92</v>
      </c>
      <c r="C1466" s="4" t="s">
        <v>2</v>
      </c>
      <c r="D1466" s="4" t="b">
        <f>EXACT(G1429,"Yes")</f>
        <v>1</v>
      </c>
      <c r="E1466" s="4" t="s">
        <v>957</v>
      </c>
      <c r="F1466" s="4" t="s">
        <v>15</v>
      </c>
      <c r="G1466" s="4">
        <v>1</v>
      </c>
    </row>
    <row r="1467" spans="1:7" ht="30" outlineLevel="2" collapsed="1">
      <c r="A1467" s="4" t="s">
        <v>15</v>
      </c>
      <c r="B1467" s="4" t="s">
        <v>92</v>
      </c>
      <c r="C1467" s="4" t="s">
        <v>2</v>
      </c>
      <c r="D1467" s="4" t="b">
        <f>EXACT(G1429,"Yes")</f>
        <v>1</v>
      </c>
      <c r="E1467" s="4" t="s">
        <v>958</v>
      </c>
      <c r="F1467" s="4" t="s">
        <v>15</v>
      </c>
      <c r="G1467" s="4">
        <v>1</v>
      </c>
    </row>
    <row r="1468" spans="1:7" outlineLevel="2" collapsed="1">
      <c r="A1468" s="4" t="s">
        <v>15</v>
      </c>
      <c r="B1468" s="4" t="s">
        <v>92</v>
      </c>
      <c r="C1468" s="4" t="s">
        <v>2</v>
      </c>
      <c r="D1468" s="4" t="b">
        <f>EXACT(G1429,"Yes")</f>
        <v>1</v>
      </c>
      <c r="E1468" s="4" t="s">
        <v>959</v>
      </c>
      <c r="F1468" s="4" t="s">
        <v>15</v>
      </c>
      <c r="G1468" s="4">
        <v>1</v>
      </c>
    </row>
    <row r="1469" spans="1:7" ht="30" outlineLevel="2" collapsed="1">
      <c r="A1469" s="4" t="s">
        <v>15</v>
      </c>
      <c r="B1469" s="4" t="s">
        <v>92</v>
      </c>
      <c r="C1469" s="4" t="s">
        <v>2</v>
      </c>
      <c r="D1469" s="4" t="b">
        <f>EXACT(G1429,"Yes")</f>
        <v>1</v>
      </c>
      <c r="E1469" s="4" t="s">
        <v>960</v>
      </c>
      <c r="F1469" s="4" t="s">
        <v>15</v>
      </c>
      <c r="G1469" s="4">
        <v>1</v>
      </c>
    </row>
    <row r="1470" spans="1:7" outlineLevel="2" collapsed="1">
      <c r="A1470" s="4" t="s">
        <v>15</v>
      </c>
      <c r="B1470" s="4" t="s">
        <v>92</v>
      </c>
      <c r="C1470" s="4" t="s">
        <v>2</v>
      </c>
      <c r="D1470" s="4" t="b">
        <f>EXACT(G1429,"Yes")</f>
        <v>1</v>
      </c>
      <c r="E1470" s="4" t="s">
        <v>961</v>
      </c>
      <c r="F1470" s="4" t="s">
        <v>15</v>
      </c>
      <c r="G1470" s="4">
        <v>1</v>
      </c>
    </row>
    <row r="1471" spans="1:7" outlineLevel="2" collapsed="1">
      <c r="A1471" s="4" t="s">
        <v>15</v>
      </c>
      <c r="B1471" s="4" t="s">
        <v>92</v>
      </c>
      <c r="C1471" s="4" t="s">
        <v>2</v>
      </c>
      <c r="D1471" s="4" t="b">
        <f>EXACT(G1429,"Yes")</f>
        <v>1</v>
      </c>
      <c r="E1471" s="4" t="s">
        <v>962</v>
      </c>
      <c r="F1471" s="4" t="s">
        <v>15</v>
      </c>
      <c r="G1471" s="4">
        <v>1</v>
      </c>
    </row>
    <row r="1472" spans="1:7" ht="30" outlineLevel="2" collapsed="1">
      <c r="A1472" s="4" t="s">
        <v>15</v>
      </c>
      <c r="B1472" s="4" t="s">
        <v>92</v>
      </c>
      <c r="C1472" s="4" t="s">
        <v>2</v>
      </c>
      <c r="D1472" s="4" t="b">
        <f>EXACT(G1429,"Yes")</f>
        <v>1</v>
      </c>
      <c r="E1472" s="4" t="s">
        <v>963</v>
      </c>
      <c r="F1472" s="4" t="s">
        <v>15</v>
      </c>
      <c r="G1472" s="4">
        <v>1</v>
      </c>
    </row>
    <row r="1473" spans="1:7" outlineLevel="2" collapsed="1">
      <c r="A1473" s="4" t="s">
        <v>15</v>
      </c>
      <c r="B1473" s="4" t="s">
        <v>92</v>
      </c>
      <c r="C1473" s="4" t="s">
        <v>2</v>
      </c>
      <c r="D1473" s="4" t="b">
        <f>EXACT(G1429,"Yes")</f>
        <v>1</v>
      </c>
      <c r="E1473" s="4" t="s">
        <v>964</v>
      </c>
      <c r="F1473" s="4" t="s">
        <v>15</v>
      </c>
      <c r="G1473" s="4">
        <v>1</v>
      </c>
    </row>
    <row r="1474" spans="1:7" ht="30" outlineLevel="2" collapsed="1">
      <c r="A1474" s="4" t="s">
        <v>15</v>
      </c>
      <c r="B1474" s="4" t="s">
        <v>92</v>
      </c>
      <c r="C1474" s="4" t="s">
        <v>2</v>
      </c>
      <c r="D1474" s="4" t="b">
        <f>EXACT(G1429,"Yes")</f>
        <v>1</v>
      </c>
      <c r="E1474" s="4" t="s">
        <v>965</v>
      </c>
      <c r="F1474" s="4" t="s">
        <v>15</v>
      </c>
      <c r="G1474" s="4">
        <v>1</v>
      </c>
    </row>
    <row r="1475" spans="1:7" ht="30" outlineLevel="2" collapsed="1">
      <c r="A1475" s="4" t="s">
        <v>15</v>
      </c>
      <c r="B1475" s="4" t="s">
        <v>92</v>
      </c>
      <c r="C1475" s="4" t="s">
        <v>2</v>
      </c>
      <c r="D1475" s="4" t="b">
        <f>EXACT(G1429,"Yes")</f>
        <v>1</v>
      </c>
      <c r="E1475" s="4" t="s">
        <v>966</v>
      </c>
      <c r="F1475" s="4" t="s">
        <v>15</v>
      </c>
      <c r="G1475" s="4">
        <v>1</v>
      </c>
    </row>
    <row r="1476" spans="1:7" ht="30" outlineLevel="2" collapsed="1">
      <c r="A1476" s="4" t="s">
        <v>15</v>
      </c>
      <c r="B1476" s="4" t="s">
        <v>92</v>
      </c>
      <c r="C1476" s="4" t="s">
        <v>2</v>
      </c>
      <c r="D1476" s="4" t="b">
        <f>EXACT(G1429,"Yes")</f>
        <v>1</v>
      </c>
      <c r="E1476" s="4" t="s">
        <v>967</v>
      </c>
      <c r="F1476" s="4" t="s">
        <v>15</v>
      </c>
      <c r="G1476" s="4">
        <v>1</v>
      </c>
    </row>
    <row r="1477" spans="1:7" ht="30" outlineLevel="2" collapsed="1">
      <c r="A1477" s="4" t="s">
        <v>15</v>
      </c>
      <c r="B1477" s="4" t="s">
        <v>92</v>
      </c>
      <c r="C1477" s="4" t="s">
        <v>2</v>
      </c>
      <c r="D1477" s="4" t="b">
        <f>EXACT(G1429,"Yes")</f>
        <v>1</v>
      </c>
      <c r="E1477" s="4" t="s">
        <v>968</v>
      </c>
      <c r="F1477" s="4" t="s">
        <v>15</v>
      </c>
      <c r="G1477" s="4">
        <v>1</v>
      </c>
    </row>
    <row r="1478" spans="1:7" ht="30" outlineLevel="2" collapsed="1">
      <c r="A1478" s="4" t="s">
        <v>15</v>
      </c>
      <c r="B1478" s="4" t="s">
        <v>92</v>
      </c>
      <c r="C1478" s="4" t="s">
        <v>2</v>
      </c>
      <c r="D1478" s="4" t="b">
        <f>EXACT(G1429,"Yes")</f>
        <v>1</v>
      </c>
      <c r="E1478" s="4" t="s">
        <v>969</v>
      </c>
      <c r="F1478" s="4" t="s">
        <v>15</v>
      </c>
      <c r="G1478" s="4">
        <v>1</v>
      </c>
    </row>
    <row r="1479" spans="1:7" ht="30" outlineLevel="2" collapsed="1">
      <c r="A1479" s="4" t="s">
        <v>15</v>
      </c>
      <c r="B1479" s="4" t="s">
        <v>92</v>
      </c>
      <c r="C1479" s="4" t="s">
        <v>2</v>
      </c>
      <c r="D1479" s="4" t="b">
        <f>EXACT(G1429,"Yes")</f>
        <v>1</v>
      </c>
      <c r="E1479" s="4" t="s">
        <v>970</v>
      </c>
      <c r="F1479" s="4" t="s">
        <v>15</v>
      </c>
      <c r="G1479" s="4">
        <v>1</v>
      </c>
    </row>
    <row r="1480" spans="1:7" ht="30" outlineLevel="2" collapsed="1">
      <c r="A1480" s="4" t="s">
        <v>15</v>
      </c>
      <c r="B1480" s="4" t="s">
        <v>92</v>
      </c>
      <c r="C1480" s="4" t="s">
        <v>2</v>
      </c>
      <c r="D1480" s="4" t="b">
        <f>EXACT(G1429,"Yes")</f>
        <v>1</v>
      </c>
      <c r="E1480" s="4" t="s">
        <v>971</v>
      </c>
      <c r="F1480" s="4" t="s">
        <v>15</v>
      </c>
      <c r="G1480" s="4">
        <v>1</v>
      </c>
    </row>
    <row r="1481" spans="1:7" ht="30" outlineLevel="2" collapsed="1">
      <c r="A1481" s="4" t="s">
        <v>15</v>
      </c>
      <c r="B1481" s="4" t="s">
        <v>92</v>
      </c>
      <c r="C1481" s="4" t="s">
        <v>2</v>
      </c>
      <c r="D1481" s="4" t="b">
        <f>EXACT(G1429,"Yes")</f>
        <v>1</v>
      </c>
      <c r="E1481" s="4" t="s">
        <v>972</v>
      </c>
      <c r="F1481" s="4" t="s">
        <v>15</v>
      </c>
      <c r="G1481" s="4">
        <v>1</v>
      </c>
    </row>
    <row r="1482" spans="1:7" outlineLevel="2" collapsed="1">
      <c r="A1482" s="4" t="s">
        <v>15</v>
      </c>
      <c r="B1482" s="4" t="s">
        <v>92</v>
      </c>
      <c r="C1482" s="4" t="s">
        <v>2</v>
      </c>
      <c r="D1482" s="4" t="b">
        <f>EXACT(G1429,"Yes")</f>
        <v>1</v>
      </c>
      <c r="E1482" s="4" t="s">
        <v>973</v>
      </c>
      <c r="F1482" s="4" t="s">
        <v>15</v>
      </c>
      <c r="G1482" s="4">
        <v>1</v>
      </c>
    </row>
    <row r="1483" spans="1:7" outlineLevel="2" collapsed="1">
      <c r="A1483" s="4" t="s">
        <v>15</v>
      </c>
      <c r="B1483" s="4" t="s">
        <v>92</v>
      </c>
      <c r="C1483" s="4" t="s">
        <v>2</v>
      </c>
      <c r="D1483" s="4" t="b">
        <f>EXACT(G1429,"Yes")</f>
        <v>1</v>
      </c>
      <c r="E1483" s="4" t="s">
        <v>974</v>
      </c>
      <c r="F1483" s="4" t="s">
        <v>15</v>
      </c>
      <c r="G1483" s="4">
        <v>1</v>
      </c>
    </row>
    <row r="1484" spans="1:7" outlineLevel="2" collapsed="1">
      <c r="A1484" s="4" t="s">
        <v>15</v>
      </c>
      <c r="B1484" s="4" t="s">
        <v>92</v>
      </c>
      <c r="C1484" s="4" t="s">
        <v>2</v>
      </c>
      <c r="D1484" s="4" t="b">
        <f>EXACT(G1429,"Yes")</f>
        <v>1</v>
      </c>
      <c r="E1484" s="4" t="s">
        <v>975</v>
      </c>
      <c r="F1484" s="4" t="s">
        <v>15</v>
      </c>
      <c r="G1484" s="4">
        <v>1</v>
      </c>
    </row>
    <row r="1485" spans="1:7" outlineLevel="2" collapsed="1">
      <c r="A1485" s="4" t="s">
        <v>15</v>
      </c>
      <c r="B1485" s="4" t="s">
        <v>92</v>
      </c>
      <c r="C1485" s="4" t="s">
        <v>2</v>
      </c>
      <c r="D1485" s="4" t="b">
        <f>EXACT(G1429,"Yes")</f>
        <v>1</v>
      </c>
      <c r="E1485" s="4" t="s">
        <v>976</v>
      </c>
      <c r="F1485" s="4" t="s">
        <v>15</v>
      </c>
      <c r="G1485" s="4">
        <v>1</v>
      </c>
    </row>
    <row r="1486" spans="1:7" outlineLevel="2" collapsed="1">
      <c r="A1486" s="4" t="s">
        <v>15</v>
      </c>
      <c r="B1486" s="4" t="s">
        <v>92</v>
      </c>
      <c r="C1486" s="4" t="s">
        <v>2</v>
      </c>
      <c r="D1486" s="4" t="b">
        <f>EXACT(G1429,"Yes")</f>
        <v>1</v>
      </c>
      <c r="E1486" s="4" t="s">
        <v>977</v>
      </c>
      <c r="F1486" s="4" t="s">
        <v>15</v>
      </c>
      <c r="G1486" s="4">
        <v>1</v>
      </c>
    </row>
    <row r="1487" spans="1:7" ht="57" outlineLevel="2" collapsed="1">
      <c r="A1487" s="4" t="s">
        <v>15</v>
      </c>
      <c r="B1487" s="4" t="s">
        <v>115</v>
      </c>
      <c r="C1487" s="36" t="s">
        <v>978</v>
      </c>
      <c r="D1487" s="4" t="b">
        <f>EXACT(G1429,"No")</f>
        <v>0</v>
      </c>
      <c r="E1487" s="38" t="s">
        <v>979</v>
      </c>
      <c r="F1487" s="4" t="s">
        <v>15</v>
      </c>
      <c r="G1487" s="4" t="s">
        <v>2</v>
      </c>
    </row>
    <row r="1488" spans="1:7" outlineLevel="1" collapsed="1">
      <c r="A1488" s="4" t="s">
        <v>15</v>
      </c>
      <c r="B1488" s="4" t="s">
        <v>92</v>
      </c>
      <c r="C1488" s="4" t="s">
        <v>2</v>
      </c>
      <c r="D1488" s="4" t="s">
        <v>15</v>
      </c>
      <c r="E1488" s="4" t="s">
        <v>980</v>
      </c>
      <c r="F1488" s="4" t="s">
        <v>15</v>
      </c>
      <c r="G1488" s="4">
        <v>1</v>
      </c>
    </row>
    <row r="1489" spans="1:7" ht="30" outlineLevel="1" collapsed="1">
      <c r="A1489" s="4" t="s">
        <v>15</v>
      </c>
      <c r="B1489" s="4" t="s">
        <v>92</v>
      </c>
      <c r="C1489" s="4" t="s">
        <v>2</v>
      </c>
      <c r="D1489" s="4" t="s">
        <v>15</v>
      </c>
      <c r="E1489" s="4" t="s">
        <v>981</v>
      </c>
      <c r="F1489" s="4" t="s">
        <v>15</v>
      </c>
      <c r="G1489" s="4">
        <v>1</v>
      </c>
    </row>
    <row r="1490" spans="1:7" ht="30" outlineLevel="1" collapsed="1">
      <c r="A1490" s="4" t="s">
        <v>15</v>
      </c>
      <c r="B1490" s="4" t="s">
        <v>92</v>
      </c>
      <c r="C1490" s="4" t="s">
        <v>2</v>
      </c>
      <c r="D1490" s="4" t="s">
        <v>15</v>
      </c>
      <c r="E1490" s="4" t="s">
        <v>982</v>
      </c>
      <c r="F1490" s="4" t="s">
        <v>15</v>
      </c>
      <c r="G1490" s="4">
        <v>1</v>
      </c>
    </row>
    <row r="1491" spans="1:7" outlineLevel="1" collapsed="1">
      <c r="A1491" s="4" t="s">
        <v>15</v>
      </c>
      <c r="B1491" s="4" t="s">
        <v>92</v>
      </c>
      <c r="C1491" s="4" t="s">
        <v>2</v>
      </c>
      <c r="D1491" s="4" t="s">
        <v>15</v>
      </c>
      <c r="E1491" s="4" t="s">
        <v>983</v>
      </c>
      <c r="F1491" s="4" t="s">
        <v>15</v>
      </c>
      <c r="G1491" s="4">
        <v>1</v>
      </c>
    </row>
    <row r="1492" spans="1:7" outlineLevel="1" collapsed="1">
      <c r="A1492" s="4" t="s">
        <v>15</v>
      </c>
      <c r="B1492" s="4" t="s">
        <v>92</v>
      </c>
      <c r="C1492" s="4" t="s">
        <v>2</v>
      </c>
      <c r="D1492" s="4" t="s">
        <v>15</v>
      </c>
      <c r="E1492" s="4" t="s">
        <v>984</v>
      </c>
      <c r="F1492" s="4" t="s">
        <v>15</v>
      </c>
      <c r="G1492" s="4">
        <v>1</v>
      </c>
    </row>
    <row r="1493" spans="1:7" ht="30" outlineLevel="1" collapsed="1">
      <c r="A1493" s="4" t="s">
        <v>15</v>
      </c>
      <c r="B1493" s="4" t="s">
        <v>92</v>
      </c>
      <c r="C1493" s="4" t="s">
        <v>2</v>
      </c>
      <c r="D1493" s="4" t="s">
        <v>15</v>
      </c>
      <c r="E1493" s="4" t="s">
        <v>985</v>
      </c>
      <c r="F1493" s="4" t="s">
        <v>15</v>
      </c>
      <c r="G1493" s="4">
        <v>1</v>
      </c>
    </row>
    <row r="1494" spans="1:7" outlineLevel="1" collapsed="1">
      <c r="A1494" s="4" t="s">
        <v>15</v>
      </c>
      <c r="B1494" s="4" t="s">
        <v>92</v>
      </c>
      <c r="C1494" s="4" t="s">
        <v>2</v>
      </c>
      <c r="D1494" s="4" t="s">
        <v>15</v>
      </c>
      <c r="E1494" s="4" t="s">
        <v>914</v>
      </c>
      <c r="F1494" s="4" t="s">
        <v>15</v>
      </c>
      <c r="G1494" s="4">
        <v>1</v>
      </c>
    </row>
    <row r="1495" spans="1:7" outlineLevel="1" collapsed="1">
      <c r="A1495" s="4" t="s">
        <v>15</v>
      </c>
      <c r="B1495" s="4" t="s">
        <v>92</v>
      </c>
      <c r="C1495" s="4" t="s">
        <v>2</v>
      </c>
      <c r="D1495" s="4" t="s">
        <v>15</v>
      </c>
      <c r="E1495" s="4" t="s">
        <v>977</v>
      </c>
      <c r="F1495" s="4" t="s">
        <v>15</v>
      </c>
      <c r="G1495" s="4">
        <v>1</v>
      </c>
    </row>
    <row r="1496" spans="1:7" outlineLevel="1" collapsed="1">
      <c r="A1496" s="4" t="s">
        <v>15</v>
      </c>
      <c r="B1496" s="4" t="s">
        <v>92</v>
      </c>
      <c r="C1496" s="4" t="s">
        <v>2</v>
      </c>
      <c r="D1496" s="4" t="s">
        <v>15</v>
      </c>
      <c r="E1496" s="4" t="s">
        <v>986</v>
      </c>
      <c r="F1496" s="4" t="s">
        <v>15</v>
      </c>
      <c r="G1496" s="4">
        <v>1</v>
      </c>
    </row>
    <row r="1497" spans="1:7" outlineLevel="1" collapsed="1">
      <c r="A1497" s="4" t="s">
        <v>15</v>
      </c>
      <c r="B1497" s="4" t="s">
        <v>92</v>
      </c>
      <c r="C1497" s="4" t="s">
        <v>2</v>
      </c>
      <c r="D1497" s="4" t="s">
        <v>15</v>
      </c>
      <c r="E1497" s="4" t="s">
        <v>889</v>
      </c>
      <c r="F1497" s="4" t="s">
        <v>15</v>
      </c>
      <c r="G1497" s="4">
        <v>1</v>
      </c>
    </row>
    <row r="1498" spans="1:7" outlineLevel="1" collapsed="1">
      <c r="A1498" s="4" t="s">
        <v>15</v>
      </c>
      <c r="B1498" s="4" t="s">
        <v>92</v>
      </c>
      <c r="C1498" s="4" t="s">
        <v>2</v>
      </c>
      <c r="D1498" s="4" t="s">
        <v>15</v>
      </c>
      <c r="E1498" s="4" t="s">
        <v>987</v>
      </c>
      <c r="F1498" s="4" t="s">
        <v>15</v>
      </c>
      <c r="G1498" s="4">
        <v>1</v>
      </c>
    </row>
    <row r="1499" spans="1:7" outlineLevel="1">
      <c r="A1499" s="34" t="s">
        <v>12</v>
      </c>
      <c r="B1499" s="35" t="s">
        <v>760</v>
      </c>
      <c r="C1499" s="34" t="s">
        <v>2</v>
      </c>
      <c r="D1499" s="34"/>
      <c r="E1499" s="34" t="s">
        <v>760</v>
      </c>
      <c r="F1499" s="34" t="s">
        <v>15</v>
      </c>
      <c r="G1499" s="34" t="s">
        <v>2</v>
      </c>
    </row>
    <row r="1500" spans="1:7" outlineLevel="2" collapsed="1">
      <c r="A1500" s="4" t="s">
        <v>15</v>
      </c>
      <c r="B1500" s="4" t="s">
        <v>92</v>
      </c>
      <c r="C1500" s="4" t="s">
        <v>2</v>
      </c>
      <c r="D1500" s="4" t="s">
        <v>15</v>
      </c>
      <c r="E1500" s="4" t="s">
        <v>761</v>
      </c>
      <c r="F1500" s="4" t="s">
        <v>15</v>
      </c>
      <c r="G1500" s="4">
        <v>1</v>
      </c>
    </row>
    <row r="1501" spans="1:7" outlineLevel="2">
      <c r="A1501" s="34" t="s">
        <v>12</v>
      </c>
      <c r="B1501" s="35" t="s">
        <v>762</v>
      </c>
      <c r="C1501" s="34" t="s">
        <v>2</v>
      </c>
      <c r="D1501" s="34"/>
      <c r="E1501" s="34" t="s">
        <v>763</v>
      </c>
      <c r="F1501" s="34" t="s">
        <v>15</v>
      </c>
      <c r="G1501" s="34" t="s">
        <v>2</v>
      </c>
    </row>
    <row r="1502" spans="1:7" ht="30" outlineLevel="3" collapsed="1">
      <c r="A1502" s="4" t="s">
        <v>12</v>
      </c>
      <c r="B1502" s="4" t="s">
        <v>51</v>
      </c>
      <c r="C1502" s="5" t="s">
        <v>764</v>
      </c>
      <c r="D1502" s="4"/>
      <c r="E1502" s="4" t="s">
        <v>765</v>
      </c>
      <c r="F1502" s="4" t="s">
        <v>15</v>
      </c>
      <c r="G1502" s="4" t="s">
        <v>766</v>
      </c>
    </row>
    <row r="1503" spans="1:7" outlineLevel="3" collapsed="1">
      <c r="A1503" s="4" t="s">
        <v>15</v>
      </c>
      <c r="B1503" s="4" t="s">
        <v>92</v>
      </c>
      <c r="C1503" s="4" t="s">
        <v>2</v>
      </c>
      <c r="D1503" s="4" t="b">
        <f>EXACT(G1502,"Procedure without using a weighing device")</f>
        <v>0</v>
      </c>
      <c r="E1503" s="4" t="s">
        <v>767</v>
      </c>
      <c r="F1503" s="4" t="s">
        <v>15</v>
      </c>
      <c r="G1503" s="4">
        <v>1</v>
      </c>
    </row>
    <row r="1504" spans="1:7" ht="30" outlineLevel="3" collapsed="1">
      <c r="A1504" s="4" t="s">
        <v>15</v>
      </c>
      <c r="B1504" s="4" t="s">
        <v>92</v>
      </c>
      <c r="C1504" s="4" t="s">
        <v>2</v>
      </c>
      <c r="D1504" s="4" t="b">
        <f>EXACT(G1502,"Procedure without using a weighing device")</f>
        <v>0</v>
      </c>
      <c r="E1504" s="4" t="s">
        <v>768</v>
      </c>
      <c r="F1504" s="4" t="s">
        <v>12</v>
      </c>
      <c r="G1504" s="4">
        <v>1</v>
      </c>
    </row>
    <row r="1505" spans="1:7" outlineLevel="3" collapsed="1">
      <c r="A1505" s="4" t="s">
        <v>15</v>
      </c>
      <c r="B1505" s="4" t="s">
        <v>92</v>
      </c>
      <c r="C1505" s="4" t="s">
        <v>2</v>
      </c>
      <c r="D1505" s="4" t="b">
        <f>EXACT(G1502,"Procedure using a weighing device")</f>
        <v>1</v>
      </c>
      <c r="E1505" s="4" t="s">
        <v>767</v>
      </c>
      <c r="F1505" s="4" t="s">
        <v>15</v>
      </c>
      <c r="G1505" s="4">
        <v>1</v>
      </c>
    </row>
    <row r="1506" spans="1:7" outlineLevel="2">
      <c r="A1506" s="34" t="s">
        <v>12</v>
      </c>
      <c r="B1506" s="35" t="s">
        <v>769</v>
      </c>
      <c r="C1506" s="34" t="s">
        <v>2</v>
      </c>
      <c r="D1506" s="34"/>
      <c r="E1506" s="34" t="s">
        <v>770</v>
      </c>
      <c r="F1506" s="34" t="s">
        <v>15</v>
      </c>
      <c r="G1506" s="34" t="s">
        <v>2</v>
      </c>
    </row>
    <row r="1507" spans="1:7" ht="90" outlineLevel="3" collapsed="1">
      <c r="A1507" s="4" t="s">
        <v>12</v>
      </c>
      <c r="B1507" s="4" t="s">
        <v>51</v>
      </c>
      <c r="C1507" s="5" t="s">
        <v>771</v>
      </c>
      <c r="D1507" s="4"/>
      <c r="E1507" s="4" t="s">
        <v>772</v>
      </c>
      <c r="F1507" s="4" t="s">
        <v>15</v>
      </c>
      <c r="G1507" s="4" t="s">
        <v>12</v>
      </c>
    </row>
    <row r="1508" spans="1:7" ht="30" outlineLevel="3" collapsed="1">
      <c r="A1508" s="4" t="s">
        <v>15</v>
      </c>
      <c r="B1508" s="4" t="s">
        <v>92</v>
      </c>
      <c r="C1508" s="4" t="s">
        <v>2</v>
      </c>
      <c r="D1508" s="4" t="s">
        <v>15</v>
      </c>
      <c r="E1508" s="4" t="s">
        <v>773</v>
      </c>
      <c r="F1508" s="4" t="s">
        <v>15</v>
      </c>
      <c r="G1508" s="4">
        <v>1</v>
      </c>
    </row>
    <row r="1509" spans="1:7" outlineLevel="3">
      <c r="A1509" s="34" t="s">
        <v>12</v>
      </c>
      <c r="B1509" s="35" t="s">
        <v>578</v>
      </c>
      <c r="C1509" s="34" t="s">
        <v>2</v>
      </c>
      <c r="D1509" s="34"/>
      <c r="E1509" s="34" t="s">
        <v>578</v>
      </c>
      <c r="F1509" s="34" t="s">
        <v>15</v>
      </c>
      <c r="G1509" s="34" t="s">
        <v>2</v>
      </c>
    </row>
    <row r="1510" spans="1:7" ht="60" outlineLevel="4" collapsed="1">
      <c r="A1510" s="4" t="s">
        <v>12</v>
      </c>
      <c r="B1510" s="4" t="s">
        <v>51</v>
      </c>
      <c r="C1510" s="5" t="s">
        <v>579</v>
      </c>
      <c r="D1510" s="4"/>
      <c r="E1510" s="4" t="s">
        <v>580</v>
      </c>
      <c r="F1510" s="4" t="s">
        <v>15</v>
      </c>
      <c r="G1510" s="4" t="s">
        <v>581</v>
      </c>
    </row>
    <row r="1511" spans="1:7" ht="30" outlineLevel="4">
      <c r="A1511" s="34" t="s">
        <v>15</v>
      </c>
      <c r="B1511" s="35" t="s">
        <v>582</v>
      </c>
      <c r="C1511" s="34" t="s">
        <v>2</v>
      </c>
      <c r="D1511" s="34" t="b">
        <f>EXACT(G1510,"Electricity consumption from the grid and (a) fossil fuel fired captive power plant(s)")</f>
        <v>0</v>
      </c>
      <c r="E1511" s="34" t="s">
        <v>583</v>
      </c>
      <c r="F1511" s="34" t="s">
        <v>15</v>
      </c>
      <c r="G1511" s="34" t="s">
        <v>2</v>
      </c>
    </row>
    <row r="1512" spans="1:7" ht="30" outlineLevel="5" collapsed="1">
      <c r="A1512" s="4" t="s">
        <v>12</v>
      </c>
      <c r="B1512" s="4" t="s">
        <v>51</v>
      </c>
      <c r="C1512" s="5" t="s">
        <v>584</v>
      </c>
      <c r="D1512" s="4"/>
      <c r="E1512" s="4" t="s">
        <v>585</v>
      </c>
      <c r="F1512" s="4" t="s">
        <v>15</v>
      </c>
      <c r="G1512" s="4" t="s">
        <v>586</v>
      </c>
    </row>
    <row r="1513" spans="1:7" outlineLevel="5">
      <c r="A1513" s="34" t="s">
        <v>15</v>
      </c>
      <c r="B1513" s="35" t="s">
        <v>587</v>
      </c>
      <c r="C1513" s="34" t="s">
        <v>2</v>
      </c>
      <c r="D1513" s="34" t="b">
        <f>EXACT(G1512,"Electricity from both the grid and captive power plant(s)")</f>
        <v>0</v>
      </c>
      <c r="E1513" s="34" t="s">
        <v>588</v>
      </c>
      <c r="F1513" s="34" t="s">
        <v>15</v>
      </c>
      <c r="G1513" s="34" t="s">
        <v>2</v>
      </c>
    </row>
    <row r="1514" spans="1:7" ht="75" outlineLevel="6" collapsed="1">
      <c r="A1514" s="4" t="s">
        <v>12</v>
      </c>
      <c r="B1514" s="4" t="s">
        <v>51</v>
      </c>
      <c r="C1514" s="5" t="s">
        <v>589</v>
      </c>
      <c r="D1514" s="4"/>
      <c r="E1514" s="4" t="s">
        <v>590</v>
      </c>
      <c r="F1514" s="4" t="s">
        <v>15</v>
      </c>
      <c r="G1514" s="4" t="s">
        <v>591</v>
      </c>
    </row>
    <row r="1515" spans="1:7" outlineLevel="6">
      <c r="A1515" s="34" t="s">
        <v>15</v>
      </c>
      <c r="B1515" s="35" t="s">
        <v>592</v>
      </c>
      <c r="C1515" s="34" t="s">
        <v>2</v>
      </c>
      <c r="D1515" s="34" t="b">
        <f>EXACT(G1514,"Calculate the combined margin emission factor of the applicable electricity system, using the procedures in the latest approved version of the “Use Tool 7 to calculate the emission factor for an electricity system” (EFEL,j/k/l,y = EFgrid,CM,y)")</f>
        <v>1</v>
      </c>
      <c r="E1515" s="34" t="s">
        <v>592</v>
      </c>
      <c r="F1515" s="34" t="s">
        <v>15</v>
      </c>
      <c r="G1515" s="34" t="s">
        <v>2</v>
      </c>
    </row>
    <row r="1516" spans="1:7" outlineLevel="7" collapsed="1">
      <c r="A1516" s="4" t="s">
        <v>12</v>
      </c>
      <c r="B1516" s="4" t="s">
        <v>13</v>
      </c>
      <c r="C1516" s="4" t="s">
        <v>2</v>
      </c>
      <c r="D1516" s="4"/>
      <c r="E1516" s="4" t="s">
        <v>593</v>
      </c>
      <c r="F1516" s="4" t="s">
        <v>15</v>
      </c>
      <c r="G1516" s="4" t="s">
        <v>16</v>
      </c>
    </row>
    <row r="1517" spans="1:7" ht="30" outlineLevel="7" collapsed="1">
      <c r="A1517" s="4" t="s">
        <v>12</v>
      </c>
      <c r="B1517" s="4" t="s">
        <v>51</v>
      </c>
      <c r="C1517" s="5" t="s">
        <v>594</v>
      </c>
      <c r="D1517" s="4"/>
      <c r="E1517" s="4" t="s">
        <v>595</v>
      </c>
      <c r="F1517" s="4" t="s">
        <v>15</v>
      </c>
      <c r="G1517" s="4" t="s">
        <v>596</v>
      </c>
    </row>
    <row r="1518" spans="1:7" outlineLevel="7" collapsed="1">
      <c r="A1518" s="4" t="s">
        <v>15</v>
      </c>
      <c r="B1518" s="5" t="s">
        <v>597</v>
      </c>
      <c r="C1518" s="4" t="s">
        <v>2</v>
      </c>
      <c r="D1518" s="4" t="b">
        <f>EXACT(G1517,"Annual")</f>
        <v>0</v>
      </c>
      <c r="E1518" s="4" t="s">
        <v>598</v>
      </c>
      <c r="F1518" s="4" t="s">
        <v>15</v>
      </c>
      <c r="G1518" s="4" t="s">
        <v>2</v>
      </c>
    </row>
    <row r="1519" spans="1:7" outlineLevel="7" collapsed="1">
      <c r="A1519" s="4" t="s">
        <v>15</v>
      </c>
      <c r="B1519" s="5" t="s">
        <v>625</v>
      </c>
      <c r="C1519" s="4" t="s">
        <v>2</v>
      </c>
      <c r="D1519" s="4" t="b">
        <f>EXACT(G1517,"Hourly")</f>
        <v>1</v>
      </c>
      <c r="E1519" s="4" t="s">
        <v>626</v>
      </c>
      <c r="F1519" s="4" t="s">
        <v>15</v>
      </c>
      <c r="G1519" s="4" t="s">
        <v>2</v>
      </c>
    </row>
    <row r="1520" spans="1:7" outlineLevel="7" collapsed="1">
      <c r="A1520" s="4" t="s">
        <v>12</v>
      </c>
      <c r="B1520" s="5" t="s">
        <v>631</v>
      </c>
      <c r="C1520" s="4" t="s">
        <v>2</v>
      </c>
      <c r="D1520" s="4"/>
      <c r="E1520" s="4" t="s">
        <v>631</v>
      </c>
      <c r="F1520" s="4" t="s">
        <v>15</v>
      </c>
      <c r="G1520" s="4" t="s">
        <v>2</v>
      </c>
    </row>
    <row r="1521" spans="1:7" outlineLevel="7" collapsed="1">
      <c r="A1521" s="4" t="s">
        <v>12</v>
      </c>
      <c r="B1521" s="5" t="s">
        <v>641</v>
      </c>
      <c r="C1521" s="4" t="s">
        <v>2</v>
      </c>
      <c r="D1521" s="4"/>
      <c r="E1521" s="4" t="s">
        <v>641</v>
      </c>
      <c r="F1521" s="4" t="s">
        <v>15</v>
      </c>
      <c r="G1521" s="4" t="s">
        <v>2</v>
      </c>
    </row>
    <row r="1522" spans="1:7" outlineLevel="6">
      <c r="A1522" s="34" t="s">
        <v>15</v>
      </c>
      <c r="B1522" s="35" t="s">
        <v>675</v>
      </c>
      <c r="C1522" s="34" t="s">
        <v>2</v>
      </c>
      <c r="D1522" s="34" t="b">
        <f>EXACT(G1514,"Use conservative default values")</f>
        <v>0</v>
      </c>
      <c r="E1522" s="34" t="s">
        <v>676</v>
      </c>
      <c r="F1522" s="34" t="s">
        <v>15</v>
      </c>
      <c r="G1522" s="34" t="s">
        <v>2</v>
      </c>
    </row>
    <row r="1523" spans="1:7" ht="45" outlineLevel="7" collapsed="1">
      <c r="A1523" s="4" t="s">
        <v>12</v>
      </c>
      <c r="B1523" s="4" t="s">
        <v>51</v>
      </c>
      <c r="C1523" s="5" t="s">
        <v>677</v>
      </c>
      <c r="D1523" s="4"/>
      <c r="E1523" s="4" t="s">
        <v>678</v>
      </c>
      <c r="F1523" s="4" t="s">
        <v>15</v>
      </c>
      <c r="G1523" s="4" t="s">
        <v>679</v>
      </c>
    </row>
    <row r="1524" spans="1:7" ht="45" outlineLevel="7" collapsed="1">
      <c r="A1524" s="4" t="s">
        <v>15</v>
      </c>
      <c r="B1524" s="4" t="s">
        <v>51</v>
      </c>
      <c r="C1524" s="5" t="s">
        <v>680</v>
      </c>
      <c r="D1524" s="4" t="b">
        <f>EXACT(G1523,"Only to baseline electricity consumption sources but not to project or leakage electricity consumption sources")</f>
        <v>0</v>
      </c>
      <c r="E1524" s="4" t="s">
        <v>681</v>
      </c>
      <c r="F1524" s="4" t="s">
        <v>15</v>
      </c>
      <c r="G1524" s="4" t="s">
        <v>12</v>
      </c>
    </row>
    <row r="1525" spans="1:7" outlineLevel="6">
      <c r="A1525" s="34" t="s">
        <v>12</v>
      </c>
      <c r="B1525" s="35" t="s">
        <v>682</v>
      </c>
      <c r="C1525" s="34" t="s">
        <v>2</v>
      </c>
      <c r="D1525" s="34"/>
      <c r="E1525" s="34" t="s">
        <v>682</v>
      </c>
      <c r="F1525" s="34" t="s">
        <v>15</v>
      </c>
      <c r="G1525" s="34" t="s">
        <v>2</v>
      </c>
    </row>
    <row r="1526" spans="1:7" ht="30" outlineLevel="7" collapsed="1">
      <c r="A1526" s="4" t="s">
        <v>12</v>
      </c>
      <c r="B1526" s="4" t="s">
        <v>92</v>
      </c>
      <c r="C1526" s="4" t="s">
        <v>2</v>
      </c>
      <c r="D1526" s="4"/>
      <c r="E1526" s="4" t="s">
        <v>683</v>
      </c>
      <c r="F1526" s="4" t="s">
        <v>15</v>
      </c>
      <c r="G1526" s="4">
        <v>1</v>
      </c>
    </row>
    <row r="1527" spans="1:7" ht="30" outlineLevel="7" collapsed="1">
      <c r="A1527" s="4" t="s">
        <v>12</v>
      </c>
      <c r="B1527" s="4" t="s">
        <v>92</v>
      </c>
      <c r="C1527" s="4" t="s">
        <v>2</v>
      </c>
      <c r="D1527" s="4"/>
      <c r="E1527" s="4" t="s">
        <v>684</v>
      </c>
      <c r="F1527" s="4" t="s">
        <v>15</v>
      </c>
      <c r="G1527" s="4">
        <v>1</v>
      </c>
    </row>
    <row r="1528" spans="1:7" outlineLevel="7" collapsed="1">
      <c r="A1528" s="4" t="s">
        <v>12</v>
      </c>
      <c r="B1528" s="4" t="s">
        <v>13</v>
      </c>
      <c r="C1528" s="4" t="s">
        <v>2</v>
      </c>
      <c r="D1528" s="4"/>
      <c r="E1528" s="4" t="s">
        <v>685</v>
      </c>
      <c r="F1528" s="4" t="s">
        <v>15</v>
      </c>
      <c r="G1528" s="4" t="s">
        <v>16</v>
      </c>
    </row>
    <row r="1529" spans="1:7" ht="30" outlineLevel="7" collapsed="1">
      <c r="A1529" s="4" t="s">
        <v>12</v>
      </c>
      <c r="B1529" s="4" t="s">
        <v>92</v>
      </c>
      <c r="C1529" s="4" t="s">
        <v>2</v>
      </c>
      <c r="D1529" s="4"/>
      <c r="E1529" s="4" t="s">
        <v>686</v>
      </c>
      <c r="F1529" s="4" t="s">
        <v>15</v>
      </c>
      <c r="G1529" s="4">
        <v>1</v>
      </c>
    </row>
    <row r="1530" spans="1:7" ht="30" outlineLevel="7" collapsed="1">
      <c r="A1530" s="4" t="s">
        <v>12</v>
      </c>
      <c r="B1530" s="4" t="s">
        <v>92</v>
      </c>
      <c r="C1530" s="4" t="s">
        <v>2</v>
      </c>
      <c r="D1530" s="4"/>
      <c r="E1530" s="4" t="s">
        <v>687</v>
      </c>
      <c r="F1530" s="4" t="s">
        <v>15</v>
      </c>
      <c r="G1530" s="4">
        <v>1</v>
      </c>
    </row>
    <row r="1531" spans="1:7" outlineLevel="7" collapsed="1">
      <c r="A1531" s="4" t="s">
        <v>12</v>
      </c>
      <c r="B1531" s="4" t="s">
        <v>13</v>
      </c>
      <c r="C1531" s="4" t="s">
        <v>2</v>
      </c>
      <c r="D1531" s="4"/>
      <c r="E1531" s="4" t="s">
        <v>688</v>
      </c>
      <c r="F1531" s="4" t="s">
        <v>15</v>
      </c>
      <c r="G1531" s="4" t="s">
        <v>16</v>
      </c>
    </row>
    <row r="1532" spans="1:7" ht="30" outlineLevel="7" collapsed="1">
      <c r="A1532" s="4" t="s">
        <v>12</v>
      </c>
      <c r="B1532" s="4" t="s">
        <v>92</v>
      </c>
      <c r="C1532" s="4" t="s">
        <v>2</v>
      </c>
      <c r="D1532" s="4"/>
      <c r="E1532" s="4" t="s">
        <v>689</v>
      </c>
      <c r="F1532" s="4" t="s">
        <v>15</v>
      </c>
      <c r="G1532" s="4">
        <v>1</v>
      </c>
    </row>
    <row r="1533" spans="1:7" ht="30" outlineLevel="7" collapsed="1">
      <c r="A1533" s="4" t="s">
        <v>12</v>
      </c>
      <c r="B1533" s="4" t="s">
        <v>92</v>
      </c>
      <c r="C1533" s="4" t="s">
        <v>2</v>
      </c>
      <c r="D1533" s="4"/>
      <c r="E1533" s="4" t="s">
        <v>690</v>
      </c>
      <c r="F1533" s="4" t="s">
        <v>15</v>
      </c>
      <c r="G1533" s="4">
        <v>1</v>
      </c>
    </row>
    <row r="1534" spans="1:7" outlineLevel="7" collapsed="1">
      <c r="A1534" s="4" t="s">
        <v>12</v>
      </c>
      <c r="B1534" s="4" t="s">
        <v>13</v>
      </c>
      <c r="C1534" s="4" t="s">
        <v>2</v>
      </c>
      <c r="D1534" s="4"/>
      <c r="E1534" s="4" t="s">
        <v>691</v>
      </c>
      <c r="F1534" s="4" t="s">
        <v>15</v>
      </c>
      <c r="G1534" s="4" t="s">
        <v>16</v>
      </c>
    </row>
    <row r="1535" spans="1:7" outlineLevel="5">
      <c r="A1535" s="34" t="s">
        <v>15</v>
      </c>
      <c r="B1535" s="35" t="s">
        <v>692</v>
      </c>
      <c r="C1535" s="34" t="s">
        <v>2</v>
      </c>
      <c r="D1535" s="34" t="b">
        <f>EXACT(G1512,"Electricity from both the grid and captive power plant(s)")</f>
        <v>0</v>
      </c>
      <c r="E1535" s="34" t="s">
        <v>693</v>
      </c>
      <c r="F1535" s="34" t="s">
        <v>15</v>
      </c>
      <c r="G1535" s="34" t="s">
        <v>2</v>
      </c>
    </row>
    <row r="1536" spans="1:7" ht="90" outlineLevel="6" collapsed="1">
      <c r="A1536" s="4" t="s">
        <v>12</v>
      </c>
      <c r="B1536" s="4" t="s">
        <v>51</v>
      </c>
      <c r="C1536" s="5" t="s">
        <v>694</v>
      </c>
      <c r="D1536" s="4"/>
      <c r="E1536" s="4" t="s">
        <v>695</v>
      </c>
      <c r="F1536" s="4" t="s">
        <v>15</v>
      </c>
      <c r="G1536" s="4" t="s">
        <v>696</v>
      </c>
    </row>
    <row r="1537" spans="1:7" outlineLevel="6">
      <c r="A1537" s="34" t="s">
        <v>15</v>
      </c>
      <c r="B1537" s="35" t="s">
        <v>697</v>
      </c>
      <c r="C1537" s="34" t="s">
        <v>2</v>
      </c>
      <c r="D1537" s="34" t="b">
        <f>EXACT(G1536,"No: Generic Approach")</f>
        <v>1</v>
      </c>
      <c r="E1537" s="34" t="s">
        <v>698</v>
      </c>
      <c r="F1537" s="34" t="s">
        <v>15</v>
      </c>
      <c r="G1537" s="34" t="s">
        <v>2</v>
      </c>
    </row>
    <row r="1538" spans="1:7" ht="30" outlineLevel="7" collapsed="1">
      <c r="A1538" s="4" t="s">
        <v>12</v>
      </c>
      <c r="B1538" s="4" t="s">
        <v>51</v>
      </c>
      <c r="C1538" s="5" t="s">
        <v>699</v>
      </c>
      <c r="D1538" s="4"/>
      <c r="E1538" s="4" t="s">
        <v>700</v>
      </c>
      <c r="F1538" s="4" t="s">
        <v>15</v>
      </c>
      <c r="G1538" s="4" t="s">
        <v>701</v>
      </c>
    </row>
    <row r="1539" spans="1:7" ht="45" outlineLevel="7" collapsed="1">
      <c r="A1539" s="4" t="s">
        <v>15</v>
      </c>
      <c r="B1539" s="4" t="s">
        <v>51</v>
      </c>
      <c r="C1539" s="5" t="s">
        <v>702</v>
      </c>
      <c r="D1539" s="4" t="b">
        <f>EXACT(G1538,"Default Value")</f>
        <v>0</v>
      </c>
      <c r="E1539" s="4" t="s">
        <v>703</v>
      </c>
      <c r="F1539" s="4" t="s">
        <v>15</v>
      </c>
      <c r="G1539" s="4" t="s">
        <v>679</v>
      </c>
    </row>
    <row r="1540" spans="1:7" ht="30" outlineLevel="7" collapsed="1">
      <c r="A1540" s="4" t="s">
        <v>15</v>
      </c>
      <c r="B1540" s="4" t="s">
        <v>51</v>
      </c>
      <c r="C1540" s="5" t="s">
        <v>704</v>
      </c>
      <c r="D1540" s="4" t="b">
        <f>EXACT(G1538,"Monitored Data")</f>
        <v>1</v>
      </c>
      <c r="E1540" s="4" t="s">
        <v>705</v>
      </c>
      <c r="F1540" s="4" t="s">
        <v>15</v>
      </c>
      <c r="G1540" s="4" t="s">
        <v>706</v>
      </c>
    </row>
    <row r="1541" spans="1:7" outlineLevel="7" collapsed="1">
      <c r="A1541" s="4" t="s">
        <v>15</v>
      </c>
      <c r="B1541" s="5" t="s">
        <v>707</v>
      </c>
      <c r="C1541" s="4" t="s">
        <v>2</v>
      </c>
      <c r="D1541" s="4" t="b">
        <f>EXACT(G1538,"Monitored Data")</f>
        <v>1</v>
      </c>
      <c r="E1541" s="4" t="s">
        <v>708</v>
      </c>
      <c r="F1541" s="4" t="s">
        <v>12</v>
      </c>
      <c r="G1541" s="4" t="s">
        <v>2</v>
      </c>
    </row>
    <row r="1542" spans="1:7" outlineLevel="7" collapsed="1">
      <c r="A1542" s="4" t="s">
        <v>12</v>
      </c>
      <c r="B1542" s="5" t="s">
        <v>682</v>
      </c>
      <c r="C1542" s="4" t="s">
        <v>2</v>
      </c>
      <c r="D1542" s="4"/>
      <c r="E1542" s="4" t="s">
        <v>682</v>
      </c>
      <c r="F1542" s="4" t="s">
        <v>15</v>
      </c>
      <c r="G1542" s="4" t="s">
        <v>2</v>
      </c>
    </row>
    <row r="1543" spans="1:7" ht="30" outlineLevel="6" collapsed="1">
      <c r="A1543" s="4" t="s">
        <v>15</v>
      </c>
      <c r="B1543" s="4" t="s">
        <v>92</v>
      </c>
      <c r="C1543" s="4" t="s">
        <v>2</v>
      </c>
      <c r="D1543" s="4" t="b">
        <f>EXACT(G1536,"Yes: Alternative Approach")</f>
        <v>0</v>
      </c>
      <c r="E1543" s="4" t="s">
        <v>722</v>
      </c>
      <c r="F1543" s="4" t="s">
        <v>15</v>
      </c>
      <c r="G1543" s="4">
        <v>1</v>
      </c>
    </row>
    <row r="1544" spans="1:7" ht="30" outlineLevel="6" collapsed="1">
      <c r="A1544" s="4" t="s">
        <v>15</v>
      </c>
      <c r="B1544" s="4" t="s">
        <v>13</v>
      </c>
      <c r="C1544" s="4" t="s">
        <v>2</v>
      </c>
      <c r="D1544" s="4" t="b">
        <f>EXACT(G1536,"Yes: Alternative Approach")</f>
        <v>0</v>
      </c>
      <c r="E1544" s="4" t="s">
        <v>723</v>
      </c>
      <c r="F1544" s="4" t="s">
        <v>15</v>
      </c>
      <c r="G1544" s="4" t="s">
        <v>16</v>
      </c>
    </row>
    <row r="1545" spans="1:7" ht="30" outlineLevel="6" collapsed="1">
      <c r="A1545" s="4" t="s">
        <v>15</v>
      </c>
      <c r="B1545" s="4" t="s">
        <v>92</v>
      </c>
      <c r="C1545" s="4" t="s">
        <v>2</v>
      </c>
      <c r="D1545" s="4" t="b">
        <f>EXACT(G1536,"Yes: Alternative Approach")</f>
        <v>0</v>
      </c>
      <c r="E1545" s="4" t="s">
        <v>724</v>
      </c>
      <c r="F1545" s="4" t="s">
        <v>15</v>
      </c>
      <c r="G1545" s="4">
        <v>1</v>
      </c>
    </row>
    <row r="1546" spans="1:7" ht="30" outlineLevel="6" collapsed="1">
      <c r="A1546" s="4" t="s">
        <v>15</v>
      </c>
      <c r="B1546" s="4" t="s">
        <v>13</v>
      </c>
      <c r="C1546" s="4" t="s">
        <v>2</v>
      </c>
      <c r="D1546" s="4" t="b">
        <f>EXACT(G1536,"Yes: Alternative Approach")</f>
        <v>0</v>
      </c>
      <c r="E1546" s="4" t="s">
        <v>725</v>
      </c>
      <c r="F1546" s="4" t="s">
        <v>15</v>
      </c>
      <c r="G1546" s="4" t="s">
        <v>16</v>
      </c>
    </row>
    <row r="1547" spans="1:7" outlineLevel="5">
      <c r="A1547" s="34" t="s">
        <v>15</v>
      </c>
      <c r="B1547" s="35" t="s">
        <v>692</v>
      </c>
      <c r="C1547" s="34" t="s">
        <v>2</v>
      </c>
      <c r="D1547" s="34" t="b">
        <f>EXACT(G1512,"Electricity from captive power plant(s)")</f>
        <v>0</v>
      </c>
      <c r="E1547" s="34" t="s">
        <v>693</v>
      </c>
      <c r="F1547" s="34" t="s">
        <v>15</v>
      </c>
      <c r="G1547" s="34" t="s">
        <v>2</v>
      </c>
    </row>
    <row r="1548" spans="1:7" ht="90" outlineLevel="6" collapsed="1">
      <c r="A1548" s="4" t="s">
        <v>12</v>
      </c>
      <c r="B1548" s="4" t="s">
        <v>51</v>
      </c>
      <c r="C1548" s="5" t="s">
        <v>694</v>
      </c>
      <c r="D1548" s="4"/>
      <c r="E1548" s="4" t="s">
        <v>695</v>
      </c>
      <c r="F1548" s="4" t="s">
        <v>15</v>
      </c>
      <c r="G1548" s="4" t="s">
        <v>696</v>
      </c>
    </row>
    <row r="1549" spans="1:7" outlineLevel="6">
      <c r="A1549" s="34" t="s">
        <v>15</v>
      </c>
      <c r="B1549" s="35" t="s">
        <v>697</v>
      </c>
      <c r="C1549" s="34" t="s">
        <v>2</v>
      </c>
      <c r="D1549" s="34" t="b">
        <f>EXACT(G1548,"No: Generic Approach")</f>
        <v>1</v>
      </c>
      <c r="E1549" s="34" t="s">
        <v>698</v>
      </c>
      <c r="F1549" s="34" t="s">
        <v>15</v>
      </c>
      <c r="G1549" s="34" t="s">
        <v>2</v>
      </c>
    </row>
    <row r="1550" spans="1:7" ht="30" outlineLevel="7" collapsed="1">
      <c r="A1550" s="4" t="s">
        <v>12</v>
      </c>
      <c r="B1550" s="4" t="s">
        <v>51</v>
      </c>
      <c r="C1550" s="5" t="s">
        <v>699</v>
      </c>
      <c r="D1550" s="4"/>
      <c r="E1550" s="4" t="s">
        <v>700</v>
      </c>
      <c r="F1550" s="4" t="s">
        <v>15</v>
      </c>
      <c r="G1550" s="4" t="s">
        <v>701</v>
      </c>
    </row>
    <row r="1551" spans="1:7" ht="45" outlineLevel="7" collapsed="1">
      <c r="A1551" s="4" t="s">
        <v>15</v>
      </c>
      <c r="B1551" s="4" t="s">
        <v>51</v>
      </c>
      <c r="C1551" s="5" t="s">
        <v>702</v>
      </c>
      <c r="D1551" s="4" t="b">
        <f>EXACT(G1550,"Default Value")</f>
        <v>0</v>
      </c>
      <c r="E1551" s="4" t="s">
        <v>703</v>
      </c>
      <c r="F1551" s="4" t="s">
        <v>15</v>
      </c>
      <c r="G1551" s="4" t="s">
        <v>679</v>
      </c>
    </row>
    <row r="1552" spans="1:7" ht="30" outlineLevel="7" collapsed="1">
      <c r="A1552" s="4" t="s">
        <v>15</v>
      </c>
      <c r="B1552" s="4" t="s">
        <v>51</v>
      </c>
      <c r="C1552" s="5" t="s">
        <v>704</v>
      </c>
      <c r="D1552" s="4" t="b">
        <f>EXACT(G1550,"Monitored Data")</f>
        <v>1</v>
      </c>
      <c r="E1552" s="4" t="s">
        <v>705</v>
      </c>
      <c r="F1552" s="4" t="s">
        <v>15</v>
      </c>
      <c r="G1552" s="4" t="s">
        <v>706</v>
      </c>
    </row>
    <row r="1553" spans="1:7" outlineLevel="7" collapsed="1">
      <c r="A1553" s="4" t="s">
        <v>15</v>
      </c>
      <c r="B1553" s="5" t="s">
        <v>707</v>
      </c>
      <c r="C1553" s="4" t="s">
        <v>2</v>
      </c>
      <c r="D1553" s="4" t="b">
        <f>EXACT(G1550,"Monitored Data")</f>
        <v>1</v>
      </c>
      <c r="E1553" s="4" t="s">
        <v>708</v>
      </c>
      <c r="F1553" s="4" t="s">
        <v>12</v>
      </c>
      <c r="G1553" s="4" t="s">
        <v>2</v>
      </c>
    </row>
    <row r="1554" spans="1:7" outlineLevel="7" collapsed="1">
      <c r="A1554" s="4" t="s">
        <v>12</v>
      </c>
      <c r="B1554" s="5" t="s">
        <v>682</v>
      </c>
      <c r="C1554" s="4" t="s">
        <v>2</v>
      </c>
      <c r="D1554" s="4"/>
      <c r="E1554" s="4" t="s">
        <v>682</v>
      </c>
      <c r="F1554" s="4" t="s">
        <v>15</v>
      </c>
      <c r="G1554" s="4" t="s">
        <v>2</v>
      </c>
    </row>
    <row r="1555" spans="1:7" ht="30" outlineLevel="6" collapsed="1">
      <c r="A1555" s="4" t="s">
        <v>15</v>
      </c>
      <c r="B1555" s="4" t="s">
        <v>92</v>
      </c>
      <c r="C1555" s="4" t="s">
        <v>2</v>
      </c>
      <c r="D1555" s="4" t="b">
        <f>EXACT(G1548,"Yes: Alternative Approach")</f>
        <v>0</v>
      </c>
      <c r="E1555" s="4" t="s">
        <v>722</v>
      </c>
      <c r="F1555" s="4" t="s">
        <v>15</v>
      </c>
      <c r="G1555" s="4">
        <v>1</v>
      </c>
    </row>
    <row r="1556" spans="1:7" ht="30" outlineLevel="6" collapsed="1">
      <c r="A1556" s="4" t="s">
        <v>15</v>
      </c>
      <c r="B1556" s="4" t="s">
        <v>13</v>
      </c>
      <c r="C1556" s="4" t="s">
        <v>2</v>
      </c>
      <c r="D1556" s="4" t="b">
        <f>EXACT(G1548,"Yes: Alternative Approach")</f>
        <v>0</v>
      </c>
      <c r="E1556" s="4" t="s">
        <v>723</v>
      </c>
      <c r="F1556" s="4" t="s">
        <v>15</v>
      </c>
      <c r="G1556" s="4" t="s">
        <v>16</v>
      </c>
    </row>
    <row r="1557" spans="1:7" ht="30" outlineLevel="6" collapsed="1">
      <c r="A1557" s="4" t="s">
        <v>15</v>
      </c>
      <c r="B1557" s="4" t="s">
        <v>92</v>
      </c>
      <c r="C1557" s="4" t="s">
        <v>2</v>
      </c>
      <c r="D1557" s="4" t="b">
        <f>EXACT(G1548,"Yes: Alternative Approach")</f>
        <v>0</v>
      </c>
      <c r="E1557" s="4" t="s">
        <v>724</v>
      </c>
      <c r="F1557" s="4" t="s">
        <v>15</v>
      </c>
      <c r="G1557" s="4">
        <v>1</v>
      </c>
    </row>
    <row r="1558" spans="1:7" ht="30" outlineLevel="6" collapsed="1">
      <c r="A1558" s="4" t="s">
        <v>15</v>
      </c>
      <c r="B1558" s="4" t="s">
        <v>13</v>
      </c>
      <c r="C1558" s="4" t="s">
        <v>2</v>
      </c>
      <c r="D1558" s="4" t="b">
        <f>EXACT(G1548,"Yes: Alternative Approach")</f>
        <v>0</v>
      </c>
      <c r="E1558" s="4" t="s">
        <v>725</v>
      </c>
      <c r="F1558" s="4" t="s">
        <v>15</v>
      </c>
      <c r="G1558" s="4" t="s">
        <v>16</v>
      </c>
    </row>
    <row r="1559" spans="1:7" outlineLevel="5">
      <c r="A1559" s="34" t="s">
        <v>15</v>
      </c>
      <c r="B1559" s="35" t="s">
        <v>587</v>
      </c>
      <c r="C1559" s="34" t="s">
        <v>2</v>
      </c>
      <c r="D1559" s="34" t="b">
        <f>EXACT(G1512,"Grid electricity")</f>
        <v>1</v>
      </c>
      <c r="E1559" s="34" t="s">
        <v>588</v>
      </c>
      <c r="F1559" s="34" t="s">
        <v>15</v>
      </c>
      <c r="G1559" s="34" t="s">
        <v>2</v>
      </c>
    </row>
    <row r="1560" spans="1:7" ht="75" outlineLevel="6" collapsed="1">
      <c r="A1560" s="4" t="s">
        <v>12</v>
      </c>
      <c r="B1560" s="4" t="s">
        <v>51</v>
      </c>
      <c r="C1560" s="5" t="s">
        <v>589</v>
      </c>
      <c r="D1560" s="4"/>
      <c r="E1560" s="4" t="s">
        <v>590</v>
      </c>
      <c r="F1560" s="4" t="s">
        <v>15</v>
      </c>
      <c r="G1560" s="4" t="s">
        <v>591</v>
      </c>
    </row>
    <row r="1561" spans="1:7" outlineLevel="6">
      <c r="A1561" s="34" t="s">
        <v>15</v>
      </c>
      <c r="B1561" s="35" t="s">
        <v>592</v>
      </c>
      <c r="C1561" s="34" t="s">
        <v>2</v>
      </c>
      <c r="D1561" s="34" t="b">
        <f>EXACT(G1560,"Calculate the combined margin emission factor of the applicable electricity system, using the procedures in the latest approved version of the “Use Tool 7 to calculate the emission factor for an electricity system” (EFEL,j/k/l,y = EFgrid,CM,y)")</f>
        <v>1</v>
      </c>
      <c r="E1561" s="34" t="s">
        <v>592</v>
      </c>
      <c r="F1561" s="34" t="s">
        <v>15</v>
      </c>
      <c r="G1561" s="34" t="s">
        <v>2</v>
      </c>
    </row>
    <row r="1562" spans="1:7" outlineLevel="7" collapsed="1">
      <c r="A1562" s="4" t="s">
        <v>12</v>
      </c>
      <c r="B1562" s="4" t="s">
        <v>13</v>
      </c>
      <c r="C1562" s="4" t="s">
        <v>2</v>
      </c>
      <c r="D1562" s="4"/>
      <c r="E1562" s="4" t="s">
        <v>593</v>
      </c>
      <c r="F1562" s="4" t="s">
        <v>15</v>
      </c>
      <c r="G1562" s="4" t="s">
        <v>16</v>
      </c>
    </row>
    <row r="1563" spans="1:7" ht="30" outlineLevel="7" collapsed="1">
      <c r="A1563" s="4" t="s">
        <v>12</v>
      </c>
      <c r="B1563" s="4" t="s">
        <v>51</v>
      </c>
      <c r="C1563" s="5" t="s">
        <v>594</v>
      </c>
      <c r="D1563" s="4"/>
      <c r="E1563" s="4" t="s">
        <v>595</v>
      </c>
      <c r="F1563" s="4" t="s">
        <v>15</v>
      </c>
      <c r="G1563" s="4" t="s">
        <v>596</v>
      </c>
    </row>
    <row r="1564" spans="1:7" outlineLevel="7" collapsed="1">
      <c r="A1564" s="4" t="s">
        <v>15</v>
      </c>
      <c r="B1564" s="5" t="s">
        <v>597</v>
      </c>
      <c r="C1564" s="4" t="s">
        <v>2</v>
      </c>
      <c r="D1564" s="4" t="b">
        <f>EXACT(G1563,"Annual")</f>
        <v>0</v>
      </c>
      <c r="E1564" s="4" t="s">
        <v>598</v>
      </c>
      <c r="F1564" s="4" t="s">
        <v>15</v>
      </c>
      <c r="G1564" s="4" t="s">
        <v>2</v>
      </c>
    </row>
    <row r="1565" spans="1:7" outlineLevel="7" collapsed="1">
      <c r="A1565" s="4" t="s">
        <v>15</v>
      </c>
      <c r="B1565" s="5" t="s">
        <v>625</v>
      </c>
      <c r="C1565" s="4" t="s">
        <v>2</v>
      </c>
      <c r="D1565" s="4" t="b">
        <f>EXACT(G1563,"Hourly")</f>
        <v>1</v>
      </c>
      <c r="E1565" s="4" t="s">
        <v>626</v>
      </c>
      <c r="F1565" s="4" t="s">
        <v>15</v>
      </c>
      <c r="G1565" s="4" t="s">
        <v>2</v>
      </c>
    </row>
    <row r="1566" spans="1:7" outlineLevel="7" collapsed="1">
      <c r="A1566" s="4" t="s">
        <v>12</v>
      </c>
      <c r="B1566" s="5" t="s">
        <v>631</v>
      </c>
      <c r="C1566" s="4" t="s">
        <v>2</v>
      </c>
      <c r="D1566" s="4"/>
      <c r="E1566" s="4" t="s">
        <v>631</v>
      </c>
      <c r="F1566" s="4" t="s">
        <v>15</v>
      </c>
      <c r="G1566" s="4" t="s">
        <v>2</v>
      </c>
    </row>
    <row r="1567" spans="1:7" outlineLevel="7" collapsed="1">
      <c r="A1567" s="4" t="s">
        <v>12</v>
      </c>
      <c r="B1567" s="5" t="s">
        <v>641</v>
      </c>
      <c r="C1567" s="4" t="s">
        <v>2</v>
      </c>
      <c r="D1567" s="4"/>
      <c r="E1567" s="4" t="s">
        <v>641</v>
      </c>
      <c r="F1567" s="4" t="s">
        <v>15</v>
      </c>
      <c r="G1567" s="4" t="s">
        <v>2</v>
      </c>
    </row>
    <row r="1568" spans="1:7" outlineLevel="6">
      <c r="A1568" s="34" t="s">
        <v>15</v>
      </c>
      <c r="B1568" s="35" t="s">
        <v>675</v>
      </c>
      <c r="C1568" s="34" t="s">
        <v>2</v>
      </c>
      <c r="D1568" s="34" t="b">
        <f>EXACT(G1560,"Use conservative default values")</f>
        <v>0</v>
      </c>
      <c r="E1568" s="34" t="s">
        <v>676</v>
      </c>
      <c r="F1568" s="34" t="s">
        <v>15</v>
      </c>
      <c r="G1568" s="34" t="s">
        <v>2</v>
      </c>
    </row>
    <row r="1569" spans="1:7" ht="45" outlineLevel="7" collapsed="1">
      <c r="A1569" s="4" t="s">
        <v>12</v>
      </c>
      <c r="B1569" s="4" t="s">
        <v>51</v>
      </c>
      <c r="C1569" s="5" t="s">
        <v>677</v>
      </c>
      <c r="D1569" s="4"/>
      <c r="E1569" s="4" t="s">
        <v>678</v>
      </c>
      <c r="F1569" s="4" t="s">
        <v>15</v>
      </c>
      <c r="G1569" s="4" t="s">
        <v>679</v>
      </c>
    </row>
    <row r="1570" spans="1:7" ht="45" outlineLevel="7" collapsed="1">
      <c r="A1570" s="4" t="s">
        <v>15</v>
      </c>
      <c r="B1570" s="4" t="s">
        <v>51</v>
      </c>
      <c r="C1570" s="5" t="s">
        <v>680</v>
      </c>
      <c r="D1570" s="4" t="b">
        <f>EXACT(G1569,"Only to baseline electricity consumption sources but not to project or leakage electricity consumption sources")</f>
        <v>0</v>
      </c>
      <c r="E1570" s="4" t="s">
        <v>681</v>
      </c>
      <c r="F1570" s="4" t="s">
        <v>15</v>
      </c>
      <c r="G1570" s="4" t="s">
        <v>12</v>
      </c>
    </row>
    <row r="1571" spans="1:7" outlineLevel="6">
      <c r="A1571" s="34" t="s">
        <v>12</v>
      </c>
      <c r="B1571" s="35" t="s">
        <v>682</v>
      </c>
      <c r="C1571" s="34" t="s">
        <v>2</v>
      </c>
      <c r="D1571" s="34"/>
      <c r="E1571" s="34" t="s">
        <v>682</v>
      </c>
      <c r="F1571" s="34" t="s">
        <v>15</v>
      </c>
      <c r="G1571" s="34" t="s">
        <v>2</v>
      </c>
    </row>
    <row r="1572" spans="1:7" ht="30" outlineLevel="7" collapsed="1">
      <c r="A1572" s="4" t="s">
        <v>12</v>
      </c>
      <c r="B1572" s="4" t="s">
        <v>92</v>
      </c>
      <c r="C1572" s="4" t="s">
        <v>2</v>
      </c>
      <c r="D1572" s="4"/>
      <c r="E1572" s="4" t="s">
        <v>683</v>
      </c>
      <c r="F1572" s="4" t="s">
        <v>15</v>
      </c>
      <c r="G1572" s="4">
        <v>1</v>
      </c>
    </row>
    <row r="1573" spans="1:7" ht="30" outlineLevel="7" collapsed="1">
      <c r="A1573" s="4" t="s">
        <v>12</v>
      </c>
      <c r="B1573" s="4" t="s">
        <v>92</v>
      </c>
      <c r="C1573" s="4" t="s">
        <v>2</v>
      </c>
      <c r="D1573" s="4"/>
      <c r="E1573" s="4" t="s">
        <v>684</v>
      </c>
      <c r="F1573" s="4" t="s">
        <v>15</v>
      </c>
      <c r="G1573" s="4">
        <v>1</v>
      </c>
    </row>
    <row r="1574" spans="1:7" outlineLevel="7" collapsed="1">
      <c r="A1574" s="4" t="s">
        <v>12</v>
      </c>
      <c r="B1574" s="4" t="s">
        <v>13</v>
      </c>
      <c r="C1574" s="4" t="s">
        <v>2</v>
      </c>
      <c r="D1574" s="4"/>
      <c r="E1574" s="4" t="s">
        <v>685</v>
      </c>
      <c r="F1574" s="4" t="s">
        <v>15</v>
      </c>
      <c r="G1574" s="4" t="s">
        <v>16</v>
      </c>
    </row>
    <row r="1575" spans="1:7" ht="30" outlineLevel="7" collapsed="1">
      <c r="A1575" s="4" t="s">
        <v>12</v>
      </c>
      <c r="B1575" s="4" t="s">
        <v>92</v>
      </c>
      <c r="C1575" s="4" t="s">
        <v>2</v>
      </c>
      <c r="D1575" s="4"/>
      <c r="E1575" s="4" t="s">
        <v>686</v>
      </c>
      <c r="F1575" s="4" t="s">
        <v>15</v>
      </c>
      <c r="G1575" s="4">
        <v>1</v>
      </c>
    </row>
    <row r="1576" spans="1:7" ht="30" outlineLevel="7" collapsed="1">
      <c r="A1576" s="4" t="s">
        <v>12</v>
      </c>
      <c r="B1576" s="4" t="s">
        <v>92</v>
      </c>
      <c r="C1576" s="4" t="s">
        <v>2</v>
      </c>
      <c r="D1576" s="4"/>
      <c r="E1576" s="4" t="s">
        <v>687</v>
      </c>
      <c r="F1576" s="4" t="s">
        <v>15</v>
      </c>
      <c r="G1576" s="4">
        <v>1</v>
      </c>
    </row>
    <row r="1577" spans="1:7" outlineLevel="7" collapsed="1">
      <c r="A1577" s="4" t="s">
        <v>12</v>
      </c>
      <c r="B1577" s="4" t="s">
        <v>13</v>
      </c>
      <c r="C1577" s="4" t="s">
        <v>2</v>
      </c>
      <c r="D1577" s="4"/>
      <c r="E1577" s="4" t="s">
        <v>688</v>
      </c>
      <c r="F1577" s="4" t="s">
        <v>15</v>
      </c>
      <c r="G1577" s="4" t="s">
        <v>16</v>
      </c>
    </row>
    <row r="1578" spans="1:7" ht="30" outlineLevel="7" collapsed="1">
      <c r="A1578" s="4" t="s">
        <v>12</v>
      </c>
      <c r="B1578" s="4" t="s">
        <v>92</v>
      </c>
      <c r="C1578" s="4" t="s">
        <v>2</v>
      </c>
      <c r="D1578" s="4"/>
      <c r="E1578" s="4" t="s">
        <v>689</v>
      </c>
      <c r="F1578" s="4" t="s">
        <v>15</v>
      </c>
      <c r="G1578" s="4">
        <v>1</v>
      </c>
    </row>
    <row r="1579" spans="1:7" ht="30" outlineLevel="7" collapsed="1">
      <c r="A1579" s="4" t="s">
        <v>12</v>
      </c>
      <c r="B1579" s="4" t="s">
        <v>92</v>
      </c>
      <c r="C1579" s="4" t="s">
        <v>2</v>
      </c>
      <c r="D1579" s="4"/>
      <c r="E1579" s="4" t="s">
        <v>690</v>
      </c>
      <c r="F1579" s="4" t="s">
        <v>15</v>
      </c>
      <c r="G1579" s="4">
        <v>1</v>
      </c>
    </row>
    <row r="1580" spans="1:7" outlineLevel="7" collapsed="1">
      <c r="A1580" s="4" t="s">
        <v>12</v>
      </c>
      <c r="B1580" s="4" t="s">
        <v>13</v>
      </c>
      <c r="C1580" s="4" t="s">
        <v>2</v>
      </c>
      <c r="D1580" s="4"/>
      <c r="E1580" s="4" t="s">
        <v>691</v>
      </c>
      <c r="F1580" s="4" t="s">
        <v>15</v>
      </c>
      <c r="G1580" s="4" t="s">
        <v>16</v>
      </c>
    </row>
    <row r="1581" spans="1:7" ht="30" outlineLevel="4">
      <c r="A1581" s="34" t="s">
        <v>15</v>
      </c>
      <c r="B1581" s="35" t="s">
        <v>692</v>
      </c>
      <c r="C1581" s="34" t="s">
        <v>2</v>
      </c>
      <c r="D1581" s="34" t="b">
        <f>EXACT(G1510,"Electricity consumption from (an) off-grid fossil fuel fired captive power plant(s)")</f>
        <v>0</v>
      </c>
      <c r="E1581" s="34" t="s">
        <v>726</v>
      </c>
      <c r="F1581" s="34" t="s">
        <v>15</v>
      </c>
      <c r="G1581" s="34" t="s">
        <v>2</v>
      </c>
    </row>
    <row r="1582" spans="1:7" ht="90" outlineLevel="5" collapsed="1">
      <c r="A1582" s="4" t="s">
        <v>12</v>
      </c>
      <c r="B1582" s="4" t="s">
        <v>51</v>
      </c>
      <c r="C1582" s="5" t="s">
        <v>694</v>
      </c>
      <c r="D1582" s="4"/>
      <c r="E1582" s="4" t="s">
        <v>695</v>
      </c>
      <c r="F1582" s="4" t="s">
        <v>15</v>
      </c>
      <c r="G1582" s="4" t="s">
        <v>696</v>
      </c>
    </row>
    <row r="1583" spans="1:7" outlineLevel="5">
      <c r="A1583" s="34" t="s">
        <v>15</v>
      </c>
      <c r="B1583" s="35" t="s">
        <v>697</v>
      </c>
      <c r="C1583" s="34" t="s">
        <v>2</v>
      </c>
      <c r="D1583" s="34" t="b">
        <f>EXACT(G1582,"No: Generic Approach")</f>
        <v>1</v>
      </c>
      <c r="E1583" s="34" t="s">
        <v>698</v>
      </c>
      <c r="F1583" s="34" t="s">
        <v>15</v>
      </c>
      <c r="G1583" s="34" t="s">
        <v>2</v>
      </c>
    </row>
    <row r="1584" spans="1:7" ht="30" outlineLevel="6" collapsed="1">
      <c r="A1584" s="4" t="s">
        <v>12</v>
      </c>
      <c r="B1584" s="4" t="s">
        <v>51</v>
      </c>
      <c r="C1584" s="5" t="s">
        <v>699</v>
      </c>
      <c r="D1584" s="4"/>
      <c r="E1584" s="4" t="s">
        <v>700</v>
      </c>
      <c r="F1584" s="4" t="s">
        <v>15</v>
      </c>
      <c r="G1584" s="4" t="s">
        <v>701</v>
      </c>
    </row>
    <row r="1585" spans="1:7" ht="45" outlineLevel="6" collapsed="1">
      <c r="A1585" s="4" t="s">
        <v>15</v>
      </c>
      <c r="B1585" s="4" t="s">
        <v>51</v>
      </c>
      <c r="C1585" s="5" t="s">
        <v>702</v>
      </c>
      <c r="D1585" s="4" t="b">
        <f>EXACT(G1584,"Default Value")</f>
        <v>0</v>
      </c>
      <c r="E1585" s="4" t="s">
        <v>703</v>
      </c>
      <c r="F1585" s="4" t="s">
        <v>15</v>
      </c>
      <c r="G1585" s="4" t="s">
        <v>679</v>
      </c>
    </row>
    <row r="1586" spans="1:7" ht="30" outlineLevel="6" collapsed="1">
      <c r="A1586" s="4" t="s">
        <v>15</v>
      </c>
      <c r="B1586" s="4" t="s">
        <v>51</v>
      </c>
      <c r="C1586" s="5" t="s">
        <v>704</v>
      </c>
      <c r="D1586" s="4" t="b">
        <f>EXACT(G1584,"Monitored Data")</f>
        <v>1</v>
      </c>
      <c r="E1586" s="4" t="s">
        <v>705</v>
      </c>
      <c r="F1586" s="4" t="s">
        <v>15</v>
      </c>
      <c r="G1586" s="4" t="s">
        <v>706</v>
      </c>
    </row>
    <row r="1587" spans="1:7" outlineLevel="6">
      <c r="A1587" s="34" t="s">
        <v>15</v>
      </c>
      <c r="B1587" s="35" t="s">
        <v>707</v>
      </c>
      <c r="C1587" s="34" t="s">
        <v>2</v>
      </c>
      <c r="D1587" s="34" t="b">
        <f>EXACT(G1584,"Monitored Data")</f>
        <v>1</v>
      </c>
      <c r="E1587" s="34" t="s">
        <v>708</v>
      </c>
      <c r="F1587" s="34" t="s">
        <v>12</v>
      </c>
      <c r="G1587" s="34" t="s">
        <v>2</v>
      </c>
    </row>
    <row r="1588" spans="1:7" outlineLevel="7" collapsed="1">
      <c r="A1588" s="4" t="s">
        <v>12</v>
      </c>
      <c r="B1588" s="4" t="s">
        <v>13</v>
      </c>
      <c r="C1588" s="4" t="s">
        <v>2</v>
      </c>
      <c r="D1588" s="4"/>
      <c r="E1588" s="4" t="s">
        <v>709</v>
      </c>
      <c r="F1588" s="4" t="s">
        <v>15</v>
      </c>
      <c r="G1588" s="4" t="s">
        <v>16</v>
      </c>
    </row>
    <row r="1589" spans="1:7" ht="30" outlineLevel="7" collapsed="1">
      <c r="A1589" s="4" t="s">
        <v>12</v>
      </c>
      <c r="B1589" s="4" t="s">
        <v>51</v>
      </c>
      <c r="C1589" s="5" t="s">
        <v>710</v>
      </c>
      <c r="D1589" s="4"/>
      <c r="E1589" s="4" t="s">
        <v>711</v>
      </c>
      <c r="F1589" s="4" t="s">
        <v>15</v>
      </c>
      <c r="G1589" s="4" t="s">
        <v>712</v>
      </c>
    </row>
    <row r="1590" spans="1:7" ht="30" outlineLevel="7" collapsed="1">
      <c r="A1590" s="4" t="s">
        <v>12</v>
      </c>
      <c r="B1590" s="4" t="s">
        <v>92</v>
      </c>
      <c r="C1590" s="4" t="s">
        <v>2</v>
      </c>
      <c r="D1590" s="4"/>
      <c r="E1590" s="4" t="s">
        <v>713</v>
      </c>
      <c r="F1590" s="4" t="s">
        <v>15</v>
      </c>
      <c r="G1590" s="4">
        <v>1</v>
      </c>
    </row>
    <row r="1591" spans="1:7" ht="30" outlineLevel="7" collapsed="1">
      <c r="A1591" s="4" t="s">
        <v>12</v>
      </c>
      <c r="B1591" s="4" t="s">
        <v>92</v>
      </c>
      <c r="C1591" s="4" t="s">
        <v>2</v>
      </c>
      <c r="D1591" s="4"/>
      <c r="E1591" s="4" t="s">
        <v>714</v>
      </c>
      <c r="F1591" s="4" t="s">
        <v>15</v>
      </c>
      <c r="G1591" s="4">
        <v>1</v>
      </c>
    </row>
    <row r="1592" spans="1:7" ht="60" outlineLevel="7" collapsed="1">
      <c r="A1592" s="4" t="s">
        <v>12</v>
      </c>
      <c r="B1592" s="4" t="s">
        <v>92</v>
      </c>
      <c r="C1592" s="4" t="s">
        <v>2</v>
      </c>
      <c r="D1592" s="4"/>
      <c r="E1592" s="4" t="s">
        <v>715</v>
      </c>
      <c r="F1592" s="4" t="s">
        <v>15</v>
      </c>
      <c r="G1592" s="4">
        <v>1</v>
      </c>
    </row>
    <row r="1593" spans="1:7" ht="30" outlineLevel="7" collapsed="1">
      <c r="A1593" s="4" t="s">
        <v>15</v>
      </c>
      <c r="B1593" s="4" t="s">
        <v>92</v>
      </c>
      <c r="C1593" s="4" t="s">
        <v>2</v>
      </c>
      <c r="D1593" s="4" t="s">
        <v>15</v>
      </c>
      <c r="E1593" s="4" t="s">
        <v>716</v>
      </c>
      <c r="F1593" s="4" t="s">
        <v>15</v>
      </c>
      <c r="G1593" s="4">
        <v>1</v>
      </c>
    </row>
    <row r="1594" spans="1:7" ht="30" outlineLevel="7" collapsed="1">
      <c r="A1594" s="4" t="s">
        <v>15</v>
      </c>
      <c r="B1594" s="4" t="s">
        <v>92</v>
      </c>
      <c r="C1594" s="4" t="s">
        <v>2</v>
      </c>
      <c r="D1594" s="4" t="s">
        <v>15</v>
      </c>
      <c r="E1594" s="4" t="s">
        <v>717</v>
      </c>
      <c r="F1594" s="4" t="s">
        <v>15</v>
      </c>
      <c r="G1594" s="4">
        <v>1</v>
      </c>
    </row>
    <row r="1595" spans="1:7" ht="30" outlineLevel="7" collapsed="1">
      <c r="A1595" s="4" t="s">
        <v>15</v>
      </c>
      <c r="B1595" s="4" t="s">
        <v>92</v>
      </c>
      <c r="C1595" s="4" t="s">
        <v>2</v>
      </c>
      <c r="D1595" s="4" t="s">
        <v>15</v>
      </c>
      <c r="E1595" s="4" t="s">
        <v>718</v>
      </c>
      <c r="F1595" s="4" t="s">
        <v>15</v>
      </c>
      <c r="G1595" s="4">
        <v>1</v>
      </c>
    </row>
    <row r="1596" spans="1:7" ht="30" outlineLevel="7" collapsed="1">
      <c r="A1596" s="4" t="s">
        <v>15</v>
      </c>
      <c r="B1596" s="4" t="s">
        <v>92</v>
      </c>
      <c r="C1596" s="4" t="s">
        <v>2</v>
      </c>
      <c r="D1596" s="4" t="s">
        <v>15</v>
      </c>
      <c r="E1596" s="4" t="s">
        <v>719</v>
      </c>
      <c r="F1596" s="4" t="s">
        <v>15</v>
      </c>
      <c r="G1596" s="4">
        <v>1</v>
      </c>
    </row>
    <row r="1597" spans="1:7" ht="30" outlineLevel="7" collapsed="1">
      <c r="A1597" s="4" t="s">
        <v>15</v>
      </c>
      <c r="B1597" s="4" t="s">
        <v>92</v>
      </c>
      <c r="C1597" s="4" t="s">
        <v>2</v>
      </c>
      <c r="D1597" s="4" t="s">
        <v>15</v>
      </c>
      <c r="E1597" s="4" t="s">
        <v>720</v>
      </c>
      <c r="F1597" s="4" t="s">
        <v>15</v>
      </c>
      <c r="G1597" s="4">
        <v>1</v>
      </c>
    </row>
    <row r="1598" spans="1:7" ht="30" outlineLevel="7" collapsed="1">
      <c r="A1598" s="4" t="s">
        <v>15</v>
      </c>
      <c r="B1598" s="4" t="s">
        <v>92</v>
      </c>
      <c r="C1598" s="4" t="s">
        <v>2</v>
      </c>
      <c r="D1598" s="4" t="s">
        <v>15</v>
      </c>
      <c r="E1598" s="4" t="s">
        <v>721</v>
      </c>
      <c r="F1598" s="4" t="s">
        <v>15</v>
      </c>
      <c r="G1598" s="4">
        <v>1</v>
      </c>
    </row>
    <row r="1599" spans="1:7" outlineLevel="6">
      <c r="A1599" s="34" t="s">
        <v>12</v>
      </c>
      <c r="B1599" s="35" t="s">
        <v>682</v>
      </c>
      <c r="C1599" s="34" t="s">
        <v>2</v>
      </c>
      <c r="D1599" s="34"/>
      <c r="E1599" s="34" t="s">
        <v>682</v>
      </c>
      <c r="F1599" s="34" t="s">
        <v>15</v>
      </c>
      <c r="G1599" s="34" t="s">
        <v>2</v>
      </c>
    </row>
    <row r="1600" spans="1:7" ht="30" outlineLevel="7" collapsed="1">
      <c r="A1600" s="4" t="s">
        <v>12</v>
      </c>
      <c r="B1600" s="4" t="s">
        <v>92</v>
      </c>
      <c r="C1600" s="4" t="s">
        <v>2</v>
      </c>
      <c r="D1600" s="4"/>
      <c r="E1600" s="4" t="s">
        <v>683</v>
      </c>
      <c r="F1600" s="4" t="s">
        <v>15</v>
      </c>
      <c r="G1600" s="4">
        <v>1</v>
      </c>
    </row>
    <row r="1601" spans="1:7" ht="30" outlineLevel="7" collapsed="1">
      <c r="A1601" s="4" t="s">
        <v>12</v>
      </c>
      <c r="B1601" s="4" t="s">
        <v>92</v>
      </c>
      <c r="C1601" s="4" t="s">
        <v>2</v>
      </c>
      <c r="D1601" s="4"/>
      <c r="E1601" s="4" t="s">
        <v>684</v>
      </c>
      <c r="F1601" s="4" t="s">
        <v>15</v>
      </c>
      <c r="G1601" s="4">
        <v>1</v>
      </c>
    </row>
    <row r="1602" spans="1:7" outlineLevel="7" collapsed="1">
      <c r="A1602" s="4" t="s">
        <v>12</v>
      </c>
      <c r="B1602" s="4" t="s">
        <v>13</v>
      </c>
      <c r="C1602" s="4" t="s">
        <v>2</v>
      </c>
      <c r="D1602" s="4"/>
      <c r="E1602" s="4" t="s">
        <v>685</v>
      </c>
      <c r="F1602" s="4" t="s">
        <v>15</v>
      </c>
      <c r="G1602" s="4" t="s">
        <v>16</v>
      </c>
    </row>
    <row r="1603" spans="1:7" ht="30" outlineLevel="7" collapsed="1">
      <c r="A1603" s="4" t="s">
        <v>12</v>
      </c>
      <c r="B1603" s="4" t="s">
        <v>92</v>
      </c>
      <c r="C1603" s="4" t="s">
        <v>2</v>
      </c>
      <c r="D1603" s="4"/>
      <c r="E1603" s="4" t="s">
        <v>686</v>
      </c>
      <c r="F1603" s="4" t="s">
        <v>15</v>
      </c>
      <c r="G1603" s="4">
        <v>1</v>
      </c>
    </row>
    <row r="1604" spans="1:7" ht="30" outlineLevel="7" collapsed="1">
      <c r="A1604" s="4" t="s">
        <v>12</v>
      </c>
      <c r="B1604" s="4" t="s">
        <v>92</v>
      </c>
      <c r="C1604" s="4" t="s">
        <v>2</v>
      </c>
      <c r="D1604" s="4"/>
      <c r="E1604" s="4" t="s">
        <v>687</v>
      </c>
      <c r="F1604" s="4" t="s">
        <v>15</v>
      </c>
      <c r="G1604" s="4">
        <v>1</v>
      </c>
    </row>
    <row r="1605" spans="1:7" outlineLevel="7" collapsed="1">
      <c r="A1605" s="4" t="s">
        <v>12</v>
      </c>
      <c r="B1605" s="4" t="s">
        <v>13</v>
      </c>
      <c r="C1605" s="4" t="s">
        <v>2</v>
      </c>
      <c r="D1605" s="4"/>
      <c r="E1605" s="4" t="s">
        <v>688</v>
      </c>
      <c r="F1605" s="4" t="s">
        <v>15</v>
      </c>
      <c r="G1605" s="4" t="s">
        <v>16</v>
      </c>
    </row>
    <row r="1606" spans="1:7" ht="30" outlineLevel="7" collapsed="1">
      <c r="A1606" s="4" t="s">
        <v>12</v>
      </c>
      <c r="B1606" s="4" t="s">
        <v>92</v>
      </c>
      <c r="C1606" s="4" t="s">
        <v>2</v>
      </c>
      <c r="D1606" s="4"/>
      <c r="E1606" s="4" t="s">
        <v>689</v>
      </c>
      <c r="F1606" s="4" t="s">
        <v>15</v>
      </c>
      <c r="G1606" s="4">
        <v>1</v>
      </c>
    </row>
    <row r="1607" spans="1:7" ht="30" outlineLevel="7" collapsed="1">
      <c r="A1607" s="4" t="s">
        <v>12</v>
      </c>
      <c r="B1607" s="4" t="s">
        <v>92</v>
      </c>
      <c r="C1607" s="4" t="s">
        <v>2</v>
      </c>
      <c r="D1607" s="4"/>
      <c r="E1607" s="4" t="s">
        <v>690</v>
      </c>
      <c r="F1607" s="4" t="s">
        <v>15</v>
      </c>
      <c r="G1607" s="4">
        <v>1</v>
      </c>
    </row>
    <row r="1608" spans="1:7" outlineLevel="7" collapsed="1">
      <c r="A1608" s="4" t="s">
        <v>12</v>
      </c>
      <c r="B1608" s="4" t="s">
        <v>13</v>
      </c>
      <c r="C1608" s="4" t="s">
        <v>2</v>
      </c>
      <c r="D1608" s="4"/>
      <c r="E1608" s="4" t="s">
        <v>691</v>
      </c>
      <c r="F1608" s="4" t="s">
        <v>15</v>
      </c>
      <c r="G1608" s="4" t="s">
        <v>16</v>
      </c>
    </row>
    <row r="1609" spans="1:7" ht="30" outlineLevel="5" collapsed="1">
      <c r="A1609" s="4" t="s">
        <v>15</v>
      </c>
      <c r="B1609" s="4" t="s">
        <v>92</v>
      </c>
      <c r="C1609" s="4" t="s">
        <v>2</v>
      </c>
      <c r="D1609" s="4" t="b">
        <f>EXACT(G1582,"Yes: Alternative Approach")</f>
        <v>0</v>
      </c>
      <c r="E1609" s="4" t="s">
        <v>722</v>
      </c>
      <c r="F1609" s="4" t="s">
        <v>15</v>
      </c>
      <c r="G1609" s="4">
        <v>1</v>
      </c>
    </row>
    <row r="1610" spans="1:7" ht="30" outlineLevel="5" collapsed="1">
      <c r="A1610" s="4" t="s">
        <v>15</v>
      </c>
      <c r="B1610" s="4" t="s">
        <v>13</v>
      </c>
      <c r="C1610" s="4" t="s">
        <v>2</v>
      </c>
      <c r="D1610" s="4" t="b">
        <f>EXACT(G1582,"Yes: Alternative Approach")</f>
        <v>0</v>
      </c>
      <c r="E1610" s="4" t="s">
        <v>723</v>
      </c>
      <c r="F1610" s="4" t="s">
        <v>15</v>
      </c>
      <c r="G1610" s="4" t="s">
        <v>16</v>
      </c>
    </row>
    <row r="1611" spans="1:7" ht="30" outlineLevel="5" collapsed="1">
      <c r="A1611" s="4" t="s">
        <v>15</v>
      </c>
      <c r="B1611" s="4" t="s">
        <v>92</v>
      </c>
      <c r="C1611" s="4" t="s">
        <v>2</v>
      </c>
      <c r="D1611" s="4" t="b">
        <f>EXACT(G1582,"Yes: Alternative Approach")</f>
        <v>0</v>
      </c>
      <c r="E1611" s="4" t="s">
        <v>724</v>
      </c>
      <c r="F1611" s="4" t="s">
        <v>15</v>
      </c>
      <c r="G1611" s="4">
        <v>1</v>
      </c>
    </row>
    <row r="1612" spans="1:7" ht="30" outlineLevel="5" collapsed="1">
      <c r="A1612" s="4" t="s">
        <v>15</v>
      </c>
      <c r="B1612" s="4" t="s">
        <v>13</v>
      </c>
      <c r="C1612" s="4" t="s">
        <v>2</v>
      </c>
      <c r="D1612" s="4" t="b">
        <f>EXACT(G1582,"Yes: Alternative Approach")</f>
        <v>0</v>
      </c>
      <c r="E1612" s="4" t="s">
        <v>725</v>
      </c>
      <c r="F1612" s="4" t="s">
        <v>15</v>
      </c>
      <c r="G1612" s="4" t="s">
        <v>16</v>
      </c>
    </row>
    <row r="1613" spans="1:7" outlineLevel="4">
      <c r="A1613" s="34" t="s">
        <v>15</v>
      </c>
      <c r="B1613" s="35" t="s">
        <v>587</v>
      </c>
      <c r="C1613" s="34" t="s">
        <v>2</v>
      </c>
      <c r="D1613" s="34" t="b">
        <f>EXACT(G1510,"Electricity consumption from the grid")</f>
        <v>1</v>
      </c>
      <c r="E1613" s="34" t="s">
        <v>588</v>
      </c>
      <c r="F1613" s="34" t="s">
        <v>15</v>
      </c>
      <c r="G1613" s="34" t="s">
        <v>2</v>
      </c>
    </row>
    <row r="1614" spans="1:7" ht="75" outlineLevel="5" collapsed="1">
      <c r="A1614" s="4" t="s">
        <v>12</v>
      </c>
      <c r="B1614" s="4" t="s">
        <v>51</v>
      </c>
      <c r="C1614" s="5" t="s">
        <v>589</v>
      </c>
      <c r="D1614" s="4"/>
      <c r="E1614" s="4" t="s">
        <v>590</v>
      </c>
      <c r="F1614" s="4" t="s">
        <v>15</v>
      </c>
      <c r="G1614" s="4" t="s">
        <v>591</v>
      </c>
    </row>
    <row r="1615" spans="1:7" outlineLevel="5">
      <c r="A1615" s="34" t="s">
        <v>15</v>
      </c>
      <c r="B1615" s="35" t="s">
        <v>592</v>
      </c>
      <c r="C1615" s="34" t="s">
        <v>2</v>
      </c>
      <c r="D1615" s="34" t="b">
        <f>EXACT(G1614,"Calculate the combined margin emission factor of the applicable electricity system, using the procedures in the latest approved version of the “Use Tool 7 to calculate the emission factor for an electricity system” (EFEL,j/k/l,y = EFgrid,CM,y)")</f>
        <v>1</v>
      </c>
      <c r="E1615" s="34" t="s">
        <v>592</v>
      </c>
      <c r="F1615" s="34" t="s">
        <v>15</v>
      </c>
      <c r="G1615" s="34" t="s">
        <v>2</v>
      </c>
    </row>
    <row r="1616" spans="1:7" outlineLevel="6" collapsed="1">
      <c r="A1616" s="4" t="s">
        <v>12</v>
      </c>
      <c r="B1616" s="4" t="s">
        <v>13</v>
      </c>
      <c r="C1616" s="4" t="s">
        <v>2</v>
      </c>
      <c r="D1616" s="4"/>
      <c r="E1616" s="4" t="s">
        <v>593</v>
      </c>
      <c r="F1616" s="4" t="s">
        <v>15</v>
      </c>
      <c r="G1616" s="4" t="s">
        <v>16</v>
      </c>
    </row>
    <row r="1617" spans="1:7" ht="30" outlineLevel="6" collapsed="1">
      <c r="A1617" s="4" t="s">
        <v>12</v>
      </c>
      <c r="B1617" s="4" t="s">
        <v>51</v>
      </c>
      <c r="C1617" s="5" t="s">
        <v>594</v>
      </c>
      <c r="D1617" s="4"/>
      <c r="E1617" s="4" t="s">
        <v>595</v>
      </c>
      <c r="F1617" s="4" t="s">
        <v>15</v>
      </c>
      <c r="G1617" s="4" t="s">
        <v>596</v>
      </c>
    </row>
    <row r="1618" spans="1:7" outlineLevel="6">
      <c r="A1618" s="34" t="s">
        <v>15</v>
      </c>
      <c r="B1618" s="35" t="s">
        <v>597</v>
      </c>
      <c r="C1618" s="34" t="s">
        <v>2</v>
      </c>
      <c r="D1618" s="34" t="b">
        <f>EXACT(G1617,"Annual")</f>
        <v>0</v>
      </c>
      <c r="E1618" s="34" t="s">
        <v>598</v>
      </c>
      <c r="F1618" s="34" t="s">
        <v>15</v>
      </c>
      <c r="G1618" s="34" t="s">
        <v>2</v>
      </c>
    </row>
    <row r="1619" spans="1:7" ht="30" outlineLevel="7" collapsed="1">
      <c r="A1619" s="4" t="s">
        <v>12</v>
      </c>
      <c r="B1619" s="4" t="s">
        <v>51</v>
      </c>
      <c r="C1619" s="5" t="s">
        <v>599</v>
      </c>
      <c r="D1619" s="4"/>
      <c r="E1619" s="4" t="s">
        <v>598</v>
      </c>
      <c r="F1619" s="4" t="s">
        <v>15</v>
      </c>
      <c r="G1619" s="4" t="s">
        <v>12</v>
      </c>
    </row>
    <row r="1620" spans="1:7" outlineLevel="7" collapsed="1">
      <c r="A1620" s="4" t="s">
        <v>15</v>
      </c>
      <c r="B1620" s="5" t="s">
        <v>600</v>
      </c>
      <c r="C1620" s="4" t="s">
        <v>2</v>
      </c>
      <c r="D1620" s="4" t="b">
        <f>EXACT(G1619,"No")</f>
        <v>0</v>
      </c>
      <c r="E1620" s="4" t="s">
        <v>601</v>
      </c>
      <c r="F1620" s="4" t="s">
        <v>15</v>
      </c>
      <c r="G1620" s="4" t="s">
        <v>2</v>
      </c>
    </row>
    <row r="1621" spans="1:7" outlineLevel="7" collapsed="1">
      <c r="A1621" s="4" t="s">
        <v>15</v>
      </c>
      <c r="B1621" s="5" t="s">
        <v>610</v>
      </c>
      <c r="C1621" s="4" t="s">
        <v>2</v>
      </c>
      <c r="D1621" s="4" t="b">
        <f>EXACT(G1619,"Yes")</f>
        <v>1</v>
      </c>
      <c r="E1621" s="4" t="s">
        <v>611</v>
      </c>
      <c r="F1621" s="4" t="s">
        <v>15</v>
      </c>
      <c r="G1621" s="4" t="s">
        <v>2</v>
      </c>
    </row>
    <row r="1622" spans="1:7" outlineLevel="6">
      <c r="A1622" s="34" t="s">
        <v>15</v>
      </c>
      <c r="B1622" s="35" t="s">
        <v>625</v>
      </c>
      <c r="C1622" s="34" t="s">
        <v>2</v>
      </c>
      <c r="D1622" s="34" t="b">
        <f>EXACT(G1617,"Hourly")</f>
        <v>1</v>
      </c>
      <c r="E1622" s="34" t="s">
        <v>626</v>
      </c>
      <c r="F1622" s="34" t="s">
        <v>15</v>
      </c>
      <c r="G1622" s="34" t="s">
        <v>2</v>
      </c>
    </row>
    <row r="1623" spans="1:7" ht="30" outlineLevel="7" collapsed="1">
      <c r="A1623" s="4" t="s">
        <v>12</v>
      </c>
      <c r="B1623" s="4" t="s">
        <v>51</v>
      </c>
      <c r="C1623" s="5" t="s">
        <v>627</v>
      </c>
      <c r="D1623" s="4"/>
      <c r="E1623" s="4" t="s">
        <v>628</v>
      </c>
      <c r="F1623" s="4" t="s">
        <v>15</v>
      </c>
      <c r="G1623" s="4" t="s">
        <v>629</v>
      </c>
    </row>
    <row r="1624" spans="1:7" ht="30" outlineLevel="7" collapsed="1">
      <c r="A1624" s="4" t="s">
        <v>12</v>
      </c>
      <c r="B1624" s="4" t="s">
        <v>92</v>
      </c>
      <c r="C1624" s="4" t="s">
        <v>2</v>
      </c>
      <c r="D1624" s="4"/>
      <c r="E1624" s="4" t="s">
        <v>630</v>
      </c>
      <c r="F1624" s="4" t="s">
        <v>15</v>
      </c>
      <c r="G1624" s="4">
        <v>1</v>
      </c>
    </row>
    <row r="1625" spans="1:7" outlineLevel="6">
      <c r="A1625" s="34" t="s">
        <v>12</v>
      </c>
      <c r="B1625" s="35" t="s">
        <v>631</v>
      </c>
      <c r="C1625" s="34" t="s">
        <v>2</v>
      </c>
      <c r="D1625" s="34"/>
      <c r="E1625" s="34" t="s">
        <v>631</v>
      </c>
      <c r="F1625" s="34" t="s">
        <v>15</v>
      </c>
      <c r="G1625" s="34" t="s">
        <v>2</v>
      </c>
    </row>
    <row r="1626" spans="1:7" outlineLevel="7" collapsed="1">
      <c r="A1626" s="4" t="s">
        <v>15</v>
      </c>
      <c r="B1626" s="4" t="s">
        <v>92</v>
      </c>
      <c r="C1626" s="4" t="s">
        <v>2</v>
      </c>
      <c r="D1626" s="4" t="s">
        <v>15</v>
      </c>
      <c r="E1626" s="4" t="s">
        <v>632</v>
      </c>
      <c r="F1626" s="4" t="s">
        <v>15</v>
      </c>
      <c r="G1626" s="4">
        <v>1</v>
      </c>
    </row>
    <row r="1627" spans="1:7" ht="409.5" outlineLevel="7" collapsed="1">
      <c r="A1627" s="4" t="s">
        <v>15</v>
      </c>
      <c r="B1627" s="4" t="s">
        <v>115</v>
      </c>
      <c r="C1627" s="36" t="s">
        <v>116</v>
      </c>
      <c r="D1627" s="4"/>
      <c r="E1627" s="37" t="s">
        <v>633</v>
      </c>
      <c r="F1627" s="4" t="s">
        <v>15</v>
      </c>
      <c r="G1627" s="4" t="s">
        <v>2</v>
      </c>
    </row>
    <row r="1628" spans="1:7" outlineLevel="7" collapsed="1">
      <c r="A1628" s="4" t="s">
        <v>12</v>
      </c>
      <c r="B1628" s="4" t="s">
        <v>92</v>
      </c>
      <c r="C1628" s="4" t="s">
        <v>2</v>
      </c>
      <c r="D1628" s="4"/>
      <c r="E1628" s="4" t="s">
        <v>634</v>
      </c>
      <c r="F1628" s="4" t="s">
        <v>15</v>
      </c>
      <c r="G1628" s="4">
        <v>1</v>
      </c>
    </row>
    <row r="1629" spans="1:7" outlineLevel="7" collapsed="1">
      <c r="A1629" s="4" t="s">
        <v>12</v>
      </c>
      <c r="B1629" s="4" t="s">
        <v>92</v>
      </c>
      <c r="C1629" s="4" t="s">
        <v>2</v>
      </c>
      <c r="D1629" s="4"/>
      <c r="E1629" s="4" t="s">
        <v>635</v>
      </c>
      <c r="F1629" s="4" t="s">
        <v>15</v>
      </c>
      <c r="G1629" s="4">
        <v>1</v>
      </c>
    </row>
    <row r="1630" spans="1:7" outlineLevel="7" collapsed="1">
      <c r="A1630" s="4" t="s">
        <v>12</v>
      </c>
      <c r="B1630" s="5" t="s">
        <v>636</v>
      </c>
      <c r="C1630" s="4" t="s">
        <v>2</v>
      </c>
      <c r="D1630" s="4"/>
      <c r="E1630" s="4" t="s">
        <v>636</v>
      </c>
      <c r="F1630" s="4" t="s">
        <v>12</v>
      </c>
      <c r="G1630" s="4" t="s">
        <v>2</v>
      </c>
    </row>
    <row r="1631" spans="1:7" outlineLevel="6">
      <c r="A1631" s="34" t="s">
        <v>12</v>
      </c>
      <c r="B1631" s="35" t="s">
        <v>641</v>
      </c>
      <c r="C1631" s="34" t="s">
        <v>2</v>
      </c>
      <c r="D1631" s="34"/>
      <c r="E1631" s="34" t="s">
        <v>641</v>
      </c>
      <c r="F1631" s="34" t="s">
        <v>15</v>
      </c>
      <c r="G1631" s="34" t="s">
        <v>2</v>
      </c>
    </row>
    <row r="1632" spans="1:7" ht="30" outlineLevel="7" collapsed="1">
      <c r="A1632" s="4" t="s">
        <v>12</v>
      </c>
      <c r="B1632" s="4" t="s">
        <v>51</v>
      </c>
      <c r="C1632" s="5" t="s">
        <v>642</v>
      </c>
      <c r="D1632" s="4"/>
      <c r="E1632" s="4" t="s">
        <v>643</v>
      </c>
      <c r="F1632" s="4" t="s">
        <v>15</v>
      </c>
      <c r="G1632" s="4" t="s">
        <v>12</v>
      </c>
    </row>
    <row r="1633" spans="1:7" outlineLevel="7" collapsed="1">
      <c r="A1633" s="4" t="s">
        <v>15</v>
      </c>
      <c r="B1633" s="5" t="s">
        <v>644</v>
      </c>
      <c r="C1633" s="4" t="s">
        <v>2</v>
      </c>
      <c r="D1633" s="4" t="b">
        <f>EXACT(G1632,"No")</f>
        <v>0</v>
      </c>
      <c r="E1633" s="4" t="s">
        <v>645</v>
      </c>
      <c r="F1633" s="4" t="s">
        <v>15</v>
      </c>
      <c r="G1633" s="4" t="s">
        <v>2</v>
      </c>
    </row>
    <row r="1634" spans="1:7" outlineLevel="7" collapsed="1">
      <c r="A1634" s="4" t="s">
        <v>15</v>
      </c>
      <c r="B1634" s="5" t="s">
        <v>668</v>
      </c>
      <c r="C1634" s="4" t="s">
        <v>2</v>
      </c>
      <c r="D1634" s="4" t="b">
        <f>EXACT(G1632,"Yes")</f>
        <v>1</v>
      </c>
      <c r="E1634" s="4" t="s">
        <v>668</v>
      </c>
      <c r="F1634" s="4" t="s">
        <v>15</v>
      </c>
      <c r="G1634" s="4" t="s">
        <v>2</v>
      </c>
    </row>
    <row r="1635" spans="1:7" ht="30" outlineLevel="7" collapsed="1">
      <c r="A1635" s="4" t="s">
        <v>12</v>
      </c>
      <c r="B1635" s="4" t="s">
        <v>51</v>
      </c>
      <c r="C1635" s="5" t="s">
        <v>669</v>
      </c>
      <c r="D1635" s="4"/>
      <c r="E1635" s="4" t="s">
        <v>670</v>
      </c>
      <c r="F1635" s="4" t="s">
        <v>15</v>
      </c>
      <c r="G1635" s="4" t="s">
        <v>12</v>
      </c>
    </row>
    <row r="1636" spans="1:7" ht="30" outlineLevel="7" collapsed="1">
      <c r="A1636" s="4" t="s">
        <v>12</v>
      </c>
      <c r="B1636" s="4" t="s">
        <v>51</v>
      </c>
      <c r="C1636" s="5" t="s">
        <v>671</v>
      </c>
      <c r="D1636" s="4"/>
      <c r="E1636" s="4" t="s">
        <v>672</v>
      </c>
      <c r="F1636" s="4" t="s">
        <v>15</v>
      </c>
      <c r="G1636" s="4" t="s">
        <v>673</v>
      </c>
    </row>
    <row r="1637" spans="1:7" outlineLevel="7" collapsed="1">
      <c r="A1637" s="4" t="s">
        <v>15</v>
      </c>
      <c r="B1637" s="4" t="s">
        <v>92</v>
      </c>
      <c r="C1637" s="4" t="s">
        <v>2</v>
      </c>
      <c r="D1637" s="4" t="s">
        <v>15</v>
      </c>
      <c r="E1637" s="4" t="s">
        <v>674</v>
      </c>
      <c r="F1637" s="4" t="s">
        <v>15</v>
      </c>
      <c r="G1637" s="4">
        <v>1</v>
      </c>
    </row>
    <row r="1638" spans="1:7" outlineLevel="5">
      <c r="A1638" s="34" t="s">
        <v>15</v>
      </c>
      <c r="B1638" s="35" t="s">
        <v>675</v>
      </c>
      <c r="C1638" s="34" t="s">
        <v>2</v>
      </c>
      <c r="D1638" s="34" t="b">
        <f>EXACT(G1614,"Use conservative default values")</f>
        <v>0</v>
      </c>
      <c r="E1638" s="34" t="s">
        <v>676</v>
      </c>
      <c r="F1638" s="34" t="s">
        <v>15</v>
      </c>
      <c r="G1638" s="34" t="s">
        <v>2</v>
      </c>
    </row>
    <row r="1639" spans="1:7" ht="45" outlineLevel="6" collapsed="1">
      <c r="A1639" s="4" t="s">
        <v>12</v>
      </c>
      <c r="B1639" s="4" t="s">
        <v>51</v>
      </c>
      <c r="C1639" s="5" t="s">
        <v>677</v>
      </c>
      <c r="D1639" s="4"/>
      <c r="E1639" s="4" t="s">
        <v>678</v>
      </c>
      <c r="F1639" s="4" t="s">
        <v>15</v>
      </c>
      <c r="G1639" s="4" t="s">
        <v>679</v>
      </c>
    </row>
    <row r="1640" spans="1:7" ht="45" outlineLevel="6" collapsed="1">
      <c r="A1640" s="4" t="s">
        <v>15</v>
      </c>
      <c r="B1640" s="4" t="s">
        <v>51</v>
      </c>
      <c r="C1640" s="5" t="s">
        <v>680</v>
      </c>
      <c r="D1640" s="4" t="b">
        <f>EXACT(G1639,"Only to baseline electricity consumption sources but not to project or leakage electricity consumption sources")</f>
        <v>0</v>
      </c>
      <c r="E1640" s="4" t="s">
        <v>681</v>
      </c>
      <c r="F1640" s="4" t="s">
        <v>15</v>
      </c>
      <c r="G1640" s="4" t="s">
        <v>12</v>
      </c>
    </row>
    <row r="1641" spans="1:7" outlineLevel="5">
      <c r="A1641" s="34" t="s">
        <v>12</v>
      </c>
      <c r="B1641" s="35" t="s">
        <v>682</v>
      </c>
      <c r="C1641" s="34" t="s">
        <v>2</v>
      </c>
      <c r="D1641" s="34"/>
      <c r="E1641" s="34" t="s">
        <v>682</v>
      </c>
      <c r="F1641" s="34" t="s">
        <v>15</v>
      </c>
      <c r="G1641" s="34" t="s">
        <v>2</v>
      </c>
    </row>
    <row r="1642" spans="1:7" ht="30" outlineLevel="6" collapsed="1">
      <c r="A1642" s="4" t="s">
        <v>12</v>
      </c>
      <c r="B1642" s="4" t="s">
        <v>92</v>
      </c>
      <c r="C1642" s="4" t="s">
        <v>2</v>
      </c>
      <c r="D1642" s="4"/>
      <c r="E1642" s="4" t="s">
        <v>683</v>
      </c>
      <c r="F1642" s="4" t="s">
        <v>15</v>
      </c>
      <c r="G1642" s="4">
        <v>1</v>
      </c>
    </row>
    <row r="1643" spans="1:7" ht="30" outlineLevel="6" collapsed="1">
      <c r="A1643" s="4" t="s">
        <v>12</v>
      </c>
      <c r="B1643" s="4" t="s">
        <v>92</v>
      </c>
      <c r="C1643" s="4" t="s">
        <v>2</v>
      </c>
      <c r="D1643" s="4"/>
      <c r="E1643" s="4" t="s">
        <v>684</v>
      </c>
      <c r="F1643" s="4" t="s">
        <v>15</v>
      </c>
      <c r="G1643" s="4">
        <v>1</v>
      </c>
    </row>
    <row r="1644" spans="1:7" outlineLevel="6" collapsed="1">
      <c r="A1644" s="4" t="s">
        <v>12</v>
      </c>
      <c r="B1644" s="4" t="s">
        <v>13</v>
      </c>
      <c r="C1644" s="4" t="s">
        <v>2</v>
      </c>
      <c r="D1644" s="4"/>
      <c r="E1644" s="4" t="s">
        <v>685</v>
      </c>
      <c r="F1644" s="4" t="s">
        <v>15</v>
      </c>
      <c r="G1644" s="4" t="s">
        <v>16</v>
      </c>
    </row>
    <row r="1645" spans="1:7" ht="30" outlineLevel="6" collapsed="1">
      <c r="A1645" s="4" t="s">
        <v>12</v>
      </c>
      <c r="B1645" s="4" t="s">
        <v>92</v>
      </c>
      <c r="C1645" s="4" t="s">
        <v>2</v>
      </c>
      <c r="D1645" s="4"/>
      <c r="E1645" s="4" t="s">
        <v>686</v>
      </c>
      <c r="F1645" s="4" t="s">
        <v>15</v>
      </c>
      <c r="G1645" s="4">
        <v>1</v>
      </c>
    </row>
    <row r="1646" spans="1:7" ht="30" outlineLevel="6" collapsed="1">
      <c r="A1646" s="4" t="s">
        <v>12</v>
      </c>
      <c r="B1646" s="4" t="s">
        <v>92</v>
      </c>
      <c r="C1646" s="4" t="s">
        <v>2</v>
      </c>
      <c r="D1646" s="4"/>
      <c r="E1646" s="4" t="s">
        <v>687</v>
      </c>
      <c r="F1646" s="4" t="s">
        <v>15</v>
      </c>
      <c r="G1646" s="4">
        <v>1</v>
      </c>
    </row>
    <row r="1647" spans="1:7" outlineLevel="6" collapsed="1">
      <c r="A1647" s="4" t="s">
        <v>12</v>
      </c>
      <c r="B1647" s="4" t="s">
        <v>13</v>
      </c>
      <c r="C1647" s="4" t="s">
        <v>2</v>
      </c>
      <c r="D1647" s="4"/>
      <c r="E1647" s="4" t="s">
        <v>688</v>
      </c>
      <c r="F1647" s="4" t="s">
        <v>15</v>
      </c>
      <c r="G1647" s="4" t="s">
        <v>16</v>
      </c>
    </row>
    <row r="1648" spans="1:7" ht="30" outlineLevel="6" collapsed="1">
      <c r="A1648" s="4" t="s">
        <v>12</v>
      </c>
      <c r="B1648" s="4" t="s">
        <v>92</v>
      </c>
      <c r="C1648" s="4" t="s">
        <v>2</v>
      </c>
      <c r="D1648" s="4"/>
      <c r="E1648" s="4" t="s">
        <v>689</v>
      </c>
      <c r="F1648" s="4" t="s">
        <v>15</v>
      </c>
      <c r="G1648" s="4">
        <v>1</v>
      </c>
    </row>
    <row r="1649" spans="1:7" ht="30" outlineLevel="6" collapsed="1">
      <c r="A1649" s="4" t="s">
        <v>12</v>
      </c>
      <c r="B1649" s="4" t="s">
        <v>92</v>
      </c>
      <c r="C1649" s="4" t="s">
        <v>2</v>
      </c>
      <c r="D1649" s="4"/>
      <c r="E1649" s="4" t="s">
        <v>690</v>
      </c>
      <c r="F1649" s="4" t="s">
        <v>15</v>
      </c>
      <c r="G1649" s="4">
        <v>1</v>
      </c>
    </row>
    <row r="1650" spans="1:7" outlineLevel="6" collapsed="1">
      <c r="A1650" s="4" t="s">
        <v>12</v>
      </c>
      <c r="B1650" s="4" t="s">
        <v>13</v>
      </c>
      <c r="C1650" s="4" t="s">
        <v>2</v>
      </c>
      <c r="D1650" s="4"/>
      <c r="E1650" s="4" t="s">
        <v>691</v>
      </c>
      <c r="F1650" s="4" t="s">
        <v>15</v>
      </c>
      <c r="G1650" s="4" t="s">
        <v>16</v>
      </c>
    </row>
    <row r="1651" spans="1:7" outlineLevel="4" collapsed="1">
      <c r="A1651" s="4" t="s">
        <v>15</v>
      </c>
      <c r="B1651" s="4" t="s">
        <v>92</v>
      </c>
      <c r="C1651" s="4" t="s">
        <v>2</v>
      </c>
      <c r="D1651" s="4" t="s">
        <v>15</v>
      </c>
      <c r="E1651" s="4" t="s">
        <v>754</v>
      </c>
      <c r="F1651" s="4" t="s">
        <v>15</v>
      </c>
      <c r="G1651" s="4">
        <v>1</v>
      </c>
    </row>
    <row r="1652" spans="1:7" ht="30" outlineLevel="4" collapsed="1">
      <c r="A1652" s="4" t="s">
        <v>15</v>
      </c>
      <c r="B1652" s="4" t="s">
        <v>92</v>
      </c>
      <c r="C1652" s="4" t="s">
        <v>2</v>
      </c>
      <c r="D1652" s="4" t="s">
        <v>15</v>
      </c>
      <c r="E1652" s="4" t="s">
        <v>755</v>
      </c>
      <c r="F1652" s="4" t="s">
        <v>15</v>
      </c>
      <c r="G1652" s="4">
        <v>1</v>
      </c>
    </row>
    <row r="1653" spans="1:7" outlineLevel="4" collapsed="1">
      <c r="A1653" s="4" t="s">
        <v>15</v>
      </c>
      <c r="B1653" s="4" t="s">
        <v>92</v>
      </c>
      <c r="C1653" s="4" t="s">
        <v>2</v>
      </c>
      <c r="D1653" s="4" t="s">
        <v>15</v>
      </c>
      <c r="E1653" s="4" t="s">
        <v>756</v>
      </c>
      <c r="F1653" s="4" t="s">
        <v>15</v>
      </c>
      <c r="G1653" s="4">
        <v>1</v>
      </c>
    </row>
    <row r="1654" spans="1:7" ht="30" outlineLevel="4" collapsed="1">
      <c r="A1654" s="4" t="s">
        <v>15</v>
      </c>
      <c r="B1654" s="4" t="s">
        <v>92</v>
      </c>
      <c r="C1654" s="4" t="s">
        <v>2</v>
      </c>
      <c r="D1654" s="4" t="s">
        <v>15</v>
      </c>
      <c r="E1654" s="4" t="s">
        <v>757</v>
      </c>
      <c r="F1654" s="4" t="s">
        <v>15</v>
      </c>
      <c r="G1654" s="4">
        <v>1</v>
      </c>
    </row>
    <row r="1655" spans="1:7" outlineLevel="4" collapsed="1">
      <c r="A1655" s="4" t="s">
        <v>15</v>
      </c>
      <c r="B1655" s="4" t="s">
        <v>92</v>
      </c>
      <c r="C1655" s="4" t="s">
        <v>2</v>
      </c>
      <c r="D1655" s="4" t="s">
        <v>15</v>
      </c>
      <c r="E1655" s="4" t="s">
        <v>758</v>
      </c>
      <c r="F1655" s="4" t="s">
        <v>15</v>
      </c>
      <c r="G1655" s="4">
        <v>1</v>
      </c>
    </row>
    <row r="1656" spans="1:7" ht="30" outlineLevel="4" collapsed="1">
      <c r="A1656" s="4" t="s">
        <v>15</v>
      </c>
      <c r="B1656" s="4" t="s">
        <v>92</v>
      </c>
      <c r="C1656" s="4" t="s">
        <v>2</v>
      </c>
      <c r="D1656" s="4" t="s">
        <v>15</v>
      </c>
      <c r="E1656" s="4" t="s">
        <v>759</v>
      </c>
      <c r="F1656" s="4" t="s">
        <v>15</v>
      </c>
      <c r="G1656" s="4">
        <v>1</v>
      </c>
    </row>
    <row r="1657" spans="1:7" outlineLevel="2">
      <c r="A1657" s="34" t="s">
        <v>12</v>
      </c>
      <c r="B1657" s="35" t="s">
        <v>774</v>
      </c>
      <c r="C1657" s="34" t="s">
        <v>2</v>
      </c>
      <c r="D1657" s="34"/>
      <c r="E1657" s="34" t="s">
        <v>775</v>
      </c>
      <c r="F1657" s="34" t="s">
        <v>15</v>
      </c>
      <c r="G1657" s="34" t="s">
        <v>2</v>
      </c>
    </row>
    <row r="1658" spans="1:7" ht="30" outlineLevel="3" collapsed="1">
      <c r="A1658" s="4" t="s">
        <v>12</v>
      </c>
      <c r="B1658" s="4" t="s">
        <v>51</v>
      </c>
      <c r="C1658" s="5" t="s">
        <v>776</v>
      </c>
      <c r="D1658" s="4"/>
      <c r="E1658" s="4" t="s">
        <v>777</v>
      </c>
      <c r="F1658" s="4" t="s">
        <v>15</v>
      </c>
      <c r="G1658" s="4" t="s">
        <v>778</v>
      </c>
    </row>
    <row r="1659" spans="1:7" ht="30" outlineLevel="3" collapsed="1">
      <c r="A1659" s="4" t="s">
        <v>15</v>
      </c>
      <c r="B1659" s="4" t="s">
        <v>92</v>
      </c>
      <c r="C1659" s="4" t="s">
        <v>2</v>
      </c>
      <c r="D1659" s="4" t="b">
        <f>EXACT(G1658,"Procedure using a default value")</f>
        <v>0</v>
      </c>
      <c r="E1659" s="4" t="s">
        <v>779</v>
      </c>
      <c r="F1659" s="4" t="s">
        <v>15</v>
      </c>
      <c r="G1659" s="4">
        <v>1</v>
      </c>
    </row>
    <row r="1660" spans="1:7" outlineLevel="3" collapsed="1">
      <c r="A1660" s="4" t="s">
        <v>15</v>
      </c>
      <c r="B1660" s="4" t="s">
        <v>92</v>
      </c>
      <c r="C1660" s="4" t="s">
        <v>2</v>
      </c>
      <c r="D1660" s="4" t="b">
        <f>EXACT(G1658,"Procedure using a default value")</f>
        <v>0</v>
      </c>
      <c r="E1660" s="4" t="s">
        <v>780</v>
      </c>
      <c r="F1660" s="4" t="s">
        <v>15</v>
      </c>
      <c r="G1660" s="4">
        <v>1</v>
      </c>
    </row>
    <row r="1661" spans="1:7" ht="30" outlineLevel="3" collapsed="1">
      <c r="A1661" s="4" t="s">
        <v>15</v>
      </c>
      <c r="B1661" s="4" t="s">
        <v>92</v>
      </c>
      <c r="C1661" s="4" t="s">
        <v>2</v>
      </c>
      <c r="D1661" s="4" t="b">
        <f>EXACT(G1658,"Procedure using a default value")</f>
        <v>0</v>
      </c>
      <c r="E1661" s="4" t="s">
        <v>781</v>
      </c>
      <c r="F1661" s="4" t="s">
        <v>15</v>
      </c>
      <c r="G1661" s="4">
        <v>1</v>
      </c>
    </row>
    <row r="1662" spans="1:7" ht="30" outlineLevel="3" collapsed="1">
      <c r="A1662" s="4" t="s">
        <v>15</v>
      </c>
      <c r="B1662" s="4" t="s">
        <v>92</v>
      </c>
      <c r="C1662" s="4" t="s">
        <v>2</v>
      </c>
      <c r="D1662" s="4" t="b">
        <f>EXACT(G1658,"Procedure using monitored data")</f>
        <v>1</v>
      </c>
      <c r="E1662" s="4" t="s">
        <v>779</v>
      </c>
      <c r="F1662" s="4" t="s">
        <v>15</v>
      </c>
      <c r="G1662" s="4">
        <v>1</v>
      </c>
    </row>
    <row r="1663" spans="1:7" outlineLevel="3">
      <c r="A1663" s="34" t="s">
        <v>15</v>
      </c>
      <c r="B1663" s="35" t="s">
        <v>238</v>
      </c>
      <c r="C1663" s="34" t="s">
        <v>2</v>
      </c>
      <c r="D1663" s="34" t="b">
        <f>EXACT(G1658,"Procedure using monitored data")</f>
        <v>1</v>
      </c>
      <c r="E1663" s="34" t="s">
        <v>238</v>
      </c>
      <c r="F1663" s="34" t="s">
        <v>15</v>
      </c>
      <c r="G1663" s="34" t="s">
        <v>2</v>
      </c>
    </row>
    <row r="1664" spans="1:7" ht="30" outlineLevel="4">
      <c r="A1664" s="34" t="s">
        <v>12</v>
      </c>
      <c r="B1664" s="35" t="s">
        <v>250</v>
      </c>
      <c r="C1664" s="34" t="s">
        <v>2</v>
      </c>
      <c r="D1664" s="34"/>
      <c r="E1664" s="34" t="s">
        <v>251</v>
      </c>
      <c r="F1664" s="34" t="s">
        <v>12</v>
      </c>
      <c r="G1664" s="34" t="s">
        <v>2</v>
      </c>
    </row>
    <row r="1665" spans="1:7" outlineLevel="5" collapsed="1">
      <c r="A1665" s="4" t="s">
        <v>12</v>
      </c>
      <c r="B1665" s="4" t="s">
        <v>13</v>
      </c>
      <c r="C1665" s="4" t="s">
        <v>2</v>
      </c>
      <c r="D1665" s="4"/>
      <c r="E1665" s="4" t="s">
        <v>252</v>
      </c>
      <c r="F1665" s="4" t="s">
        <v>15</v>
      </c>
      <c r="G1665" s="4" t="s">
        <v>16</v>
      </c>
    </row>
    <row r="1666" spans="1:7" outlineLevel="5" collapsed="1">
      <c r="A1666" s="4" t="s">
        <v>12</v>
      </c>
      <c r="B1666" s="4" t="s">
        <v>13</v>
      </c>
      <c r="C1666" s="4" t="s">
        <v>2</v>
      </c>
      <c r="D1666" s="4"/>
      <c r="E1666" s="4" t="s">
        <v>253</v>
      </c>
      <c r="F1666" s="4" t="s">
        <v>15</v>
      </c>
      <c r="G1666" s="4" t="s">
        <v>16</v>
      </c>
    </row>
    <row r="1667" spans="1:7" ht="30" outlineLevel="5" collapsed="1">
      <c r="A1667" s="4" t="s">
        <v>12</v>
      </c>
      <c r="B1667" s="4" t="s">
        <v>51</v>
      </c>
      <c r="C1667" s="5" t="s">
        <v>254</v>
      </c>
      <c r="D1667" s="4"/>
      <c r="E1667" s="4" t="s">
        <v>255</v>
      </c>
      <c r="F1667" s="4" t="s">
        <v>15</v>
      </c>
      <c r="G1667" s="4" t="s">
        <v>256</v>
      </c>
    </row>
    <row r="1668" spans="1:7" ht="30" outlineLevel="5" collapsed="1">
      <c r="A1668" s="4" t="s">
        <v>15</v>
      </c>
      <c r="B1668" s="4" t="s">
        <v>92</v>
      </c>
      <c r="C1668" s="4" t="s">
        <v>2</v>
      </c>
      <c r="D1668" s="4" t="b">
        <f>EXACT(G1667,"The CO2 emission coefficient is calculated based on net calorific value and CO2 emission factor of the fuel type")</f>
        <v>0</v>
      </c>
      <c r="E1668" s="4" t="s">
        <v>257</v>
      </c>
      <c r="F1668" s="4" t="s">
        <v>15</v>
      </c>
      <c r="G1668" s="4">
        <v>1</v>
      </c>
    </row>
    <row r="1669" spans="1:7" outlineLevel="5" collapsed="1">
      <c r="A1669" s="4" t="s">
        <v>15</v>
      </c>
      <c r="B1669" s="4" t="s">
        <v>92</v>
      </c>
      <c r="C1669" s="4" t="s">
        <v>2</v>
      </c>
      <c r="D1669" s="4" t="b">
        <f>EXACT(G1667,"The CO2 emission coefficient is calculated based on net calorific value and CO2 emission factor of the fuel type")</f>
        <v>0</v>
      </c>
      <c r="E1669" s="4" t="s">
        <v>258</v>
      </c>
      <c r="F1669" s="4" t="s">
        <v>15</v>
      </c>
      <c r="G1669" s="4">
        <v>1</v>
      </c>
    </row>
    <row r="1670" spans="1:7" outlineLevel="5">
      <c r="A1670" s="34" t="s">
        <v>15</v>
      </c>
      <c r="B1670" s="35" t="s">
        <v>259</v>
      </c>
      <c r="C1670" s="34" t="s">
        <v>2</v>
      </c>
      <c r="D1670" s="34" t="b">
        <f>EXACT(G1667,"The CO2 emission coefficient is calculated based on the chemical composition of the fossil fuel type")</f>
        <v>1</v>
      </c>
      <c r="E1670" s="34" t="s">
        <v>260</v>
      </c>
      <c r="F1670" s="34" t="s">
        <v>15</v>
      </c>
      <c r="G1670" s="34" t="s">
        <v>2</v>
      </c>
    </row>
    <row r="1671" spans="1:7" ht="30" outlineLevel="6" collapsed="1">
      <c r="A1671" s="4" t="s">
        <v>12</v>
      </c>
      <c r="B1671" s="4" t="s">
        <v>51</v>
      </c>
      <c r="C1671" s="5" t="s">
        <v>261</v>
      </c>
      <c r="D1671" s="4"/>
      <c r="E1671" s="4" t="s">
        <v>260</v>
      </c>
      <c r="F1671" s="4" t="s">
        <v>15</v>
      </c>
      <c r="G1671" s="4" t="s">
        <v>262</v>
      </c>
    </row>
    <row r="1672" spans="1:7" ht="30" outlineLevel="6" collapsed="1">
      <c r="A1672" s="4" t="s">
        <v>15</v>
      </c>
      <c r="B1672" s="4" t="s">
        <v>92</v>
      </c>
      <c r="C1672" s="4" t="s">
        <v>2</v>
      </c>
      <c r="D1672" s="4" t="b">
        <f>EXACT(G1671,"Volume")</f>
        <v>0</v>
      </c>
      <c r="E1672" s="4" t="s">
        <v>263</v>
      </c>
      <c r="F1672" s="4" t="s">
        <v>15</v>
      </c>
      <c r="G1672" s="4">
        <v>1</v>
      </c>
    </row>
    <row r="1673" spans="1:7" ht="30" outlineLevel="6" collapsed="1">
      <c r="A1673" s="4" t="s">
        <v>15</v>
      </c>
      <c r="B1673" s="4" t="s">
        <v>92</v>
      </c>
      <c r="C1673" s="4" t="s">
        <v>2</v>
      </c>
      <c r="D1673" s="4" t="b">
        <f>EXACT(G1671,"Volume")</f>
        <v>0</v>
      </c>
      <c r="E1673" s="4" t="s">
        <v>264</v>
      </c>
      <c r="F1673" s="4" t="s">
        <v>15</v>
      </c>
      <c r="G1673" s="4">
        <v>1</v>
      </c>
    </row>
    <row r="1674" spans="1:7" ht="30" outlineLevel="6" collapsed="1">
      <c r="A1674" s="4" t="s">
        <v>15</v>
      </c>
      <c r="B1674" s="4" t="s">
        <v>92</v>
      </c>
      <c r="C1674" s="4" t="s">
        <v>2</v>
      </c>
      <c r="D1674" s="4" t="b">
        <f>EXACT(G1671,"Mass")</f>
        <v>1</v>
      </c>
      <c r="E1674" s="4" t="s">
        <v>263</v>
      </c>
      <c r="F1674" s="4" t="s">
        <v>15</v>
      </c>
      <c r="G1674" s="4">
        <v>1</v>
      </c>
    </row>
    <row r="1675" spans="1:7" ht="30" outlineLevel="5" collapsed="1">
      <c r="A1675" s="4" t="s">
        <v>12</v>
      </c>
      <c r="B1675" s="4" t="s">
        <v>92</v>
      </c>
      <c r="C1675" s="4" t="s">
        <v>2</v>
      </c>
      <c r="D1675" s="4"/>
      <c r="E1675" s="4" t="s">
        <v>265</v>
      </c>
      <c r="F1675" s="4" t="s">
        <v>15</v>
      </c>
      <c r="G1675" s="4">
        <v>1</v>
      </c>
    </row>
    <row r="1676" spans="1:7" ht="30" outlineLevel="5" collapsed="1">
      <c r="A1676" s="4" t="s">
        <v>15</v>
      </c>
      <c r="B1676" s="4" t="s">
        <v>92</v>
      </c>
      <c r="C1676" s="4" t="s">
        <v>2</v>
      </c>
      <c r="D1676" s="4" t="s">
        <v>15</v>
      </c>
      <c r="E1676" s="4" t="s">
        <v>266</v>
      </c>
      <c r="F1676" s="4" t="s">
        <v>15</v>
      </c>
      <c r="G1676" s="4">
        <v>1</v>
      </c>
    </row>
    <row r="1677" spans="1:7" outlineLevel="5" collapsed="1">
      <c r="A1677" s="4" t="s">
        <v>15</v>
      </c>
      <c r="B1677" s="4" t="s">
        <v>92</v>
      </c>
      <c r="C1677" s="4" t="s">
        <v>2</v>
      </c>
      <c r="D1677" s="4" t="s">
        <v>15</v>
      </c>
      <c r="E1677" s="4" t="s">
        <v>267</v>
      </c>
      <c r="F1677" s="4" t="s">
        <v>15</v>
      </c>
      <c r="G1677" s="4">
        <v>1</v>
      </c>
    </row>
    <row r="1678" spans="1:7" ht="30" outlineLevel="4" collapsed="1">
      <c r="A1678" s="4" t="s">
        <v>15</v>
      </c>
      <c r="B1678" s="4" t="s">
        <v>92</v>
      </c>
      <c r="C1678" s="4" t="s">
        <v>2</v>
      </c>
      <c r="D1678" s="4" t="s">
        <v>15</v>
      </c>
      <c r="E1678" s="4" t="s">
        <v>268</v>
      </c>
      <c r="F1678" s="4" t="s">
        <v>15</v>
      </c>
      <c r="G1678" s="4">
        <v>1</v>
      </c>
    </row>
    <row r="1679" spans="1:7" outlineLevel="2">
      <c r="A1679" s="34" t="s">
        <v>12</v>
      </c>
      <c r="B1679" s="35" t="s">
        <v>782</v>
      </c>
      <c r="C1679" s="34" t="s">
        <v>2</v>
      </c>
      <c r="D1679" s="34"/>
      <c r="E1679" s="34" t="s">
        <v>783</v>
      </c>
      <c r="F1679" s="34" t="s">
        <v>15</v>
      </c>
      <c r="G1679" s="34" t="s">
        <v>2</v>
      </c>
    </row>
    <row r="1680" spans="1:7" ht="30" outlineLevel="3" collapsed="1">
      <c r="A1680" s="4" t="s">
        <v>12</v>
      </c>
      <c r="B1680" s="4" t="s">
        <v>51</v>
      </c>
      <c r="C1680" s="5" t="s">
        <v>784</v>
      </c>
      <c r="D1680" s="4"/>
      <c r="E1680" s="4" t="s">
        <v>785</v>
      </c>
      <c r="F1680" s="4" t="s">
        <v>15</v>
      </c>
      <c r="G1680" s="4" t="s">
        <v>778</v>
      </c>
    </row>
    <row r="1681" spans="1:7" ht="30" outlineLevel="3" collapsed="1">
      <c r="A1681" s="4" t="s">
        <v>15</v>
      </c>
      <c r="B1681" s="4" t="s">
        <v>92</v>
      </c>
      <c r="C1681" s="4" t="s">
        <v>2</v>
      </c>
      <c r="D1681" s="4" t="b">
        <f>EXACT(G1680,"Procedure using monitored data")</f>
        <v>1</v>
      </c>
      <c r="E1681" s="4" t="s">
        <v>786</v>
      </c>
      <c r="F1681" s="4" t="s">
        <v>15</v>
      </c>
      <c r="G1681" s="4">
        <v>1</v>
      </c>
    </row>
    <row r="1682" spans="1:7" outlineLevel="3">
      <c r="A1682" s="34" t="s">
        <v>15</v>
      </c>
      <c r="B1682" s="35" t="s">
        <v>787</v>
      </c>
      <c r="C1682" s="34" t="s">
        <v>2</v>
      </c>
      <c r="D1682" s="34" t="b">
        <f>EXACT(G1680,"Procedure using monitored data")</f>
        <v>1</v>
      </c>
      <c r="E1682" s="34" t="s">
        <v>788</v>
      </c>
      <c r="F1682" s="34" t="s">
        <v>12</v>
      </c>
      <c r="G1682" s="34" t="s">
        <v>2</v>
      </c>
    </row>
    <row r="1683" spans="1:7" outlineLevel="4" collapsed="1">
      <c r="A1683" s="4" t="s">
        <v>12</v>
      </c>
      <c r="B1683" s="4" t="s">
        <v>13</v>
      </c>
      <c r="C1683" s="4" t="s">
        <v>2</v>
      </c>
      <c r="D1683" s="4"/>
      <c r="E1683" s="4" t="s">
        <v>789</v>
      </c>
      <c r="F1683" s="4" t="s">
        <v>15</v>
      </c>
      <c r="G1683" s="4" t="s">
        <v>16</v>
      </c>
    </row>
    <row r="1684" spans="1:7" outlineLevel="4" collapsed="1">
      <c r="A1684" s="4" t="s">
        <v>12</v>
      </c>
      <c r="B1684" s="4" t="s">
        <v>92</v>
      </c>
      <c r="C1684" s="4" t="s">
        <v>2</v>
      </c>
      <c r="D1684" s="4"/>
      <c r="E1684" s="4" t="s">
        <v>790</v>
      </c>
      <c r="F1684" s="4" t="s">
        <v>15</v>
      </c>
      <c r="G1684" s="4">
        <v>1</v>
      </c>
    </row>
    <row r="1685" spans="1:7" outlineLevel="4" collapsed="1">
      <c r="A1685" s="4" t="s">
        <v>12</v>
      </c>
      <c r="B1685" s="4" t="s">
        <v>92</v>
      </c>
      <c r="C1685" s="4" t="s">
        <v>2</v>
      </c>
      <c r="D1685" s="4"/>
      <c r="E1685" s="4" t="s">
        <v>791</v>
      </c>
      <c r="F1685" s="4" t="s">
        <v>15</v>
      </c>
      <c r="G1685" s="4">
        <v>1</v>
      </c>
    </row>
    <row r="1686" spans="1:7" ht="30" outlineLevel="3" collapsed="1">
      <c r="A1686" s="4" t="s">
        <v>15</v>
      </c>
      <c r="B1686" s="4" t="s">
        <v>92</v>
      </c>
      <c r="C1686" s="4" t="s">
        <v>2</v>
      </c>
      <c r="D1686" s="4" t="s">
        <v>15</v>
      </c>
      <c r="E1686" s="4" t="s">
        <v>792</v>
      </c>
      <c r="F1686" s="4" t="s">
        <v>15</v>
      </c>
      <c r="G1686" s="4">
        <v>1</v>
      </c>
    </row>
    <row r="1687" spans="1:7" ht="30" outlineLevel="3" collapsed="1">
      <c r="A1687" s="4" t="s">
        <v>15</v>
      </c>
      <c r="B1687" s="4" t="s">
        <v>92</v>
      </c>
      <c r="C1687" s="4" t="s">
        <v>2</v>
      </c>
      <c r="D1687" s="4" t="s">
        <v>15</v>
      </c>
      <c r="E1687" s="4" t="s">
        <v>793</v>
      </c>
      <c r="F1687" s="4" t="s">
        <v>15</v>
      </c>
      <c r="G1687" s="4">
        <v>1</v>
      </c>
    </row>
    <row r="1688" spans="1:7" outlineLevel="2">
      <c r="A1688" s="34" t="s">
        <v>12</v>
      </c>
      <c r="B1688" s="35" t="s">
        <v>794</v>
      </c>
      <c r="C1688" s="34" t="s">
        <v>2</v>
      </c>
      <c r="D1688" s="34"/>
      <c r="E1688" s="34" t="s">
        <v>795</v>
      </c>
      <c r="F1688" s="34" t="s">
        <v>15</v>
      </c>
      <c r="G1688" s="34" t="s">
        <v>2</v>
      </c>
    </row>
    <row r="1689" spans="1:7" ht="30" outlineLevel="3" collapsed="1">
      <c r="A1689" s="4" t="s">
        <v>12</v>
      </c>
      <c r="B1689" s="4" t="s">
        <v>51</v>
      </c>
      <c r="C1689" s="5" t="s">
        <v>796</v>
      </c>
      <c r="D1689" s="4"/>
      <c r="E1689" s="4" t="s">
        <v>797</v>
      </c>
      <c r="F1689" s="4" t="s">
        <v>15</v>
      </c>
      <c r="G1689" s="4" t="s">
        <v>778</v>
      </c>
    </row>
    <row r="1690" spans="1:7" ht="30" outlineLevel="3" collapsed="1">
      <c r="A1690" s="4" t="s">
        <v>15</v>
      </c>
      <c r="B1690" s="4" t="s">
        <v>92</v>
      </c>
      <c r="C1690" s="4" t="s">
        <v>2</v>
      </c>
      <c r="D1690" s="4" t="b">
        <f>EXACT(G1689,"Procedure using monitored data")</f>
        <v>1</v>
      </c>
      <c r="E1690" s="4" t="s">
        <v>786</v>
      </c>
      <c r="F1690" s="4" t="s">
        <v>15</v>
      </c>
      <c r="G1690" s="4">
        <v>1</v>
      </c>
    </row>
    <row r="1691" spans="1:7" outlineLevel="3">
      <c r="A1691" s="34" t="s">
        <v>15</v>
      </c>
      <c r="B1691" s="35" t="s">
        <v>798</v>
      </c>
      <c r="C1691" s="34" t="s">
        <v>2</v>
      </c>
      <c r="D1691" s="34" t="b">
        <f>EXACT(G1689,"Procedure using monitored data")</f>
        <v>1</v>
      </c>
      <c r="E1691" s="34" t="s">
        <v>799</v>
      </c>
      <c r="F1691" s="34" t="s">
        <v>12</v>
      </c>
      <c r="G1691" s="34" t="s">
        <v>2</v>
      </c>
    </row>
    <row r="1692" spans="1:7" outlineLevel="4" collapsed="1">
      <c r="A1692" s="4" t="s">
        <v>12</v>
      </c>
      <c r="B1692" s="4" t="s">
        <v>13</v>
      </c>
      <c r="C1692" s="4" t="s">
        <v>2</v>
      </c>
      <c r="D1692" s="4"/>
      <c r="E1692" s="4" t="s">
        <v>789</v>
      </c>
      <c r="F1692" s="4" t="s">
        <v>15</v>
      </c>
      <c r="G1692" s="4" t="s">
        <v>16</v>
      </c>
    </row>
    <row r="1693" spans="1:7" ht="30" outlineLevel="4" collapsed="1">
      <c r="A1693" s="4" t="s">
        <v>12</v>
      </c>
      <c r="B1693" s="4" t="s">
        <v>92</v>
      </c>
      <c r="C1693" s="4" t="s">
        <v>2</v>
      </c>
      <c r="D1693" s="4"/>
      <c r="E1693" s="4" t="s">
        <v>800</v>
      </c>
      <c r="F1693" s="4" t="s">
        <v>15</v>
      </c>
      <c r="G1693" s="4">
        <v>1</v>
      </c>
    </row>
    <row r="1694" spans="1:7" outlineLevel="4" collapsed="1">
      <c r="A1694" s="4" t="s">
        <v>12</v>
      </c>
      <c r="B1694" s="4" t="s">
        <v>92</v>
      </c>
      <c r="C1694" s="4" t="s">
        <v>2</v>
      </c>
      <c r="D1694" s="4"/>
      <c r="E1694" s="4" t="s">
        <v>791</v>
      </c>
      <c r="F1694" s="4" t="s">
        <v>15</v>
      </c>
      <c r="G1694" s="4">
        <v>1</v>
      </c>
    </row>
    <row r="1695" spans="1:7" outlineLevel="3" collapsed="1">
      <c r="A1695" s="4" t="s">
        <v>15</v>
      </c>
      <c r="B1695" s="4" t="s">
        <v>92</v>
      </c>
      <c r="C1695" s="4" t="s">
        <v>2</v>
      </c>
      <c r="D1695" s="4" t="s">
        <v>15</v>
      </c>
      <c r="E1695" s="4" t="s">
        <v>801</v>
      </c>
      <c r="F1695" s="4" t="s">
        <v>15</v>
      </c>
      <c r="G1695" s="4">
        <v>1</v>
      </c>
    </row>
    <row r="1696" spans="1:7" ht="30" outlineLevel="3" collapsed="1">
      <c r="A1696" s="4" t="s">
        <v>15</v>
      </c>
      <c r="B1696" s="4" t="s">
        <v>92</v>
      </c>
      <c r="C1696" s="4" t="s">
        <v>2</v>
      </c>
      <c r="D1696" s="4" t="s">
        <v>15</v>
      </c>
      <c r="E1696" s="4" t="s">
        <v>802</v>
      </c>
      <c r="F1696" s="4" t="s">
        <v>15</v>
      </c>
      <c r="G1696" s="4">
        <v>1</v>
      </c>
    </row>
    <row r="1697" spans="1:7" outlineLevel="3" collapsed="1">
      <c r="A1697" s="4" t="s">
        <v>15</v>
      </c>
      <c r="B1697" s="4" t="s">
        <v>92</v>
      </c>
      <c r="C1697" s="4" t="s">
        <v>2</v>
      </c>
      <c r="D1697" s="4" t="s">
        <v>15</v>
      </c>
      <c r="E1697" s="4" t="s">
        <v>803</v>
      </c>
      <c r="F1697" s="4" t="s">
        <v>15</v>
      </c>
      <c r="G1697" s="4">
        <v>1</v>
      </c>
    </row>
    <row r="1698" spans="1:7" outlineLevel="2">
      <c r="A1698" s="34" t="s">
        <v>12</v>
      </c>
      <c r="B1698" s="35" t="s">
        <v>804</v>
      </c>
      <c r="C1698" s="34" t="s">
        <v>2</v>
      </c>
      <c r="D1698" s="34"/>
      <c r="E1698" s="34" t="s">
        <v>805</v>
      </c>
      <c r="F1698" s="34" t="s">
        <v>15</v>
      </c>
      <c r="G1698" s="34" t="s">
        <v>2</v>
      </c>
    </row>
    <row r="1699" spans="1:7" ht="30" outlineLevel="3" collapsed="1">
      <c r="A1699" s="4" t="s">
        <v>12</v>
      </c>
      <c r="B1699" s="4" t="s">
        <v>51</v>
      </c>
      <c r="C1699" s="5" t="s">
        <v>806</v>
      </c>
      <c r="D1699" s="4"/>
      <c r="E1699" s="4" t="s">
        <v>807</v>
      </c>
      <c r="F1699" s="4" t="s">
        <v>15</v>
      </c>
      <c r="G1699" s="4" t="s">
        <v>12</v>
      </c>
    </row>
    <row r="1700" spans="1:7" ht="105" outlineLevel="3" collapsed="1">
      <c r="A1700" s="4" t="s">
        <v>12</v>
      </c>
      <c r="B1700" s="4" t="s">
        <v>51</v>
      </c>
      <c r="C1700" s="5" t="s">
        <v>808</v>
      </c>
      <c r="D1700" s="4"/>
      <c r="E1700" s="4" t="s">
        <v>809</v>
      </c>
      <c r="F1700" s="4" t="s">
        <v>15</v>
      </c>
      <c r="G1700" s="4" t="s">
        <v>810</v>
      </c>
    </row>
    <row r="1701" spans="1:7" outlineLevel="3" collapsed="1">
      <c r="A1701" s="4" t="s">
        <v>15</v>
      </c>
      <c r="B1701" s="4" t="s">
        <v>92</v>
      </c>
      <c r="C1701" s="4" t="s">
        <v>2</v>
      </c>
      <c r="D1701" s="4" t="b">
        <f>EXACT(G1700,"Procedure monitoring quantity and COD of the wastewater cocomposted (Monitored data and default values)")</f>
        <v>0</v>
      </c>
      <c r="E1701" s="4" t="s">
        <v>811</v>
      </c>
      <c r="F1701" s="4" t="s">
        <v>15</v>
      </c>
      <c r="G1701" s="4">
        <v>1</v>
      </c>
    </row>
    <row r="1702" spans="1:7" outlineLevel="3" collapsed="1">
      <c r="A1702" s="4" t="s">
        <v>15</v>
      </c>
      <c r="B1702" s="4" t="s">
        <v>92</v>
      </c>
      <c r="C1702" s="4" t="s">
        <v>2</v>
      </c>
      <c r="D1702" s="4" t="b">
        <f>EXACT(G1700,"Procedure monitoring quantity and COD of the wastewater cocomposted (Monitored data and default values)")</f>
        <v>0</v>
      </c>
      <c r="E1702" s="4" t="s">
        <v>812</v>
      </c>
      <c r="F1702" s="4" t="s">
        <v>15</v>
      </c>
      <c r="G1702" s="4">
        <v>1</v>
      </c>
    </row>
    <row r="1703" spans="1:7" ht="30" outlineLevel="3" collapsed="1">
      <c r="A1703" s="4" t="s">
        <v>15</v>
      </c>
      <c r="B1703" s="4" t="s">
        <v>92</v>
      </c>
      <c r="C1703" s="4" t="s">
        <v>2</v>
      </c>
      <c r="D1703" s="4" t="b">
        <f>EXACT(G1700,"Procedure monitoring quantity and COD of the wastewater cocomposted (Monitored data and default values)")</f>
        <v>0</v>
      </c>
      <c r="E1703" s="4" t="s">
        <v>813</v>
      </c>
      <c r="F1703" s="4" t="s">
        <v>15</v>
      </c>
      <c r="G1703" s="4">
        <v>1</v>
      </c>
    </row>
    <row r="1704" spans="1:7" ht="30" outlineLevel="3" collapsed="1">
      <c r="A1704" s="4" t="s">
        <v>15</v>
      </c>
      <c r="B1704" s="4" t="s">
        <v>92</v>
      </c>
      <c r="C1704" s="4" t="s">
        <v>2</v>
      </c>
      <c r="D1704" s="4" t="b">
        <f>EXACT(G1700,"Procedure monitoring quantity and COD of the run-off wastewater (Monitored data only)")</f>
        <v>1</v>
      </c>
      <c r="E1704" s="4" t="s">
        <v>814</v>
      </c>
      <c r="F1704" s="4" t="s">
        <v>15</v>
      </c>
      <c r="G1704" s="4">
        <v>1</v>
      </c>
    </row>
    <row r="1705" spans="1:7" ht="30" outlineLevel="3" collapsed="1">
      <c r="A1705" s="4" t="s">
        <v>15</v>
      </c>
      <c r="B1705" s="4" t="s">
        <v>92</v>
      </c>
      <c r="C1705" s="4" t="s">
        <v>2</v>
      </c>
      <c r="D1705" s="4" t="b">
        <f>EXACT(G1700,"Procedure monitoring quantity and COD of the run-off wastewater (Monitored data only)")</f>
        <v>1</v>
      </c>
      <c r="E1705" s="4" t="s">
        <v>815</v>
      </c>
      <c r="F1705" s="4" t="s">
        <v>15</v>
      </c>
      <c r="G1705" s="4">
        <v>1</v>
      </c>
    </row>
    <row r="1706" spans="1:7" ht="30" outlineLevel="3" collapsed="1">
      <c r="A1706" s="4" t="s">
        <v>15</v>
      </c>
      <c r="B1706" s="4" t="s">
        <v>92</v>
      </c>
      <c r="C1706" s="4" t="s">
        <v>2</v>
      </c>
      <c r="D1706" s="4" t="s">
        <v>15</v>
      </c>
      <c r="E1706" s="4" t="s">
        <v>816</v>
      </c>
      <c r="F1706" s="4" t="s">
        <v>15</v>
      </c>
      <c r="G1706" s="4">
        <v>1</v>
      </c>
    </row>
    <row r="1707" spans="1:7" ht="30" outlineLevel="3" collapsed="1">
      <c r="A1707" s="4" t="s">
        <v>15</v>
      </c>
      <c r="B1707" s="4" t="s">
        <v>92</v>
      </c>
      <c r="C1707" s="4" t="s">
        <v>2</v>
      </c>
      <c r="D1707" s="4" t="s">
        <v>15</v>
      </c>
      <c r="E1707" s="4" t="s">
        <v>817</v>
      </c>
      <c r="F1707" s="4" t="s">
        <v>15</v>
      </c>
      <c r="G1707" s="4">
        <v>1</v>
      </c>
    </row>
    <row r="1708" spans="1:7" ht="30" outlineLevel="3" collapsed="1">
      <c r="A1708" s="4" t="s">
        <v>15</v>
      </c>
      <c r="B1708" s="4" t="s">
        <v>92</v>
      </c>
      <c r="C1708" s="4" t="s">
        <v>2</v>
      </c>
      <c r="D1708" s="4" t="s">
        <v>15</v>
      </c>
      <c r="E1708" s="4" t="s">
        <v>818</v>
      </c>
      <c r="F1708" s="4" t="s">
        <v>15</v>
      </c>
      <c r="G1708" s="4">
        <v>1</v>
      </c>
    </row>
    <row r="1709" spans="1:7" ht="30" outlineLevel="3" collapsed="1">
      <c r="A1709" s="4" t="s">
        <v>12</v>
      </c>
      <c r="B1709" s="4" t="s">
        <v>51</v>
      </c>
      <c r="C1709" s="5" t="s">
        <v>819</v>
      </c>
      <c r="D1709" s="4"/>
      <c r="E1709" s="4" t="s">
        <v>820</v>
      </c>
      <c r="F1709" s="4" t="s">
        <v>15</v>
      </c>
      <c r="G1709" s="4" t="s">
        <v>821</v>
      </c>
    </row>
    <row r="1710" spans="1:7" ht="30" outlineLevel="3" collapsed="1">
      <c r="A1710" s="4" t="s">
        <v>15</v>
      </c>
      <c r="B1710" s="4" t="s">
        <v>92</v>
      </c>
      <c r="C1710" s="4" t="s">
        <v>2</v>
      </c>
      <c r="D1710" s="4" t="s">
        <v>15</v>
      </c>
      <c r="E1710" s="4" t="s">
        <v>822</v>
      </c>
      <c r="F1710" s="4" t="s">
        <v>15</v>
      </c>
      <c r="G1710" s="4">
        <v>1</v>
      </c>
    </row>
    <row r="1711" spans="1:7" ht="30" outlineLevel="3" collapsed="1">
      <c r="A1711" s="4" t="s">
        <v>15</v>
      </c>
      <c r="B1711" s="4" t="s">
        <v>92</v>
      </c>
      <c r="C1711" s="4" t="s">
        <v>2</v>
      </c>
      <c r="D1711" s="4" t="s">
        <v>15</v>
      </c>
      <c r="E1711" s="4" t="s">
        <v>823</v>
      </c>
      <c r="F1711" s="4" t="s">
        <v>15</v>
      </c>
      <c r="G1711" s="4">
        <v>1</v>
      </c>
    </row>
    <row r="1712" spans="1:7" outlineLevel="3" collapsed="1">
      <c r="A1712" s="4" t="s">
        <v>15</v>
      </c>
      <c r="B1712" s="4" t="s">
        <v>92</v>
      </c>
      <c r="C1712" s="4" t="s">
        <v>2</v>
      </c>
      <c r="D1712" s="4" t="s">
        <v>15</v>
      </c>
      <c r="E1712" s="4" t="s">
        <v>824</v>
      </c>
      <c r="F1712" s="4" t="s">
        <v>15</v>
      </c>
      <c r="G1712" s="4">
        <v>1</v>
      </c>
    </row>
    <row r="1713" spans="1:7" outlineLevel="2">
      <c r="A1713" s="34" t="s">
        <v>12</v>
      </c>
      <c r="B1713" s="35" t="s">
        <v>239</v>
      </c>
      <c r="C1713" s="34" t="s">
        <v>2</v>
      </c>
      <c r="D1713" s="34"/>
      <c r="E1713" s="34" t="s">
        <v>239</v>
      </c>
      <c r="F1713" s="34" t="s">
        <v>15</v>
      </c>
      <c r="G1713" s="34" t="s">
        <v>2</v>
      </c>
    </row>
    <row r="1714" spans="1:7" ht="45" outlineLevel="3" collapsed="1">
      <c r="A1714" s="4" t="s">
        <v>12</v>
      </c>
      <c r="B1714" s="4" t="s">
        <v>51</v>
      </c>
      <c r="C1714" s="5" t="s">
        <v>825</v>
      </c>
      <c r="D1714" s="4"/>
      <c r="E1714" s="4" t="s">
        <v>826</v>
      </c>
      <c r="F1714" s="4" t="s">
        <v>15</v>
      </c>
      <c r="G1714" s="4" t="s">
        <v>12</v>
      </c>
    </row>
    <row r="1715" spans="1:7" outlineLevel="3">
      <c r="A1715" s="34" t="s">
        <v>15</v>
      </c>
      <c r="B1715" s="35" t="s">
        <v>481</v>
      </c>
      <c r="C1715" s="34" t="s">
        <v>2</v>
      </c>
      <c r="D1715" s="34" t="b">
        <f>EXACT(G1714,"Yes")</f>
        <v>1</v>
      </c>
      <c r="E1715" s="34" t="s">
        <v>481</v>
      </c>
      <c r="F1715" s="34" t="s">
        <v>15</v>
      </c>
      <c r="G1715" s="34" t="s">
        <v>2</v>
      </c>
    </row>
    <row r="1716" spans="1:7" ht="30" outlineLevel="4" collapsed="1">
      <c r="A1716" s="4" t="s">
        <v>12</v>
      </c>
      <c r="B1716" s="4" t="s">
        <v>51</v>
      </c>
      <c r="C1716" s="5" t="s">
        <v>482</v>
      </c>
      <c r="D1716" s="4"/>
      <c r="E1716" s="4" t="s">
        <v>483</v>
      </c>
      <c r="F1716" s="4" t="s">
        <v>15</v>
      </c>
      <c r="G1716" s="4" t="s">
        <v>484</v>
      </c>
    </row>
    <row r="1717" spans="1:7" ht="30" outlineLevel="4" collapsed="1">
      <c r="A1717" s="4" t="s">
        <v>12</v>
      </c>
      <c r="B1717" s="4" t="s">
        <v>51</v>
      </c>
      <c r="C1717" s="5" t="s">
        <v>485</v>
      </c>
      <c r="D1717" s="4"/>
      <c r="E1717" s="4" t="s">
        <v>486</v>
      </c>
      <c r="F1717" s="4" t="s">
        <v>15</v>
      </c>
      <c r="G1717" s="4" t="s">
        <v>487</v>
      </c>
    </row>
    <row r="1718" spans="1:7" ht="30" outlineLevel="4" collapsed="1">
      <c r="A1718" s="4" t="s">
        <v>15</v>
      </c>
      <c r="B1718" s="4" t="s">
        <v>92</v>
      </c>
      <c r="C1718" s="4" t="s">
        <v>2</v>
      </c>
      <c r="D1718" s="4" t="b">
        <f>EXACT(G1717,"Application B")</f>
        <v>0</v>
      </c>
      <c r="E1718" s="4" t="s">
        <v>488</v>
      </c>
      <c r="F1718" s="4" t="s">
        <v>15</v>
      </c>
      <c r="G1718" s="4">
        <v>1</v>
      </c>
    </row>
    <row r="1719" spans="1:7" outlineLevel="4" collapsed="1">
      <c r="A1719" s="4" t="s">
        <v>15</v>
      </c>
      <c r="B1719" s="4" t="s">
        <v>92</v>
      </c>
      <c r="C1719" s="4" t="s">
        <v>2</v>
      </c>
      <c r="D1719" s="4" t="b">
        <f>EXACT(G1717,"Application B")</f>
        <v>0</v>
      </c>
      <c r="E1719" s="4" t="s">
        <v>489</v>
      </c>
      <c r="F1719" s="4" t="s">
        <v>15</v>
      </c>
      <c r="G1719" s="4">
        <v>1</v>
      </c>
    </row>
    <row r="1720" spans="1:7" ht="30" outlineLevel="4" collapsed="1">
      <c r="A1720" s="4" t="s">
        <v>15</v>
      </c>
      <c r="B1720" s="4" t="s">
        <v>92</v>
      </c>
      <c r="C1720" s="4" t="s">
        <v>2</v>
      </c>
      <c r="D1720" s="4" t="b">
        <f>EXACT(G1717,"Application B")</f>
        <v>0</v>
      </c>
      <c r="E1720" s="4" t="s">
        <v>490</v>
      </c>
      <c r="F1720" s="4" t="s">
        <v>15</v>
      </c>
      <c r="G1720" s="4">
        <v>1</v>
      </c>
    </row>
    <row r="1721" spans="1:7" outlineLevel="4" collapsed="1">
      <c r="A1721" s="4" t="s">
        <v>15</v>
      </c>
      <c r="B1721" s="4" t="s">
        <v>92</v>
      </c>
      <c r="C1721" s="4" t="s">
        <v>2</v>
      </c>
      <c r="D1721" s="4" t="b">
        <f>EXACT(G1717,"Application B")</f>
        <v>0</v>
      </c>
      <c r="E1721" s="4" t="s">
        <v>491</v>
      </c>
      <c r="F1721" s="4" t="s">
        <v>15</v>
      </c>
      <c r="G1721" s="4">
        <v>1</v>
      </c>
    </row>
    <row r="1722" spans="1:7" ht="30" outlineLevel="4" collapsed="1">
      <c r="A1722" s="4" t="s">
        <v>15</v>
      </c>
      <c r="B1722" s="4" t="s">
        <v>92</v>
      </c>
      <c r="C1722" s="4" t="s">
        <v>2</v>
      </c>
      <c r="D1722" s="4" t="b">
        <f>EXACT(G1717,"Application B")</f>
        <v>0</v>
      </c>
      <c r="E1722" s="4" t="s">
        <v>492</v>
      </c>
      <c r="F1722" s="4" t="s">
        <v>15</v>
      </c>
      <c r="G1722" s="4">
        <v>1</v>
      </c>
    </row>
    <row r="1723" spans="1:7" ht="30" outlineLevel="4" collapsed="1">
      <c r="A1723" s="4" t="s">
        <v>15</v>
      </c>
      <c r="B1723" s="4" t="s">
        <v>92</v>
      </c>
      <c r="C1723" s="4" t="s">
        <v>2</v>
      </c>
      <c r="D1723" s="4" t="b">
        <f>EXACT(G1717,"Application A")</f>
        <v>1</v>
      </c>
      <c r="E1723" s="4" t="s">
        <v>493</v>
      </c>
      <c r="F1723" s="4" t="s">
        <v>15</v>
      </c>
      <c r="G1723" s="4">
        <v>1</v>
      </c>
    </row>
    <row r="1724" spans="1:7" ht="45" outlineLevel="4" collapsed="1">
      <c r="A1724" s="4" t="s">
        <v>12</v>
      </c>
      <c r="B1724" s="4" t="s">
        <v>51</v>
      </c>
      <c r="C1724" s="5" t="s">
        <v>494</v>
      </c>
      <c r="D1724" s="4"/>
      <c r="E1724" s="4" t="s">
        <v>495</v>
      </c>
      <c r="F1724" s="4" t="s">
        <v>15</v>
      </c>
      <c r="G1724" s="4" t="s">
        <v>12</v>
      </c>
    </row>
    <row r="1725" spans="1:7" ht="45" outlineLevel="4" collapsed="1">
      <c r="A1725" s="4" t="s">
        <v>12</v>
      </c>
      <c r="B1725" s="4" t="s">
        <v>51</v>
      </c>
      <c r="C1725" s="5" t="s">
        <v>496</v>
      </c>
      <c r="D1725" s="4"/>
      <c r="E1725" s="4" t="s">
        <v>497</v>
      </c>
      <c r="F1725" s="4" t="s">
        <v>15</v>
      </c>
      <c r="G1725" s="4" t="s">
        <v>498</v>
      </c>
    </row>
    <row r="1726" spans="1:7" outlineLevel="4" collapsed="1">
      <c r="A1726" s="4" t="s">
        <v>15</v>
      </c>
      <c r="B1726" s="4" t="s">
        <v>92</v>
      </c>
      <c r="C1726" s="4" t="s">
        <v>2</v>
      </c>
      <c r="D1726" s="4" t="b">
        <f>EXACT(G1725,"Estimated")</f>
        <v>0</v>
      </c>
      <c r="E1726" s="4" t="s">
        <v>499</v>
      </c>
      <c r="F1726" s="4" t="s">
        <v>15</v>
      </c>
      <c r="G1726" s="4">
        <v>1</v>
      </c>
    </row>
    <row r="1727" spans="1:7" outlineLevel="4" collapsed="1">
      <c r="A1727" s="4" t="s">
        <v>15</v>
      </c>
      <c r="B1727" s="4" t="s">
        <v>92</v>
      </c>
      <c r="C1727" s="4" t="s">
        <v>2</v>
      </c>
      <c r="D1727" s="4" t="b">
        <f>EXACT(G1725,"Estimated")</f>
        <v>0</v>
      </c>
      <c r="E1727" s="4" t="s">
        <v>500</v>
      </c>
      <c r="F1727" s="4" t="s">
        <v>15</v>
      </c>
      <c r="G1727" s="4">
        <v>1</v>
      </c>
    </row>
    <row r="1728" spans="1:7" outlineLevel="4" collapsed="1">
      <c r="A1728" s="4" t="s">
        <v>15</v>
      </c>
      <c r="B1728" s="4" t="s">
        <v>92</v>
      </c>
      <c r="C1728" s="4" t="s">
        <v>2</v>
      </c>
      <c r="D1728" s="4" t="b">
        <f>EXACT(G1725,"Estimated")</f>
        <v>0</v>
      </c>
      <c r="E1728" s="4" t="s">
        <v>501</v>
      </c>
      <c r="F1728" s="4" t="s">
        <v>15</v>
      </c>
      <c r="G1728" s="4">
        <v>1</v>
      </c>
    </row>
    <row r="1729" spans="1:7" outlineLevel="4" collapsed="1">
      <c r="A1729" s="4" t="s">
        <v>15</v>
      </c>
      <c r="B1729" s="4" t="s">
        <v>92</v>
      </c>
      <c r="C1729" s="4" t="s">
        <v>2</v>
      </c>
      <c r="D1729" s="4" t="b">
        <f>EXACT(G1725,"Estimated")</f>
        <v>0</v>
      </c>
      <c r="E1729" s="4" t="s">
        <v>502</v>
      </c>
      <c r="F1729" s="4" t="s">
        <v>15</v>
      </c>
      <c r="G1729" s="4">
        <v>1</v>
      </c>
    </row>
    <row r="1730" spans="1:7" outlineLevel="4" collapsed="1">
      <c r="A1730" s="4" t="s">
        <v>15</v>
      </c>
      <c r="B1730" s="4" t="s">
        <v>92</v>
      </c>
      <c r="C1730" s="4" t="s">
        <v>2</v>
      </c>
      <c r="D1730" s="4" t="b">
        <f>EXACT(G1725,"Estimated")</f>
        <v>0</v>
      </c>
      <c r="E1730" s="4" t="s">
        <v>503</v>
      </c>
      <c r="F1730" s="4" t="s">
        <v>15</v>
      </c>
      <c r="G1730" s="4">
        <v>1</v>
      </c>
    </row>
    <row r="1731" spans="1:7" outlineLevel="4" collapsed="1">
      <c r="A1731" s="4" t="s">
        <v>15</v>
      </c>
      <c r="B1731" s="4" t="s">
        <v>92</v>
      </c>
      <c r="C1731" s="4" t="s">
        <v>2</v>
      </c>
      <c r="D1731" s="4" t="b">
        <f>EXACT(G1725,"Estimated")</f>
        <v>0</v>
      </c>
      <c r="E1731" s="4" t="s">
        <v>504</v>
      </c>
      <c r="F1731" s="4" t="s">
        <v>15</v>
      </c>
      <c r="G1731" s="4">
        <v>1</v>
      </c>
    </row>
    <row r="1732" spans="1:7" outlineLevel="4" collapsed="1">
      <c r="A1732" s="4" t="s">
        <v>15</v>
      </c>
      <c r="B1732" s="4" t="s">
        <v>92</v>
      </c>
      <c r="C1732" s="4" t="s">
        <v>2</v>
      </c>
      <c r="D1732" s="4" t="b">
        <f>EXACT(G1725,"Estimated")</f>
        <v>0</v>
      </c>
      <c r="E1732" s="4" t="s">
        <v>505</v>
      </c>
      <c r="F1732" s="4" t="s">
        <v>15</v>
      </c>
      <c r="G1732" s="4">
        <v>1</v>
      </c>
    </row>
    <row r="1733" spans="1:7" ht="30" outlineLevel="4" collapsed="1">
      <c r="A1733" s="4" t="s">
        <v>15</v>
      </c>
      <c r="B1733" s="4" t="s">
        <v>92</v>
      </c>
      <c r="C1733" s="4" t="s">
        <v>2</v>
      </c>
      <c r="D1733" s="4" t="b">
        <f>EXACT(G1725,"Estimated")</f>
        <v>0</v>
      </c>
      <c r="E1733" s="4" t="s">
        <v>506</v>
      </c>
      <c r="F1733" s="4" t="s">
        <v>15</v>
      </c>
      <c r="G1733" s="4">
        <v>1</v>
      </c>
    </row>
    <row r="1734" spans="1:7" ht="30" outlineLevel="4" collapsed="1">
      <c r="A1734" s="4" t="s">
        <v>15</v>
      </c>
      <c r="B1734" s="4" t="s">
        <v>92</v>
      </c>
      <c r="C1734" s="4" t="s">
        <v>2</v>
      </c>
      <c r="D1734" s="4" t="b">
        <f>EXACT(G1725,"Default")</f>
        <v>1</v>
      </c>
      <c r="E1734" s="4" t="s">
        <v>507</v>
      </c>
      <c r="F1734" s="4" t="s">
        <v>15</v>
      </c>
      <c r="G1734" s="4">
        <v>1</v>
      </c>
    </row>
    <row r="1735" spans="1:7" ht="30" outlineLevel="4" collapsed="1">
      <c r="A1735" s="4" t="s">
        <v>12</v>
      </c>
      <c r="B1735" s="4" t="s">
        <v>51</v>
      </c>
      <c r="C1735" s="5" t="s">
        <v>508</v>
      </c>
      <c r="D1735" s="4"/>
      <c r="E1735" s="4" t="s">
        <v>509</v>
      </c>
      <c r="F1735" s="4" t="s">
        <v>15</v>
      </c>
      <c r="G1735" s="4" t="s">
        <v>510</v>
      </c>
    </row>
    <row r="1736" spans="1:7" ht="30" outlineLevel="4" collapsed="1">
      <c r="A1736" s="4" t="s">
        <v>12</v>
      </c>
      <c r="B1736" s="4" t="s">
        <v>51</v>
      </c>
      <c r="C1736" s="5" t="s">
        <v>511</v>
      </c>
      <c r="D1736" s="4"/>
      <c r="E1736" s="4" t="s">
        <v>512</v>
      </c>
      <c r="F1736" s="4" t="s">
        <v>15</v>
      </c>
      <c r="G1736" s="4" t="s">
        <v>513</v>
      </c>
    </row>
    <row r="1737" spans="1:7" ht="30" outlineLevel="4" collapsed="1">
      <c r="A1737" s="4" t="s">
        <v>12</v>
      </c>
      <c r="B1737" s="4" t="s">
        <v>51</v>
      </c>
      <c r="C1737" s="5" t="s">
        <v>514</v>
      </c>
      <c r="D1737" s="4"/>
      <c r="E1737" s="4" t="s">
        <v>515</v>
      </c>
      <c r="F1737" s="4" t="s">
        <v>15</v>
      </c>
      <c r="G1737" s="4" t="s">
        <v>516</v>
      </c>
    </row>
    <row r="1738" spans="1:7" ht="30" outlineLevel="4" collapsed="1">
      <c r="A1738" s="4" t="s">
        <v>12</v>
      </c>
      <c r="B1738" s="4" t="s">
        <v>51</v>
      </c>
      <c r="C1738" s="5" t="s">
        <v>517</v>
      </c>
      <c r="D1738" s="4"/>
      <c r="E1738" s="4" t="s">
        <v>518</v>
      </c>
      <c r="F1738" s="4" t="s">
        <v>15</v>
      </c>
      <c r="G1738" s="4" t="s">
        <v>12</v>
      </c>
    </row>
    <row r="1739" spans="1:7" ht="30" outlineLevel="4" collapsed="1">
      <c r="A1739" s="4" t="s">
        <v>12</v>
      </c>
      <c r="B1739" s="4" t="s">
        <v>51</v>
      </c>
      <c r="C1739" s="5" t="s">
        <v>519</v>
      </c>
      <c r="D1739" s="4"/>
      <c r="E1739" s="4" t="s">
        <v>520</v>
      </c>
      <c r="F1739" s="4" t="s">
        <v>15</v>
      </c>
      <c r="G1739" s="4" t="s">
        <v>12</v>
      </c>
    </row>
    <row r="1740" spans="1:7" ht="30" outlineLevel="4" collapsed="1">
      <c r="A1740" s="4" t="s">
        <v>12</v>
      </c>
      <c r="B1740" s="4" t="s">
        <v>51</v>
      </c>
      <c r="C1740" s="5" t="s">
        <v>521</v>
      </c>
      <c r="D1740" s="4"/>
      <c r="E1740" s="4" t="s">
        <v>522</v>
      </c>
      <c r="F1740" s="4" t="s">
        <v>15</v>
      </c>
      <c r="G1740" s="4" t="s">
        <v>523</v>
      </c>
    </row>
    <row r="1741" spans="1:7" ht="30" outlineLevel="4" collapsed="1">
      <c r="A1741" s="4" t="s">
        <v>12</v>
      </c>
      <c r="B1741" s="4" t="s">
        <v>51</v>
      </c>
      <c r="C1741" s="5" t="s">
        <v>524</v>
      </c>
      <c r="D1741" s="4"/>
      <c r="E1741" s="4" t="s">
        <v>525</v>
      </c>
      <c r="F1741" s="4" t="s">
        <v>15</v>
      </c>
      <c r="G1741" s="4" t="s">
        <v>12</v>
      </c>
    </row>
    <row r="1742" spans="1:7" ht="30" outlineLevel="4" collapsed="1">
      <c r="A1742" s="4" t="s">
        <v>12</v>
      </c>
      <c r="B1742" s="4" t="s">
        <v>51</v>
      </c>
      <c r="C1742" s="5" t="s">
        <v>526</v>
      </c>
      <c r="D1742" s="4"/>
      <c r="E1742" s="4" t="s">
        <v>527</v>
      </c>
      <c r="F1742" s="4" t="s">
        <v>15</v>
      </c>
      <c r="G1742" s="4" t="s">
        <v>12</v>
      </c>
    </row>
    <row r="1743" spans="1:7" ht="30" outlineLevel="4" collapsed="1">
      <c r="A1743" s="4" t="s">
        <v>12</v>
      </c>
      <c r="B1743" s="4" t="s">
        <v>51</v>
      </c>
      <c r="C1743" s="5" t="s">
        <v>528</v>
      </c>
      <c r="D1743" s="4"/>
      <c r="E1743" s="4" t="s">
        <v>529</v>
      </c>
      <c r="F1743" s="4" t="s">
        <v>15</v>
      </c>
      <c r="G1743" s="4" t="s">
        <v>498</v>
      </c>
    </row>
    <row r="1744" spans="1:7" outlineLevel="4">
      <c r="A1744" s="34" t="s">
        <v>15</v>
      </c>
      <c r="B1744" s="35" t="s">
        <v>530</v>
      </c>
      <c r="C1744" s="34" t="s">
        <v>2</v>
      </c>
      <c r="D1744" s="34" t="b">
        <f>EXACT(G1743,"Measure")</f>
        <v>0</v>
      </c>
      <c r="E1744" s="34" t="s">
        <v>531</v>
      </c>
      <c r="F1744" s="34" t="s">
        <v>15</v>
      </c>
      <c r="G1744" s="34" t="s">
        <v>2</v>
      </c>
    </row>
    <row r="1745" spans="1:7" ht="30" outlineLevel="5" collapsed="1">
      <c r="A1745" s="4" t="s">
        <v>12</v>
      </c>
      <c r="B1745" s="4" t="s">
        <v>51</v>
      </c>
      <c r="C1745" s="5" t="s">
        <v>532</v>
      </c>
      <c r="D1745" s="4"/>
      <c r="E1745" s="4" t="s">
        <v>533</v>
      </c>
      <c r="F1745" s="4" t="s">
        <v>15</v>
      </c>
      <c r="G1745" s="4" t="s">
        <v>12</v>
      </c>
    </row>
    <row r="1746" spans="1:7" ht="30" outlineLevel="5" collapsed="1">
      <c r="A1746" s="4" t="s">
        <v>15</v>
      </c>
      <c r="B1746" s="4" t="s">
        <v>92</v>
      </c>
      <c r="C1746" s="4" t="s">
        <v>2</v>
      </c>
      <c r="D1746" s="4" t="b">
        <f>EXACT(G1745,"Yes")</f>
        <v>1</v>
      </c>
      <c r="E1746" s="4" t="s">
        <v>534</v>
      </c>
      <c r="F1746" s="4" t="s">
        <v>15</v>
      </c>
      <c r="G1746" s="4">
        <v>1</v>
      </c>
    </row>
    <row r="1747" spans="1:7" outlineLevel="5" collapsed="1">
      <c r="A1747" s="4" t="s">
        <v>15</v>
      </c>
      <c r="B1747" s="4" t="s">
        <v>92</v>
      </c>
      <c r="C1747" s="4" t="s">
        <v>2</v>
      </c>
      <c r="D1747" s="4" t="b">
        <f>EXACT(G1745,"Yes")</f>
        <v>1</v>
      </c>
      <c r="E1747" s="4" t="s">
        <v>535</v>
      </c>
      <c r="F1747" s="4" t="s">
        <v>15</v>
      </c>
      <c r="G1747" s="4">
        <v>1</v>
      </c>
    </row>
    <row r="1748" spans="1:7" outlineLevel="5" collapsed="1">
      <c r="A1748" s="4" t="s">
        <v>15</v>
      </c>
      <c r="B1748" s="4" t="s">
        <v>92</v>
      </c>
      <c r="C1748" s="4" t="s">
        <v>2</v>
      </c>
      <c r="D1748" s="4" t="b">
        <f>EXACT(G1745,"Yes")</f>
        <v>1</v>
      </c>
      <c r="E1748" s="4" t="s">
        <v>536</v>
      </c>
      <c r="F1748" s="4" t="s">
        <v>15</v>
      </c>
      <c r="G1748" s="4">
        <v>1</v>
      </c>
    </row>
    <row r="1749" spans="1:7" ht="30" outlineLevel="5" collapsed="1">
      <c r="A1749" s="4" t="s">
        <v>15</v>
      </c>
      <c r="B1749" s="4" t="s">
        <v>92</v>
      </c>
      <c r="C1749" s="4" t="s">
        <v>2</v>
      </c>
      <c r="D1749" s="4" t="b">
        <f>EXACT(G1745,"Yes")</f>
        <v>1</v>
      </c>
      <c r="E1749" s="4" t="s">
        <v>537</v>
      </c>
      <c r="F1749" s="4" t="s">
        <v>15</v>
      </c>
      <c r="G1749" s="4">
        <v>1</v>
      </c>
    </row>
    <row r="1750" spans="1:7" ht="30" outlineLevel="5" collapsed="1">
      <c r="A1750" s="4" t="s">
        <v>15</v>
      </c>
      <c r="B1750" s="4" t="s">
        <v>92</v>
      </c>
      <c r="C1750" s="4" t="s">
        <v>2</v>
      </c>
      <c r="D1750" s="4" t="b">
        <f>EXACT(G1745,"Yes")</f>
        <v>1</v>
      </c>
      <c r="E1750" s="4" t="s">
        <v>538</v>
      </c>
      <c r="F1750" s="4" t="s">
        <v>15</v>
      </c>
      <c r="G1750" s="4">
        <v>1</v>
      </c>
    </row>
    <row r="1751" spans="1:7" ht="30" outlineLevel="5" collapsed="1">
      <c r="A1751" s="4" t="s">
        <v>12</v>
      </c>
      <c r="B1751" s="4" t="s">
        <v>51</v>
      </c>
      <c r="C1751" s="5" t="s">
        <v>539</v>
      </c>
      <c r="D1751" s="4"/>
      <c r="E1751" s="4" t="s">
        <v>540</v>
      </c>
      <c r="F1751" s="4" t="s">
        <v>15</v>
      </c>
      <c r="G1751" s="4" t="s">
        <v>12</v>
      </c>
    </row>
    <row r="1752" spans="1:7" ht="30" outlineLevel="5" collapsed="1">
      <c r="A1752" s="4" t="s">
        <v>15</v>
      </c>
      <c r="B1752" s="4" t="s">
        <v>92</v>
      </c>
      <c r="C1752" s="4" t="s">
        <v>2</v>
      </c>
      <c r="D1752" s="4" t="b">
        <f>EXACT(G1751,"Yes")</f>
        <v>1</v>
      </c>
      <c r="E1752" s="4" t="s">
        <v>541</v>
      </c>
      <c r="F1752" s="4" t="s">
        <v>15</v>
      </c>
      <c r="G1752" s="4">
        <v>1</v>
      </c>
    </row>
    <row r="1753" spans="1:7" outlineLevel="5" collapsed="1">
      <c r="A1753" s="4" t="s">
        <v>15</v>
      </c>
      <c r="B1753" s="4" t="s">
        <v>92</v>
      </c>
      <c r="C1753" s="4" t="s">
        <v>2</v>
      </c>
      <c r="D1753" s="4" t="b">
        <f>EXACT(G1751,"Yes")</f>
        <v>1</v>
      </c>
      <c r="E1753" s="4" t="s">
        <v>542</v>
      </c>
      <c r="F1753" s="4" t="s">
        <v>15</v>
      </c>
      <c r="G1753" s="4">
        <v>1</v>
      </c>
    </row>
    <row r="1754" spans="1:7" ht="30" outlineLevel="5" collapsed="1">
      <c r="A1754" s="4" t="s">
        <v>15</v>
      </c>
      <c r="B1754" s="4" t="s">
        <v>92</v>
      </c>
      <c r="C1754" s="4" t="s">
        <v>2</v>
      </c>
      <c r="D1754" s="4" t="b">
        <f>EXACT(G1751,"Yes")</f>
        <v>1</v>
      </c>
      <c r="E1754" s="4" t="s">
        <v>543</v>
      </c>
      <c r="F1754" s="4" t="s">
        <v>15</v>
      </c>
      <c r="G1754" s="4">
        <v>1</v>
      </c>
    </row>
    <row r="1755" spans="1:7" ht="45" outlineLevel="5" collapsed="1">
      <c r="A1755" s="4" t="s">
        <v>15</v>
      </c>
      <c r="B1755" s="4" t="s">
        <v>92</v>
      </c>
      <c r="C1755" s="4" t="s">
        <v>2</v>
      </c>
      <c r="D1755" s="4" t="b">
        <f>EXACT(G1751,"Yes")</f>
        <v>1</v>
      </c>
      <c r="E1755" s="4" t="s">
        <v>544</v>
      </c>
      <c r="F1755" s="4" t="s">
        <v>15</v>
      </c>
      <c r="G1755" s="4">
        <v>1</v>
      </c>
    </row>
    <row r="1756" spans="1:7" ht="45" outlineLevel="4" collapsed="1">
      <c r="A1756" s="4" t="s">
        <v>15</v>
      </c>
      <c r="B1756" s="4" t="s">
        <v>92</v>
      </c>
      <c r="C1756" s="4" t="s">
        <v>2</v>
      </c>
      <c r="D1756" s="4" t="b">
        <f>EXACT(G1743,"Default")</f>
        <v>1</v>
      </c>
      <c r="E1756" s="4" t="s">
        <v>545</v>
      </c>
      <c r="F1756" s="4" t="s">
        <v>15</v>
      </c>
      <c r="G1756" s="4">
        <v>1</v>
      </c>
    </row>
    <row r="1757" spans="1:7" ht="30" outlineLevel="4" collapsed="1">
      <c r="A1757" s="4" t="s">
        <v>12</v>
      </c>
      <c r="B1757" s="4" t="s">
        <v>51</v>
      </c>
      <c r="C1757" s="5" t="s">
        <v>546</v>
      </c>
      <c r="D1757" s="4"/>
      <c r="E1757" s="4" t="s">
        <v>547</v>
      </c>
      <c r="F1757" s="4" t="s">
        <v>15</v>
      </c>
      <c r="G1757" s="4" t="s">
        <v>548</v>
      </c>
    </row>
    <row r="1758" spans="1:7" ht="30" outlineLevel="4" collapsed="1">
      <c r="A1758" s="4" t="s">
        <v>12</v>
      </c>
      <c r="B1758" s="4" t="s">
        <v>51</v>
      </c>
      <c r="C1758" s="5" t="s">
        <v>549</v>
      </c>
      <c r="D1758" s="4"/>
      <c r="E1758" s="4" t="s">
        <v>550</v>
      </c>
      <c r="F1758" s="4" t="s">
        <v>15</v>
      </c>
      <c r="G1758" s="4" t="s">
        <v>498</v>
      </c>
    </row>
    <row r="1759" spans="1:7" ht="30" outlineLevel="4" collapsed="1">
      <c r="A1759" s="4" t="s">
        <v>15</v>
      </c>
      <c r="B1759" s="4" t="s">
        <v>92</v>
      </c>
      <c r="C1759" s="4" t="s">
        <v>2</v>
      </c>
      <c r="D1759" s="4" t="b">
        <f>EXACT(G1758,"Measure")</f>
        <v>0</v>
      </c>
      <c r="E1759" s="4" t="s">
        <v>551</v>
      </c>
      <c r="F1759" s="4" t="s">
        <v>15</v>
      </c>
      <c r="G1759" s="4">
        <v>1</v>
      </c>
    </row>
    <row r="1760" spans="1:7" ht="30" outlineLevel="4" collapsed="1">
      <c r="A1760" s="4" t="s">
        <v>15</v>
      </c>
      <c r="B1760" s="4" t="s">
        <v>92</v>
      </c>
      <c r="C1760" s="4" t="s">
        <v>2</v>
      </c>
      <c r="D1760" s="4" t="b">
        <f>EXACT(G1758,"Default")</f>
        <v>1</v>
      </c>
      <c r="E1760" s="4" t="s">
        <v>552</v>
      </c>
      <c r="F1760" s="4" t="s">
        <v>15</v>
      </c>
      <c r="G1760" s="4">
        <v>1</v>
      </c>
    </row>
    <row r="1761" spans="1:7" outlineLevel="4" collapsed="1">
      <c r="A1761" s="4" t="s">
        <v>12</v>
      </c>
      <c r="B1761" s="4" t="s">
        <v>51</v>
      </c>
      <c r="C1761" s="4" t="s">
        <v>2</v>
      </c>
      <c r="D1761" s="4"/>
      <c r="E1761" s="4" t="s">
        <v>553</v>
      </c>
      <c r="F1761" s="4" t="s">
        <v>15</v>
      </c>
      <c r="G1761" s="4" t="s">
        <v>2</v>
      </c>
    </row>
    <row r="1762" spans="1:7" outlineLevel="4" collapsed="1">
      <c r="A1762" s="4" t="s">
        <v>15</v>
      </c>
      <c r="B1762" s="4" t="s">
        <v>13</v>
      </c>
      <c r="C1762" s="4" t="s">
        <v>2</v>
      </c>
      <c r="D1762" s="4"/>
      <c r="E1762" s="4" t="s">
        <v>554</v>
      </c>
      <c r="F1762" s="4" t="s">
        <v>15</v>
      </c>
      <c r="G1762" s="4" t="s">
        <v>16</v>
      </c>
    </row>
    <row r="1763" spans="1:7" ht="30" outlineLevel="4" collapsed="1">
      <c r="A1763" s="4" t="s">
        <v>12</v>
      </c>
      <c r="B1763" s="4" t="s">
        <v>51</v>
      </c>
      <c r="C1763" s="5" t="s">
        <v>555</v>
      </c>
      <c r="D1763" s="4"/>
      <c r="E1763" s="4" t="s">
        <v>556</v>
      </c>
      <c r="F1763" s="4" t="s">
        <v>15</v>
      </c>
      <c r="G1763" s="4" t="s">
        <v>12</v>
      </c>
    </row>
    <row r="1764" spans="1:7" outlineLevel="4">
      <c r="A1764" s="34" t="s">
        <v>12</v>
      </c>
      <c r="B1764" s="35" t="s">
        <v>557</v>
      </c>
      <c r="C1764" s="34" t="s">
        <v>2</v>
      </c>
      <c r="D1764" s="34"/>
      <c r="E1764" s="34" t="s">
        <v>558</v>
      </c>
      <c r="F1764" s="34" t="s">
        <v>15</v>
      </c>
      <c r="G1764" s="34" t="s">
        <v>2</v>
      </c>
    </row>
    <row r="1765" spans="1:7" ht="30" outlineLevel="5" collapsed="1">
      <c r="A1765" s="4" t="s">
        <v>15</v>
      </c>
      <c r="B1765" s="4" t="s">
        <v>51</v>
      </c>
      <c r="C1765" s="5" t="s">
        <v>559</v>
      </c>
      <c r="D1765" s="4"/>
      <c r="E1765" s="4" t="s">
        <v>560</v>
      </c>
      <c r="F1765" s="4" t="s">
        <v>15</v>
      </c>
      <c r="G1765" s="4" t="s">
        <v>12</v>
      </c>
    </row>
    <row r="1766" spans="1:7" outlineLevel="5" collapsed="1">
      <c r="A1766" s="4" t="s">
        <v>15</v>
      </c>
      <c r="B1766" s="4" t="s">
        <v>92</v>
      </c>
      <c r="C1766" s="4" t="s">
        <v>2</v>
      </c>
      <c r="D1766" s="4" t="b">
        <f>EXACT(G1765,"Yes")</f>
        <v>1</v>
      </c>
      <c r="E1766" s="4" t="s">
        <v>561</v>
      </c>
      <c r="F1766" s="4" t="s">
        <v>15</v>
      </c>
      <c r="G1766" s="4">
        <v>1</v>
      </c>
    </row>
    <row r="1767" spans="1:7" outlineLevel="5" collapsed="1">
      <c r="A1767" s="4" t="s">
        <v>15</v>
      </c>
      <c r="B1767" s="4" t="s">
        <v>92</v>
      </c>
      <c r="C1767" s="4" t="s">
        <v>2</v>
      </c>
      <c r="D1767" s="4" t="b">
        <f>EXACT(G1765,"Yes")</f>
        <v>1</v>
      </c>
      <c r="E1767" s="4" t="s">
        <v>562</v>
      </c>
      <c r="F1767" s="4" t="s">
        <v>15</v>
      </c>
      <c r="G1767" s="4">
        <v>1</v>
      </c>
    </row>
    <row r="1768" spans="1:7" outlineLevel="5" collapsed="1">
      <c r="A1768" s="4" t="s">
        <v>15</v>
      </c>
      <c r="B1768" s="4" t="s">
        <v>92</v>
      </c>
      <c r="C1768" s="4" t="s">
        <v>2</v>
      </c>
      <c r="D1768" s="4" t="b">
        <f>EXACT(G1765,"Yes")</f>
        <v>1</v>
      </c>
      <c r="E1768" s="4" t="s">
        <v>563</v>
      </c>
      <c r="F1768" s="4" t="s">
        <v>15</v>
      </c>
      <c r="G1768" s="4">
        <v>1</v>
      </c>
    </row>
    <row r="1769" spans="1:7" outlineLevel="5" collapsed="1">
      <c r="A1769" s="4" t="s">
        <v>15</v>
      </c>
      <c r="B1769" s="4" t="s">
        <v>92</v>
      </c>
      <c r="C1769" s="4" t="s">
        <v>2</v>
      </c>
      <c r="D1769" s="4" t="b">
        <f>EXACT(G1765,"No")</f>
        <v>0</v>
      </c>
      <c r="E1769" s="4" t="s">
        <v>564</v>
      </c>
      <c r="F1769" s="4" t="s">
        <v>15</v>
      </c>
      <c r="G1769" s="4">
        <v>1</v>
      </c>
    </row>
    <row r="1770" spans="1:7" ht="30" outlineLevel="4" collapsed="1">
      <c r="A1770" s="4" t="s">
        <v>12</v>
      </c>
      <c r="B1770" s="4" t="s">
        <v>92</v>
      </c>
      <c r="C1770" s="4" t="s">
        <v>2</v>
      </c>
      <c r="D1770" s="4"/>
      <c r="E1770" s="4" t="s">
        <v>565</v>
      </c>
      <c r="F1770" s="4" t="s">
        <v>15</v>
      </c>
      <c r="G1770" s="4">
        <v>1</v>
      </c>
    </row>
    <row r="1771" spans="1:7" ht="30" outlineLevel="4" collapsed="1">
      <c r="A1771" s="4" t="s">
        <v>12</v>
      </c>
      <c r="B1771" s="4" t="s">
        <v>92</v>
      </c>
      <c r="C1771" s="4" t="s">
        <v>2</v>
      </c>
      <c r="D1771" s="4"/>
      <c r="E1771" s="4" t="s">
        <v>566</v>
      </c>
      <c r="F1771" s="4" t="s">
        <v>15</v>
      </c>
      <c r="G1771" s="4">
        <v>1</v>
      </c>
    </row>
    <row r="1772" spans="1:7" ht="30" outlineLevel="4" collapsed="1">
      <c r="A1772" s="4" t="s">
        <v>15</v>
      </c>
      <c r="B1772" s="4" t="s">
        <v>92</v>
      </c>
      <c r="C1772" s="4" t="s">
        <v>2</v>
      </c>
      <c r="D1772" s="4" t="s">
        <v>15</v>
      </c>
      <c r="E1772" s="4" t="s">
        <v>567</v>
      </c>
      <c r="F1772" s="4" t="s">
        <v>15</v>
      </c>
      <c r="G1772" s="4">
        <v>1</v>
      </c>
    </row>
    <row r="1773" spans="1:7" ht="30" outlineLevel="4" collapsed="1">
      <c r="A1773" s="4" t="s">
        <v>15</v>
      </c>
      <c r="B1773" s="4" t="s">
        <v>92</v>
      </c>
      <c r="C1773" s="4" t="s">
        <v>2</v>
      </c>
      <c r="D1773" s="4" t="s">
        <v>15</v>
      </c>
      <c r="E1773" s="4" t="s">
        <v>492</v>
      </c>
      <c r="F1773" s="4" t="s">
        <v>15</v>
      </c>
      <c r="G1773" s="4">
        <v>1</v>
      </c>
    </row>
    <row r="1774" spans="1:7" outlineLevel="4" collapsed="1">
      <c r="A1774" s="4" t="s">
        <v>15</v>
      </c>
      <c r="B1774" s="4" t="s">
        <v>92</v>
      </c>
      <c r="C1774" s="4" t="s">
        <v>2</v>
      </c>
      <c r="D1774" s="4" t="s">
        <v>15</v>
      </c>
      <c r="E1774" s="4" t="s">
        <v>568</v>
      </c>
      <c r="F1774" s="4" t="s">
        <v>15</v>
      </c>
      <c r="G1774" s="4">
        <v>1</v>
      </c>
    </row>
    <row r="1775" spans="1:7" ht="45" outlineLevel="4" collapsed="1">
      <c r="A1775" s="4" t="s">
        <v>12</v>
      </c>
      <c r="B1775" s="4" t="s">
        <v>92</v>
      </c>
      <c r="C1775" s="4" t="s">
        <v>2</v>
      </c>
      <c r="D1775" s="4"/>
      <c r="E1775" s="4" t="s">
        <v>569</v>
      </c>
      <c r="F1775" s="4" t="s">
        <v>15</v>
      </c>
      <c r="G1775" s="4">
        <v>1</v>
      </c>
    </row>
    <row r="1776" spans="1:7" outlineLevel="4" collapsed="1">
      <c r="A1776" s="4" t="s">
        <v>15</v>
      </c>
      <c r="B1776" s="4" t="s">
        <v>92</v>
      </c>
      <c r="C1776" s="4" t="s">
        <v>2</v>
      </c>
      <c r="D1776" s="4" t="s">
        <v>15</v>
      </c>
      <c r="E1776" s="4" t="s">
        <v>570</v>
      </c>
      <c r="F1776" s="4" t="s">
        <v>15</v>
      </c>
      <c r="G1776" s="4">
        <v>1</v>
      </c>
    </row>
    <row r="1777" spans="1:7" ht="30" outlineLevel="4" collapsed="1">
      <c r="A1777" s="4" t="s">
        <v>15</v>
      </c>
      <c r="B1777" s="4" t="s">
        <v>92</v>
      </c>
      <c r="C1777" s="4" t="s">
        <v>2</v>
      </c>
      <c r="D1777" s="4" t="s">
        <v>15</v>
      </c>
      <c r="E1777" s="4" t="s">
        <v>571</v>
      </c>
      <c r="F1777" s="4" t="s">
        <v>15</v>
      </c>
      <c r="G1777" s="4">
        <v>1</v>
      </c>
    </row>
    <row r="1778" spans="1:7" outlineLevel="4" collapsed="1">
      <c r="A1778" s="4" t="s">
        <v>15</v>
      </c>
      <c r="B1778" s="4" t="s">
        <v>92</v>
      </c>
      <c r="C1778" s="4" t="s">
        <v>2</v>
      </c>
      <c r="D1778" s="4" t="s">
        <v>15</v>
      </c>
      <c r="E1778" s="4" t="s">
        <v>572</v>
      </c>
      <c r="F1778" s="4" t="s">
        <v>15</v>
      </c>
      <c r="G1778" s="4">
        <v>1</v>
      </c>
    </row>
    <row r="1779" spans="1:7" outlineLevel="4" collapsed="1">
      <c r="A1779" s="4" t="s">
        <v>15</v>
      </c>
      <c r="B1779" s="4" t="s">
        <v>92</v>
      </c>
      <c r="C1779" s="4" t="s">
        <v>2</v>
      </c>
      <c r="D1779" s="4" t="s">
        <v>15</v>
      </c>
      <c r="E1779" s="4" t="s">
        <v>573</v>
      </c>
      <c r="F1779" s="4" t="s">
        <v>15</v>
      </c>
      <c r="G1779" s="4">
        <v>1</v>
      </c>
    </row>
    <row r="1780" spans="1:7" outlineLevel="4" collapsed="1">
      <c r="A1780" s="4" t="s">
        <v>15</v>
      </c>
      <c r="B1780" s="4" t="s">
        <v>92</v>
      </c>
      <c r="C1780" s="4" t="s">
        <v>2</v>
      </c>
      <c r="D1780" s="4" t="s">
        <v>15</v>
      </c>
      <c r="E1780" s="4" t="s">
        <v>574</v>
      </c>
      <c r="F1780" s="4" t="s">
        <v>15</v>
      </c>
      <c r="G1780" s="4">
        <v>1</v>
      </c>
    </row>
    <row r="1781" spans="1:7" outlineLevel="4" collapsed="1">
      <c r="A1781" s="4" t="s">
        <v>15</v>
      </c>
      <c r="B1781" s="4" t="s">
        <v>92</v>
      </c>
      <c r="C1781" s="4" t="s">
        <v>2</v>
      </c>
      <c r="D1781" s="4" t="s">
        <v>15</v>
      </c>
      <c r="E1781" s="4" t="s">
        <v>575</v>
      </c>
      <c r="F1781" s="4" t="s">
        <v>15</v>
      </c>
      <c r="G1781" s="4">
        <v>1</v>
      </c>
    </row>
    <row r="1782" spans="1:7" outlineLevel="4" collapsed="1">
      <c r="A1782" s="4" t="s">
        <v>15</v>
      </c>
      <c r="B1782" s="4" t="s">
        <v>13</v>
      </c>
      <c r="C1782" s="4" t="s">
        <v>2</v>
      </c>
      <c r="D1782" s="4" t="s">
        <v>15</v>
      </c>
      <c r="E1782" s="4" t="s">
        <v>576</v>
      </c>
      <c r="F1782" s="4" t="s">
        <v>15</v>
      </c>
      <c r="G1782" s="4" t="s">
        <v>16</v>
      </c>
    </row>
    <row r="1783" spans="1:7" ht="45" outlineLevel="4" collapsed="1">
      <c r="A1783" s="4" t="s">
        <v>15</v>
      </c>
      <c r="B1783" s="4" t="s">
        <v>92</v>
      </c>
      <c r="C1783" s="4" t="s">
        <v>2</v>
      </c>
      <c r="D1783" s="4" t="s">
        <v>15</v>
      </c>
      <c r="E1783" s="4" t="s">
        <v>577</v>
      </c>
      <c r="F1783" s="4" t="s">
        <v>15</v>
      </c>
      <c r="G1783" s="4">
        <v>1</v>
      </c>
    </row>
    <row r="1784" spans="1:7" outlineLevel="3" collapsed="1">
      <c r="A1784" s="4" t="s">
        <v>15</v>
      </c>
      <c r="B1784" s="4" t="s">
        <v>92</v>
      </c>
      <c r="C1784" s="4" t="s">
        <v>2</v>
      </c>
      <c r="D1784" s="4" t="s">
        <v>15</v>
      </c>
      <c r="E1784" s="4" t="s">
        <v>827</v>
      </c>
      <c r="F1784" s="4" t="s">
        <v>15</v>
      </c>
      <c r="G1784" s="4">
        <v>1</v>
      </c>
    </row>
  </sheetData>
  <mergeCells count="3">
    <mergeCell ref="A1:G1"/>
    <mergeCell ref="B2:G2"/>
    <mergeCell ref="B3:G3"/>
  </mergeCells>
  <hyperlinks>
    <hyperlink ref="C5" location="#'What is the scale of th (enum)'!A3" display="What is the scale of th (enum)" xr:uid="{B14AFFD1-2C4B-463E-9BC0-6092BA34D1DD}"/>
    <hyperlink ref="C6" location="#'Are biomass residues co (enum)'!A3" display="Are biomass residues co (enum)" xr:uid="{1BCDE636-F6AB-474E-9D00-EF72BB35E69B}"/>
    <hyperlink ref="C7" location="#'Do the project activiti (enum)'!A3" display="Do the project activiti (enum)" xr:uid="{417731BB-1B36-49B1-8F95-7573228356BA}"/>
    <hyperlink ref="C8" location="#'Does the land on which  (enum)'!A3" display="Does the land on which  (enum)" xr:uid="{DDF8AE53-DD0A-4FD8-87C6-B6FBE2C99F82}"/>
    <hyperlink ref="C9" location="#'Does the land on whi 1 (enum)'!A3" display="Does the land on whi 1 (enum)" xr:uid="{3A7501A8-D252-489F-98E4-50E14AF3B7A6}"/>
    <hyperlink ref="C10" location="#'Is the land on which bi (enum)'!A3" display="Is the land on which bi (enum)" xr:uid="{B189B3E4-94A0-474B-9079-C3D807A8CA3D}"/>
    <hyperlink ref="C11" location="#'Does the land on whi 2 (enum)'!A3" display="Does the land on whi 2 (enum)" xr:uid="{A6F3DD86-0089-4007-BEB2-CBBB57BF2882}"/>
    <hyperlink ref="C12" location="#'Is desalination a subst (enum)'!A3" display="Is desalination a subst (enum)" xr:uid="{130FDA01-0B77-4F33-8C4F-6C6981CFCFCA}"/>
    <hyperlink ref="C13" location="#'Does the land on whi 3 (enum)'!A3" display="Does the land on whi 3 (enum)" xr:uid="{5638CB5C-08D4-4397-93E4-83FAA3E1061C}"/>
    <hyperlink ref="C14" location="#'Will the forest plantat (enum)'!A3" display="Will the forest plantat (enum)" xr:uid="{D426D9EE-167C-4142-91FC-F991C4F4F719}"/>
    <hyperlink ref="C17" location="#'Confirm based on the pl (enum)'!A3" display="Confirm based on the pl (enum)" xr:uid="{262486F5-C744-4E37-BCE2-62DFBE62A9A7}"/>
    <hyperlink ref="C20" location="#'Is the tool being used  (enum)'!A3" display="Is the tool being used  (enum)" xr:uid="{967E90B1-B853-4B37-AA05-E7D8D51A6E29}"/>
    <hyperlink ref="C21" location="#'Will project emissions  (enum)'!A3" display="Will project emissions  (enum)" xr:uid="{49E88F6C-B585-47C6-9220-5D3DE5499A91}"/>
    <hyperlink ref="B22" location="#'Project emissions resulting 1'!A1" display="Project emissions resulting 1" xr:uid="{D227A823-0F0C-4E27-A92B-C1CFE6035AB3}"/>
    <hyperlink ref="B28" location="#'Project emissions resulting fr'!A1" display="Project emissions resulting fr" xr:uid="{382E4602-6176-41AC-BDEC-4B3242F19D06}"/>
    <hyperlink ref="C29" location="#'Will project emissio 5 (enum)'!A3" display="Will project emissio 5 (enum)" xr:uid="{EEF8543A-7B8A-410E-94B2-F04CB26DD3B4}"/>
    <hyperlink ref="B33" location="#'Project emissions resulting 2'!A1" display="Project emissions resulting 2" xr:uid="{DE571C13-97AE-473C-AFB3-D6F473A8721A}"/>
    <hyperlink ref="B44" location="#'Loss of soil organic carbon in'!A1" display="Loss of soil organic carbon in" xr:uid="{25826E11-EEE9-430F-9C53-587DA6FF8D9E}"/>
    <hyperlink ref="C58" location="#'Indicate the soil amend (enum)'!A3" display="Indicate the soil amend (enum)" xr:uid="{32EF9478-5439-4B95-ACFB-8E4A67B09D54}"/>
    <hyperlink ref="C59" location="#'Will project emissio 1 (enum)'!A3" display="Will project emissio 1 (enum)" xr:uid="{4BC42ACF-F2BA-4A9C-9B3C-5A97712A16A2}"/>
    <hyperlink ref="B62" location="#'Tool 12'!A1" display="Tool 12" xr:uid="{CD1B2734-5470-49B6-A491-B75F728449F6}"/>
    <hyperlink ref="C63" location="#'Is transportation the m (enum)'!A3" display="Is transportation the m (enum)" xr:uid="{8E558E46-B13B-4AC2-ACD0-5266E490AC13}"/>
    <hyperlink ref="C64" location="#'Is the tool being us 1 (enum)'!A3" display="Is the tool being us 1 (enum)" xr:uid="{248396FC-2812-4EEA-BAAF-2E16FAEA1FBC}"/>
    <hyperlink ref="B66" location="#'Tool 12 Transportation Activit'!A1" display="Tool 12 Transportation Activit" xr:uid="{27E3418F-4030-4FFD-8499-13ECEAE590AD}"/>
    <hyperlink ref="C72" location="#'For each freight transp (enum)'!A3" display="For each freight transp (enum)" xr:uid="{3996BC3C-7320-4492-9CCB-9753E7AA72E6}"/>
    <hyperlink ref="C76" location="#'For each freight tra 1 (enum)'!A3" display="For each freight tra 1 (enum)" xr:uid="{1F0B0A2B-EE7B-4955-9788-E03D788CDC1D}"/>
    <hyperlink ref="C77" location="#'For each freight tra 2 (enum)'!A3" display="For each freight tra 2 (enum)" xr:uid="{C14E4769-E7F9-46CD-A3C7-AAABBD1EE357}"/>
    <hyperlink ref="B79" location="#'Tool 03'!A1" display="Tool 03" xr:uid="{C48B6B8F-ACD7-4B01-8CD3-7770649A5CC9}"/>
    <hyperlink ref="B80" location="#'Tool 03 Add Fuel Type'!A1" display="Tool 03 Add Fuel Type" xr:uid="{B6272592-7898-482A-98BB-55DEBD8DD99B}"/>
    <hyperlink ref="C83" location="#'What approach would you (enum)'!A3" display="What approach would you (enum)" xr:uid="{837255EC-A78C-45F0-85FB-79380816A8C5}"/>
    <hyperlink ref="B86" location="#'Tool 03 Is the fuel used measu'!A1" display="Tool 03 Is the fuel used measu" xr:uid="{9799E17F-23D3-48CA-A4E3-A78B640D3825}"/>
    <hyperlink ref="C87" location="#'Is the fuel used measus (enum)'!A3" display="Is the fuel used measus (enum)" xr:uid="{2A772613-2408-4ECF-B256-7F26A135A76B}"/>
    <hyperlink ref="C95" location="#'Will project emissio 2 (enum)'!A3" display="Will project emissio 2 (enum)" xr:uid="{8281328B-F187-426F-A350-D40D9564C068}"/>
    <hyperlink ref="C96" location="#'Will project emissio 3 (enum)'!A3" display="Will project emissio 3 (enum)" xr:uid="{9677F508-5415-4983-8D23-0A170F482B06}"/>
    <hyperlink ref="C113" location="#'Will project emissio 4 (enum)'!A3" display="Will project emissio 4 (enum)" xr:uid="{5C61BEDC-33D1-44D0-AC61-276B896BA383}"/>
    <hyperlink ref="C130" location="#'Is the wastewater origi (enum)'!A3" display="Is the wastewater origi (enum)" xr:uid="{423AC1F4-3566-4CF5-8272-D51AC8350708}"/>
    <hyperlink ref="C131" location="#'Will leakage emissions  (enum)'!A3" display="Will leakage emissions  (enum)" xr:uid="{C469C2DE-56B4-44CE-A17B-3F6AD81A7746}"/>
    <hyperlink ref="C135" location="#'Was or would the planta (enum)'!A3" display="Was or would the planta (enum)" xr:uid="{03163936-A2EF-4FFF-BB2B-B50DD7EC0BC5}"/>
    <hyperlink ref="C136" location="#'Was the plantation area (enum)'!A3" display="Was the plantation area (enum)" xr:uid="{288BE38F-DCA5-4AF6-9913-E60A27722EE6}"/>
    <hyperlink ref="C137" location="#'Will leakage emissio 1 (enum)'!A3" display="Will leakage emissio 1 (enum)" xr:uid="{C83C0A8F-E9C4-414B-BA41-F613BB290A2A}"/>
    <hyperlink ref="B138" location="#'Leakage due to diversion of bi'!A1" display="Leakage due to diversion of bi" xr:uid="{CAB90ABD-CA9E-4BF6-B485-061234D6B3ED}"/>
    <hyperlink ref="C144" location="#'Indicate the alternativ (enum)'!A3" display="Indicate the alternativ (enum)" xr:uid="{08BC31D3-F353-4F5B-A2D4-60FF5158E7DD}"/>
    <hyperlink ref="C145" location="#'Will leakage emissio 2 (enum)'!A3" display="Will leakage emissio 2 (enum)" xr:uid="{DCF825CC-3F28-4FB6-8E18-186012809A87}"/>
    <hyperlink ref="B147" location="#'Tool 12'!A1" display="Tool 12" xr:uid="{5F6B11BA-7708-4F96-B0A7-19B98EC91B93}"/>
    <hyperlink ref="C148" location="#'Is transportation the m (enum)'!A3" display="Is transportation the m (enum)" xr:uid="{CCCFB605-804D-482B-89EA-184509DDA352}"/>
    <hyperlink ref="C149" location="#'Is the tool being us 1 (enum)'!A3" display="Is the tool being us 1 (enum)" xr:uid="{60AA3AF9-0A65-4F39-BC2A-5135DC66CF17}"/>
    <hyperlink ref="B151" location="#'Tool 12 Transportation Activit'!A1" display="Tool 12 Transportation Activit" xr:uid="{F504AB53-026D-473C-985E-850F72B6F9A2}"/>
    <hyperlink ref="C157" location="#'For each freight transp (enum)'!A3" display="For each freight transp (enum)" xr:uid="{312F80BF-3A59-459F-89EE-ECF3A4946631}"/>
    <hyperlink ref="C161" location="#'For each freight tra 1 (enum)'!A3" display="For each freight tra 1 (enum)" xr:uid="{846177BD-7A23-4EEF-B277-DCC5520D5135}"/>
    <hyperlink ref="C162" location="#'For each freight tra 2 (enum)'!A3" display="For each freight tra 2 (enum)" xr:uid="{3B5D5F3E-0B90-422B-A6EF-949079618AD9}"/>
    <hyperlink ref="B164" location="#'Tool 03'!A1" display="Tool 03" xr:uid="{3F8A8D08-36B2-4F31-B809-42715094F092}"/>
    <hyperlink ref="B165" location="#'Tool 03 Add Fuel Type'!A1" display="Tool 03 Add Fuel Type" xr:uid="{D3909A97-01A4-4267-9252-E6E2B3579A0F}"/>
    <hyperlink ref="C168" location="#'What approach would you (enum)'!A3" display="What approach would you (enum)" xr:uid="{A3B6B3F7-DB97-4871-BDC3-32355E58E14B}"/>
    <hyperlink ref="B171" location="#'Tool 03 Is the fuel used measu'!A1" display="Tool 03 Is the fuel used measu" xr:uid="{917F94FA-E7C7-4531-B43A-15A939FA4229}"/>
    <hyperlink ref="C172" location="#'Is the fuel used measus (enum)'!A3" display="Is the fuel used measus (enum)" xr:uid="{9CAEAEC1-38D8-481A-98B2-81275A0C9F35}"/>
    <hyperlink ref="C180" location="#'Will leakage emissio 3 (enum)'!A3" display="Will leakage emissio 3 (enum)" xr:uid="{6D8B26BB-CC9A-4C08-9354-7A0E634474CD}"/>
    <hyperlink ref="B197" location="#'Tool 01'!A1" display="Tool 01" xr:uid="{E857F27A-A9DB-4ECF-9115-A50EC91A05A3}"/>
    <hyperlink ref="C198" location="#'Is the proposed project (enum)'!A3" display="Is the proposed project (enum)" xr:uid="{074B7714-DEFA-4454-8E21-9A5D342A2CD0}"/>
    <hyperlink ref="B200" location="#'Step 1 Identification of alter'!A1" display="Step 1 Identification of alter" xr:uid="{3C305DB1-D5D9-41AB-8193-339C89E43E26}"/>
    <hyperlink ref="C201" location="#'Have realistic and cred (enum)'!A3" display="Have realistic and cred (enum)" xr:uid="{8EB91786-D592-4220-8372-B6C6D847F657}"/>
    <hyperlink ref="B203" location="#'Step 1 Identification of al 1'!A1" display="Step 1 Identification of al 1" xr:uid="{6EB3CC18-AB4C-4EA7-B105-F51E59464F96}"/>
    <hyperlink ref="C204" location="#'Are the alternative sce (enum)'!A3" display="Are the alternative sce (enum)" xr:uid="{75F1465F-8EC6-4C40-8FF7-3FD617CD2A02}"/>
    <hyperlink ref="B206" location="#'Step 2 Investment analysis'!A1" display="Step 2 Investment analysis" xr:uid="{DED18080-C19E-4781-9F96-750C7B3B1790}"/>
    <hyperlink ref="C207" location="#'Investment analysis (enum)'!A3" display="Investment analysis (enum)" xr:uid="{A41BF4CB-10B4-4814-9B95-C0A8928B87FF}"/>
    <hyperlink ref="B208" location="#'Step 3 Barrier analysis. Quest'!A1" display="Step 3 Barrier analysis. Quest" xr:uid="{569D319A-6F33-431F-8D42-84968A92E2F9}"/>
    <hyperlink ref="C209" location="#' Is there at least one  (enum)'!A3" display=" Is there at least one  (enum)" xr:uid="{34C5A7B7-2AB5-4F78-B8D8-9CC303E8A6E8}"/>
    <hyperlink ref="B211" location="#'Step 3 Barrier analysis. Qu 1'!A1" display="Step 3 Barrier analysis. Qu 1" xr:uid="{8E11F72C-1618-4E41-A499-6E1E2D766632}"/>
    <hyperlink ref="C212" location="#'Is at least one alterna (enum)'!A3" display="Is at least one alterna (enum)" xr:uid="{9FFC272D-CA35-4EC9-B478-5F0F97623595}"/>
    <hyperlink ref="B214" location="#'Step 4 Common practice analysi'!A1" display="Step 4 Common practice analysi" xr:uid="{C738B546-B996-4CD2-91BD-5F861B635E9D}"/>
    <hyperlink ref="C215" location="#'No similar activities c (enum)'!A3" display="No similar activities c (enum)" xr:uid="{6696E7D0-7A8F-4E25-B042-C1E4BE76F8FF}"/>
    <hyperlink ref="B217" location="#'Step 4 Common practice anal 1'!A1" display="Step 4 Common practice anal 1" xr:uid="{BC26195E-0E5C-439F-8C48-04825F1F6B94}"/>
    <hyperlink ref="B219" location="#'Step 3 Barrier analysis. Quest'!A1" display="Step 3 Barrier analysis. Quest" xr:uid="{34045B04-CDBC-4055-89A6-931CC26347B6}"/>
    <hyperlink ref="C220" location="#' Is there at least one  (enum)'!A3" display=" Is there at least one  (enum)" xr:uid="{F77C1FFE-400F-4BDC-AD70-E0B61B778B14}"/>
    <hyperlink ref="B222" location="#'Step 3 Barrier analysis. Qu 1'!A1" display="Step 3 Barrier analysis. Qu 1" xr:uid="{57E3A9B1-89A7-4398-A871-DE3EBD0539D1}"/>
    <hyperlink ref="C223" location="#'Is at least one alterna (enum)'!A3" display="Is at least one alterna (enum)" xr:uid="{9D7717A6-DA67-48F7-B9AC-EA894D976570}"/>
    <hyperlink ref="B225" location="#'Step 4 Common practice analysi'!A1" display="Step 4 Common practice analysi" xr:uid="{7294892F-5F89-4975-8671-66D271EEE4D6}"/>
    <hyperlink ref="C226" location="#'No similar activities c (enum)'!A3" display="No similar activities c (enum)" xr:uid="{9A4C8DFF-E179-489C-9218-B9DFC66427F7}"/>
    <hyperlink ref="B228" location="#'Step 4 Common practice anal 1'!A1" display="Step 4 Common practice anal 1" xr:uid="{A69DF1FA-ACA4-4361-A4CB-465799DD2202}"/>
    <hyperlink ref="B233" location="#'Tool 03'!A1" display="Tool 03" xr:uid="{1C8A355A-3C97-4443-B723-6763A8F506C0}"/>
    <hyperlink ref="B234" location="#'Tool 03 Add Fuel Type'!A1" display="Tool 03 Add Fuel Type" xr:uid="{9D00BF16-FA69-46F2-87CA-75A6B6B25F53}"/>
    <hyperlink ref="C237" location="#'What approach would you (enum)'!A3" display="What approach would you (enum)" xr:uid="{44B4D983-458A-4BE3-80DE-AAA19AFD6A74}"/>
    <hyperlink ref="B240" location="#'Tool 03 Is the fuel used measu'!A1" display="Tool 03 Is the fuel used measu" xr:uid="{1BDAE202-E539-41E0-954C-989C87F30519}"/>
    <hyperlink ref="C241" location="#'Is the fuel used measus (enum)'!A3" display="Is the fuel used measus (enum)" xr:uid="{D0723D17-AC58-4632-ADF6-F67DEC4FCECC}"/>
    <hyperlink ref="B249" location="#'Tool 04'!A1" display="Tool 04" xr:uid="{31D89148-0EEF-4D94-8994-ED093A08E180}"/>
    <hyperlink ref="C250" location="#'To which emission categ (enum)'!A3" display="To which emission categ (enum)" xr:uid="{D867D367-1616-4AB6-B7F8-A728FB3DD18B}"/>
    <hyperlink ref="C251" location="#'Will the project be imp (enum)'!A3" display="Will the project be imp (enum)" xr:uid="{297B33AF-8BFE-4D77-8679-0E944DCDC245}"/>
    <hyperlink ref="C258" location="#'Is methane captured (e. (enum)'!A3" display="Is methane captured (e. (enum)" xr:uid="{A4AA4177-EE0B-426A-B15E-55FA17DD7DAF}"/>
    <hyperlink ref="C259" location="#'For the baseline model  (enum)'!A3" display="For the baseline model  (enum)" xr:uid="{55F42C00-FA2F-4EAC-8959-207B4FE76968}"/>
    <hyperlink ref="C269" location="#'Please indicate the cli (enum)'!A3" display="Please indicate the cli (enum)" xr:uid="{B9C300F7-0415-4CD6-AF2F-2E1AC01928D3}"/>
    <hyperlink ref="C270" location="#'Please indicate the  1 (enum)'!A3" display="Please indicate the  1 (enum)" xr:uid="{86749532-2521-4594-BFD0-45B6CDFBDD45}"/>
    <hyperlink ref="C271" location="#'Is the solid waste weig (enum)'!A3" display="Is the solid waste weig (enum)" xr:uid="{4B95D913-0C93-46C5-952F-3FE045C07972}"/>
    <hyperlink ref="C272" location="#'Is more than 50 percent (enum)'!A3" display="Is more than 50 percent (enum)" xr:uid="{46087DD8-FF0A-46A9-ADFF-626C832D737D}"/>
    <hyperlink ref="C273" location="#'Is the SWDS is located  (enum)'!A3" display="Is the SWDS is located  (enum)" xr:uid="{1FFF945A-4F05-4C9B-BA0E-CD7375E7AD53}"/>
    <hyperlink ref="C274" location="#'Is the SWDS managed or  (enum)'!A3" display="Is the SWDS managed or  (enum)" xr:uid="{A40B7353-7EA1-40B5-BF4E-03A6E309945E}"/>
    <hyperlink ref="C275" location="#'Is residual waste is di (enum)'!A3" display="Is residual waste is di (enum)" xr:uid="{ABD8CAAA-6D8F-48BE-8B76-C03C3C02CB97}"/>
    <hyperlink ref="C276" location="#'Were the SWDS compartme (enum)'!A3" display="Were the SWDS compartme (enum)" xr:uid="{70D2BB85-5ED0-4833-A339-46338FF80B51}"/>
    <hyperlink ref="C277" location="#'For the fraction of DOC (enum)'!A3" display="For the fraction of DOC (enum)" xr:uid="{F7BFE214-60AB-4933-AB55-C20A2F8A8562}"/>
    <hyperlink ref="B278" location="#'Determining measurement MSW or'!A1" display="Determining measurement MSW or" xr:uid="{6D514C62-42E2-4724-833A-B2DB2AF27C33}"/>
    <hyperlink ref="C279" location="#'Is the tool being appli (enum)'!A3" display="Is the tool being appli (enum)" xr:uid="{2F5EFA92-6AB8-4C23-AAAF-EB808304484F}"/>
    <hyperlink ref="C285" location="#'Is the tool being ap 1 (enum)'!A3" display="Is the tool being ap 1 (enum)" xr:uid="{903D8D19-387B-4842-87E1-B2B240B84D29}"/>
    <hyperlink ref="C291" location="#'Select the applicable S (enum)'!A3" display="Select the applicable S (enum)" xr:uid="{9B905704-0719-469D-804F-FB8780B1D7D9}"/>
    <hyperlink ref="C292" location="#'For the methane correct (enum)'!A3" display="For the methane correct (enum)" xr:uid="{05955796-6DD1-4F83-B890-029CDE420CA9}"/>
    <hyperlink ref="C297" location="#'Does the SWDS have only (enum)'!A3" display="Does the SWDS have only (enum)" xr:uid="{0E51F3B1-FBDF-4860-B5FF-8AA3D8C61FEE}"/>
    <hyperlink ref="B298" location="#'Determining the methane correc'!A1" display="Determining the methane correc" xr:uid="{8940EE24-28C7-437C-B1EE-79D322ABEA37}"/>
    <hyperlink ref="C299" location="#'Does the SWDS have a wa (enum)'!A3" display="Does the SWDS have a wa (enum)" xr:uid="{A6EFA49C-7178-4B5C-AB3F-601646407F90}"/>
    <hyperlink ref="B318" location="#'Tool 05'!A1" display="Tool 05" xr:uid="{38C7C5A0-F446-4774-A9A1-9534C922D131}"/>
    <hyperlink ref="C319" location="#'If emissions are calcul (enum)'!A3" display="If emissions are calcul (enum)" xr:uid="{236C476B-04FC-4D1D-AEB3-EE266318EEDD}"/>
    <hyperlink ref="B320" location="#'Tool 05 Scenario C'!A1" display="Tool 05 Scenario C" xr:uid="{7A8ABBE7-F6C9-4CD1-8F00-30C8522DB4FF}"/>
    <hyperlink ref="C321" location="#'Please select the appro (enum)'!A3" display="Please select the appro (enum)" xr:uid="{AA4EFB5D-C50B-40DD-BA6A-D2B411A96A55}"/>
    <hyperlink ref="B322" location="#'Tool 05 Scenario A'!A1" display="Tool 05 Scenario A" xr:uid="{50F1137D-1E63-42AA-9511-08ABF11C7393}"/>
    <hyperlink ref="C323" location="#'Scenario A has 2 option (enum)'!A3" display="Scenario A has 2 option (enum)" xr:uid="{9B0AEA10-10FF-451F-BC6A-6C46435C6FA8}"/>
    <hyperlink ref="B324" location="#'Tool 07'!A1" display="Tool 07" xr:uid="{835731E3-04EF-4F5E-BED5-72F0411C23E5}"/>
    <hyperlink ref="C326" location="#'Does you have hourly or (enum)'!A3" display="Does you have hourly or (enum)" xr:uid="{2340B626-C9CF-4EFB-9E1D-68BF8B66B8AF}"/>
    <hyperlink ref="B327" location="#'Is LCMR share less than 50% in'!A1" display="Is LCMR share less than 50% in" xr:uid="{B11D65E4-079F-474F-97B2-4430F4561338}"/>
    <hyperlink ref="C328" location="#'Is LCMR share less than (enum)'!A3" display="Is LCMR share less than (enum)" xr:uid="{9491794C-6118-43A1-85DF-E3283DD01C99}"/>
    <hyperlink ref="B329" location="#'Is the average load by LCMR le'!A1" display="Is the average load by LCMR le" xr:uid="{3523E95C-C476-47F8-85B6-6D9970F670BD}"/>
    <hyperlink ref="C330" location="#'Is the average load by  (enum)'!A3" display="Is the average load by  (enum)" xr:uid="{90D5D183-5D99-43A6-AB74-E2B6ADED01B6}"/>
    <hyperlink ref="B331" location="#'Are hourly loads of the grid i'!A1" display="Are hourly loads of the grid i" xr:uid="{E9526463-C521-4A13-9444-AEF34A12E99F}"/>
    <hyperlink ref="C332" location="#'Are hourly loads of the (enum)'!A3" display="Are hourly loads of the (enum)" xr:uid="{2551CE86-CE90-4F0D-833B-DD5916E8BADD}"/>
    <hyperlink ref="B333" location="#'Is the LASL more than one thir'!A1" display="Is the LASL more than one thir" xr:uid="{4C3AA268-8475-472D-9C52-2417CC80ADAA}"/>
    <hyperlink ref="B334" location="#'Simple Adj OM'!A1" display="Simple Adj OM" xr:uid="{18436C81-8461-40A3-B5CD-A8630C791ED4}"/>
    <hyperlink ref="B335" location="#'Average OM Simple OM'!A1" display="Average OM Simple OM" xr:uid="{5EE28F6A-9A90-4793-B8DE-8D3D421B43C1}"/>
    <hyperlink ref="C336" location="#'Select one of the two o (enum)'!A3" display="Select one of the two o (enum)" xr:uid="{0EEF00CE-0C7C-4FDD-A241-3447897B41F7}"/>
    <hyperlink ref="B337" location="#'Calculation based on total fue'!A1" display="Calculation based on total fue" xr:uid="{3B5F2E29-5B08-473A-BF07-785181CE40E4}"/>
    <hyperlink ref="B338" location="#'Calculation based on average e'!A1" display="Calculation based on average e" xr:uid="{15B52B79-F36A-4384-9A18-D31E7B7FDBD5}"/>
    <hyperlink ref="B340" location="#'Average OM Simple OM'!A1" display="Average OM Simple OM" xr:uid="{85F0F1CF-6C78-473D-AED4-D86F0D128C23}"/>
    <hyperlink ref="C341" location="#'Select one of the two o (enum)'!A3" display="Select one of the two o (enum)" xr:uid="{D7DBE83F-7719-4F5C-8EA7-E6F06FC3F6B2}"/>
    <hyperlink ref="B342" location="#'Calculation based on total fue'!A1" display="Calculation based on total fue" xr:uid="{BF687435-9039-4F56-90CB-A882A367440E}"/>
    <hyperlink ref="B345" location="#'Fuel Type'!A1" display="Fuel Type" xr:uid="{E430C51C-6559-4E1A-9D51-65641D3255A1}"/>
    <hyperlink ref="B346" location="#'Calculation based on average e'!A1" display="Calculation based on average e" xr:uid="{90061819-76A9-487D-823B-9E084B4465D2}"/>
    <hyperlink ref="B348" location="#'(Average OM Simple Adj OM) Pow'!A1" display="(Average OM Simple Adj OM) Pow" xr:uid="{BD427DFB-2311-4A82-BB2A-7EFDB1404A5E}"/>
    <hyperlink ref="B350" location="#'Dispatch Data OM'!A1" display="Dispatch Data OM" xr:uid="{4ABAA20D-4844-473E-9A5F-3D8EF38580FF}"/>
    <hyperlink ref="C351" location="#'Select the option th 1 (enum)'!A3" display="Select the option th 1 (enum)" xr:uid="{DA847F29-FFF5-4393-B805-8468C28B5470}"/>
    <hyperlink ref="B353" location="#'Build Margin'!A1" display="Build Margin" xr:uid="{98FBF184-8137-46C5-A052-68607088D7B9}"/>
    <hyperlink ref="B358" location="#'Power Unit'!A1" display="Power Unit" xr:uid="{D71354A2-7F51-4FB8-8856-474C7FC712E6}"/>
    <hyperlink ref="B363" location="#'Combined Margin'!A1" display="Combined Margin" xr:uid="{E189F2BC-1EAB-4542-8A10-85753A5B46FB}"/>
    <hyperlink ref="C364" location="#'Is data to determine Bu (enum)'!A3" display="Is data to determine Bu (enum)" xr:uid="{9081FD50-6853-45F0-9813-3971CCE433D9}"/>
    <hyperlink ref="B365" location="#'Combined Margin. Is grid locat'!A1" display="Combined Margin. Is grid locat" xr:uid="{40C57E5E-7BB3-4634-8B6F-D2816E31F933}"/>
    <hyperlink ref="C366" location="#'Is grid located in LDCS (enum)'!A3" display="Is grid located in LDCS (enum)" xr:uid="{261045DD-EFF1-4A70-9A48-1FDF4AEDA508}"/>
    <hyperlink ref="B367" location="#'Simplified CM'!A1" display="Simplified CM" xr:uid="{E8CF327C-CF42-4F9A-AE53-196D59192313}"/>
    <hyperlink ref="C372" location="#'Is the project activity (enum)'!A3" display="Is the project activity (enum)" xr:uid="{D6EE0D3B-7CDF-482A-AA47-BD48A1485F8D}"/>
    <hyperlink ref="C373" location="#'Is the share of renewab (enum)'!A3" display="Is the share of renewab (enum)" xr:uid="{DCE6B6E9-EBF8-4996-9C8F-ECF20620AA92}"/>
    <hyperlink ref="C374" location="#'Has natural gas been us (enum)'!A3" display="Has natural gas been us (enum)" xr:uid="{2C4807FF-CB52-4FF1-89C0-DD539614021A}"/>
    <hyperlink ref="B376" location="#'Simplified CM for Isolated Gri'!A1" display="Simplified CM for Isolated Gri" xr:uid="{F0E1FE93-B9BD-4668-98C0-E9242BADD83A}"/>
    <hyperlink ref="C382" location="#'Is there a single diese (enum)'!A3" display="Is there a single diese (enum)" xr:uid="{884ABEAC-0ACC-475B-9F7C-1C5F722278BA}"/>
    <hyperlink ref="B383" location="#'For multiple power plants choo'!A1" display="For multiple power plants choo" xr:uid="{F21499A7-BE0B-4CDE-8CEE-00FC4330670F}"/>
    <hyperlink ref="B384" location="#'Simplified CM'!A1" display="Simplified CM" xr:uid="{8DAE5C09-BF77-4A1A-9249-F151D0C96430}"/>
    <hyperlink ref="C389" location="#'Is the project activity (enum)'!A3" display="Is the project activity (enum)" xr:uid="{59E6C97D-2EC4-48CC-B9D2-EF70AFE28376}"/>
    <hyperlink ref="C390" location="#'Is the share of renewab (enum)'!A3" display="Is the share of renewab (enum)" xr:uid="{83E6CAE7-E089-4405-9461-2D6BB9DEBB2F}"/>
    <hyperlink ref="C391" location="#'Has natural gas been us (enum)'!A3" display="Has natural gas been us (enum)" xr:uid="{2BEC0BCE-88C4-4310-9038-4C77CD7D2CE3}"/>
    <hyperlink ref="B393" location="#'Weighted average CM'!A1" display="Weighted average CM" xr:uid="{04FA2A34-DCAD-439F-ACA0-3751A4C70895}"/>
    <hyperlink ref="C398" location="#'Is this data for the fi (enum)'!A3" display="Is this data for the fi (enum)" xr:uid="{82430637-6DDA-44C0-84F0-BC57DB3D0977}"/>
    <hyperlink ref="C399" location="#'Select the option th 2 (enum)'!A3" display="Select the option th 2 (enum)" xr:uid="{7C598736-13BD-4E63-BF40-D7C7EC466F8C}"/>
    <hyperlink ref="B401" location="#'Tool 05 Scenario A | Default V'!A1" display="Tool 05 Scenario A | Default V" xr:uid="{E7F29953-BF1C-420B-9B31-A6349FDF52C0}"/>
    <hyperlink ref="C402" location="#'Choose which option  1 (enum)'!A3" display="Choose which option  1 (enum)" xr:uid="{5BEA2FF1-08C2-4B10-B8F2-991DEE398660}"/>
    <hyperlink ref="C403" location="#'Does hydro power plants (enum)'!A3" display="Does hydro power plants (enum)" xr:uid="{730B2C88-D981-4548-8593-977467302306}"/>
    <hyperlink ref="B404" location="#'Generic Approach'!A1" display="Generic Approach" xr:uid="{F6F945D3-4EB8-4623-8871-B29352D34B23}"/>
    <hyperlink ref="B414" location="#'Tool 05 Scenario B'!A1" display="Tool 05 Scenario B" xr:uid="{37D50DFB-C905-4E2B-AB42-A33EEC25A696}"/>
    <hyperlink ref="C415" location="#'Tool 05 provides 2 appr (enum)'!A3" display="Tool 05 provides 2 appr (enum)" xr:uid="{9FDEC165-5164-43C5-AAAE-F230D741B7C8}"/>
    <hyperlink ref="B416" location="#'Tool 05 Scenario B | Generic A'!A1" display="Tool 05 Scenario B | Generic A" xr:uid="{208C7B0D-B6CB-4C26-B708-AD7889F2B21C}"/>
    <hyperlink ref="C417" location="#'Please select which app (enum)'!A3" display="Please select which app (enum)" xr:uid="{16943C58-D111-4006-9E4D-91B7DD066926}"/>
    <hyperlink ref="C418" location="#'Choose which option app (enum)'!A3" display="Choose which option app (enum)" xr:uid="{B6C106DB-7F92-4F52-9489-2F8FF034FCEB}"/>
    <hyperlink ref="C419" location="#'Select the option th 3 (enum)'!A3" display="Select the option th 3 (enum)" xr:uid="{7A60C016-4034-4692-83A2-5A67DC8FDDA6}"/>
    <hyperlink ref="B420" location="#'Tool 05 Power Plants'!A1" display="Tool 05 Power Plants" xr:uid="{4494099F-4655-4ABD-8508-EBE2145F295E}"/>
    <hyperlink ref="C422" location="#'Type of fossil fuel use (enum)'!A3" display="Type of fossil fuel use (enum)" xr:uid="{5AA2155B-029B-44DE-89F5-89CB40681D1D}"/>
    <hyperlink ref="B432" location="#'Generic Approach'!A1" display="Generic Approach" xr:uid="{C089FD66-8E5A-42A9-886A-783457A19F6B}"/>
    <hyperlink ref="B446" location="#'Tool 05 Scenario B'!A1" display="Tool 05 Scenario B" xr:uid="{DFF6AA2F-7017-4C4E-9220-90E5DBCC1FB6}"/>
    <hyperlink ref="C447" location="#'Tool 05 provides 2 appr (enum)'!A3" display="Tool 05 provides 2 appr (enum)" xr:uid="{15768B67-1BAA-41A8-93AE-50C5C24198F0}"/>
    <hyperlink ref="B448" location="#'Tool 05 Scenario B | Generic A'!A1" display="Tool 05 Scenario B | Generic A" xr:uid="{BAFC93CF-4794-486D-9487-F89910FB6B02}"/>
    <hyperlink ref="C449" location="#'Please select which app (enum)'!A3" display="Please select which app (enum)" xr:uid="{6000C391-19F9-46A2-97F2-3DD7257D3181}"/>
    <hyperlink ref="C450" location="#'Choose which option app (enum)'!A3" display="Choose which option app (enum)" xr:uid="{EB6D1E25-0D43-49F9-A36B-20672033B84B}"/>
    <hyperlink ref="C451" location="#'Select the option th 3 (enum)'!A3" display="Select the option th 3 (enum)" xr:uid="{7886C1D8-02F9-4297-9719-3D0B5EF0A5D0}"/>
    <hyperlink ref="B452" location="#'Tool 05 Power Plants'!A1" display="Tool 05 Power Plants" xr:uid="{8DAE0E86-2F7B-44EE-9868-F339517DA955}"/>
    <hyperlink ref="C454" location="#'Type of fossil fuel use (enum)'!A3" display="Type of fossil fuel use (enum)" xr:uid="{C90D5371-FE63-4731-AA06-7B741B4D8BD7}"/>
    <hyperlink ref="B464" location="#'Generic Approach'!A1" display="Generic Approach" xr:uid="{0861CC42-8061-47C2-92F1-053B84043086}"/>
    <hyperlink ref="B478" location="#'Tool 05 Scenario A'!A1" display="Tool 05 Scenario A" xr:uid="{97211FF0-C703-405C-A174-3AF425C106B8}"/>
    <hyperlink ref="C479" location="#'Scenario A has 2 option (enum)'!A3" display="Scenario A has 2 option (enum)" xr:uid="{AA64939C-19F6-4362-9166-F232E9C03E6B}"/>
    <hyperlink ref="B480" location="#'Tool 07'!A1" display="Tool 07" xr:uid="{10231CA1-0E6F-4B3C-971D-8BCB9AE77421}"/>
    <hyperlink ref="C482" location="#'Does you have hourly or (enum)'!A3" display="Does you have hourly or (enum)" xr:uid="{04839167-C5F8-4C0B-994D-365229F61C10}"/>
    <hyperlink ref="B483" location="#'Is LCMR share less than 50% in'!A1" display="Is LCMR share less than 50% in" xr:uid="{CEC9630E-81DB-4D87-BB06-DA1DB3AD86F6}"/>
    <hyperlink ref="C484" location="#'Is LCMR share less than (enum)'!A3" display="Is LCMR share less than (enum)" xr:uid="{787FC514-DC63-455E-96E3-C6BC1327F2CE}"/>
    <hyperlink ref="B485" location="#'Is the average load by LCMR le'!A1" display="Is the average load by LCMR le" xr:uid="{B7B1F1BB-5792-4C65-AFAE-E0A69297DFAD}"/>
    <hyperlink ref="C486" location="#'Is the average load by  (enum)'!A3" display="Is the average load by  (enum)" xr:uid="{8D93C55C-AAD3-4D5F-A3EF-63C9D66DC671}"/>
    <hyperlink ref="B487" location="#'Are hourly loads of the grid i'!A1" display="Are hourly loads of the grid i" xr:uid="{51C323CF-F4BF-4BE0-9DB4-4E82C3C0174A}"/>
    <hyperlink ref="C488" location="#'Are hourly loads of the (enum)'!A3" display="Are hourly loads of the (enum)" xr:uid="{4B301899-45B3-45D0-B21C-8D274A143536}"/>
    <hyperlink ref="B489" location="#'Is the LASL more than one thir'!A1" display="Is the LASL more than one thir" xr:uid="{174F3BA8-5E2A-4562-A798-F88ABF177080}"/>
    <hyperlink ref="B490" location="#'Simple Adj OM'!A1" display="Simple Adj OM" xr:uid="{C7BFE04A-A8C0-48C3-AB2F-8BCF4254E475}"/>
    <hyperlink ref="B491" location="#'Average OM Simple OM'!A1" display="Average OM Simple OM" xr:uid="{D1742199-2C65-45CD-81DB-FBDCD5CAF4CA}"/>
    <hyperlink ref="C492" location="#'Select one of the two o (enum)'!A3" display="Select one of the two o (enum)" xr:uid="{1C142496-3223-4C81-BAC0-698EA239ABFD}"/>
    <hyperlink ref="B493" location="#'Calculation based on total fue'!A1" display="Calculation based on total fue" xr:uid="{B99FB13D-2E4F-48D4-B6DE-1D930CE97D57}"/>
    <hyperlink ref="B494" location="#'Calculation based on average e'!A1" display="Calculation based on average e" xr:uid="{386B7C60-5AB0-4085-8E69-5ACDFABA6E93}"/>
    <hyperlink ref="B496" location="#'Average OM Simple OM'!A1" display="Average OM Simple OM" xr:uid="{CE24CFB7-DE1F-44FA-8D04-3C46DA5017E9}"/>
    <hyperlink ref="C497" location="#'Select one of the two o (enum)'!A3" display="Select one of the two o (enum)" xr:uid="{F440A8D3-6EC2-447F-A22F-9EEA2C16EDB6}"/>
    <hyperlink ref="B498" location="#'Calculation based on total fue'!A1" display="Calculation based on total fue" xr:uid="{C08B43ED-5160-4D82-949D-F70AB4F09A71}"/>
    <hyperlink ref="B501" location="#'Fuel Type'!A1" display="Fuel Type" xr:uid="{0593C9CC-39C1-4AFA-8C5C-9FB5D0AAE689}"/>
    <hyperlink ref="B502" location="#'Calculation based on average e'!A1" display="Calculation based on average e" xr:uid="{6456AB57-C367-4B2F-ACDA-24355C6D8FF5}"/>
    <hyperlink ref="B504" location="#'(Average OM Simple Adj OM) Pow'!A1" display="(Average OM Simple Adj OM) Pow" xr:uid="{9FC2A33C-50B7-40C5-B864-846E8199B0CF}"/>
    <hyperlink ref="B506" location="#'Dispatch Data OM'!A1" display="Dispatch Data OM" xr:uid="{C4B3B05F-8C98-4DC8-8137-9B596EC691EC}"/>
    <hyperlink ref="C507" location="#'Select the option th 1 (enum)'!A3" display="Select the option th 1 (enum)" xr:uid="{F72ACBF0-FA16-471F-879B-6398C58D25CD}"/>
    <hyperlink ref="B509" location="#'Build Margin'!A1" display="Build Margin" xr:uid="{3E002BBF-DF5A-4FCA-866B-393B980750C6}"/>
    <hyperlink ref="B514" location="#'Power Unit'!A1" display="Power Unit" xr:uid="{758E6584-0E6E-420B-B533-FD3D0952AC9A}"/>
    <hyperlink ref="B519" location="#'Combined Margin'!A1" display="Combined Margin" xr:uid="{2FE3928E-8028-4766-A76D-0974019C7A43}"/>
    <hyperlink ref="C520" location="#'Is data to determine Bu (enum)'!A3" display="Is data to determine Bu (enum)" xr:uid="{1779C8F6-0E56-4BFE-9843-C347D092AEE1}"/>
    <hyperlink ref="B521" location="#'Combined Margin. Is grid locat'!A1" display="Combined Margin. Is grid locat" xr:uid="{13ADFC7C-3A73-4126-889F-A1CAE370C964}"/>
    <hyperlink ref="C522" location="#'Is grid located in LDCS (enum)'!A3" display="Is grid located in LDCS (enum)" xr:uid="{394301DA-FF21-4FA8-B0B0-CA1E35A3C100}"/>
    <hyperlink ref="B523" location="#'Simplified CM'!A1" display="Simplified CM" xr:uid="{FB3AC507-D8C7-4670-8F4A-D6DBA10C9521}"/>
    <hyperlink ref="C528" location="#'Is the project activity (enum)'!A3" display="Is the project activity (enum)" xr:uid="{4DE930F3-F0DC-41AE-86AF-1659FE1ABB3E}"/>
    <hyperlink ref="C529" location="#'Is the share of renewab (enum)'!A3" display="Is the share of renewab (enum)" xr:uid="{D38BAD81-C60A-4060-AECB-D1FED4F31892}"/>
    <hyperlink ref="C530" location="#'Has natural gas been us (enum)'!A3" display="Has natural gas been us (enum)" xr:uid="{E8F88170-3EB1-40C9-B7DC-A12227BEA0BB}"/>
    <hyperlink ref="B532" location="#'Simplified CM for Isolated Gri'!A1" display="Simplified CM for Isolated Gri" xr:uid="{22DBB4C1-51D8-45A6-9C7F-893082B45C37}"/>
    <hyperlink ref="C538" location="#'Is there a single diese (enum)'!A3" display="Is there a single diese (enum)" xr:uid="{5A678D48-313A-424E-AD0A-B3458C15D205}"/>
    <hyperlink ref="B539" location="#'For multiple power plants choo'!A1" display="For multiple power plants choo" xr:uid="{E72528CC-D857-4033-B014-79CB43680F54}"/>
    <hyperlink ref="B540" location="#'Simplified CM'!A1" display="Simplified CM" xr:uid="{64E5143F-7BE0-4068-A271-290F9D3CB52E}"/>
    <hyperlink ref="C545" location="#'Is the project activity (enum)'!A3" display="Is the project activity (enum)" xr:uid="{CD672E51-C062-4219-B8E6-38D9F2A83DE8}"/>
    <hyperlink ref="C546" location="#'Is the share of renewab (enum)'!A3" display="Is the share of renewab (enum)" xr:uid="{2FF94954-B1F3-4814-B0FB-C63ACC4FC158}"/>
    <hyperlink ref="C547" location="#'Has natural gas been us (enum)'!A3" display="Has natural gas been us (enum)" xr:uid="{B9BDCA4C-F012-4F4C-8360-DEA3C3DCB9F5}"/>
    <hyperlink ref="B549" location="#'Weighted average CM'!A1" display="Weighted average CM" xr:uid="{02E1AE96-198B-430D-8CE1-D950145754E4}"/>
    <hyperlink ref="C554" location="#'Is this data for the fi (enum)'!A3" display="Is this data for the fi (enum)" xr:uid="{C64FE0ED-7FEB-4741-BD02-67018E9FD251}"/>
    <hyperlink ref="C555" location="#'Select the option th 2 (enum)'!A3" display="Select the option th 2 (enum)" xr:uid="{0CF0965B-849E-44A7-98B9-2DC26E86E968}"/>
    <hyperlink ref="B557" location="#'Tool 05 Scenario A | Default V'!A1" display="Tool 05 Scenario A | Default V" xr:uid="{20436E21-F1C4-472D-B6CE-FF42DBE1890D}"/>
    <hyperlink ref="C558" location="#'Choose which option  1 (enum)'!A3" display="Choose which option  1 (enum)" xr:uid="{8E09214B-83A2-4B85-9AA4-A554E3BB2ABF}"/>
    <hyperlink ref="C559" location="#'Does hydro power plants (enum)'!A3" display="Does hydro power plants (enum)" xr:uid="{2610BB8C-661D-4C4C-8F94-538B6873AFA8}"/>
    <hyperlink ref="B560" location="#'Generic Approach'!A1" display="Generic Approach" xr:uid="{C0CD074F-8CF7-41BF-B027-F704763F4D66}"/>
    <hyperlink ref="B570" location="#'Tool 05 Scenario B'!A1" display="Tool 05 Scenario B" xr:uid="{EA84BFCF-D6DD-4853-AAC5-453E3FCDC2B7}"/>
    <hyperlink ref="C571" location="#'Tool 05 provides 2 appr (enum)'!A3" display="Tool 05 provides 2 appr (enum)" xr:uid="{F6577A07-0CAB-45A0-9A7E-53C1D734441F}"/>
    <hyperlink ref="B572" location="#'Tool 05 Scenario B | Generic A'!A1" display="Tool 05 Scenario B | Generic A" xr:uid="{9ACDF5EB-6783-4C04-A5E2-73547AD92C55}"/>
    <hyperlink ref="C573" location="#'Please select which app (enum)'!A3" display="Please select which app (enum)" xr:uid="{EB6B0541-1220-4676-9F8F-9335D74823EA}"/>
    <hyperlink ref="C574" location="#'Choose which option app (enum)'!A3" display="Choose which option app (enum)" xr:uid="{CF0B0B5C-9C96-4D66-9CC1-1EB880A838AA}"/>
    <hyperlink ref="C575" location="#'Select the option th 3 (enum)'!A3" display="Select the option th 3 (enum)" xr:uid="{4B14FBD8-5E75-49DC-9985-25A651203548}"/>
    <hyperlink ref="B576" location="#'Tool 05 Power Plants'!A1" display="Tool 05 Power Plants" xr:uid="{9C4E101B-46BD-471F-BE5F-FA0204482DB4}"/>
    <hyperlink ref="C578" location="#'Type of fossil fuel use (enum)'!A3" display="Type of fossil fuel use (enum)" xr:uid="{A6CEED9D-CBD9-4B91-8115-ACA6184322F0}"/>
    <hyperlink ref="B588" location="#'Generic Approach'!A1" display="Generic Approach" xr:uid="{14B605FF-8BD3-4D0D-98E0-B855BD000A08}"/>
    <hyperlink ref="B602" location="#'Tool 05 Scenario A'!A1" display="Tool 05 Scenario A" xr:uid="{CAFE5DE1-579F-41D3-8C51-1A921644F88C}"/>
    <hyperlink ref="C603" location="#'Scenario A has 2 option (enum)'!A3" display="Scenario A has 2 option (enum)" xr:uid="{88022AB3-0E69-4492-BC82-766A5B79D9B1}"/>
    <hyperlink ref="B604" location="#'Tool 07'!A1" display="Tool 07" xr:uid="{6816F089-DA15-4D75-97F6-3E466AB8D6E4}"/>
    <hyperlink ref="C606" location="#'Does you have hourly or (enum)'!A3" display="Does you have hourly or (enum)" xr:uid="{08AB9278-76F0-4F81-85C6-911F91FC7344}"/>
    <hyperlink ref="B607" location="#'Is LCMR share less than 50% in'!A1" display="Is LCMR share less than 50% in" xr:uid="{D29C97BF-442D-4F64-9141-88354F38C7DE}"/>
    <hyperlink ref="C608" location="#'Is LCMR share less than (enum)'!A3" display="Is LCMR share less than (enum)" xr:uid="{E33207F6-141C-46AE-9429-1A632EBA15A2}"/>
    <hyperlink ref="B609" location="#'Is the average load by LCMR le'!A1" display="Is the average load by LCMR le" xr:uid="{25FDBB42-1E8F-4BDE-92DA-5A481849E014}"/>
    <hyperlink ref="C610" location="#'Is the average load by  (enum)'!A3" display="Is the average load by  (enum)" xr:uid="{FE7430F8-8017-489C-8014-3F2DB40F2419}"/>
    <hyperlink ref="B611" location="#'Are hourly loads of the grid i'!A1" display="Are hourly loads of the grid i" xr:uid="{A3AC178E-22EB-431F-9CC6-24BB089E6796}"/>
    <hyperlink ref="C612" location="#'Are hourly loads of the (enum)'!A3" display="Are hourly loads of the (enum)" xr:uid="{370DF2B7-367C-4D72-A299-274F463E0608}"/>
    <hyperlink ref="B613" location="#'Is the LASL more than one thir'!A1" display="Is the LASL more than one thir" xr:uid="{E93C5121-83B4-4CBE-B758-CD50165AD603}"/>
    <hyperlink ref="C614" location="#'Is the LASL more than o (enum)'!A3" display="Is the LASL more than o (enum)" xr:uid="{E18850F1-30A3-4872-8B01-926C8F78B062}"/>
    <hyperlink ref="B615" location="#'Do you have annual aggregated '!A1" display="Do you have annual aggregated " xr:uid="{1ADDC71D-A38B-475B-8AD8-BC83FA341667}"/>
    <hyperlink ref="B616" location="#'Simple Adj OM'!A1" display="Simple Adj OM" xr:uid="{0235DB7C-23E7-45C1-9047-E02E6BA91792}"/>
    <hyperlink ref="B617" location="#'Simple Adj OM'!A1" display="Simple Adj OM" xr:uid="{9394D77B-03BD-46C8-957C-8DF667C81940}"/>
    <hyperlink ref="C618" location="#'Select the approach you (enum)'!A3" display="Select the approach you (enum)" xr:uid="{0586E0BC-4453-4E8B-B969-A9EF6CA21678}"/>
    <hyperlink ref="B619" location="#'Lambda Approach 2'!A1" display="Lambda Approach 2" xr:uid="{4F1BB431-EDDB-4B21-A936-E39611CFCB2E}"/>
    <hyperlink ref="B620" location="#'Lambda Approach 1'!A1" display="Lambda Approach 1" xr:uid="{507BF325-1F82-4F68-851D-07A6BED6C22D}"/>
    <hyperlink ref="B622" location="#'(Average OM Simple Adj OM) Pow'!A1" display="(Average OM Simple Adj OM) Pow" xr:uid="{1038FFDE-6027-48A8-845D-2959EABBE161}"/>
    <hyperlink ref="B623" location="#'Average OM Simple OM'!A1" display="Average OM Simple OM" xr:uid="{28540338-3245-4611-8986-043CD8852133}"/>
    <hyperlink ref="C624" location="#'Select one of the two o (enum)'!A3" display="Select one of the two o (enum)" xr:uid="{D3C075F0-41B7-43AA-8803-51A7209493E6}"/>
    <hyperlink ref="B625" location="#'Calculation based on total fue'!A1" display="Calculation based on total fue" xr:uid="{18C7DF68-3677-4DEF-ABDA-CB1A08061FB9}"/>
    <hyperlink ref="B628" location="#'Fuel Type'!A1" display="Fuel Type" xr:uid="{A9B329C5-4010-4A63-95A8-47DFD77DB1AE}"/>
    <hyperlink ref="B629" location="#'Calculation based on average e'!A1" display="Calculation based on average e" xr:uid="{E4659A37-AC05-4F58-A122-88AE14052CC2}"/>
    <hyperlink ref="B631" location="#'(Average OM Simple Adj OM) Pow'!A1" display="(Average OM Simple Adj OM) Pow" xr:uid="{E5AEDBDC-27F2-4B78-8313-ABE30173B60F}"/>
    <hyperlink ref="B633" location="#'Average OM Simple OM'!A1" display="Average OM Simple OM" xr:uid="{D49B29E5-078C-43D8-80A5-1311DE370C68}"/>
    <hyperlink ref="C634" location="#'Select one of the two o (enum)'!A3" display="Select one of the two o (enum)" xr:uid="{B8C92173-A0FF-49D0-BDBA-3F655F5BBA27}"/>
    <hyperlink ref="B635" location="#'Calculation based on total fue'!A1" display="Calculation based on total fue" xr:uid="{7AB7F6E4-A0D6-460B-8F7D-23F1177365DF}"/>
    <hyperlink ref="B638" location="#'Fuel Type'!A1" display="Fuel Type" xr:uid="{602FF944-B3D8-4957-88BB-53BD639A1422}"/>
    <hyperlink ref="B643" location="#'Calculation based on average e'!A1" display="Calculation based on average e" xr:uid="{41EB9292-2C6C-40D2-AA9E-F27D93F82757}"/>
    <hyperlink ref="B645" location="#'(Average OM Simple Adj OM) Pow'!A1" display="(Average OM Simple Adj OM) Pow" xr:uid="{7148E6B2-CEC6-4139-A556-8788D9C01150}"/>
    <hyperlink ref="C646" location="#'Select the option that  (enum)'!A3" display="Select the option that  (enum)" xr:uid="{54FCAC83-9AA5-4CE8-BBD8-E70CE8473E11}"/>
    <hyperlink ref="B647" location="#'Average OM (Option A3)'!A1" display="Average OM (Option A3)" xr:uid="{C3A0DB5C-982B-4EDF-A8F5-66813111C3F9}"/>
    <hyperlink ref="B648" location="#'Average OM (Option A2)'!A1" display="Average OM (Option A2)" xr:uid="{73BD9232-96B1-445D-BDB8-3DC8523555A3}"/>
    <hyperlink ref="B649" location="#'Average OM (Option A1)'!A1" display="Average OM (Option A1)" xr:uid="{08B3199E-9474-4908-9807-ECA0763ACEE8}"/>
    <hyperlink ref="B651" location="#'Dispatch Data OM'!A1" display="Dispatch Data OM" xr:uid="{A81A3706-6E0F-48F6-AB37-BEA03F54FDFB}"/>
    <hyperlink ref="C652" location="#'Select the option th 1 (enum)'!A3" display="Select the option th 1 (enum)" xr:uid="{E4489BCE-3220-49B8-847B-B69693C497FD}"/>
    <hyperlink ref="B654" location="#'Build Margin'!A1" display="Build Margin" xr:uid="{FCDF3D11-DA03-40AE-B034-6EE8712B77A5}"/>
    <hyperlink ref="B659" location="#'Power Unit'!A1" display="Power Unit" xr:uid="{C363518D-79EF-4943-80CB-6985C961EDD7}"/>
    <hyperlink ref="B664" location="#'Combined Margin'!A1" display="Combined Margin" xr:uid="{74D12C7A-0E27-47F3-88FE-EC1899FB845F}"/>
    <hyperlink ref="C665" location="#'Is data to determine Bu (enum)'!A3" display="Is data to determine Bu (enum)" xr:uid="{0FF44F52-C0DB-4624-AAF9-78A8FA7E3407}"/>
    <hyperlink ref="B666" location="#'Combined Margin. Is grid locat'!A1" display="Combined Margin. Is grid locat" xr:uid="{A64A45C6-8E68-41D2-AB07-4359B7DCDE3E}"/>
    <hyperlink ref="C667" location="#'Is grid located in LDCS (enum)'!A3" display="Is grid located in LDCS (enum)" xr:uid="{2AF417AC-B7AE-4A5B-A03D-44F736133009}"/>
    <hyperlink ref="B668" location="#'Simplified CM'!A1" display="Simplified CM" xr:uid="{DAC663D9-B6A8-49EB-A5A9-FEDB0D84D768}"/>
    <hyperlink ref="C673" location="#'Is the project activity (enum)'!A3" display="Is the project activity (enum)" xr:uid="{A639727E-AA88-4457-A0DE-2D558F7B479E}"/>
    <hyperlink ref="C674" location="#'Is the share of renewab (enum)'!A3" display="Is the share of renewab (enum)" xr:uid="{EE2F5376-D9A8-4FD0-A123-817A43D3FAF6}"/>
    <hyperlink ref="C675" location="#'Has natural gas been us (enum)'!A3" display="Has natural gas been us (enum)" xr:uid="{305D3FD1-4E49-4DDF-B629-0AE594DA9B86}"/>
    <hyperlink ref="B677" location="#'Simplified CM for Isolated Gri'!A1" display="Simplified CM for Isolated Gri" xr:uid="{5C5E18B2-E297-4172-8F0F-D8F71C26106C}"/>
    <hyperlink ref="C683" location="#'Is there a single diese (enum)'!A3" display="Is there a single diese (enum)" xr:uid="{DE8325BD-CF9B-4A42-82D3-9A807007110B}"/>
    <hyperlink ref="B684" location="#'For multiple power plants choo'!A1" display="For multiple power plants choo" xr:uid="{EA7B12BE-6BB1-460C-B7BC-B2FC2573ADAA}"/>
    <hyperlink ref="C685" location="#'For multiple power plan (enum)'!A3" display="For multiple power plan (enum)" xr:uid="{87AFDEA9-4F25-4C71-A95D-BC651EF65120}"/>
    <hyperlink ref="C686" location="#'Are there gaseous fuel- (enum)'!A3" display="Are there gaseous fuel- (enum)" xr:uid="{C8CAA586-208E-4BC3-909A-A31E9533C88A}"/>
    <hyperlink ref="C687" location="#'Are there gaseous fu 1 (enum)'!A3" display="Are there gaseous fu 1 (enum)" xr:uid="{B90C5B5C-16BC-4A8C-A815-E6A876A7312C}"/>
    <hyperlink ref="B688" location="#'Simplified CM'!A1" display="Simplified CM" xr:uid="{B30A1983-4AE7-4425-86EF-0CA84C553809}"/>
    <hyperlink ref="C693" location="#'Is the project activity (enum)'!A3" display="Is the project activity (enum)" xr:uid="{EDD74AA9-756E-458C-A380-3C23824D7B9B}"/>
    <hyperlink ref="C694" location="#'Is the share of renewab (enum)'!A3" display="Is the share of renewab (enum)" xr:uid="{7657CA46-9F42-4A0A-9636-9A3B0DA91C38}"/>
    <hyperlink ref="C695" location="#'Has natural gas been us (enum)'!A3" display="Has natural gas been us (enum)" xr:uid="{EEB79720-88C6-40B4-9E7D-34334960AE47}"/>
    <hyperlink ref="B697" location="#'Weighted average CM'!A1" display="Weighted average CM" xr:uid="{81A4E7E6-C029-4744-BA23-DC3A59326B95}"/>
    <hyperlink ref="C702" location="#'Is this data for the fi (enum)'!A3" display="Is this data for the fi (enum)" xr:uid="{507840E8-F6C2-4892-8A5B-52F22FDCB439}"/>
    <hyperlink ref="C703" location="#'Select the option th 2 (enum)'!A3" display="Select the option th 2 (enum)" xr:uid="{1B824C07-EC39-466B-B0E4-4B6EEE7F4822}"/>
    <hyperlink ref="B705" location="#'Tool 05 Scenario A | Default V'!A1" display="Tool 05 Scenario A | Default V" xr:uid="{4B101F5E-3018-4F80-89CA-9ACDD2396838}"/>
    <hyperlink ref="C706" location="#'Choose which option  1 (enum)'!A3" display="Choose which option  1 (enum)" xr:uid="{7591BF22-F09E-49C9-9366-1DCF18BB4B22}"/>
    <hyperlink ref="C707" location="#'Does hydro power plants (enum)'!A3" display="Does hydro power plants (enum)" xr:uid="{AACEC011-6E54-42FE-AAA2-EE3053423346}"/>
    <hyperlink ref="B708" location="#'Generic Approach'!A1" display="Generic Approach" xr:uid="{881FF4FD-9907-488F-8E46-0080D9674451}"/>
    <hyperlink ref="B724" location="#'Tool 13'!A1" display="Tool 13" xr:uid="{5516C266-3CEA-40BF-BB3B-BD2184CC0F86}"/>
    <hyperlink ref="B726" location="#'Determination of the quantity '!A1" display="Determination of the quantity " xr:uid="{60A72049-31F1-4D2C-B476-DEA2E6E5CD41}"/>
    <hyperlink ref="C727" location="#'There are two option 1 (enum)'!A3" display="There are two option 1 (enum)" xr:uid="{55E03A57-9435-49B4-8E1A-9C5582BFC7B2}"/>
    <hyperlink ref="B731" location="#'Determination of project em 4'!A1" display="Determination of project em 4" xr:uid="{EC4F550E-FA5E-46B9-926F-F28C0E4C8763}"/>
    <hyperlink ref="C732" location="#'Where the composting ac (enum)'!A3" display="Where the composting ac (enum)" xr:uid="{C8F9A20F-56CE-49DE-98F1-D4ECCF530506}"/>
    <hyperlink ref="B734" location="#'Tool 05'!A1" display="Tool 05" xr:uid="{71F902E6-4DD0-4046-82CE-970754F9CF96}"/>
    <hyperlink ref="C735" location="#'If emissions are calcul (enum)'!A3" display="If emissions are calcul (enum)" xr:uid="{3A408004-B03C-4C93-B42B-FA67299781D7}"/>
    <hyperlink ref="B736" location="#'Tool 05 Scenario C'!A1" display="Tool 05 Scenario C" xr:uid="{DB347FE1-0D25-4B24-B7DC-CDE1BB25447B}"/>
    <hyperlink ref="C737" location="#'Please select the appro (enum)'!A3" display="Please select the appro (enum)" xr:uid="{DF685FE5-A8D9-4FB2-A781-5CECAA20B53A}"/>
    <hyperlink ref="B738" location="#'Tool 05 Scenario A'!A1" display="Tool 05 Scenario A" xr:uid="{057E32C8-3FEA-4F3E-829A-23E8D072C734}"/>
    <hyperlink ref="C739" location="#'Scenario A has 2 option (enum)'!A3" display="Scenario A has 2 option (enum)" xr:uid="{CBB5A459-8531-4080-83D3-CC17EEBF47C3}"/>
    <hyperlink ref="B740" location="#'Tool 07'!A1" display="Tool 07" xr:uid="{E1D018BE-58C6-414A-899B-85C300E9F5F7}"/>
    <hyperlink ref="C742" location="#'Does you have hourly or (enum)'!A3" display="Does you have hourly or (enum)" xr:uid="{12412EC3-4CEC-42CF-9686-714644E7E815}"/>
    <hyperlink ref="B743" location="#'Is LCMR share less than 50% in'!A1" display="Is LCMR share less than 50% in" xr:uid="{CD760E39-E596-4C06-A444-173A45016222}"/>
    <hyperlink ref="C744" location="#'Is LCMR share less than (enum)'!A3" display="Is LCMR share less than (enum)" xr:uid="{83F11684-44D3-4832-8A58-3E511E81BC7A}"/>
    <hyperlink ref="B745" location="#'Is the average load by LCMR le'!A1" display="Is the average load by LCMR le" xr:uid="{1B8F8BB5-D799-450E-BF8F-751365DA43B8}"/>
    <hyperlink ref="B746" location="#'Average OM Simple OM'!A1" display="Average OM Simple OM" xr:uid="{F2425DBD-F623-4A8C-B563-3B07C56EA071}"/>
    <hyperlink ref="B747" location="#'Dispatch Data OM'!A1" display="Dispatch Data OM" xr:uid="{0C608E14-558E-4EF6-A2F4-555C3A18465C}"/>
    <hyperlink ref="C748" location="#'Select the option th 1 (enum)'!A3" display="Select the option th 1 (enum)" xr:uid="{26F69DA5-12CD-42B2-937D-458C91E9EDE6}"/>
    <hyperlink ref="B750" location="#'Build Margin'!A1" display="Build Margin" xr:uid="{872A6B23-136A-4857-A480-9793003D3545}"/>
    <hyperlink ref="B755" location="#'Power Unit'!A1" display="Power Unit" xr:uid="{73D92B1A-F033-4D0D-98E9-A06E98902431}"/>
    <hyperlink ref="B756" location="#'Combined Margin'!A1" display="Combined Margin" xr:uid="{F96149C0-2CF9-46E5-90FE-FB4FDD50BD7C}"/>
    <hyperlink ref="C757" location="#'Is data to determine Bu (enum)'!A3" display="Is data to determine Bu (enum)" xr:uid="{C9159398-B854-41F5-BD08-4571BA1926D9}"/>
    <hyperlink ref="B758" location="#'Combined Margin. Is grid locat'!A1" display="Combined Margin. Is grid locat" xr:uid="{AEBD4EEE-8684-411C-A896-4C02A2826487}"/>
    <hyperlink ref="B759" location="#'Weighted average CM'!A1" display="Weighted average CM" xr:uid="{5F2DEE6B-AD20-42AC-B44A-35EFD24DFA00}"/>
    <hyperlink ref="C760" location="#'Is this data for the fi (enum)'!A3" display="Is this data for the fi (enum)" xr:uid="{CB05903B-EBF4-4A13-B973-67FABC634571}"/>
    <hyperlink ref="C761" location="#'Select the option th 2 (enum)'!A3" display="Select the option th 2 (enum)" xr:uid="{B81D6BAF-6844-4F83-88B5-FB58407AB39D}"/>
    <hyperlink ref="B763" location="#'Tool 05 Scenario A | Default V'!A1" display="Tool 05 Scenario A | Default V" xr:uid="{B8122A42-9C89-4E8F-B542-3EE095C73F2B}"/>
    <hyperlink ref="C764" location="#'Choose which option  1 (enum)'!A3" display="Choose which option  1 (enum)" xr:uid="{7E6A3557-446C-4B84-9E97-5313C6739292}"/>
    <hyperlink ref="C765" location="#'Does hydro power plants (enum)'!A3" display="Does hydro power plants (enum)" xr:uid="{EEE68443-157F-4686-A72F-7349BA042657}"/>
    <hyperlink ref="B766" location="#'Generic Approach'!A1" display="Generic Approach" xr:uid="{55CEE310-2419-4F96-AE69-22756C75DCE1}"/>
    <hyperlink ref="B776" location="#'Tool 05 Scenario B'!A1" display="Tool 05 Scenario B" xr:uid="{74F257B7-FB42-4423-8791-29B97721A421}"/>
    <hyperlink ref="C777" location="#'Tool 05 provides 2 appr (enum)'!A3" display="Tool 05 provides 2 appr (enum)" xr:uid="{42E6B229-4BA9-4945-A29B-2DFE2FD6FA21}"/>
    <hyperlink ref="B778" location="#'Tool 05 Scenario B | Generic A'!A1" display="Tool 05 Scenario B | Generic A" xr:uid="{AC73EFF7-B14E-4590-9DBD-5DF3C083C54A}"/>
    <hyperlink ref="C779" location="#'Please select which app (enum)'!A3" display="Please select which app (enum)" xr:uid="{7D410571-3970-4629-9D4C-30096AADBE0D}"/>
    <hyperlink ref="C780" location="#'Choose which option app (enum)'!A3" display="Choose which option app (enum)" xr:uid="{1BD1A366-B8F3-4FBB-9A0A-5C4FFF199EF1}"/>
    <hyperlink ref="C781" location="#'Select the option th 3 (enum)'!A3" display="Select the option th 3 (enum)" xr:uid="{2199ED76-78EF-43FC-B6B0-5AAD882CAE08}"/>
    <hyperlink ref="B782" location="#'Tool 05 Power Plants'!A1" display="Tool 05 Power Plants" xr:uid="{22209665-8682-43FC-AC85-ABEF3ECEB6A4}"/>
    <hyperlink ref="C784" location="#'Type of fossil fuel use (enum)'!A3" display="Type of fossil fuel use (enum)" xr:uid="{89CE4A31-9CAA-450C-8927-9346F0BC5CC5}"/>
    <hyperlink ref="B794" location="#'Generic Approach'!A1" display="Generic Approach" xr:uid="{C372264A-C6E3-4F6B-B417-4898CB45BF37}"/>
    <hyperlink ref="B808" location="#'Tool 05 Scenario B'!A1" display="Tool 05 Scenario B" xr:uid="{02C405CC-F95C-4266-9FA9-DF576C5D0A55}"/>
    <hyperlink ref="C809" location="#'Tool 05 provides 2 appr (enum)'!A3" display="Tool 05 provides 2 appr (enum)" xr:uid="{B3585F1C-CE14-44AB-9991-F69D686E3354}"/>
    <hyperlink ref="B810" location="#'Tool 05 Scenario B | Generic A'!A1" display="Tool 05 Scenario B | Generic A" xr:uid="{6076FD2B-E8C2-42BD-9C13-8EA6F1477E81}"/>
    <hyperlink ref="C811" location="#'Please select which app (enum)'!A3" display="Please select which app (enum)" xr:uid="{8D9C7DE2-5D37-4881-9082-BE923A975B27}"/>
    <hyperlink ref="C812" location="#'Choose which option app (enum)'!A3" display="Choose which option app (enum)" xr:uid="{33250567-E1D4-425C-A80E-1F8EEF0D1BCA}"/>
    <hyperlink ref="C813" location="#'Select the option th 3 (enum)'!A3" display="Select the option th 3 (enum)" xr:uid="{3F676958-5B73-4FA6-9D3D-E95360DE1485}"/>
    <hyperlink ref="B814" location="#'Tool 05 Power Plants'!A1" display="Tool 05 Power Plants" xr:uid="{362AA3D5-6674-4930-9B4F-CBADCB31981C}"/>
    <hyperlink ref="C816" location="#'Type of fossil fuel use (enum)'!A3" display="Type of fossil fuel use (enum)" xr:uid="{ED0E90DB-ED04-4795-9D6A-D999DAC890CD}"/>
    <hyperlink ref="B826" location="#'Generic Approach'!A1" display="Generic Approach" xr:uid="{96C80257-D865-4F21-B4CA-115DEE44607B}"/>
    <hyperlink ref="B840" location="#'Tool 05 Scenario A'!A1" display="Tool 05 Scenario A" xr:uid="{3CBA6D10-E8C4-4DEC-ADEC-1C1615DFD296}"/>
    <hyperlink ref="C841" location="#'Scenario A has 2 option (enum)'!A3" display="Scenario A has 2 option (enum)" xr:uid="{FE6411E1-B988-4D63-8F11-38CA05312014}"/>
    <hyperlink ref="B842" location="#'Tool 07'!A1" display="Tool 07" xr:uid="{1D52BF6C-611B-4FE3-9B2D-5BCAEE22B513}"/>
    <hyperlink ref="C844" location="#'Does you have hourly or (enum)'!A3" display="Does you have hourly or (enum)" xr:uid="{120A6EFC-ADCD-4A29-ACAF-03EFDCDCB377}"/>
    <hyperlink ref="B845" location="#'Is LCMR share less than 50% in'!A1" display="Is LCMR share less than 50% in" xr:uid="{A9D18F1C-015D-4739-A65B-AA5029407063}"/>
    <hyperlink ref="C846" location="#'Is LCMR share less than (enum)'!A3" display="Is LCMR share less than (enum)" xr:uid="{54C6592B-EBAA-4FD4-A5D3-6BFD9490E135}"/>
    <hyperlink ref="B847" location="#'Is the average load by LCMR le'!A1" display="Is the average load by LCMR le" xr:uid="{280D46F5-E0BA-4667-9F6B-DFD4F11F15E3}"/>
    <hyperlink ref="B848" location="#'Average OM Simple OM'!A1" display="Average OM Simple OM" xr:uid="{705DC569-8A89-4844-9C16-150214DD6813}"/>
    <hyperlink ref="B849" location="#'Dispatch Data OM'!A1" display="Dispatch Data OM" xr:uid="{87989D7A-EC16-4172-B366-2661A4F9F5A9}"/>
    <hyperlink ref="C850" location="#'Select the option th 1 (enum)'!A3" display="Select the option th 1 (enum)" xr:uid="{828C5963-ECA3-436A-9BC6-3A638C24EE0C}"/>
    <hyperlink ref="B852" location="#'Build Margin'!A1" display="Build Margin" xr:uid="{B3E602CA-C456-46FC-A490-B97C1FBD48A4}"/>
    <hyperlink ref="B857" location="#'Power Unit'!A1" display="Power Unit" xr:uid="{9EC46520-57AF-4944-8B5C-5A714B0CE656}"/>
    <hyperlink ref="B858" location="#'Combined Margin'!A1" display="Combined Margin" xr:uid="{936364B7-13DC-412F-82AB-1E0D7D5EACE5}"/>
    <hyperlink ref="C859" location="#'Is data to determine Bu (enum)'!A3" display="Is data to determine Bu (enum)" xr:uid="{4CA7F8EB-95C8-4BF1-A750-D64D6F737BC6}"/>
    <hyperlink ref="B860" location="#'Combined Margin. Is grid locat'!A1" display="Combined Margin. Is grid locat" xr:uid="{C1807BB7-2718-452D-B180-9A99B796818A}"/>
    <hyperlink ref="B861" location="#'Weighted average CM'!A1" display="Weighted average CM" xr:uid="{FCC246CE-DDEF-4BD6-B6CC-91527CF34B76}"/>
    <hyperlink ref="C862" location="#'Is this data for the fi (enum)'!A3" display="Is this data for the fi (enum)" xr:uid="{CA296F36-742E-43A9-8D1F-BB37B2F77F55}"/>
    <hyperlink ref="C863" location="#'Select the option th 2 (enum)'!A3" display="Select the option th 2 (enum)" xr:uid="{A135FCBB-1BC3-44B3-B33C-9797633DC21C}"/>
    <hyperlink ref="B865" location="#'Tool 05 Scenario A | Default V'!A1" display="Tool 05 Scenario A | Default V" xr:uid="{EAAF4AA8-3F92-4468-BB7C-8910D3C4F743}"/>
    <hyperlink ref="C866" location="#'Choose which option  1 (enum)'!A3" display="Choose which option  1 (enum)" xr:uid="{5A4ED538-4533-4E37-B0BA-1E11C19BA772}"/>
    <hyperlink ref="C867" location="#'Does hydro power plants (enum)'!A3" display="Does hydro power plants (enum)" xr:uid="{4E721868-3608-4351-8F6D-1581676ECA80}"/>
    <hyperlink ref="B868" location="#'Generic Approach'!A1" display="Generic Approach" xr:uid="{2C101890-52F5-472D-BD4B-B1740E2B71F6}"/>
    <hyperlink ref="B878" location="#'Tool 05 Scenario B'!A1" display="Tool 05 Scenario B" xr:uid="{7BDC7B33-7BBE-4D00-98E9-506F6F032011}"/>
    <hyperlink ref="C879" location="#'Tool 05 provides 2 appr (enum)'!A3" display="Tool 05 provides 2 appr (enum)" xr:uid="{50E5EE8F-9010-42EA-ACAC-EAA58F926B59}"/>
    <hyperlink ref="B880" location="#'Tool 05 Scenario B | Generic A'!A1" display="Tool 05 Scenario B | Generic A" xr:uid="{5F421796-9AE5-4C94-9D83-2D86CDE80A36}"/>
    <hyperlink ref="C881" location="#'Please select which app (enum)'!A3" display="Please select which app (enum)" xr:uid="{BC022959-5972-4976-9F28-0E9076DD5AA9}"/>
    <hyperlink ref="C882" location="#'Choose which option app (enum)'!A3" display="Choose which option app (enum)" xr:uid="{FBD4BB75-FF8E-4FEC-AC59-0AFA0C24C681}"/>
    <hyperlink ref="C883" location="#'Select the option th 3 (enum)'!A3" display="Select the option th 3 (enum)" xr:uid="{DCD450E9-F4B4-44D9-B27B-EFA09572C78C}"/>
    <hyperlink ref="B884" location="#'Tool 05 Power Plants'!A1" display="Tool 05 Power Plants" xr:uid="{2CC165CE-A871-471D-A0FB-6925E8215855}"/>
    <hyperlink ref="C886" location="#'Type of fossil fuel use (enum)'!A3" display="Type of fossil fuel use (enum)" xr:uid="{316162EE-9BA2-4FF7-B099-984F89247C09}"/>
    <hyperlink ref="B896" location="#'Generic Approach'!A1" display="Generic Approach" xr:uid="{41368A0C-64AF-4C5F-9CF2-2783CBC8BBA4}"/>
    <hyperlink ref="B910" location="#'Tool 05 Scenario A'!A1" display="Tool 05 Scenario A" xr:uid="{836FCF01-BFE0-4B27-842A-8E07F01FEF44}"/>
    <hyperlink ref="C911" location="#'Scenario A has 2 option (enum)'!A3" display="Scenario A has 2 option (enum)" xr:uid="{44C856D3-EB0D-4665-A374-86B2121512D6}"/>
    <hyperlink ref="B912" location="#'Tool 07'!A1" display="Tool 07" xr:uid="{A23AA9FF-693C-4007-A668-A26653559726}"/>
    <hyperlink ref="C914" location="#'Does you have hourly or (enum)'!A3" display="Does you have hourly or (enum)" xr:uid="{969B3F5E-788B-43F3-B213-1000489BD5C3}"/>
    <hyperlink ref="B915" location="#'Is LCMR share less than 50% in'!A1" display="Is LCMR share less than 50% in" xr:uid="{83E73C80-33EA-4F84-AD1F-4BA215BF5E39}"/>
    <hyperlink ref="C916" location="#'Is LCMR share less than (enum)'!A3" display="Is LCMR share less than (enum)" xr:uid="{53573CC0-0ECF-4703-A49B-9D61B719EC65}"/>
    <hyperlink ref="B917" location="#'Is the average load by LCMR le'!A1" display="Is the average load by LCMR le" xr:uid="{D5A99A7B-98F9-44E6-82E6-9F8C2D89D6FA}"/>
    <hyperlink ref="C918" location="#'Is the average load by  (enum)'!A3" display="Is the average load by  (enum)" xr:uid="{B4CB8D53-0702-4D0C-9A13-869221B2EC63}"/>
    <hyperlink ref="B919" location="#'Are hourly loads of the grid i'!A1" display="Are hourly loads of the grid i" xr:uid="{B4572CFF-5BA7-429E-A0E3-7648CD3687F9}"/>
    <hyperlink ref="B920" location="#'Average OM Simple OM'!A1" display="Average OM Simple OM" xr:uid="{058B5626-3019-4D79-B781-372AAD908BAF}"/>
    <hyperlink ref="B921" location="#'Average OM Simple OM'!A1" display="Average OM Simple OM" xr:uid="{5977148C-B595-4F3D-ADFC-2F6CC13AC293}"/>
    <hyperlink ref="C922" location="#'Select one of the two o (enum)'!A3" display="Select one of the two o (enum)" xr:uid="{3B9E8922-7E53-48A6-9864-16B93B7A4536}"/>
    <hyperlink ref="B923" location="#'Calculation based on total fue'!A1" display="Calculation based on total fue" xr:uid="{13ED5F3E-EB35-4E60-A7DA-6263336D264F}"/>
    <hyperlink ref="B924" location="#'Calculation based on average e'!A1" display="Calculation based on average e" xr:uid="{91C4CF65-FD41-43E7-8E5F-CB87B11BCE71}"/>
    <hyperlink ref="B926" location="#'Dispatch Data OM'!A1" display="Dispatch Data OM" xr:uid="{0F4902FC-116F-4623-9F26-2E19F0039AC2}"/>
    <hyperlink ref="C927" location="#'Select the option th 1 (enum)'!A3" display="Select the option th 1 (enum)" xr:uid="{7C6E6294-DA80-4F70-8440-55F67CC72BD0}"/>
    <hyperlink ref="B929" location="#'Build Margin'!A1" display="Build Margin" xr:uid="{E6E268EC-7167-4CFA-A173-7E010C580A3A}"/>
    <hyperlink ref="B934" location="#'Power Unit'!A1" display="Power Unit" xr:uid="{B5E93A3F-8B25-4396-92C3-009CF0732057}"/>
    <hyperlink ref="B939" location="#'Combined Margin'!A1" display="Combined Margin" xr:uid="{42518286-8443-4520-96DC-6980D8BD3220}"/>
    <hyperlink ref="C940" location="#'Is data to determine Bu (enum)'!A3" display="Is data to determine Bu (enum)" xr:uid="{A57AB9E8-021E-4777-87CC-725800ACB600}"/>
    <hyperlink ref="B941" location="#'Combined Margin. Is grid locat'!A1" display="Combined Margin. Is grid locat" xr:uid="{81F3126E-CCD8-40F6-8FA8-70233999C3FE}"/>
    <hyperlink ref="C942" location="#'Is grid located in LDCS (enum)'!A3" display="Is grid located in LDCS (enum)" xr:uid="{4B4B3FF1-BBEC-4226-B6B3-F737563EFA4B}"/>
    <hyperlink ref="B943" location="#'Simplified CM'!A1" display="Simplified CM" xr:uid="{A67584B5-DD17-49F3-B6C7-7FE4A7472FC8}"/>
    <hyperlink ref="B944" location="#'Simplified CM for Isolated Gri'!A1" display="Simplified CM for Isolated Gri" xr:uid="{A9948B13-0DEB-4BFA-9363-FFDA6C8F7013}"/>
    <hyperlink ref="B945" location="#'Simplified CM'!A1" display="Simplified CM" xr:uid="{122A7A2F-9199-480C-B954-86595735274D}"/>
    <hyperlink ref="B946" location="#'Weighted average CM'!A1" display="Weighted average CM" xr:uid="{E09FA10C-CCDC-4EA0-8D4A-D08FA981DFC2}"/>
    <hyperlink ref="C951" location="#'Is this data for the fi (enum)'!A3" display="Is this data for the fi (enum)" xr:uid="{626943E4-3A60-46ED-A9AA-D74AF9C085D3}"/>
    <hyperlink ref="C952" location="#'Select the option th 2 (enum)'!A3" display="Select the option th 2 (enum)" xr:uid="{9F2AD4DF-1DFB-4C08-AC57-D05B9B90C383}"/>
    <hyperlink ref="B954" location="#'Tool 05 Scenario A | Default V'!A1" display="Tool 05 Scenario A | Default V" xr:uid="{991594F6-9C1A-4728-8A83-6731FDB9C27D}"/>
    <hyperlink ref="C955" location="#'Choose which option  1 (enum)'!A3" display="Choose which option  1 (enum)" xr:uid="{96060760-92B5-4933-A985-2DDBE46C2277}"/>
    <hyperlink ref="C956" location="#'Does hydro power plants (enum)'!A3" display="Does hydro power plants (enum)" xr:uid="{D47A8F04-2405-4C76-BCF4-160A8B2B7BB4}"/>
    <hyperlink ref="B957" location="#'Generic Approach'!A1" display="Generic Approach" xr:uid="{89891294-6B23-4819-9813-51DDBAD3221E}"/>
    <hyperlink ref="B973" location="#'Determination of project emiss'!A1" display="Determination of project emiss" xr:uid="{30ECA743-AA2E-465A-AE22-B737CFA36603}"/>
    <hyperlink ref="C974" location="#'There are two options t (enum)'!A3" display="There are two options t (enum)" xr:uid="{75A1A255-693D-47F6-9434-9548CC817148}"/>
    <hyperlink ref="B979" location="#'Tool 03'!A1" display="Tool 03" xr:uid="{327A9532-771A-4C5E-A8E1-CE53BFDEA75A}"/>
    <hyperlink ref="B980" location="#'Tool 03 Add Fuel Type'!A1" display="Tool 03 Add Fuel Type" xr:uid="{5005538A-B349-4BE6-A32D-035F4C9D7A86}"/>
    <hyperlink ref="C983" location="#'What approach would you (enum)'!A3" display="What approach would you (enum)" xr:uid="{AEAFAF6A-C549-4928-8C0B-D4958E178EA9}"/>
    <hyperlink ref="B986" location="#'Tool 03 Is the fuel used measu'!A1" display="Tool 03 Is the fuel used measu" xr:uid="{60454E2E-1AE0-424F-8559-82527A04328B}"/>
    <hyperlink ref="C987" location="#'Is the fuel used measus (enum)'!A3" display="Is the fuel used measus (enum)" xr:uid="{C948BD0F-E4F4-4509-95DE-2D6B23ADCA4D}"/>
    <hyperlink ref="B995" location="#'Determination of project em 1'!A1" display="Determination of project em 1" xr:uid="{D931916B-8DCD-409D-8A0A-3EAC70D22F90}"/>
    <hyperlink ref="C996" location="#'There are two option 2 (enum)'!A3" display="There are two option 2 (enum)" xr:uid="{C5701DD2-E13E-4A33-AB20-8D2357423D9C}"/>
    <hyperlink ref="B998" location="#'Composting cycles for which 1'!A1" display="Composting cycles for which 1" xr:uid="{7029D877-0AFB-49B8-A102-B6A7A5176B8C}"/>
    <hyperlink ref="B1004" location="#'Determination of project em 2'!A1" display="Determination of project em 2" xr:uid="{12948C27-AB70-4A54-8D31-F9EC4E7C837D}"/>
    <hyperlink ref="C1005" location="#'There are two option 3 (enum)'!A3" display="There are two option 3 (enum)" xr:uid="{ED3CF5AC-BB41-4065-8767-D66CBADD921B}"/>
    <hyperlink ref="B1007" location="#'Composting cycles for which me'!A1" display="Composting cycles for which me" xr:uid="{80C279BD-5381-46A6-A25A-AFF2DC868ACE}"/>
    <hyperlink ref="B1014" location="#'Determination of project em 3'!A1" display="Determination of project em 3" xr:uid="{ED04AC53-567E-4646-BFB5-8BD00B46EBBE}"/>
    <hyperlink ref="C1015" location="#'Is run-off wastewater c (enum)'!A3" display="Is run-off wastewater c (enum)" xr:uid="{AC9AA6E7-D585-45AD-9568-0F10A3A14326}"/>
    <hyperlink ref="C1016" location="#'Project emissions of me (enum)'!A3" display="Project emissions of me (enum)" xr:uid="{32754EE0-CEEF-47F7-B252-27C3226B246B}"/>
    <hyperlink ref="C1025" location="#'Select the wastewater t (enum)'!A3" display="Select the wastewater t (enum)" xr:uid="{900CF879-0619-47BA-936F-0C26B9A840CC}"/>
    <hyperlink ref="B1029" location="#'Leakage Emissions'!A1" display="Leakage Emissions" xr:uid="{7EAED64F-5050-4489-920D-792EAB0F15C3}"/>
    <hyperlink ref="C1030" location="#'Is compost subjected to (enum)'!A3" display="Is compost subjected to (enum)" xr:uid="{65AAA5E1-F719-4A56-ADDE-5415526496C1}"/>
    <hyperlink ref="B1031" location="#'Tool 04'!A1" display="Tool 04" xr:uid="{6E480C29-0949-4D03-879E-1A620E0DB7EB}"/>
    <hyperlink ref="C1032" location="#'To which emission categ (enum)'!A3" display="To which emission categ (enum)" xr:uid="{93B0F2E4-3C04-4B8B-BC9E-32BE0B00B99C}"/>
    <hyperlink ref="C1033" location="#'Will the project be imp (enum)'!A3" display="Will the project be imp (enum)" xr:uid="{F54D4974-C2E9-422A-BFBB-5340925A26BE}"/>
    <hyperlink ref="C1040" location="#'Is methane captured (e. (enum)'!A3" display="Is methane captured (e. (enum)" xr:uid="{73A43AC4-8B10-4C40-9E32-BBE1BBEF6F0C}"/>
    <hyperlink ref="C1041" location="#'For the baseline model  (enum)'!A3" display="For the baseline model  (enum)" xr:uid="{6BFC10C4-71A2-44A9-A0A5-4F1C1B324DB3}"/>
    <hyperlink ref="C1051" location="#'Please indicate the cli (enum)'!A3" display="Please indicate the cli (enum)" xr:uid="{ECE31BB6-6204-42D9-A905-DE30F8D7742E}"/>
    <hyperlink ref="C1052" location="#'Please indicate the  1 (enum)'!A3" display="Please indicate the  1 (enum)" xr:uid="{C90B80AD-E603-49B6-B11C-F9130133796C}"/>
    <hyperlink ref="C1053" location="#'Is the solid waste weig (enum)'!A3" display="Is the solid waste weig (enum)" xr:uid="{B631D26F-D1A4-486F-8AAB-AAECA31918CB}"/>
    <hyperlink ref="C1054" location="#'Is more than 50 percent (enum)'!A3" display="Is more than 50 percent (enum)" xr:uid="{443B2D14-6818-44A9-B267-612E737952C6}"/>
    <hyperlink ref="C1055" location="#'Is the SWDS is located  (enum)'!A3" display="Is the SWDS is located  (enum)" xr:uid="{E47BA8FB-3F36-46DD-9781-D8C881763041}"/>
    <hyperlink ref="C1056" location="#'Is the SWDS managed or  (enum)'!A3" display="Is the SWDS managed or  (enum)" xr:uid="{BEF57500-106A-433A-9038-EF1DF165633A}"/>
    <hyperlink ref="C1057" location="#'Is residual waste is di (enum)'!A3" display="Is residual waste is di (enum)" xr:uid="{198B8BD9-09FB-44F9-B50D-C173B65D0746}"/>
    <hyperlink ref="C1058" location="#'Were the SWDS compartme (enum)'!A3" display="Were the SWDS compartme (enum)" xr:uid="{ACFA5A6F-602C-4D8F-9BA3-25A6490E715D}"/>
    <hyperlink ref="C1059" location="#'For the fraction of DOC (enum)'!A3" display="For the fraction of DOC (enum)" xr:uid="{5836C43B-251C-4366-9B93-DF088DE8660F}"/>
    <hyperlink ref="B1060" location="#'Determining measurement MSW or'!A1" display="Determining measurement MSW or" xr:uid="{75FD1FC6-F135-497B-B2FA-CAEBCA0C8CD6}"/>
    <hyperlink ref="C1061" location="#'Is the tool being appli (enum)'!A3" display="Is the tool being appli (enum)" xr:uid="{0F3AB486-AB80-40BB-BDC6-8227FF77A2CA}"/>
    <hyperlink ref="C1067" location="#'Is the tool being ap 1 (enum)'!A3" display="Is the tool being ap 1 (enum)" xr:uid="{5913F903-F614-4491-8F2B-6E5BBEC81843}"/>
    <hyperlink ref="C1073" location="#'Select the applicable S (enum)'!A3" display="Select the applicable S (enum)" xr:uid="{91BDEF56-F5F2-42A7-B7AF-AD4EB4A08268}"/>
    <hyperlink ref="C1074" location="#'For the methane correct (enum)'!A3" display="For the methane correct (enum)" xr:uid="{6F306AF9-2EB6-4C62-A974-65813DD8306C}"/>
    <hyperlink ref="C1079" location="#'Does the SWDS have only (enum)'!A3" display="Does the SWDS have only (enum)" xr:uid="{5713EC1E-47FC-4FA8-9E4B-455897862EAB}"/>
    <hyperlink ref="B1080" location="#'Determining the methane correc'!A1" display="Determining the methane correc" xr:uid="{85F923F9-EEEE-4F76-8D88-F17F1B90CB6C}"/>
    <hyperlink ref="C1081" location="#'Does the SWDS have a wa (enum)'!A3" display="Does the SWDS have a wa (enum)" xr:uid="{4DCD7CCA-844B-481B-A5E0-3B948178E7CD}"/>
    <hyperlink ref="B1101" location="#'Tool 14'!A1" display="Tool 14" xr:uid="{2E146B63-0235-45E2-80CC-69BD14128F24}"/>
    <hyperlink ref="C1102" location="#'Is your project large s (enum)'!A3" display="Is your project large s (enum)" xr:uid="{77529B8C-6483-4240-B1B9-843CA724E1E6}"/>
    <hyperlink ref="B1103" location="#'Tool 14 Do you want to use  1'!A1" display="Tool 14 Do you want to use  1" xr:uid="{62E37F82-4570-484B-A300-5F16238EDE76}"/>
    <hyperlink ref="C1104" location="#'Do you want to use d 1 (enum)'!A3" display="Do you want to use d 1 (enum)" xr:uid="{96BB136D-51A6-4F5D-BBF6-D9E6779A66C2}"/>
    <hyperlink ref="B1105" location="#'Quantity of methane produced i'!A1" display="Quantity of methane produced i" xr:uid="{5FA157B0-6EEE-4840-866B-5A83DE1503CA}"/>
    <hyperlink ref="B1128" location="#'Quantity of methane produce 1'!A1" display="Quantity of methane produce 1" xr:uid="{A337AA73-1872-4B7B-A1A3-20FFDCDAB16B}"/>
    <hyperlink ref="B1133" location="#'Quantity of methane produced i'!A1" display="Quantity of methane produced i" xr:uid="{6E64515A-A411-44EC-B235-798F9DF9BDB5}"/>
    <hyperlink ref="C1156" location="#'Does the anaerobic dige (enum)'!A3" display="Does the anaerobic dige (enum)" xr:uid="{ADED0EE9-4A48-47F8-9CFB-3C335FCCBA98}"/>
    <hyperlink ref="B1157" location="#'Tool 14 Does the anaerobic dig'!A1" display="Tool 14 Does the anaerobic dig" xr:uid="{58E7733B-B469-47C2-9036-E5C8C6331504}"/>
    <hyperlink ref="C1158" location="#'Is the electricity cons (enum)'!A3" display="Is the electricity cons (enum)" xr:uid="{05A1C8DE-3CF0-4C2C-823C-2B127B8A328F}"/>
    <hyperlink ref="B1159" location="#'Tool 14 Do you want to use def'!A1" display="Tool 14 Do you want to use def" xr:uid="{0B3B2A3F-7619-460F-9CC5-FE70E021A960}"/>
    <hyperlink ref="C1160" location="#'Do you want to use defa (enum)'!A3" display="Do you want to use defa (enum)" xr:uid="{95BF61BB-0580-4DF1-BECA-459FC075E618}"/>
    <hyperlink ref="B1162" location="#'Tool 05'!A1" display="Tool 05" xr:uid="{1F4A9947-5DE8-4B4C-90B4-EAD9D90EEC72}"/>
    <hyperlink ref="C1163" location="#'If emissions are calcul (enum)'!A3" display="If emissions are calcul (enum)" xr:uid="{9F4C6DB0-94F2-401F-82CC-EDC4801238F3}"/>
    <hyperlink ref="B1164" location="#'Tool 05 Scenario C'!A1" display="Tool 05 Scenario C" xr:uid="{91155691-1F4B-48D8-AD3F-332377F40BE9}"/>
    <hyperlink ref="C1165" location="#'Please select the appro (enum)'!A3" display="Please select the appro (enum)" xr:uid="{E5DCB9D3-F013-481D-959A-C3F10C1B5090}"/>
    <hyperlink ref="B1166" location="#'Tool 05 Scenario A'!A1" display="Tool 05 Scenario A" xr:uid="{9A8B2AEF-A6B9-417B-B6FF-7B1D89AB7EF9}"/>
    <hyperlink ref="C1167" location="#'Scenario A has 2 option (enum)'!A3" display="Scenario A has 2 option (enum)" xr:uid="{8E5F0B65-4546-4E2A-897E-786F4DC9DECB}"/>
    <hyperlink ref="B1168" location="#'Tool 07'!A1" display="Tool 07" xr:uid="{60BE874E-1960-438C-846A-6F2DE3D7BB3D}"/>
    <hyperlink ref="C1170" location="#'Does you have hourly or (enum)'!A3" display="Does you have hourly or (enum)" xr:uid="{CEA12831-34F3-487D-884D-02AC95177399}"/>
    <hyperlink ref="B1171" location="#'Is LCMR share less than 50% in'!A1" display="Is LCMR share less than 50% in" xr:uid="{E389841E-84C0-446D-B9F4-D01AD1034FD3}"/>
    <hyperlink ref="B1172" location="#'Dispatch Data OM'!A1" display="Dispatch Data OM" xr:uid="{3BADF413-1DCB-4383-8808-DACC0B75B7AC}"/>
    <hyperlink ref="B1173" location="#'Build Margin'!A1" display="Build Margin" xr:uid="{75004019-3FC5-4D6C-8999-49DA2CF0A7A8}"/>
    <hyperlink ref="B1174" location="#'Combined Margin'!A1" display="Combined Margin" xr:uid="{057EDE43-2E3D-4B5A-898B-C7CFBFE1FEA2}"/>
    <hyperlink ref="B1175" location="#'Tool 05 Scenario A | Default V'!A1" display="Tool 05 Scenario A | Default V" xr:uid="{5EB9373A-F857-4990-8E2A-2CD3E413BF4C}"/>
    <hyperlink ref="C1176" location="#'Choose which option  1 (enum)'!A3" display="Choose which option  1 (enum)" xr:uid="{24FD34F7-05CA-47DF-B17E-09CB88D5E58E}"/>
    <hyperlink ref="C1177" location="#'Does hydro power plants (enum)'!A3" display="Does hydro power plants (enum)" xr:uid="{1CB38E75-D954-4C06-B761-AA630302AAB0}"/>
    <hyperlink ref="B1178" location="#'Generic Approach'!A1" display="Generic Approach" xr:uid="{5EF96ABC-BB77-47AF-9270-594D15AB5D24}"/>
    <hyperlink ref="B1188" location="#'Tool 05 Scenario B'!A1" display="Tool 05 Scenario B" xr:uid="{5084ACAF-1FB0-42B9-8244-55DEE71A410D}"/>
    <hyperlink ref="C1189" location="#'Tool 05 provides 2 appr (enum)'!A3" display="Tool 05 provides 2 appr (enum)" xr:uid="{F68D4E52-74F6-464F-8546-9A60E6B6E70C}"/>
    <hyperlink ref="B1190" location="#'Tool 05 Scenario B | Generic A'!A1" display="Tool 05 Scenario B | Generic A" xr:uid="{3B04EF53-9763-43C6-A2BB-F748E5E7A9F1}"/>
    <hyperlink ref="C1191" location="#'Please select which app (enum)'!A3" display="Please select which app (enum)" xr:uid="{5F762B22-97BD-425A-8F1A-0FADB00356D5}"/>
    <hyperlink ref="C1192" location="#'Choose which option app (enum)'!A3" display="Choose which option app (enum)" xr:uid="{08592C32-7ADB-48AD-88BB-BC529137E3EE}"/>
    <hyperlink ref="C1193" location="#'Select the option th 3 (enum)'!A3" display="Select the option th 3 (enum)" xr:uid="{E2EE9052-1370-4B8E-8EBC-625181170A20}"/>
    <hyperlink ref="B1194" location="#'Tool 05 Power Plants'!A1" display="Tool 05 Power Plants" xr:uid="{06E0CCA5-52CC-4617-B1A3-34DCDD94292D}"/>
    <hyperlink ref="B1195" location="#'Generic Approach'!A1" display="Generic Approach" xr:uid="{BE9E8B05-A16E-43D6-A575-42D9ACBB0402}"/>
    <hyperlink ref="B1200" location="#'Tool 05 Scenario B'!A1" display="Tool 05 Scenario B" xr:uid="{6866C1BF-F7E9-41AE-8D3A-19601D237997}"/>
    <hyperlink ref="C1201" location="#'Tool 05 provides 2 appr (enum)'!A3" display="Tool 05 provides 2 appr (enum)" xr:uid="{675BB341-A949-4CF2-AC93-4AC921A16FBB}"/>
    <hyperlink ref="B1202" location="#'Tool 05 Scenario B | Generic A'!A1" display="Tool 05 Scenario B | Generic A" xr:uid="{DE17125E-E6D7-46DD-9CC7-F3C3F7B322FF}"/>
    <hyperlink ref="C1203" location="#'Please select which app (enum)'!A3" display="Please select which app (enum)" xr:uid="{382B93BB-6FEF-4B48-933E-0B94DB2DD918}"/>
    <hyperlink ref="C1204" location="#'Choose which option app (enum)'!A3" display="Choose which option app (enum)" xr:uid="{9EC194B3-BD45-4178-86FB-924F639AA452}"/>
    <hyperlink ref="C1205" location="#'Select the option th 3 (enum)'!A3" display="Select the option th 3 (enum)" xr:uid="{DC33D7CF-B6D6-45DC-8046-4E4CC15EB0C8}"/>
    <hyperlink ref="B1206" location="#'Tool 05 Power Plants'!A1" display="Tool 05 Power Plants" xr:uid="{CA622A17-80CD-43E7-BB14-A6D4BF0A64DD}"/>
    <hyperlink ref="B1207" location="#'Generic Approach'!A1" display="Generic Approach" xr:uid="{65909611-CFF4-462E-846B-3F5D475952BC}"/>
    <hyperlink ref="B1212" location="#'Tool 05 Scenario A'!A1" display="Tool 05 Scenario A" xr:uid="{926EDFFD-AB22-472E-A6A2-A91D8503493E}"/>
    <hyperlink ref="C1213" location="#'Scenario A has 2 option (enum)'!A3" display="Scenario A has 2 option (enum)" xr:uid="{705ABCE0-02CE-44FD-80B2-2FDB2C57E8E6}"/>
    <hyperlink ref="B1214" location="#'Tool 07'!A1" display="Tool 07" xr:uid="{01D8E437-6CAB-4A24-9E77-AB2ED95F7021}"/>
    <hyperlink ref="C1216" location="#'Does you have hourly or (enum)'!A3" display="Does you have hourly or (enum)" xr:uid="{5460DDC2-FE22-4D61-BAEB-91EEC006F2C7}"/>
    <hyperlink ref="B1217" location="#'Is LCMR share less than 50% in'!A1" display="Is LCMR share less than 50% in" xr:uid="{E51A2899-59EA-4F8A-95E9-1F7A8A8B86DE}"/>
    <hyperlink ref="B1218" location="#'Dispatch Data OM'!A1" display="Dispatch Data OM" xr:uid="{5A8EDBBD-CE3B-4353-AB4E-357C1B454920}"/>
    <hyperlink ref="B1219" location="#'Build Margin'!A1" display="Build Margin" xr:uid="{5C41350B-044D-47E9-86B7-8A8B9163A8E9}"/>
    <hyperlink ref="B1220" location="#'Combined Margin'!A1" display="Combined Margin" xr:uid="{9FFAE94D-FB11-4C17-AA0D-9084C4046A30}"/>
    <hyperlink ref="B1221" location="#'Tool 05 Scenario A | Default V'!A1" display="Tool 05 Scenario A | Default V" xr:uid="{3E502AF7-3D9B-4FA6-BC77-565194FC0928}"/>
    <hyperlink ref="C1222" location="#'Choose which option  1 (enum)'!A3" display="Choose which option  1 (enum)" xr:uid="{FC072C53-5513-4D16-BCF3-612007D04EAB}"/>
    <hyperlink ref="C1223" location="#'Does hydro power plants (enum)'!A3" display="Does hydro power plants (enum)" xr:uid="{4ADF2431-0EFF-4A87-8EF1-9E4515AEAA1E}"/>
    <hyperlink ref="B1224" location="#'Generic Approach'!A1" display="Generic Approach" xr:uid="{F094BB63-B2B1-40DE-86D8-E2D7F1FBE690}"/>
    <hyperlink ref="B1234" location="#'Tool 05 Scenario B'!A1" display="Tool 05 Scenario B" xr:uid="{A8221900-D71D-4F12-B363-3260D5D1E43D}"/>
    <hyperlink ref="C1235" location="#'Tool 05 provides 2 appr (enum)'!A3" display="Tool 05 provides 2 appr (enum)" xr:uid="{E653F669-73EA-450B-9958-FD4E2A5B3FE8}"/>
    <hyperlink ref="B1236" location="#'Tool 05 Scenario B | Generic A'!A1" display="Tool 05 Scenario B | Generic A" xr:uid="{AF27932D-2895-4157-A926-B1BA4B78AA87}"/>
    <hyperlink ref="C1237" location="#'Please select which app (enum)'!A3" display="Please select which app (enum)" xr:uid="{8046D1BD-E0C2-4315-B6A3-70380C439054}"/>
    <hyperlink ref="C1238" location="#'Choose which option app (enum)'!A3" display="Choose which option app (enum)" xr:uid="{08321615-A5C6-40BA-A366-DC1F9A39AB4E}"/>
    <hyperlink ref="C1239" location="#'Select the option th 3 (enum)'!A3" display="Select the option th 3 (enum)" xr:uid="{742EC155-3CEE-4074-9C4A-3830E86DFA5A}"/>
    <hyperlink ref="B1240" location="#'Tool 05 Power Plants'!A1" display="Tool 05 Power Plants" xr:uid="{1D4EB600-9E6C-4C19-96F3-A0CA6BF0D2E1}"/>
    <hyperlink ref="C1242" location="#'Type of fossil fuel use (enum)'!A3" display="Type of fossil fuel use (enum)" xr:uid="{7D754DE5-D656-43FA-A556-D81AE39A77FE}"/>
    <hyperlink ref="B1252" location="#'Generic Approach'!A1" display="Generic Approach" xr:uid="{44C0B87A-80A4-44B5-8B7E-ED66AC1E0E4D}"/>
    <hyperlink ref="B1266" location="#'Tool 05 Scenario A'!A1" display="Tool 05 Scenario A" xr:uid="{F46069C0-05A5-421A-B9ED-CB3A143C135F}"/>
    <hyperlink ref="C1267" location="#'Scenario A has 2 option (enum)'!A3" display="Scenario A has 2 option (enum)" xr:uid="{E112A949-8491-41E8-8C30-17EBA6E03BB0}"/>
    <hyperlink ref="B1268" location="#'Tool 07'!A1" display="Tool 07" xr:uid="{928C6A8E-42E9-480F-83B5-E392DB576C75}"/>
    <hyperlink ref="C1270" location="#'Does you have hourly or (enum)'!A3" display="Does you have hourly or (enum)" xr:uid="{B4098FA4-FD59-4852-88A0-B4B45D2515F8}"/>
    <hyperlink ref="B1271" location="#'Is LCMR share less than 50% in'!A1" display="Is LCMR share less than 50% in" xr:uid="{24013D7A-8C70-460D-881F-56C421B7138C}"/>
    <hyperlink ref="C1272" location="#'Is LCMR share less than (enum)'!A3" display="Is LCMR share less than (enum)" xr:uid="{1C8FB697-AFA7-48D5-832E-413B26731BB6}"/>
    <hyperlink ref="B1273" location="#'Is the average load by LCMR le'!A1" display="Is the average load by LCMR le" xr:uid="{A0CAEC13-400E-4893-BF6E-E57654E6B989}"/>
    <hyperlink ref="B1274" location="#'Average OM Simple OM'!A1" display="Average OM Simple OM" xr:uid="{EBB58F59-3E1E-49EE-A06E-8B291C2C0B55}"/>
    <hyperlink ref="B1275" location="#'Dispatch Data OM'!A1" display="Dispatch Data OM" xr:uid="{B40AD0F8-7279-439C-88E8-429DD9E5B700}"/>
    <hyperlink ref="C1276" location="#'Select the option th 1 (enum)'!A3" display="Select the option th 1 (enum)" xr:uid="{6F34500D-24F1-49EF-A7B3-F720EA1E464D}"/>
    <hyperlink ref="B1278" location="#'Build Margin'!A1" display="Build Margin" xr:uid="{370FA3D9-EAC6-43A4-918A-A976E8C1E7E0}"/>
    <hyperlink ref="B1283" location="#'Power Unit'!A1" display="Power Unit" xr:uid="{595CEFCC-2CDD-4D41-A2B3-D836D0540F0C}"/>
    <hyperlink ref="B1284" location="#'Combined Margin'!A1" display="Combined Margin" xr:uid="{82D78329-D622-4BCD-BA04-4BD886BF8A4E}"/>
    <hyperlink ref="C1285" location="#'Is data to determine Bu (enum)'!A3" display="Is data to determine Bu (enum)" xr:uid="{2770450D-0DC8-4EFF-A968-9A2655BB974D}"/>
    <hyperlink ref="B1286" location="#'Combined Margin. Is grid locat'!A1" display="Combined Margin. Is grid locat" xr:uid="{B24E9F28-DF39-47EA-ACFC-DDE14ADFBC6F}"/>
    <hyperlink ref="B1287" location="#'Weighted average CM'!A1" display="Weighted average CM" xr:uid="{230243E1-8CD1-45EC-879D-FE8A0C949530}"/>
    <hyperlink ref="C1288" location="#'Is this data for the fi (enum)'!A3" display="Is this data for the fi (enum)" xr:uid="{C0C7ECE7-AE3F-4527-BDED-0645345BFE0B}"/>
    <hyperlink ref="C1289" location="#'Select the option th 2 (enum)'!A3" display="Select the option th 2 (enum)" xr:uid="{A017D76E-A843-450E-BB2C-0F8539DE09B0}"/>
    <hyperlink ref="B1291" location="#'Tool 05 Scenario A | Default V'!A1" display="Tool 05 Scenario A | Default V" xr:uid="{4090E4BC-60A0-417F-BD46-509809A69A99}"/>
    <hyperlink ref="C1292" location="#'Choose which option  1 (enum)'!A3" display="Choose which option  1 (enum)" xr:uid="{8D755F27-83E3-41A9-9BF8-9AB5730F3428}"/>
    <hyperlink ref="C1293" location="#'Does hydro power plants (enum)'!A3" display="Does hydro power plants (enum)" xr:uid="{7E002A89-E48C-4F02-8C3E-BF8A002EFD28}"/>
    <hyperlink ref="B1294" location="#'Generic Approach'!A1" display="Generic Approach" xr:uid="{2A84385E-57DA-4092-9223-4A1444FFA4C5}"/>
    <hyperlink ref="B1310" location="#'Project emissions from electri'!A1" display="Project emissions from electri" xr:uid="{FC457E25-3362-4ACF-BFD5-A0A3C6A3B06E}"/>
    <hyperlink ref="C1312" location="#'Please select the diges (enum)'!A3" display="Please select the diges (enum)" xr:uid="{EA435BB4-1A9C-4B80-ACEE-A75BD3892D95}"/>
    <hyperlink ref="C1316" location="#'Is the digestate is sto (enum)'!A3" display="Is the digestate is sto (enum)" xr:uid="{CB49C88F-47D4-45DF-8A69-B8A9FDBAF3BA}"/>
    <hyperlink ref="B1317" location="#'Tool 14 Do you want to use  2'!A1" display="Tool 14 Do you want to use  2" xr:uid="{C20B563E-CD0E-41EE-AAEE-AF55429F8675}"/>
    <hyperlink ref="C1318" location="#'Do you want to use d 2 (enum)'!A3" display="Do you want to use d 2 (enum)" xr:uid="{E3F49F0F-CFBC-4026-A2B2-45BB64DB259B}"/>
    <hyperlink ref="B1320" location="#'Tool 04'!A1" display="Tool 04" xr:uid="{DA78DBEA-88F8-41B0-9D44-A4E7D8B84D97}"/>
    <hyperlink ref="C1321" location="#'To which emission categ (enum)'!A3" display="To which emission categ (enum)" xr:uid="{92C69EFC-3F07-43C0-87D3-AC856D175ED1}"/>
    <hyperlink ref="C1322" location="#'Will the project be imp (enum)'!A3" display="Will the project be imp (enum)" xr:uid="{C880C80D-1FF6-4BA4-B968-520F98954A76}"/>
    <hyperlink ref="C1329" location="#'Is methane captured (e. (enum)'!A3" display="Is methane captured (e. (enum)" xr:uid="{A850CA12-2CA0-4EF4-9254-685048B9FE04}"/>
    <hyperlink ref="C1330" location="#'For the baseline model  (enum)'!A3" display="For the baseline model  (enum)" xr:uid="{9295FC49-182F-477A-BEC8-B6D474AAB43F}"/>
    <hyperlink ref="C1340" location="#'Please indicate the cli (enum)'!A3" display="Please indicate the cli (enum)" xr:uid="{2F2734D7-6A9E-4F4C-A4BE-C81460C70985}"/>
    <hyperlink ref="C1341" location="#'Please indicate the  1 (enum)'!A3" display="Please indicate the  1 (enum)" xr:uid="{68DA4DDC-BBD3-4FDE-9594-0A49EB8F1E73}"/>
    <hyperlink ref="C1342" location="#'Is the solid waste weig (enum)'!A3" display="Is the solid waste weig (enum)" xr:uid="{9D726B0D-FC0D-40CF-850D-CC773C114FE4}"/>
    <hyperlink ref="C1343" location="#'Is more than 50 percent (enum)'!A3" display="Is more than 50 percent (enum)" xr:uid="{C5613485-85A3-4398-8483-CBEDEB7F3E45}"/>
    <hyperlink ref="C1344" location="#'Is the SWDS is located  (enum)'!A3" display="Is the SWDS is located  (enum)" xr:uid="{B9C273D1-CEED-4B2B-8E05-F4089279D8D7}"/>
    <hyperlink ref="C1345" location="#'Is the SWDS managed or  (enum)'!A3" display="Is the SWDS managed or  (enum)" xr:uid="{024E2395-B7F7-4080-B216-A8329AF110B4}"/>
    <hyperlink ref="C1346" location="#'Is residual waste is di (enum)'!A3" display="Is residual waste is di (enum)" xr:uid="{472403F2-211E-4FA6-8BE4-B2893AE290F3}"/>
    <hyperlink ref="C1347" location="#'Were the SWDS compartme (enum)'!A3" display="Were the SWDS compartme (enum)" xr:uid="{ED7FD988-38CD-493E-9A85-3DD9831FC44E}"/>
    <hyperlink ref="C1348" location="#'For the fraction of DOC (enum)'!A3" display="For the fraction of DOC (enum)" xr:uid="{08B720EF-8203-4071-97EC-E0C23D11CC8B}"/>
    <hyperlink ref="B1349" location="#'Determining measurement MSW or'!A1" display="Determining measurement MSW or" xr:uid="{D3418858-09AB-4E72-B7DC-B15CE651DBBC}"/>
    <hyperlink ref="C1350" location="#'Is the tool being appli (enum)'!A3" display="Is the tool being appli (enum)" xr:uid="{787E5A37-7BF9-46A8-80ED-A8172DBB0CEC}"/>
    <hyperlink ref="C1356" location="#'Is the tool being ap 1 (enum)'!A3" display="Is the tool being ap 1 (enum)" xr:uid="{A5EF558F-A699-4B03-ADD0-26985663391B}"/>
    <hyperlink ref="C1362" location="#'Select the applicable S (enum)'!A3" display="Select the applicable S (enum)" xr:uid="{610CF57A-B703-4062-945D-52FA3002AF61}"/>
    <hyperlink ref="C1363" location="#'For the methane correct (enum)'!A3" display="For the methane correct (enum)" xr:uid="{1EA8D3B7-31AF-4838-8011-30C8EC1DA330}"/>
    <hyperlink ref="C1368" location="#'Does the SWDS have only (enum)'!A3" display="Does the SWDS have only (enum)" xr:uid="{7547F8D2-C086-40A2-91F3-B796C4916344}"/>
    <hyperlink ref="B1369" location="#'Determining the methane correc'!A1" display="Determining the methane correc" xr:uid="{B95BA008-B914-4DCF-A3D1-36113971A605}"/>
    <hyperlink ref="C1370" location="#'Does the SWDS have a wa (enum)'!A3" display="Does the SWDS have a wa (enum)" xr:uid="{FDD5FD68-A902-4B37-ACD8-97C9247528C0}"/>
    <hyperlink ref="B1389" location="#'Leakage emissions associate 2'!A1" display="Leakage emissions associate 2" xr:uid="{4D74E1CF-D541-477F-ACEB-04770C68C328}"/>
    <hyperlink ref="C1390" location="#'In order to calculat 1 (enum)'!A3" display="In order to calculat 1 (enum)" xr:uid="{B7D2270E-3B83-4A26-894D-76D5B5F62C9E}"/>
    <hyperlink ref="B1395" location="#'Tool 14 Do you want to use  3'!A1" display="Tool 14 Do you want to use  3" xr:uid="{8940E8E5-1FBF-4E3E-A20F-024592619DCE}"/>
    <hyperlink ref="C1396" location="#'Do you want to use d 3 (enum)'!A3" display="Do you want to use d 3 (enum)" xr:uid="{71098407-1563-49F5-A7FB-400E510DA7F4}"/>
    <hyperlink ref="B1397" location="#'Leakage emissions associate 1'!A1" display="Leakage emissions associate 1" xr:uid="{A326EF4A-C22B-4EC4-931D-ED0BCAECD669}"/>
    <hyperlink ref="C1400" location="#'For methane conversion  (enum)'!A3" display="For methane conversion  (enum)" xr:uid="{3BF1DEDB-FD29-443C-8F0E-359A66C65B27}"/>
    <hyperlink ref="B1404" location="#'Leakage emissions associated w'!A1" display="Leakage emissions associated w" xr:uid="{49A16BD4-737D-4B50-B402-8CBF671BF9C3}"/>
    <hyperlink ref="C1405" location="#'In order to calculate t (enum)'!A3" display="In order to calculate t (enum)" xr:uid="{489F9322-F702-4A41-BDFD-B1C3F670D28F}"/>
    <hyperlink ref="C1411" location="#'What type of digester i (enum)'!A3" display="What type of digester i (enum)" xr:uid="{4B600240-2B5D-4E0A-BE3D-535634E4B818}"/>
    <hyperlink ref="B1412" location="#'Tool 03'!A1" display="Tool 03" xr:uid="{67142EEC-F361-4CAF-99E6-D34F1F056C99}"/>
    <hyperlink ref="B1413" location="#'Tool 03 Add Fuel Type'!A1" display="Tool 03 Add Fuel Type" xr:uid="{E94F3574-840C-4CBE-B34B-260397EC920C}"/>
    <hyperlink ref="C1416" location="#'What approach would you (enum)'!A3" display="What approach would you (enum)" xr:uid="{DC09A089-B495-4CA2-A433-551DD3982EC3}"/>
    <hyperlink ref="B1419" location="#'Tool 03 Is the fuel used measu'!A1" display="Tool 03 Is the fuel used measu" xr:uid="{A8E69372-2475-494B-BE17-2D97DB7ED0BD}"/>
    <hyperlink ref="C1420" location="#'Is the fuel used measus (enum)'!A3" display="Is the fuel used measus (enum)" xr:uid="{B6D92C06-AF9F-44AF-B6A3-9CE0BF784D3E}"/>
    <hyperlink ref="B1428" location="#'Tool 06'!A1" display="Tool 06" xr:uid="{03BAA1E2-F309-444C-ABDD-219AB62E92E7}"/>
    <hyperlink ref="C1429" location="#'Please select yes if th (enum)'!A3" display="Please select yes if th (enum)" xr:uid="{FAA94BA7-F526-4346-86FF-142FAF73E919}"/>
    <hyperlink ref="B1499" location="#'Tool 13'!A1" display="Tool 13" xr:uid="{FCEBD347-CCD5-4C14-9DDA-E463439F16EB}"/>
    <hyperlink ref="B1501" location="#'Determination of the quantity '!A1" display="Determination of the quantity " xr:uid="{D64F051D-3A63-4828-ABFE-0E129ED0BE00}"/>
    <hyperlink ref="C1502" location="#'There are two option 1 (enum)'!A3" display="There are two option 1 (enum)" xr:uid="{4E4C1C76-777D-4725-A756-89ADB830D30D}"/>
    <hyperlink ref="B1506" location="#'Determination of project em 4'!A1" display="Determination of project em 4" xr:uid="{163B2487-E335-4354-89C5-4F235C4674DC}"/>
    <hyperlink ref="C1507" location="#'Where the composting ac (enum)'!A3" display="Where the composting ac (enum)" xr:uid="{FC2DE162-5351-4B7B-B438-B024777F878A}"/>
    <hyperlink ref="B1509" location="#'Tool 05'!A1" display="Tool 05" xr:uid="{3EE0E094-7EAA-4394-A875-95E95BCD81DF}"/>
    <hyperlink ref="C1510" location="#'If emissions are calcul (enum)'!A3" display="If emissions are calcul (enum)" xr:uid="{D4061DB4-C29D-40EA-ADB7-129E145E7BA7}"/>
    <hyperlink ref="B1511" location="#'Tool 05 Scenario C'!A1" display="Tool 05 Scenario C" xr:uid="{0510FEA2-6D11-4022-883E-FA3D2AEF83F2}"/>
    <hyperlink ref="C1512" location="#'Please select the appro (enum)'!A3" display="Please select the appro (enum)" xr:uid="{BE1F1554-445E-4C8D-A6B5-3902FBE1DDC5}"/>
    <hyperlink ref="B1513" location="#'Tool 05 Scenario A'!A1" display="Tool 05 Scenario A" xr:uid="{BB796121-90DF-4058-923E-AEF9C5B3AB00}"/>
    <hyperlink ref="C1514" location="#'Scenario A has 2 option (enum)'!A3" display="Scenario A has 2 option (enum)" xr:uid="{61BBA254-5B36-4DF9-AD2F-44C681B7FD6C}"/>
    <hyperlink ref="B1515" location="#'Tool 07'!A1" display="Tool 07" xr:uid="{735C9752-12E2-440E-8A13-7704DEA826EE}"/>
    <hyperlink ref="C1517" location="#'Does you have hourly or (enum)'!A3" display="Does you have hourly or (enum)" xr:uid="{1D829509-4A63-4977-A648-EE2FFDE96D3B}"/>
    <hyperlink ref="B1518" location="#'Is LCMR share less than 50% in'!A1" display="Is LCMR share less than 50% in" xr:uid="{D5103B4F-C932-4C96-8A00-7F571CD10F30}"/>
    <hyperlink ref="B1519" location="#'Dispatch Data OM'!A1" display="Dispatch Data OM" xr:uid="{F83DCA36-8E0D-4937-BE16-9234A489EB32}"/>
    <hyperlink ref="B1520" location="#'Build Margin'!A1" display="Build Margin" xr:uid="{FA130664-EDA7-4C44-AC84-157B46170FAF}"/>
    <hyperlink ref="B1521" location="#'Combined Margin'!A1" display="Combined Margin" xr:uid="{2CF44311-5ABF-472A-BD3D-2474B86D0D53}"/>
    <hyperlink ref="B1522" location="#'Tool 05 Scenario A | Default V'!A1" display="Tool 05 Scenario A | Default V" xr:uid="{C4BA3656-2C19-4817-BFAD-94E8EBE70ABF}"/>
    <hyperlink ref="C1523" location="#'Choose which option  1 (enum)'!A3" display="Choose which option  1 (enum)" xr:uid="{4497EAD8-2F92-42E1-972F-F4DDD0E83D5C}"/>
    <hyperlink ref="C1524" location="#'Does hydro power plants (enum)'!A3" display="Does hydro power plants (enum)" xr:uid="{E299700C-50E6-4B81-89AF-56A54392684A}"/>
    <hyperlink ref="B1525" location="#'Generic Approach'!A1" display="Generic Approach" xr:uid="{595DF1FE-629E-4C47-A051-94A0891D68B6}"/>
    <hyperlink ref="B1535" location="#'Tool 05 Scenario B'!A1" display="Tool 05 Scenario B" xr:uid="{84F72A74-B194-4529-BE79-7D2F0F6A0E28}"/>
    <hyperlink ref="C1536" location="#'Tool 05 provides 2 appr (enum)'!A3" display="Tool 05 provides 2 appr (enum)" xr:uid="{15312480-32A6-4BBC-8025-01B3F7AC5BCE}"/>
    <hyperlink ref="B1537" location="#'Tool 05 Scenario B | Generic A'!A1" display="Tool 05 Scenario B | Generic A" xr:uid="{D9099B48-4198-4CB5-A376-40A3CEE61369}"/>
    <hyperlink ref="C1538" location="#'Please select which app (enum)'!A3" display="Please select which app (enum)" xr:uid="{29DE26E6-9BA6-4BE3-9C65-7E7F8726EE2E}"/>
    <hyperlink ref="C1539" location="#'Choose which option app (enum)'!A3" display="Choose which option app (enum)" xr:uid="{5004404B-3F6D-4DD7-9AD4-B93E47722485}"/>
    <hyperlink ref="C1540" location="#'Select the option th 3 (enum)'!A3" display="Select the option th 3 (enum)" xr:uid="{C2A2BCD0-5E65-47E2-9F2C-962B7FCD6E6D}"/>
    <hyperlink ref="B1541" location="#'Tool 05 Power Plants'!A1" display="Tool 05 Power Plants" xr:uid="{EA1D24DB-67EB-483F-BF46-2C78A1559BD3}"/>
    <hyperlink ref="B1542" location="#'Generic Approach'!A1" display="Generic Approach" xr:uid="{D452773E-C7BA-427E-AE3E-909ED7F034D8}"/>
    <hyperlink ref="B1547" location="#'Tool 05 Scenario B'!A1" display="Tool 05 Scenario B" xr:uid="{868B51C9-AFEE-4834-91EA-3EBBA45A6639}"/>
    <hyperlink ref="C1548" location="#'Tool 05 provides 2 appr (enum)'!A3" display="Tool 05 provides 2 appr (enum)" xr:uid="{2659AF1A-B524-425F-8466-7480FDB57CB5}"/>
    <hyperlink ref="B1549" location="#'Tool 05 Scenario B | Generic A'!A1" display="Tool 05 Scenario B | Generic A" xr:uid="{D882B229-E560-40C7-A9A1-678AA591ED1F}"/>
    <hyperlink ref="C1550" location="#'Please select which app (enum)'!A3" display="Please select which app (enum)" xr:uid="{65A56AC3-28E4-487A-B625-74907C87AF31}"/>
    <hyperlink ref="C1551" location="#'Choose which option app (enum)'!A3" display="Choose which option app (enum)" xr:uid="{CCAD8DB4-60AE-47EA-BC64-1D6D1BA8406D}"/>
    <hyperlink ref="C1552" location="#'Select the option th 3 (enum)'!A3" display="Select the option th 3 (enum)" xr:uid="{12554155-4F66-428F-B70F-F9252324598C}"/>
    <hyperlink ref="B1553" location="#'Tool 05 Power Plants'!A1" display="Tool 05 Power Plants" xr:uid="{345490C2-89C8-4698-A506-0BFBFAD3949F}"/>
    <hyperlink ref="B1554" location="#'Generic Approach'!A1" display="Generic Approach" xr:uid="{5D446ADA-83B0-4DCC-8AD6-92864F101C05}"/>
    <hyperlink ref="B1559" location="#'Tool 05 Scenario A'!A1" display="Tool 05 Scenario A" xr:uid="{78ED8F97-AD35-42C1-900D-933AFCF84107}"/>
    <hyperlink ref="C1560" location="#'Scenario A has 2 option (enum)'!A3" display="Scenario A has 2 option (enum)" xr:uid="{B501B9F0-1097-47C9-B052-E2EFBF563752}"/>
    <hyperlink ref="B1561" location="#'Tool 07'!A1" display="Tool 07" xr:uid="{F481AC0D-6C1F-4C12-B36F-8A0A921478CF}"/>
    <hyperlink ref="C1563" location="#'Does you have hourly or (enum)'!A3" display="Does you have hourly or (enum)" xr:uid="{65C7AB70-78EE-4858-8C20-4D66E2B71E48}"/>
    <hyperlink ref="B1564" location="#'Is LCMR share less than 50% in'!A1" display="Is LCMR share less than 50% in" xr:uid="{191CEA83-C83E-43A6-BA17-9FD4CDBA4D54}"/>
    <hyperlink ref="B1565" location="#'Dispatch Data OM'!A1" display="Dispatch Data OM" xr:uid="{87CCB80E-A4C7-48FC-88A2-05A4D348C3B5}"/>
    <hyperlink ref="B1566" location="#'Build Margin'!A1" display="Build Margin" xr:uid="{4CCEE4EA-EF8D-478B-926A-2F7BEFB439EB}"/>
    <hyperlink ref="B1567" location="#'Combined Margin'!A1" display="Combined Margin" xr:uid="{6BAB7EAD-C4E3-4033-BD64-E6583B7EE1B1}"/>
    <hyperlink ref="B1568" location="#'Tool 05 Scenario A | Default V'!A1" display="Tool 05 Scenario A | Default V" xr:uid="{EFCCBC86-5587-4237-89B2-7EFAEB305512}"/>
    <hyperlink ref="C1569" location="#'Choose which option  1 (enum)'!A3" display="Choose which option  1 (enum)" xr:uid="{502B6471-93F9-4951-BA7F-A3F0096F9B1F}"/>
    <hyperlink ref="C1570" location="#'Does hydro power plants (enum)'!A3" display="Does hydro power plants (enum)" xr:uid="{5A426EEE-B4FA-48A7-B9F8-2FF866C278DF}"/>
    <hyperlink ref="B1571" location="#'Generic Approach'!A1" display="Generic Approach" xr:uid="{DE17EFDE-0C56-4692-A76B-C13F35486FA7}"/>
    <hyperlink ref="B1581" location="#'Tool 05 Scenario B'!A1" display="Tool 05 Scenario B" xr:uid="{12184E77-97DC-40CE-8BAB-91458F979625}"/>
    <hyperlink ref="C1582" location="#'Tool 05 provides 2 appr (enum)'!A3" display="Tool 05 provides 2 appr (enum)" xr:uid="{18B4D59E-7BC2-4131-AF8C-D466A01B4C65}"/>
    <hyperlink ref="B1583" location="#'Tool 05 Scenario B | Generic A'!A1" display="Tool 05 Scenario B | Generic A" xr:uid="{6BB09A9A-7BA2-41EC-80F7-FF75F6C3151C}"/>
    <hyperlink ref="C1584" location="#'Please select which app (enum)'!A3" display="Please select which app (enum)" xr:uid="{6DC16962-577E-4AB6-804E-34125EDCB115}"/>
    <hyperlink ref="C1585" location="#'Choose which option app (enum)'!A3" display="Choose which option app (enum)" xr:uid="{2E28C2F5-99B6-4389-BE92-F948462E6C5A}"/>
    <hyperlink ref="C1586" location="#'Select the option th 3 (enum)'!A3" display="Select the option th 3 (enum)" xr:uid="{5D385B37-2A87-4DCF-A452-7891C03E82BF}"/>
    <hyperlink ref="B1587" location="#'Tool 05 Power Plants'!A1" display="Tool 05 Power Plants" xr:uid="{6D6C35CA-9B5C-41CF-AEB4-0A67E85E2C08}"/>
    <hyperlink ref="C1589" location="#'Type of fossil fuel use (enum)'!A3" display="Type of fossil fuel use (enum)" xr:uid="{53E65C03-0B6A-4FD8-BDA7-B95824788CB2}"/>
    <hyperlink ref="B1599" location="#'Generic Approach'!A1" display="Generic Approach" xr:uid="{05A50DA0-113B-4751-B42E-B60065D93A92}"/>
    <hyperlink ref="B1613" location="#'Tool 05 Scenario A'!A1" display="Tool 05 Scenario A" xr:uid="{C13C48C9-8B7B-4136-BFBC-E11643868C7D}"/>
    <hyperlink ref="C1614" location="#'Scenario A has 2 option (enum)'!A3" display="Scenario A has 2 option (enum)" xr:uid="{BBE8985C-4EDD-40FA-8305-845D7DD4953D}"/>
    <hyperlink ref="B1615" location="#'Tool 07'!A1" display="Tool 07" xr:uid="{CAA65D9D-8265-4441-9EB3-AB885F3E4300}"/>
    <hyperlink ref="C1617" location="#'Does you have hourly or (enum)'!A3" display="Does you have hourly or (enum)" xr:uid="{0A865116-B0FC-4764-80E6-30C2B802D4FD}"/>
    <hyperlink ref="B1618" location="#'Is LCMR share less than 50% in'!A1" display="Is LCMR share less than 50% in" xr:uid="{2C4042D3-8DF0-4FAF-BB0A-5C99BCCF8CFF}"/>
    <hyperlink ref="C1619" location="#'Is LCMR share less than (enum)'!A3" display="Is LCMR share less than (enum)" xr:uid="{8D2D49BF-7930-4177-9F84-EA6BF47BD51F}"/>
    <hyperlink ref="B1620" location="#'Is the average load by LCMR le'!A1" display="Is the average load by LCMR le" xr:uid="{A71D8A33-1B2A-46CD-8ED9-9E94A1333F2D}"/>
    <hyperlink ref="B1621" location="#'Average OM Simple OM'!A1" display="Average OM Simple OM" xr:uid="{2CEE9174-E041-4FBD-9812-B39918B7F27D}"/>
    <hyperlink ref="B1622" location="#'Dispatch Data OM'!A1" display="Dispatch Data OM" xr:uid="{E0B6C989-4D9E-4D69-B1B9-3E398E781F52}"/>
    <hyperlink ref="C1623" location="#'Select the option th 1 (enum)'!A3" display="Select the option th 1 (enum)" xr:uid="{173CBC58-4E6E-4524-B984-88DB7D79CDEF}"/>
    <hyperlink ref="B1625" location="#'Build Margin'!A1" display="Build Margin" xr:uid="{90B20145-DD35-480E-8F9D-9B8DEF371EA2}"/>
    <hyperlink ref="B1630" location="#'Power Unit'!A1" display="Power Unit" xr:uid="{3FB2E371-AD15-42D1-B3FB-63373887A05F}"/>
    <hyperlink ref="B1631" location="#'Combined Margin'!A1" display="Combined Margin" xr:uid="{58D632EC-A08D-4F5E-8586-EFE7C37E5988}"/>
    <hyperlink ref="C1632" location="#'Is data to determine Bu (enum)'!A3" display="Is data to determine Bu (enum)" xr:uid="{E2BBD133-4BC3-4E37-BD2A-70E12D511BFC}"/>
    <hyperlink ref="B1633" location="#'Combined Margin. Is grid locat'!A1" display="Combined Margin. Is grid locat" xr:uid="{F587C809-FE4B-4861-971C-E27BF013667B}"/>
    <hyperlink ref="B1634" location="#'Weighted average CM'!A1" display="Weighted average CM" xr:uid="{E8899B4B-87DB-44BA-9445-C0A489AF80E9}"/>
    <hyperlink ref="C1635" location="#'Is this data for the fi (enum)'!A3" display="Is this data for the fi (enum)" xr:uid="{7E874980-DF92-4A65-A23B-611906918571}"/>
    <hyperlink ref="C1636" location="#'Select the option th 2 (enum)'!A3" display="Select the option th 2 (enum)" xr:uid="{5BFE90DA-C2DE-46B9-B7ED-B68F01BEFBC6}"/>
    <hyperlink ref="B1638" location="#'Tool 05 Scenario A | Default V'!A1" display="Tool 05 Scenario A | Default V" xr:uid="{3895C734-64DC-4A98-B4EF-5AE91C2D0466}"/>
    <hyperlink ref="C1639" location="#'Choose which option  1 (enum)'!A3" display="Choose which option  1 (enum)" xr:uid="{8495C9C3-7D1A-476E-B1EE-8A3497745849}"/>
    <hyperlink ref="C1640" location="#'Does hydro power plants (enum)'!A3" display="Does hydro power plants (enum)" xr:uid="{A92EFB1B-2FD5-4569-BC4F-215E55439B4C}"/>
    <hyperlink ref="B1641" location="#'Generic Approach'!A1" display="Generic Approach" xr:uid="{7F09DFBC-2CE7-489F-B147-614F17B41B53}"/>
    <hyperlink ref="B1657" location="#'Determination of project emiss'!A1" display="Determination of project emiss" xr:uid="{55F8F77A-076F-4393-A5D6-3306B3038E94}"/>
    <hyperlink ref="C1658" location="#'There are two options t (enum)'!A3" display="There are two options t (enum)" xr:uid="{D4C38871-E02B-4B3A-AB48-8E7EAFE32CAC}"/>
    <hyperlink ref="B1663" location="#'Tool 03'!A1" display="Tool 03" xr:uid="{7105959D-A2CE-4533-918E-70E50EE87320}"/>
    <hyperlink ref="B1664" location="#'Tool 03 Add Fuel Type'!A1" display="Tool 03 Add Fuel Type" xr:uid="{739DBEBC-5106-420E-9C07-D9925D64F013}"/>
    <hyperlink ref="C1667" location="#'What approach would you (enum)'!A3" display="What approach would you (enum)" xr:uid="{90A23AE8-74CD-46F3-8285-E974CE18B0A9}"/>
    <hyperlink ref="B1670" location="#'Tool 03 Is the fuel used measu'!A1" display="Tool 03 Is the fuel used measu" xr:uid="{0357048A-3B1E-41D4-B602-15E66435E242}"/>
    <hyperlink ref="C1671" location="#'Is the fuel used measus (enum)'!A3" display="Is the fuel used measus (enum)" xr:uid="{8EC0315B-2D22-4F55-AA94-8A0290D1C8E1}"/>
    <hyperlink ref="B1679" location="#'Determination of project em 1'!A1" display="Determination of project em 1" xr:uid="{553BCE11-306B-4235-BE22-BC9C492D0617}"/>
    <hyperlink ref="C1680" location="#'There are two option 2 (enum)'!A3" display="There are two option 2 (enum)" xr:uid="{4EF6F08C-3963-4A79-8063-D5E5396C8745}"/>
    <hyperlink ref="B1682" location="#'Composting cycles for which 1'!A1" display="Composting cycles for which 1" xr:uid="{AB6C34C3-D490-4C65-8219-015DB062BD36}"/>
    <hyperlink ref="B1688" location="#'Determination of project em 2'!A1" display="Determination of project em 2" xr:uid="{562BA945-28F8-450B-ABDD-1EC345B89504}"/>
    <hyperlink ref="C1689" location="#'There are two option 3 (enum)'!A3" display="There are two option 3 (enum)" xr:uid="{AD77502E-F0A2-428B-AD01-76B5F5AB203B}"/>
    <hyperlink ref="B1691" location="#'Composting cycles for which me'!A1" display="Composting cycles for which me" xr:uid="{CCD1DFB3-380A-4282-85B9-7ADA4512F260}"/>
    <hyperlink ref="B1698" location="#'Determination of project em 3'!A1" display="Determination of project em 3" xr:uid="{0064F27E-3E5F-4312-B3C5-BD2312CAC389}"/>
    <hyperlink ref="C1699" location="#'Is run-off wastewater c (enum)'!A3" display="Is run-off wastewater c (enum)" xr:uid="{2B4EDEA8-2BED-4A71-BC95-0D16A6873EA2}"/>
    <hyperlink ref="C1700" location="#'Project emissions of me (enum)'!A3" display="Project emissions of me (enum)" xr:uid="{57CFD6C9-6715-4F79-84C5-B6A71C57B0C5}"/>
    <hyperlink ref="C1709" location="#'Select the wastewater t (enum)'!A3" display="Select the wastewater t (enum)" xr:uid="{F7745707-64C7-41C4-9FE6-A006C044749A}"/>
    <hyperlink ref="B1713" location="#'Leakage Emissions'!A1" display="Leakage Emissions" xr:uid="{92B221A2-19C4-4B80-83F1-E110578A6C1F}"/>
    <hyperlink ref="C1714" location="#'Is compost subjected to (enum)'!A3" display="Is compost subjected to (enum)" xr:uid="{A0D9B196-8EB8-43D1-BA79-7B78097AAE57}"/>
    <hyperlink ref="B1715" location="#'Tool 04'!A1" display="Tool 04" xr:uid="{4A35ACBB-576E-4E5A-A3A5-596494C41D8E}"/>
    <hyperlink ref="C1716" location="#'To which emission categ (enum)'!A3" display="To which emission categ (enum)" xr:uid="{82BC2DF6-35A0-4C2A-AC23-FAAB89C3E758}"/>
    <hyperlink ref="C1717" location="#'Will the project be imp (enum)'!A3" display="Will the project be imp (enum)" xr:uid="{35ACB8A4-6CBE-4A25-BAA5-FC243499222C}"/>
    <hyperlink ref="C1724" location="#'Is methane captured (e. (enum)'!A3" display="Is methane captured (e. (enum)" xr:uid="{89D6ECEC-BC93-40E6-8969-40D45B20DB66}"/>
    <hyperlink ref="C1725" location="#'For the baseline model  (enum)'!A3" display="For the baseline model  (enum)" xr:uid="{D4210596-E0C2-43EE-B396-5E4D87E2FF2A}"/>
    <hyperlink ref="C1735" location="#'Please indicate the cli (enum)'!A3" display="Please indicate the cli (enum)" xr:uid="{51C9FD6C-FC11-4C5D-A7D2-F188C7F1E4F8}"/>
    <hyperlink ref="C1736" location="#'Please indicate the  1 (enum)'!A3" display="Please indicate the  1 (enum)" xr:uid="{765DB82C-22E1-41A5-A6A4-E0A0B871B318}"/>
    <hyperlink ref="C1737" location="#'Is the solid waste weig (enum)'!A3" display="Is the solid waste weig (enum)" xr:uid="{B73799B7-B993-46CA-98C1-9EC50AE38681}"/>
    <hyperlink ref="C1738" location="#'Is more than 50 percent (enum)'!A3" display="Is more than 50 percent (enum)" xr:uid="{84E306F6-8143-4844-8B7A-87B365AC64C1}"/>
    <hyperlink ref="C1739" location="#'Is the SWDS is located  (enum)'!A3" display="Is the SWDS is located  (enum)" xr:uid="{E3F65B2B-C394-47F4-97BE-58E78CF249F1}"/>
    <hyperlink ref="C1740" location="#'Is the SWDS managed or  (enum)'!A3" display="Is the SWDS managed or  (enum)" xr:uid="{6DB1D991-E668-4E1B-B20D-7D1D0095A072}"/>
    <hyperlink ref="C1741" location="#'Is residual waste is di (enum)'!A3" display="Is residual waste is di (enum)" xr:uid="{CB7987FB-9666-46A0-9776-4919460A8D26}"/>
    <hyperlink ref="C1742" location="#'Were the SWDS compartme (enum)'!A3" display="Were the SWDS compartme (enum)" xr:uid="{AEF725C1-030D-4A03-8E73-B8C3BBCE7CC5}"/>
    <hyperlink ref="C1743" location="#'For the fraction of DOC (enum)'!A3" display="For the fraction of DOC (enum)" xr:uid="{351234E1-8A69-4D01-BEBE-09B7EBDCADA3}"/>
    <hyperlink ref="B1744" location="#'Determining measurement MSW or'!A1" display="Determining measurement MSW or" xr:uid="{624B37C3-768D-4FE8-8DFF-C3DA85945389}"/>
    <hyperlink ref="C1745" location="#'Is the tool being appli (enum)'!A3" display="Is the tool being appli (enum)" xr:uid="{144BA968-267F-420E-A7FD-E529F94E826B}"/>
    <hyperlink ref="C1751" location="#'Is the tool being ap 1 (enum)'!A3" display="Is the tool being ap 1 (enum)" xr:uid="{A47D7F9C-8B1D-4669-A2B4-F4578305F3E3}"/>
    <hyperlink ref="C1757" location="#'Select the applicable S (enum)'!A3" display="Select the applicable S (enum)" xr:uid="{820E827B-D4B9-4597-AF05-7CB9C807F69A}"/>
    <hyperlink ref="C1758" location="#'For the methane correct (enum)'!A3" display="For the methane correct (enum)" xr:uid="{3E88C1E3-0E6A-42BF-9354-81B6C0318397}"/>
    <hyperlink ref="C1763" location="#'Does the SWDS have only (enum)'!A3" display="Does the SWDS have only (enum)" xr:uid="{B60E96B5-E01E-4710-A243-F1598419838F}"/>
    <hyperlink ref="B1764" location="#'Determining the methane correc'!A1" display="Determining the methane correc" xr:uid="{598AA412-08B9-4472-9DF5-5B479B50FEE2}"/>
    <hyperlink ref="C1765" location="#'Does the SWDS have a wa (enum)'!A3" display="Does the SWDS have a wa (enum)" xr:uid="{4BCC1A4A-5F9E-4996-9CA2-1E149CB58183}"/>
  </hyperlinks>
  <pageMargins left="0.7" right="0.7" top="0.75" bottom="0.75" header="0.3" footer="0.3"/>
  <pageSetup orientation="portrait" horizontalDpi="4294967295" verticalDpi="429496729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6E142-17E6-4129-B17E-AB7383A2A7CF}">
  <sheetPr>
    <outlinePr summaryBelow="0" summaryRight="0"/>
  </sheetPr>
  <dimension ref="A1:G19"/>
  <sheetViews>
    <sheetView workbookViewId="0">
      <selection activeCell="A5" sqref="A5:XFD19"/>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39" t="s">
        <v>238</v>
      </c>
      <c r="B1" s="39"/>
      <c r="C1" s="39"/>
      <c r="D1" s="39"/>
      <c r="E1" s="39"/>
      <c r="F1" s="39"/>
      <c r="G1" s="39"/>
    </row>
    <row r="2" spans="1:7" ht="18.75">
      <c r="A2" s="1" t="s">
        <v>1</v>
      </c>
      <c r="B2" s="40" t="s">
        <v>2</v>
      </c>
      <c r="C2" s="40"/>
      <c r="D2" s="40"/>
      <c r="E2" s="40"/>
      <c r="F2" s="40"/>
      <c r="G2" s="40"/>
    </row>
    <row r="3" spans="1:7" ht="18.75">
      <c r="A3" s="1" t="s">
        <v>3</v>
      </c>
      <c r="B3" s="40" t="s">
        <v>4</v>
      </c>
      <c r="C3" s="40"/>
      <c r="D3" s="40"/>
      <c r="E3" s="40"/>
      <c r="F3" s="40"/>
      <c r="G3" s="40"/>
    </row>
    <row r="4" spans="1:7" ht="18.75">
      <c r="A4" s="2" t="s">
        <v>5</v>
      </c>
      <c r="B4" s="2" t="s">
        <v>6</v>
      </c>
      <c r="C4" s="2" t="s">
        <v>7</v>
      </c>
      <c r="D4" s="2" t="s">
        <v>8</v>
      </c>
      <c r="E4" s="2" t="s">
        <v>9</v>
      </c>
      <c r="F4" s="2" t="s">
        <v>10</v>
      </c>
      <c r="G4" s="2" t="s">
        <v>11</v>
      </c>
    </row>
    <row r="5" spans="1:7" ht="30">
      <c r="A5" s="3" t="s">
        <v>12</v>
      </c>
      <c r="B5" s="11" t="s">
        <v>250</v>
      </c>
      <c r="C5" s="3" t="s">
        <v>2</v>
      </c>
      <c r="D5" s="3"/>
      <c r="E5" s="3" t="s">
        <v>251</v>
      </c>
      <c r="F5" s="3" t="s">
        <v>12</v>
      </c>
      <c r="G5" s="3" t="s">
        <v>2</v>
      </c>
    </row>
    <row r="6" spans="1:7" outlineLevel="1" collapsed="1">
      <c r="A6" s="4" t="s">
        <v>12</v>
      </c>
      <c r="B6" s="4" t="s">
        <v>13</v>
      </c>
      <c r="C6" s="4" t="s">
        <v>2</v>
      </c>
      <c r="D6" s="4"/>
      <c r="E6" s="4" t="s">
        <v>252</v>
      </c>
      <c r="F6" s="4" t="s">
        <v>15</v>
      </c>
      <c r="G6" s="4" t="s">
        <v>16</v>
      </c>
    </row>
    <row r="7" spans="1:7" outlineLevel="1" collapsed="1">
      <c r="A7" s="4" t="s">
        <v>12</v>
      </c>
      <c r="B7" s="4" t="s">
        <v>13</v>
      </c>
      <c r="C7" s="4" t="s">
        <v>2</v>
      </c>
      <c r="D7" s="4"/>
      <c r="E7" s="4" t="s">
        <v>253</v>
      </c>
      <c r="F7" s="4" t="s">
        <v>15</v>
      </c>
      <c r="G7" s="4" t="s">
        <v>16</v>
      </c>
    </row>
    <row r="8" spans="1:7" ht="30" outlineLevel="1" collapsed="1">
      <c r="A8" s="4" t="s">
        <v>12</v>
      </c>
      <c r="B8" s="4" t="s">
        <v>51</v>
      </c>
      <c r="C8" s="5" t="s">
        <v>254</v>
      </c>
      <c r="D8" s="4"/>
      <c r="E8" s="4" t="s">
        <v>255</v>
      </c>
      <c r="F8" s="4" t="s">
        <v>15</v>
      </c>
      <c r="G8" s="4" t="s">
        <v>256</v>
      </c>
    </row>
    <row r="9" spans="1:7" ht="30" outlineLevel="1" collapsed="1">
      <c r="A9" s="4" t="s">
        <v>15</v>
      </c>
      <c r="B9" s="4" t="s">
        <v>92</v>
      </c>
      <c r="C9" s="4" t="s">
        <v>2</v>
      </c>
      <c r="D9" s="4" t="b">
        <f>EXACT(G8,"The CO2 emission coefficient is calculated based on net calorific value and CO2 emission factor of the fuel type")</f>
        <v>0</v>
      </c>
      <c r="E9" s="4" t="s">
        <v>257</v>
      </c>
      <c r="F9" s="4" t="s">
        <v>15</v>
      </c>
      <c r="G9" s="4">
        <v>1</v>
      </c>
    </row>
    <row r="10" spans="1:7" outlineLevel="1" collapsed="1">
      <c r="A10" s="4" t="s">
        <v>15</v>
      </c>
      <c r="B10" s="4" t="s">
        <v>92</v>
      </c>
      <c r="C10" s="4" t="s">
        <v>2</v>
      </c>
      <c r="D10" s="4" t="b">
        <f>EXACT(G8,"The CO2 emission coefficient is calculated based on net calorific value and CO2 emission factor of the fuel type")</f>
        <v>0</v>
      </c>
      <c r="E10" s="4" t="s">
        <v>258</v>
      </c>
      <c r="F10" s="4" t="s">
        <v>15</v>
      </c>
      <c r="G10" s="4">
        <v>1</v>
      </c>
    </row>
    <row r="11" spans="1:7" outlineLevel="1">
      <c r="A11" s="34" t="s">
        <v>15</v>
      </c>
      <c r="B11" s="35" t="s">
        <v>259</v>
      </c>
      <c r="C11" s="34" t="s">
        <v>2</v>
      </c>
      <c r="D11" s="34" t="b">
        <f>EXACT(G8,"The CO2 emission coefficient is calculated based on the chemical composition of the fossil fuel type")</f>
        <v>1</v>
      </c>
      <c r="E11" s="34" t="s">
        <v>260</v>
      </c>
      <c r="F11" s="34" t="s">
        <v>15</v>
      </c>
      <c r="G11" s="34" t="s">
        <v>2</v>
      </c>
    </row>
    <row r="12" spans="1:7" ht="30" outlineLevel="2" collapsed="1">
      <c r="A12" s="4" t="s">
        <v>12</v>
      </c>
      <c r="B12" s="4" t="s">
        <v>51</v>
      </c>
      <c r="C12" s="5" t="s">
        <v>261</v>
      </c>
      <c r="D12" s="4"/>
      <c r="E12" s="4" t="s">
        <v>260</v>
      </c>
      <c r="F12" s="4" t="s">
        <v>15</v>
      </c>
      <c r="G12" s="4" t="s">
        <v>262</v>
      </c>
    </row>
    <row r="13" spans="1:7" ht="30" outlineLevel="2" collapsed="1">
      <c r="A13" s="4" t="s">
        <v>15</v>
      </c>
      <c r="B13" s="4" t="s">
        <v>92</v>
      </c>
      <c r="C13" s="4" t="s">
        <v>2</v>
      </c>
      <c r="D13" s="4" t="b">
        <f>EXACT(G12,"Volume")</f>
        <v>0</v>
      </c>
      <c r="E13" s="4" t="s">
        <v>263</v>
      </c>
      <c r="F13" s="4" t="s">
        <v>15</v>
      </c>
      <c r="G13" s="4">
        <v>1</v>
      </c>
    </row>
    <row r="14" spans="1:7" ht="30" outlineLevel="2" collapsed="1">
      <c r="A14" s="4" t="s">
        <v>15</v>
      </c>
      <c r="B14" s="4" t="s">
        <v>92</v>
      </c>
      <c r="C14" s="4" t="s">
        <v>2</v>
      </c>
      <c r="D14" s="4" t="b">
        <f>EXACT(G12,"Volume")</f>
        <v>0</v>
      </c>
      <c r="E14" s="4" t="s">
        <v>264</v>
      </c>
      <c r="F14" s="4" t="s">
        <v>15</v>
      </c>
      <c r="G14" s="4">
        <v>1</v>
      </c>
    </row>
    <row r="15" spans="1:7" ht="30" outlineLevel="2" collapsed="1">
      <c r="A15" s="4" t="s">
        <v>15</v>
      </c>
      <c r="B15" s="4" t="s">
        <v>92</v>
      </c>
      <c r="C15" s="4" t="s">
        <v>2</v>
      </c>
      <c r="D15" s="4" t="b">
        <f>EXACT(G12,"Mass")</f>
        <v>1</v>
      </c>
      <c r="E15" s="4" t="s">
        <v>263</v>
      </c>
      <c r="F15" s="4" t="s">
        <v>15</v>
      </c>
      <c r="G15" s="4">
        <v>1</v>
      </c>
    </row>
    <row r="16" spans="1:7" ht="30" outlineLevel="1" collapsed="1">
      <c r="A16" s="4" t="s">
        <v>12</v>
      </c>
      <c r="B16" s="4" t="s">
        <v>92</v>
      </c>
      <c r="C16" s="4" t="s">
        <v>2</v>
      </c>
      <c r="D16" s="4"/>
      <c r="E16" s="4" t="s">
        <v>265</v>
      </c>
      <c r="F16" s="4" t="s">
        <v>15</v>
      </c>
      <c r="G16" s="4">
        <v>1</v>
      </c>
    </row>
    <row r="17" spans="1:7" ht="30" outlineLevel="1" collapsed="1">
      <c r="A17" s="4" t="s">
        <v>15</v>
      </c>
      <c r="B17" s="4" t="s">
        <v>92</v>
      </c>
      <c r="C17" s="4" t="s">
        <v>2</v>
      </c>
      <c r="D17" s="4" t="s">
        <v>15</v>
      </c>
      <c r="E17" s="4" t="s">
        <v>266</v>
      </c>
      <c r="F17" s="4" t="s">
        <v>15</v>
      </c>
      <c r="G17" s="4">
        <v>1</v>
      </c>
    </row>
    <row r="18" spans="1:7" outlineLevel="1" collapsed="1">
      <c r="A18" s="4" t="s">
        <v>15</v>
      </c>
      <c r="B18" s="4" t="s">
        <v>92</v>
      </c>
      <c r="C18" s="4" t="s">
        <v>2</v>
      </c>
      <c r="D18" s="4" t="s">
        <v>15</v>
      </c>
      <c r="E18" s="4" t="s">
        <v>267</v>
      </c>
      <c r="F18" s="4" t="s">
        <v>15</v>
      </c>
      <c r="G18" s="4">
        <v>1</v>
      </c>
    </row>
    <row r="19" spans="1:7" ht="30">
      <c r="A19" s="3" t="s">
        <v>15</v>
      </c>
      <c r="B19" s="3" t="s">
        <v>92</v>
      </c>
      <c r="C19" s="3" t="s">
        <v>2</v>
      </c>
      <c r="D19" s="3" t="s">
        <v>15</v>
      </c>
      <c r="E19" s="3" t="s">
        <v>268</v>
      </c>
      <c r="F19" s="3" t="s">
        <v>15</v>
      </c>
      <c r="G19" s="3">
        <v>1</v>
      </c>
    </row>
  </sheetData>
  <mergeCells count="3">
    <mergeCell ref="A1:G1"/>
    <mergeCell ref="B2:G2"/>
    <mergeCell ref="B3:G3"/>
  </mergeCells>
  <hyperlinks>
    <hyperlink ref="B5" location="#'Tool 03 Add Fuel Type'!A1" display="Tool 03 Add Fuel Type" xr:uid="{8700DEB0-DD40-477F-BF68-D58C4427CDE9}"/>
    <hyperlink ref="C8" location="#'What approach would you (enum)'!A3" display="What approach would you (enum)" xr:uid="{E06E5B51-8C32-463E-B89B-1D2F2054363F}"/>
    <hyperlink ref="B11" location="#'Tool 03 Is the fuel used measu'!A1" display="Tool 03 Is the fuel used measu" xr:uid="{C7BB38E1-15CC-4715-8D45-F5C02365E9E3}"/>
    <hyperlink ref="C12" location="#'Is the fuel used measus (enum)'!A3" display="Is the fuel used measus (enum)" xr:uid="{0E41220A-C796-4BA6-A3F6-87E862C43F2B}"/>
  </hyperlinks>
  <pageMargins left="0.7" right="0.7" top="0.75" bottom="0.75" header="0.3" footer="0.3"/>
  <pageSetup orientation="portrait" horizontalDpi="4294967295" verticalDpi="429496729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7D32A-F119-4E47-A43B-AC115DA96906}">
  <sheetPr>
    <outlinePr summaryBelow="0" summaryRight="0"/>
  </sheetPr>
  <dimension ref="A1:G18"/>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9" t="s">
        <v>988</v>
      </c>
      <c r="B1" s="39"/>
      <c r="C1" s="39"/>
      <c r="D1" s="39"/>
      <c r="E1" s="39"/>
      <c r="F1" s="39"/>
      <c r="G1" s="39"/>
    </row>
    <row r="2" spans="1:7" ht="18.75">
      <c r="A2" s="1" t="s">
        <v>1</v>
      </c>
      <c r="B2" s="40" t="s">
        <v>2</v>
      </c>
      <c r="C2" s="40"/>
      <c r="D2" s="40"/>
      <c r="E2" s="40"/>
      <c r="F2" s="40"/>
      <c r="G2" s="40"/>
    </row>
    <row r="3" spans="1:7" ht="18.75">
      <c r="A3" s="1" t="s">
        <v>3</v>
      </c>
      <c r="B3" s="40" t="s">
        <v>146</v>
      </c>
      <c r="C3" s="40"/>
      <c r="D3" s="40"/>
      <c r="E3" s="40"/>
      <c r="F3" s="40"/>
      <c r="G3" s="40"/>
    </row>
    <row r="4" spans="1:7" ht="18.75">
      <c r="A4" s="2" t="s">
        <v>5</v>
      </c>
      <c r="B4" s="2" t="s">
        <v>6</v>
      </c>
      <c r="C4" s="2" t="s">
        <v>7</v>
      </c>
      <c r="D4" s="2" t="s">
        <v>8</v>
      </c>
      <c r="E4" s="2" t="s">
        <v>9</v>
      </c>
      <c r="F4" s="2" t="s">
        <v>10</v>
      </c>
      <c r="G4" s="2" t="s">
        <v>11</v>
      </c>
    </row>
    <row r="5" spans="1:7" ht="30">
      <c r="A5" s="3" t="s">
        <v>15</v>
      </c>
      <c r="B5" s="3" t="s">
        <v>92</v>
      </c>
      <c r="C5" s="3" t="s">
        <v>2</v>
      </c>
      <c r="D5" s="3" t="s">
        <v>15</v>
      </c>
      <c r="E5" s="3" t="s">
        <v>989</v>
      </c>
      <c r="F5" s="3" t="s">
        <v>15</v>
      </c>
      <c r="G5" s="3">
        <v>1</v>
      </c>
    </row>
    <row r="6" spans="1:7" ht="30">
      <c r="A6" s="3" t="s">
        <v>15</v>
      </c>
      <c r="B6" s="3" t="s">
        <v>92</v>
      </c>
      <c r="C6" s="3" t="s">
        <v>2</v>
      </c>
      <c r="D6" s="3" t="s">
        <v>15</v>
      </c>
      <c r="E6" s="3" t="s">
        <v>990</v>
      </c>
      <c r="F6" s="3" t="s">
        <v>15</v>
      </c>
      <c r="G6" s="3">
        <v>1</v>
      </c>
    </row>
    <row r="7" spans="1:7" ht="30">
      <c r="A7" s="3" t="s">
        <v>15</v>
      </c>
      <c r="B7" s="3" t="s">
        <v>92</v>
      </c>
      <c r="C7" s="3" t="s">
        <v>2</v>
      </c>
      <c r="D7" s="3" t="s">
        <v>15</v>
      </c>
      <c r="E7" s="3" t="s">
        <v>991</v>
      </c>
      <c r="F7" s="3" t="s">
        <v>15</v>
      </c>
      <c r="G7" s="3">
        <v>1</v>
      </c>
    </row>
    <row r="8" spans="1:7" ht="30">
      <c r="A8" s="3" t="s">
        <v>12</v>
      </c>
      <c r="B8" s="3" t="s">
        <v>92</v>
      </c>
      <c r="C8" s="3" t="s">
        <v>2</v>
      </c>
      <c r="D8" s="3"/>
      <c r="E8" s="3" t="s">
        <v>992</v>
      </c>
      <c r="F8" s="3" t="s">
        <v>15</v>
      </c>
      <c r="G8" s="3">
        <v>1</v>
      </c>
    </row>
    <row r="9" spans="1:7" ht="30">
      <c r="A9" s="3" t="s">
        <v>12</v>
      </c>
      <c r="B9" s="3" t="s">
        <v>92</v>
      </c>
      <c r="C9" s="3" t="s">
        <v>2</v>
      </c>
      <c r="D9" s="3"/>
      <c r="E9" s="3" t="s">
        <v>993</v>
      </c>
      <c r="F9" s="3" t="s">
        <v>15</v>
      </c>
      <c r="G9" s="3">
        <v>1</v>
      </c>
    </row>
    <row r="10" spans="1:7">
      <c r="A10" s="3" t="s">
        <v>12</v>
      </c>
      <c r="B10" s="3" t="s">
        <v>92</v>
      </c>
      <c r="C10" s="3" t="s">
        <v>2</v>
      </c>
      <c r="D10" s="3"/>
      <c r="E10" s="3" t="s">
        <v>994</v>
      </c>
      <c r="F10" s="3" t="s">
        <v>15</v>
      </c>
      <c r="G10" s="3">
        <v>1</v>
      </c>
    </row>
    <row r="11" spans="1:7">
      <c r="A11" s="3" t="s">
        <v>12</v>
      </c>
      <c r="B11" s="3" t="s">
        <v>92</v>
      </c>
      <c r="C11" s="3" t="s">
        <v>2</v>
      </c>
      <c r="D11" s="3"/>
      <c r="E11" s="3" t="s">
        <v>995</v>
      </c>
      <c r="F11" s="3" t="s">
        <v>15</v>
      </c>
      <c r="G11" s="3">
        <v>1</v>
      </c>
    </row>
    <row r="12" spans="1:7" ht="45">
      <c r="A12" s="3" t="s">
        <v>12</v>
      </c>
      <c r="B12" s="3" t="s">
        <v>92</v>
      </c>
      <c r="C12" s="3" t="s">
        <v>2</v>
      </c>
      <c r="D12" s="3"/>
      <c r="E12" s="3" t="s">
        <v>996</v>
      </c>
      <c r="F12" s="3" t="s">
        <v>15</v>
      </c>
      <c r="G12" s="3">
        <v>1</v>
      </c>
    </row>
    <row r="13" spans="1:7" ht="45">
      <c r="A13" s="3" t="s">
        <v>12</v>
      </c>
      <c r="B13" s="3" t="s">
        <v>92</v>
      </c>
      <c r="C13" s="3" t="s">
        <v>2</v>
      </c>
      <c r="D13" s="3"/>
      <c r="E13" s="3" t="s">
        <v>997</v>
      </c>
      <c r="F13" s="3" t="s">
        <v>15</v>
      </c>
      <c r="G13" s="3">
        <v>1</v>
      </c>
    </row>
    <row r="14" spans="1:7" ht="30">
      <c r="A14" s="3" t="s">
        <v>15</v>
      </c>
      <c r="B14" s="3" t="s">
        <v>92</v>
      </c>
      <c r="C14" s="3" t="s">
        <v>2</v>
      </c>
      <c r="D14" s="3" t="s">
        <v>15</v>
      </c>
      <c r="E14" s="3" t="s">
        <v>998</v>
      </c>
      <c r="F14" s="3" t="s">
        <v>15</v>
      </c>
      <c r="G14" s="3">
        <v>1</v>
      </c>
    </row>
    <row r="15" spans="1:7" ht="45">
      <c r="A15" s="3" t="s">
        <v>12</v>
      </c>
      <c r="B15" s="3" t="s">
        <v>92</v>
      </c>
      <c r="C15" s="3" t="s">
        <v>2</v>
      </c>
      <c r="D15" s="3"/>
      <c r="E15" s="3" t="s">
        <v>999</v>
      </c>
      <c r="F15" s="3" t="s">
        <v>15</v>
      </c>
      <c r="G15" s="3">
        <v>1</v>
      </c>
    </row>
    <row r="16" spans="1:7" ht="60">
      <c r="A16" s="3" t="s">
        <v>12</v>
      </c>
      <c r="B16" s="3" t="s">
        <v>92</v>
      </c>
      <c r="C16" s="3" t="s">
        <v>2</v>
      </c>
      <c r="D16" s="3"/>
      <c r="E16" s="3" t="s">
        <v>1000</v>
      </c>
      <c r="F16" s="3" t="s">
        <v>15</v>
      </c>
      <c r="G16" s="3">
        <v>1</v>
      </c>
    </row>
    <row r="17" spans="1:7" ht="45">
      <c r="A17" s="3" t="s">
        <v>12</v>
      </c>
      <c r="B17" s="3" t="s">
        <v>92</v>
      </c>
      <c r="C17" s="3" t="s">
        <v>2</v>
      </c>
      <c r="D17" s="3"/>
      <c r="E17" s="3" t="s">
        <v>1001</v>
      </c>
      <c r="F17" s="3" t="s">
        <v>15</v>
      </c>
      <c r="G17" s="3">
        <v>1</v>
      </c>
    </row>
    <row r="18" spans="1:7" ht="30">
      <c r="A18" s="3" t="s">
        <v>12</v>
      </c>
      <c r="B18" s="3" t="s">
        <v>92</v>
      </c>
      <c r="C18" s="3" t="s">
        <v>2</v>
      </c>
      <c r="D18" s="3"/>
      <c r="E18" s="3" t="s">
        <v>1002</v>
      </c>
      <c r="F18" s="3" t="s">
        <v>15</v>
      </c>
      <c r="G18" s="3">
        <v>1</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35BD9-27C0-441B-B822-ECDE5DB39183}">
  <sheetPr>
    <outlinePr summaryBelow="0" summaryRight="0"/>
  </sheetPr>
  <dimension ref="A1:G6"/>
  <sheetViews>
    <sheetView tabSelected="1"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9" t="s">
        <v>41</v>
      </c>
      <c r="B1" s="39"/>
      <c r="C1" s="39"/>
      <c r="D1" s="39"/>
      <c r="E1" s="39"/>
      <c r="F1" s="39"/>
      <c r="G1" s="39"/>
    </row>
    <row r="2" spans="1:7" ht="18.75">
      <c r="A2" s="1" t="s">
        <v>1</v>
      </c>
      <c r="B2" s="40" t="s">
        <v>2</v>
      </c>
      <c r="C2" s="40"/>
      <c r="D2" s="40"/>
      <c r="E2" s="40"/>
      <c r="F2" s="40"/>
      <c r="G2" s="40"/>
    </row>
    <row r="3" spans="1:7" ht="18.75">
      <c r="A3" s="1" t="s">
        <v>3</v>
      </c>
      <c r="B3" s="40" t="s">
        <v>4</v>
      </c>
      <c r="C3" s="40"/>
      <c r="D3" s="40"/>
      <c r="E3" s="40"/>
      <c r="F3" s="40"/>
      <c r="G3" s="40"/>
    </row>
    <row r="4" spans="1:7" ht="18.75">
      <c r="A4" s="2" t="s">
        <v>5</v>
      </c>
      <c r="B4" s="2" t="s">
        <v>6</v>
      </c>
      <c r="C4" s="2" t="s">
        <v>7</v>
      </c>
      <c r="D4" s="2" t="s">
        <v>8</v>
      </c>
      <c r="E4" s="2" t="s">
        <v>9</v>
      </c>
      <c r="F4" s="2" t="s">
        <v>10</v>
      </c>
      <c r="G4" s="2" t="s">
        <v>11</v>
      </c>
    </row>
    <row r="5" spans="1:7">
      <c r="A5" s="3" t="s">
        <v>12</v>
      </c>
      <c r="B5" s="3" t="s">
        <v>38</v>
      </c>
      <c r="C5" s="3" t="s">
        <v>2</v>
      </c>
      <c r="D5" s="3"/>
      <c r="E5" s="3" t="s">
        <v>43</v>
      </c>
      <c r="F5" s="3" t="s">
        <v>15</v>
      </c>
      <c r="G5" s="3" t="s">
        <v>40</v>
      </c>
    </row>
    <row r="6" spans="1:7">
      <c r="A6" s="3" t="s">
        <v>12</v>
      </c>
      <c r="B6" s="3" t="s">
        <v>38</v>
      </c>
      <c r="C6" s="3" t="s">
        <v>2</v>
      </c>
      <c r="D6" s="3"/>
      <c r="E6" s="3" t="s">
        <v>44</v>
      </c>
      <c r="F6" s="3" t="s">
        <v>15</v>
      </c>
      <c r="G6" s="3" t="s">
        <v>40</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836AF-9FB8-44AD-A67A-DFB4E2F23677}">
  <sheetPr>
    <outlinePr summaryBelow="0" summaryRight="0"/>
  </sheetPr>
  <dimension ref="A1:G14"/>
  <sheetViews>
    <sheetView workbookViewId="0">
      <selection sqref="A1:G1"/>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9" t="s">
        <v>1003</v>
      </c>
      <c r="B1" s="39"/>
      <c r="C1" s="39"/>
      <c r="D1" s="39"/>
      <c r="E1" s="39"/>
      <c r="F1" s="39"/>
      <c r="G1" s="39"/>
    </row>
    <row r="2" spans="1:7" ht="18.75">
      <c r="A2" s="1" t="s">
        <v>1</v>
      </c>
      <c r="B2" s="40" t="s">
        <v>2</v>
      </c>
      <c r="C2" s="40"/>
      <c r="D2" s="40"/>
      <c r="E2" s="40"/>
      <c r="F2" s="40"/>
      <c r="G2" s="40"/>
    </row>
    <row r="3" spans="1:7" ht="18.75">
      <c r="A3" s="1" t="s">
        <v>3</v>
      </c>
      <c r="B3" s="40" t="s">
        <v>146</v>
      </c>
      <c r="C3" s="40"/>
      <c r="D3" s="40"/>
      <c r="E3" s="40"/>
      <c r="F3" s="40"/>
      <c r="G3" s="40"/>
    </row>
    <row r="4" spans="1:7" ht="18.75">
      <c r="A4" s="2" t="s">
        <v>5</v>
      </c>
      <c r="B4" s="2" t="s">
        <v>6</v>
      </c>
      <c r="C4" s="2" t="s">
        <v>7</v>
      </c>
      <c r="D4" s="2" t="s">
        <v>8</v>
      </c>
      <c r="E4" s="2" t="s">
        <v>9</v>
      </c>
      <c r="F4" s="2" t="s">
        <v>10</v>
      </c>
      <c r="G4" s="2" t="s">
        <v>11</v>
      </c>
    </row>
    <row r="5" spans="1:7" ht="30">
      <c r="A5" s="3" t="s">
        <v>12</v>
      </c>
      <c r="B5" s="3" t="s">
        <v>51</v>
      </c>
      <c r="C5" s="11" t="s">
        <v>1004</v>
      </c>
      <c r="D5" s="3"/>
      <c r="E5" s="3" t="s">
        <v>1005</v>
      </c>
      <c r="F5" s="3" t="s">
        <v>15</v>
      </c>
      <c r="G5" s="3" t="s">
        <v>1006</v>
      </c>
    </row>
    <row r="6" spans="1:7" ht="30">
      <c r="A6" s="3" t="s">
        <v>15</v>
      </c>
      <c r="B6" s="3" t="s">
        <v>51</v>
      </c>
      <c r="C6" s="11" t="s">
        <v>740</v>
      </c>
      <c r="D6" s="3" t="b">
        <f>EXACT(G5,"Efficiency of pre-project cooking device.")</f>
        <v>0</v>
      </c>
      <c r="E6" s="3" t="s">
        <v>1007</v>
      </c>
      <c r="F6" s="3" t="s">
        <v>15</v>
      </c>
      <c r="G6" s="3" t="s">
        <v>1008</v>
      </c>
    </row>
    <row r="7" spans="1:7">
      <c r="A7" s="3" t="s">
        <v>15</v>
      </c>
      <c r="B7" s="11" t="s">
        <v>1009</v>
      </c>
      <c r="C7" s="3" t="s">
        <v>2</v>
      </c>
      <c r="D7" s="3" t="b">
        <f>EXACT(G5,"Carbon dioxide emission factor for kerosene used for lighting applications.")</f>
        <v>0</v>
      </c>
      <c r="E7" s="3" t="s">
        <v>1010</v>
      </c>
      <c r="F7" s="3" t="s">
        <v>15</v>
      </c>
      <c r="G7" s="3" t="s">
        <v>2</v>
      </c>
    </row>
    <row r="8" spans="1:7" outlineLevel="1" collapsed="1">
      <c r="A8" s="4" t="s">
        <v>12</v>
      </c>
      <c r="B8" s="4" t="s">
        <v>51</v>
      </c>
      <c r="C8" s="5" t="s">
        <v>1011</v>
      </c>
      <c r="D8" s="4"/>
      <c r="E8" s="4" t="s">
        <v>1012</v>
      </c>
      <c r="F8" s="4" t="s">
        <v>15</v>
      </c>
      <c r="G8" s="4" t="s">
        <v>1013</v>
      </c>
    </row>
    <row r="9" spans="1:7" outlineLevel="1" collapsed="1">
      <c r="A9" s="4" t="s">
        <v>12</v>
      </c>
      <c r="B9" s="4" t="s">
        <v>51</v>
      </c>
      <c r="C9" s="5" t="s">
        <v>1014</v>
      </c>
      <c r="D9" s="4"/>
      <c r="E9" s="4" t="s">
        <v>1015</v>
      </c>
      <c r="F9" s="4" t="s">
        <v>15</v>
      </c>
      <c r="G9" s="4" t="s">
        <v>1016</v>
      </c>
    </row>
    <row r="10" spans="1:7" ht="30">
      <c r="A10" s="3" t="s">
        <v>15</v>
      </c>
      <c r="B10" s="3" t="s">
        <v>92</v>
      </c>
      <c r="C10" s="3" t="s">
        <v>2</v>
      </c>
      <c r="D10" s="3" t="b">
        <f>EXACT(G5,"Carbon dioxide emission factor for kerosene used for lighting applications.")</f>
        <v>0</v>
      </c>
      <c r="E10" s="3" t="s">
        <v>1017</v>
      </c>
      <c r="F10" s="3" t="s">
        <v>15</v>
      </c>
      <c r="G10" s="3">
        <v>1</v>
      </c>
    </row>
    <row r="11" spans="1:7" ht="30">
      <c r="A11" s="3" t="s">
        <v>15</v>
      </c>
      <c r="B11" s="11" t="s">
        <v>1009</v>
      </c>
      <c r="C11" s="3" t="s">
        <v>2</v>
      </c>
      <c r="D11" s="3" t="b">
        <f>EXACT(G5,"Carbon dioxide emission factor for diesel generating system used for offgrid power generation purposes.")</f>
        <v>1</v>
      </c>
      <c r="E11" s="3" t="s">
        <v>1006</v>
      </c>
      <c r="F11" s="3" t="s">
        <v>15</v>
      </c>
      <c r="G11" s="3" t="s">
        <v>2</v>
      </c>
    </row>
    <row r="12" spans="1:7" outlineLevel="1" collapsed="1">
      <c r="A12" s="4" t="s">
        <v>12</v>
      </c>
      <c r="B12" s="4" t="s">
        <v>51</v>
      </c>
      <c r="C12" s="5" t="s">
        <v>1011</v>
      </c>
      <c r="D12" s="4"/>
      <c r="E12" s="4" t="s">
        <v>1012</v>
      </c>
      <c r="F12" s="4" t="s">
        <v>15</v>
      </c>
      <c r="G12" s="4" t="s">
        <v>1013</v>
      </c>
    </row>
    <row r="13" spans="1:7" outlineLevel="1" collapsed="1">
      <c r="A13" s="4" t="s">
        <v>12</v>
      </c>
      <c r="B13" s="4" t="s">
        <v>51</v>
      </c>
      <c r="C13" s="5" t="s">
        <v>1014</v>
      </c>
      <c r="D13" s="4"/>
      <c r="E13" s="4" t="s">
        <v>1015</v>
      </c>
      <c r="F13" s="4" t="s">
        <v>15</v>
      </c>
      <c r="G13" s="4" t="s">
        <v>1016</v>
      </c>
    </row>
    <row r="14" spans="1:7">
      <c r="A14" s="3" t="s">
        <v>15</v>
      </c>
      <c r="B14" s="3" t="s">
        <v>92</v>
      </c>
      <c r="C14" s="3" t="s">
        <v>2</v>
      </c>
      <c r="D14" s="3" t="s">
        <v>15</v>
      </c>
      <c r="E14" s="3" t="s">
        <v>1018</v>
      </c>
      <c r="F14" s="3" t="s">
        <v>15</v>
      </c>
      <c r="G14" s="3">
        <v>1</v>
      </c>
    </row>
  </sheetData>
  <mergeCells count="3">
    <mergeCell ref="A1:G1"/>
    <mergeCell ref="B2:G2"/>
    <mergeCell ref="B3:G3"/>
  </mergeCells>
  <hyperlinks>
    <hyperlink ref="C5" location="#'Tool 33 provides defaul (enum)'!A3" display="Tool 33 provides defaul (enum)" xr:uid="{402C0E92-9A86-4D9F-A98B-7DB05377A1BA}"/>
    <hyperlink ref="C6" location="#'Select the option that  (enum)'!A3" display="Select the option that  (enum)" xr:uid="{2BA9EF47-1679-46D6-B820-EC564668D9E9}"/>
    <hyperlink ref="B7" location="#'Tool 33. Carbon dioxide emissi'!A1" display="Tool 33. Carbon dioxide emissi" xr:uid="{D68515B5-F246-4C26-AD6C-68743757E940}"/>
    <hyperlink ref="C8" location="#'Load factor (enum)'!A3" display="Load factor (enum)" xr:uid="{9EDC18C6-2E26-4A93-913E-32C1555E6EA3}"/>
    <hyperlink ref="C9" location="#'Size (enum)'!A3" display="Size (enum)" xr:uid="{D9CE3AF0-89F8-4A7B-A36C-660BB839266F}"/>
    <hyperlink ref="B11" location="#'Tool 33. Carbon dioxide emissi'!A1" display="Tool 33. Carbon dioxide emissi" xr:uid="{12CBA5C8-0094-417D-AFF6-9907F08A8FCC}"/>
    <hyperlink ref="C12" location="#'Load factor (enum)'!A3" display="Load factor (enum)" xr:uid="{254B872F-E2B7-4D99-ADE0-A488278F7AAF}"/>
    <hyperlink ref="C13" location="#'Size (enum)'!A3" display="Size (enum)" xr:uid="{01DEA6CF-9638-4BD0-BEED-B8FEC6BC90B8}"/>
  </hyperlinks>
  <pageMargins left="0.7" right="0.7" top="0.75" bottom="0.75" header="0.3" footer="0.3"/>
  <pageSetup orientation="portrait" horizontalDpi="4294967295" verticalDpi="429496729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AF8E4-84B8-445B-9FF2-4774B4152A77}">
  <sheetPr>
    <outlinePr summaryBelow="0" summaryRight="0"/>
  </sheetPr>
  <dimension ref="A1:B4"/>
  <sheetViews>
    <sheetView workbookViewId="0">
      <selection activeCell="F28" sqref="F28"/>
    </sheetView>
  </sheetViews>
  <sheetFormatPr defaultRowHeight="15"/>
  <cols>
    <col min="1" max="1" width="30" customWidth="1"/>
    <col min="2" max="2" width="50" customWidth="1"/>
  </cols>
  <sheetData>
    <row r="1" spans="1:2" ht="18.75">
      <c r="A1" s="6" t="s">
        <v>1019</v>
      </c>
      <c r="B1" s="7" t="s">
        <v>239</v>
      </c>
    </row>
    <row r="2" spans="1:2" ht="90.75">
      <c r="A2" s="6" t="s">
        <v>1020</v>
      </c>
      <c r="B2" s="7" t="s">
        <v>242</v>
      </c>
    </row>
    <row r="3" spans="1:2">
      <c r="A3" s="43" t="s">
        <v>12</v>
      </c>
      <c r="B3" s="43"/>
    </row>
    <row r="4" spans="1:2">
      <c r="A4" s="44" t="s">
        <v>15</v>
      </c>
      <c r="B4" s="44"/>
    </row>
  </sheetData>
  <mergeCells count="2">
    <mergeCell ref="A3:B3"/>
    <mergeCell ref="A4:B4"/>
  </mergeCells>
  <pageMargins left="0.7" right="0.7" top="0.75" bottom="0.75" header="0.3" footer="0.3"/>
  <pageSetup orientation="portrait" horizontalDpi="4294967295" verticalDpi="429496729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D544-8401-4E40-A580-CAC8C1DF0111}">
  <sheetPr>
    <outlinePr summaryBelow="0" summaryRight="0"/>
  </sheetPr>
  <dimension ref="A1:B4"/>
  <sheetViews>
    <sheetView workbookViewId="0">
      <selection activeCell="B9" sqref="B9:B13"/>
    </sheetView>
  </sheetViews>
  <sheetFormatPr defaultRowHeight="15"/>
  <cols>
    <col min="1" max="1" width="30" customWidth="1"/>
    <col min="2" max="2" width="50" customWidth="1"/>
  </cols>
  <sheetData>
    <row r="1" spans="1:2" ht="18.75">
      <c r="A1" s="6" t="s">
        <v>1019</v>
      </c>
      <c r="B1" s="7" t="s">
        <v>239</v>
      </c>
    </row>
    <row r="2" spans="1:2" ht="30.75">
      <c r="A2" s="6" t="s">
        <v>1020</v>
      </c>
      <c r="B2" s="7" t="s">
        <v>247</v>
      </c>
    </row>
    <row r="3" spans="1:2">
      <c r="A3" s="43" t="s">
        <v>12</v>
      </c>
      <c r="B3" s="43"/>
    </row>
    <row r="4" spans="1:2">
      <c r="A4" s="44" t="s">
        <v>15</v>
      </c>
      <c r="B4" s="44"/>
    </row>
  </sheetData>
  <mergeCells count="2">
    <mergeCell ref="A3:B3"/>
    <mergeCell ref="A4:B4"/>
  </mergeCells>
  <pageMargins left="0.7" right="0.7" top="0.75" bottom="0.75" header="0.3" footer="0.3"/>
  <pageSetup orientation="portrait" horizontalDpi="4294967295" verticalDpi="429496729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716D3-F1FC-4EF2-8F6E-9CB9BE041C1F}">
  <sheetPr>
    <outlinePr summaryBelow="0" summaryRight="0"/>
  </sheetPr>
  <dimension ref="A1:B4"/>
  <sheetViews>
    <sheetView workbookViewId="0">
      <selection activeCell="B1" sqref="B1"/>
    </sheetView>
  </sheetViews>
  <sheetFormatPr defaultRowHeight="15"/>
  <cols>
    <col min="1" max="1" width="30" customWidth="1"/>
    <col min="2" max="2" width="50" customWidth="1"/>
  </cols>
  <sheetData>
    <row r="1" spans="1:2" ht="18.75">
      <c r="A1" s="6" t="s">
        <v>1019</v>
      </c>
      <c r="B1" s="7" t="s">
        <v>226</v>
      </c>
    </row>
    <row r="2" spans="1:2" ht="30.75">
      <c r="A2" s="6" t="s">
        <v>1020</v>
      </c>
      <c r="B2" s="7" t="s">
        <v>229</v>
      </c>
    </row>
    <row r="3" spans="1:2">
      <c r="A3" s="43" t="s">
        <v>12</v>
      </c>
      <c r="B3" s="43"/>
    </row>
    <row r="4" spans="1:2">
      <c r="A4" s="44" t="s">
        <v>15</v>
      </c>
      <c r="B4" s="44"/>
    </row>
  </sheetData>
  <mergeCells count="2">
    <mergeCell ref="A3:B3"/>
    <mergeCell ref="A4:B4"/>
  </mergeCells>
  <pageMargins left="0.7" right="0.7" top="0.75" bottom="0.75" header="0.3" footer="0.3"/>
  <pageSetup orientation="portrait" horizontalDpi="4294967295" verticalDpi="429496729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2DCBF-4367-436B-8EFD-864D4C6EAB33}">
  <sheetPr>
    <outlinePr summaryBelow="0" summaryRight="0"/>
  </sheetPr>
  <dimension ref="A1:B4"/>
  <sheetViews>
    <sheetView workbookViewId="0">
      <selection activeCell="B1" sqref="B1"/>
    </sheetView>
  </sheetViews>
  <sheetFormatPr defaultRowHeight="15"/>
  <cols>
    <col min="1" max="1" width="30" customWidth="1"/>
    <col min="2" max="2" width="50" customWidth="1"/>
  </cols>
  <sheetData>
    <row r="1" spans="1:2" ht="18.75">
      <c r="A1" s="6" t="s">
        <v>1019</v>
      </c>
      <c r="B1" s="7" t="s">
        <v>226</v>
      </c>
    </row>
    <row r="2" spans="1:2" ht="75.75">
      <c r="A2" s="6" t="s">
        <v>1020</v>
      </c>
      <c r="B2" s="7" t="s">
        <v>232</v>
      </c>
    </row>
    <row r="3" spans="1:2">
      <c r="A3" s="43" t="s">
        <v>12</v>
      </c>
      <c r="B3" s="43"/>
    </row>
    <row r="4" spans="1:2">
      <c r="A4" s="44" t="s">
        <v>15</v>
      </c>
      <c r="B4" s="44"/>
    </row>
  </sheetData>
  <mergeCells count="2">
    <mergeCell ref="A3:B3"/>
    <mergeCell ref="A4:B4"/>
  </mergeCells>
  <pageMargins left="0.7" right="0.7" top="0.75" bottom="0.75" header="0.3" footer="0.3"/>
  <pageSetup orientation="portrait" horizontalDpi="4294967295" verticalDpi="429496729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F7DB3-0490-410E-8E68-806F05E71E87}">
  <sheetPr>
    <outlinePr summaryBelow="0" summaryRight="0"/>
  </sheetPr>
  <dimension ref="A1:B4"/>
  <sheetViews>
    <sheetView workbookViewId="0">
      <selection activeCell="F14" sqref="F14"/>
    </sheetView>
  </sheetViews>
  <sheetFormatPr defaultRowHeight="15"/>
  <cols>
    <col min="1" max="1" width="30" customWidth="1"/>
    <col min="2" max="2" width="50" customWidth="1"/>
  </cols>
  <sheetData>
    <row r="1" spans="1:2" ht="18.75">
      <c r="A1" s="6" t="s">
        <v>1019</v>
      </c>
      <c r="B1" s="7" t="s">
        <v>226</v>
      </c>
    </row>
    <row r="2" spans="1:2" ht="120.75">
      <c r="A2" s="6" t="s">
        <v>1020</v>
      </c>
      <c r="B2" s="7" t="s">
        <v>235</v>
      </c>
    </row>
    <row r="3" spans="1:2">
      <c r="A3" s="43" t="s">
        <v>12</v>
      </c>
      <c r="B3" s="43"/>
    </row>
    <row r="4" spans="1:2">
      <c r="A4" s="44" t="s">
        <v>15</v>
      </c>
      <c r="B4" s="44"/>
    </row>
  </sheetData>
  <mergeCells count="2">
    <mergeCell ref="A3:B3"/>
    <mergeCell ref="A4:B4"/>
  </mergeCells>
  <pageMargins left="0.7" right="0.7" top="0.75" bottom="0.75" header="0.3" footer="0.3"/>
  <pageSetup orientation="portrait" horizontalDpi="4294967295" verticalDpi="429496729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768F6-412D-4E92-B652-2E8F75273D00}">
  <sheetPr>
    <outlinePr summaryBelow="0" summaryRight="0"/>
  </sheetPr>
  <dimension ref="A1:B5"/>
  <sheetViews>
    <sheetView workbookViewId="0">
      <selection activeCell="B24" sqref="B24"/>
    </sheetView>
  </sheetViews>
  <sheetFormatPr defaultRowHeight="15"/>
  <cols>
    <col min="1" max="1" width="30" customWidth="1"/>
    <col min="2" max="2" width="50" customWidth="1"/>
  </cols>
  <sheetData>
    <row r="1" spans="1:2" ht="18.75">
      <c r="A1" s="6" t="s">
        <v>1019</v>
      </c>
      <c r="B1" s="7" t="s">
        <v>249</v>
      </c>
    </row>
    <row r="2" spans="1:2" ht="120.75">
      <c r="A2" s="6" t="s">
        <v>1020</v>
      </c>
      <c r="B2" s="7" t="s">
        <v>155</v>
      </c>
    </row>
    <row r="3" spans="1:2">
      <c r="A3" s="43" t="s">
        <v>185</v>
      </c>
      <c r="B3" s="43"/>
    </row>
    <row r="4" spans="1:2">
      <c r="A4" s="44" t="s">
        <v>1021</v>
      </c>
      <c r="B4" s="44"/>
    </row>
    <row r="5" spans="1:2">
      <c r="A5" s="44" t="s">
        <v>156</v>
      </c>
      <c r="B5" s="44"/>
    </row>
  </sheetData>
  <mergeCells count="3">
    <mergeCell ref="A3:B3"/>
    <mergeCell ref="A4:B4"/>
    <mergeCell ref="A5:B5"/>
  </mergeCells>
  <pageMargins left="0.7" right="0.7" top="0.75" bottom="0.75" header="0.3" footer="0.3"/>
  <pageSetup orientation="portrait" horizontalDpi="4294967295" verticalDpi="429496729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220A2-23F6-40E0-ACD0-CC9BC165424F}">
  <sheetPr>
    <outlinePr summaryBelow="0" summaryRight="0"/>
  </sheetPr>
  <dimension ref="A1:B4"/>
  <sheetViews>
    <sheetView workbookViewId="0">
      <selection activeCell="F9" sqref="F9"/>
    </sheetView>
  </sheetViews>
  <sheetFormatPr defaultRowHeight="15"/>
  <cols>
    <col min="1" max="1" width="30" customWidth="1"/>
    <col min="2" max="2" width="50" customWidth="1"/>
  </cols>
  <sheetData>
    <row r="1" spans="1:2" ht="18.75">
      <c r="A1" s="6" t="s">
        <v>1019</v>
      </c>
      <c r="B1" s="7" t="s">
        <v>249</v>
      </c>
    </row>
    <row r="2" spans="1:2" ht="75.75">
      <c r="A2" s="6" t="s">
        <v>1020</v>
      </c>
      <c r="B2" s="7" t="s">
        <v>164</v>
      </c>
    </row>
    <row r="3" spans="1:2">
      <c r="A3" s="45" t="s">
        <v>165</v>
      </c>
      <c r="B3" s="46"/>
    </row>
    <row r="4" spans="1:2">
      <c r="A4" s="47" t="s">
        <v>1022</v>
      </c>
      <c r="B4" s="48"/>
    </row>
  </sheetData>
  <mergeCells count="2">
    <mergeCell ref="A3:B3"/>
    <mergeCell ref="A4:B4"/>
  </mergeCells>
  <pageMargins left="0.7" right="0.7" top="0.75" bottom="0.75" header="0.3" footer="0.3"/>
  <pageSetup orientation="portrait" horizontalDpi="4294967295" verticalDpi="429496729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B8"/>
  <sheetViews>
    <sheetView workbookViewId="0">
      <selection activeCell="A11" sqref="A11"/>
    </sheetView>
  </sheetViews>
  <sheetFormatPr defaultRowHeight="15"/>
  <cols>
    <col min="1" max="1" width="30" customWidth="1"/>
    <col min="2" max="2" width="50" customWidth="1"/>
  </cols>
  <sheetData>
    <row r="1" spans="1:2" ht="18.75">
      <c r="A1" s="6" t="s">
        <v>1019</v>
      </c>
      <c r="B1" s="7" t="s">
        <v>249</v>
      </c>
    </row>
    <row r="2" spans="1:2" ht="18.75">
      <c r="A2" s="6" t="s">
        <v>1020</v>
      </c>
      <c r="B2" s="7" t="s">
        <v>167</v>
      </c>
    </row>
    <row r="3" spans="1:2">
      <c r="A3" s="45" t="s">
        <v>1023</v>
      </c>
      <c r="B3" s="46"/>
    </row>
    <row r="4" spans="1:2">
      <c r="A4" s="47" t="s">
        <v>1024</v>
      </c>
      <c r="B4" s="48"/>
    </row>
    <row r="5" spans="1:2">
      <c r="A5" s="47" t="s">
        <v>1025</v>
      </c>
      <c r="B5" s="48"/>
    </row>
    <row r="6" spans="1:2">
      <c r="A6" s="47" t="s">
        <v>1026</v>
      </c>
      <c r="B6" s="48"/>
    </row>
    <row r="7" spans="1:2">
      <c r="A7" s="47" t="s">
        <v>1027</v>
      </c>
      <c r="B7" s="48"/>
    </row>
    <row r="8" spans="1:2">
      <c r="A8" s="47" t="s">
        <v>1028</v>
      </c>
      <c r="B8" s="48"/>
    </row>
  </sheetData>
  <mergeCells count="6">
    <mergeCell ref="A8:B8"/>
    <mergeCell ref="A3:B3"/>
    <mergeCell ref="A4:B4"/>
    <mergeCell ref="A5:B5"/>
    <mergeCell ref="A6:B6"/>
    <mergeCell ref="A7:B7"/>
  </mergeCells>
  <pageMargins left="0.7" right="0.7" top="0.75" bottom="0.75" header="0.3" footer="0.3"/>
  <pageSetup orientation="portrait" horizontalDpi="4294967295" verticalDpi="429496729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71D46-9C9E-4642-9FC4-D13BA6148C39}">
  <sheetPr>
    <outlinePr summaryBelow="0" summaryRight="0"/>
  </sheetPr>
  <dimension ref="A1:B5"/>
  <sheetViews>
    <sheetView workbookViewId="0">
      <selection activeCell="B12" sqref="B12"/>
    </sheetView>
  </sheetViews>
  <sheetFormatPr defaultRowHeight="15"/>
  <cols>
    <col min="1" max="1" width="30" customWidth="1"/>
    <col min="2" max="2" width="50" customWidth="1"/>
  </cols>
  <sheetData>
    <row r="1" spans="1:2" ht="18.75">
      <c r="A1" s="6" t="s">
        <v>1019</v>
      </c>
      <c r="B1" s="7" t="s">
        <v>249</v>
      </c>
    </row>
    <row r="2" spans="1:2" ht="18.75">
      <c r="A2" s="6" t="s">
        <v>1020</v>
      </c>
      <c r="B2" s="7" t="s">
        <v>174</v>
      </c>
    </row>
    <row r="3" spans="1:2">
      <c r="A3" s="45" t="s">
        <v>1029</v>
      </c>
      <c r="B3" s="46"/>
    </row>
    <row r="4" spans="1:2">
      <c r="A4" s="47" t="s">
        <v>1030</v>
      </c>
      <c r="B4" s="48"/>
    </row>
    <row r="5" spans="1:2">
      <c r="A5" s="49" t="s">
        <v>1031</v>
      </c>
      <c r="B5" s="50"/>
    </row>
  </sheetData>
  <mergeCells count="3">
    <mergeCell ref="A3:B3"/>
    <mergeCell ref="A4:B4"/>
    <mergeCell ref="A5:B5"/>
  </mergeCell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EAF96-8A91-4F45-B53B-5757F12897A8}">
  <sheetPr>
    <outlinePr summaryBelow="0" summaryRight="0"/>
  </sheetPr>
  <dimension ref="A1:G111"/>
  <sheetViews>
    <sheetView workbookViewId="0">
      <selection activeCell="B118" sqref="B118"/>
    </sheetView>
  </sheetViews>
  <sheetFormatPr defaultRowHeight="15" outlineLevelRow="7"/>
  <cols>
    <col min="1" max="1" width="20" style="12" customWidth="1"/>
    <col min="2" max="2" width="40" style="12" customWidth="1"/>
    <col min="3" max="4" width="20" style="12" customWidth="1"/>
    <col min="5" max="5" width="70" style="12" customWidth="1"/>
    <col min="6" max="6" width="30" style="12" customWidth="1"/>
    <col min="7" max="7" width="50" style="12" customWidth="1"/>
    <col min="8" max="16384" width="9.140625" style="12"/>
  </cols>
  <sheetData>
    <row r="1" spans="1:7" ht="18.75">
      <c r="A1" s="41" t="s">
        <v>50</v>
      </c>
      <c r="B1" s="41"/>
      <c r="C1" s="41"/>
      <c r="D1" s="41"/>
      <c r="E1" s="41"/>
      <c r="F1" s="41"/>
      <c r="G1" s="41"/>
    </row>
    <row r="2" spans="1:7" ht="18.75">
      <c r="A2" s="13" t="s">
        <v>1</v>
      </c>
      <c r="B2" s="42" t="s">
        <v>2</v>
      </c>
      <c r="C2" s="42"/>
      <c r="D2" s="42"/>
      <c r="E2" s="42"/>
      <c r="F2" s="42"/>
      <c r="G2" s="42"/>
    </row>
    <row r="3" spans="1:7" ht="18.75">
      <c r="A3" s="13" t="s">
        <v>3</v>
      </c>
      <c r="B3" s="42" t="s">
        <v>4</v>
      </c>
      <c r="C3" s="42"/>
      <c r="D3" s="42"/>
      <c r="E3" s="42"/>
      <c r="F3" s="42"/>
      <c r="G3" s="42"/>
    </row>
    <row r="4" spans="1:7" ht="18.75">
      <c r="A4" s="14" t="s">
        <v>5</v>
      </c>
      <c r="B4" s="14" t="s">
        <v>6</v>
      </c>
      <c r="C4" s="14" t="s">
        <v>7</v>
      </c>
      <c r="D4" s="14" t="s">
        <v>8</v>
      </c>
      <c r="E4" s="14" t="s">
        <v>9</v>
      </c>
      <c r="F4" s="14" t="s">
        <v>10</v>
      </c>
      <c r="G4" s="14" t="s">
        <v>11</v>
      </c>
    </row>
    <row r="5" spans="1:7">
      <c r="A5" s="15" t="s">
        <v>12</v>
      </c>
      <c r="B5" s="15" t="s">
        <v>51</v>
      </c>
      <c r="C5" s="16" t="s">
        <v>52</v>
      </c>
      <c r="D5" s="15"/>
      <c r="E5" s="15" t="s">
        <v>53</v>
      </c>
      <c r="F5" s="15" t="s">
        <v>15</v>
      </c>
      <c r="G5" s="17" t="s">
        <v>54</v>
      </c>
    </row>
    <row r="6" spans="1:7" collapsed="1">
      <c r="A6" s="15" t="s">
        <v>15</v>
      </c>
      <c r="B6" s="18" t="s">
        <v>55</v>
      </c>
      <c r="C6" s="15" t="s">
        <v>2</v>
      </c>
      <c r="D6" s="15" t="b">
        <f>EXACT(G5,"Tool 19")</f>
        <v>0</v>
      </c>
      <c r="E6" s="15" t="s">
        <v>56</v>
      </c>
      <c r="F6" s="15" t="s">
        <v>15</v>
      </c>
      <c r="G6" s="15" t="s">
        <v>2</v>
      </c>
    </row>
    <row r="7" spans="1:7" ht="30" hidden="1" outlineLevel="1" collapsed="1">
      <c r="A7" s="19" t="s">
        <v>12</v>
      </c>
      <c r="B7" s="19" t="s">
        <v>51</v>
      </c>
      <c r="C7" s="20" t="s">
        <v>57</v>
      </c>
      <c r="D7" s="19"/>
      <c r="E7" s="19" t="s">
        <v>58</v>
      </c>
      <c r="F7" s="19" t="s">
        <v>15</v>
      </c>
      <c r="G7" s="19" t="s">
        <v>59</v>
      </c>
    </row>
    <row r="8" spans="1:7" ht="45" hidden="1" outlineLevel="1">
      <c r="A8" s="21" t="s">
        <v>15</v>
      </c>
      <c r="B8" s="22" t="s">
        <v>60</v>
      </c>
      <c r="C8" s="21" t="s">
        <v>2</v>
      </c>
      <c r="D8" s="21" t="b">
        <f>EXACT(G7,"Type III: Other project activities not included in Type I or Type II that aim to achieve GHG emissions reductions at a scale of no more than 20 ktCO2e per year.")</f>
        <v>0</v>
      </c>
      <c r="E8" s="21" t="s">
        <v>61</v>
      </c>
      <c r="F8" s="21" t="s">
        <v>15</v>
      </c>
      <c r="G8" s="21" t="s">
        <v>2</v>
      </c>
    </row>
    <row r="9" spans="1:7" ht="30" hidden="1" outlineLevel="2" collapsed="1">
      <c r="A9" s="19" t="s">
        <v>12</v>
      </c>
      <c r="B9" s="19" t="s">
        <v>51</v>
      </c>
      <c r="C9" s="20" t="s">
        <v>62</v>
      </c>
      <c r="D9" s="19"/>
      <c r="E9" s="19" t="s">
        <v>63</v>
      </c>
      <c r="F9" s="19" t="s">
        <v>15</v>
      </c>
      <c r="G9" s="19" t="s">
        <v>12</v>
      </c>
    </row>
    <row r="10" spans="1:7" ht="60" hidden="1" outlineLevel="2" collapsed="1">
      <c r="A10" s="19" t="s">
        <v>12</v>
      </c>
      <c r="B10" s="19" t="s">
        <v>51</v>
      </c>
      <c r="C10" s="20" t="s">
        <v>64</v>
      </c>
      <c r="D10" s="19"/>
      <c r="E10" s="19" t="s">
        <v>65</v>
      </c>
      <c r="F10" s="19" t="s">
        <v>15</v>
      </c>
      <c r="G10" s="19" t="s">
        <v>12</v>
      </c>
    </row>
    <row r="11" spans="1:7" ht="30" hidden="1" outlineLevel="1">
      <c r="A11" s="21" t="s">
        <v>15</v>
      </c>
      <c r="B11" s="22" t="s">
        <v>66</v>
      </c>
      <c r="C11" s="21" t="s">
        <v>2</v>
      </c>
      <c r="D11" s="21" t="b">
        <f>EXACT(G7,"Type II: Energy efficiency project activities that aim to achieve energy savings at a scale of no more than 20 GWh per year.")</f>
        <v>0</v>
      </c>
      <c r="E11" s="21" t="s">
        <v>67</v>
      </c>
      <c r="F11" s="21" t="s">
        <v>15</v>
      </c>
      <c r="G11" s="21" t="s">
        <v>2</v>
      </c>
    </row>
    <row r="12" spans="1:7" ht="30" hidden="1" outlineLevel="2" collapsed="1">
      <c r="A12" s="19" t="s">
        <v>12</v>
      </c>
      <c r="B12" s="19" t="s">
        <v>51</v>
      </c>
      <c r="C12" s="20" t="s">
        <v>68</v>
      </c>
      <c r="D12" s="19"/>
      <c r="E12" s="19" t="s">
        <v>63</v>
      </c>
      <c r="F12" s="19" t="s">
        <v>15</v>
      </c>
      <c r="G12" s="19" t="s">
        <v>12</v>
      </c>
    </row>
    <row r="13" spans="1:7" ht="75" hidden="1" outlineLevel="2" collapsed="1">
      <c r="A13" s="19" t="s">
        <v>12</v>
      </c>
      <c r="B13" s="19" t="s">
        <v>51</v>
      </c>
      <c r="C13" s="20" t="s">
        <v>69</v>
      </c>
      <c r="D13" s="19"/>
      <c r="E13" s="19" t="s">
        <v>70</v>
      </c>
      <c r="F13" s="19" t="s">
        <v>15</v>
      </c>
      <c r="G13" s="19" t="s">
        <v>12</v>
      </c>
    </row>
    <row r="14" spans="1:7" ht="30" hidden="1" outlineLevel="1">
      <c r="A14" s="21" t="s">
        <v>15</v>
      </c>
      <c r="B14" s="22" t="s">
        <v>71</v>
      </c>
      <c r="C14" s="21" t="s">
        <v>2</v>
      </c>
      <c r="D14" s="21" t="b">
        <f>EXACT(G7,"Type I: Project activities up to 5 MW that employ renewable energy as their primary technology.")</f>
        <v>1</v>
      </c>
      <c r="E14" s="21" t="s">
        <v>59</v>
      </c>
      <c r="F14" s="21" t="s">
        <v>15</v>
      </c>
      <c r="G14" s="21" t="s">
        <v>2</v>
      </c>
    </row>
    <row r="15" spans="1:7" ht="45" hidden="1" outlineLevel="2" collapsed="1">
      <c r="A15" s="19" t="s">
        <v>12</v>
      </c>
      <c r="B15" s="19" t="s">
        <v>51</v>
      </c>
      <c r="C15" s="20" t="s">
        <v>72</v>
      </c>
      <c r="D15" s="19"/>
      <c r="E15" s="19" t="s">
        <v>73</v>
      </c>
      <c r="F15" s="19" t="s">
        <v>15</v>
      </c>
      <c r="G15" s="19" t="s">
        <v>12</v>
      </c>
    </row>
    <row r="16" spans="1:7" ht="45" hidden="1" outlineLevel="2" collapsed="1">
      <c r="A16" s="19" t="s">
        <v>12</v>
      </c>
      <c r="B16" s="19" t="s">
        <v>51</v>
      </c>
      <c r="C16" s="23" t="s">
        <v>74</v>
      </c>
      <c r="D16" s="19"/>
      <c r="E16" s="19" t="s">
        <v>75</v>
      </c>
      <c r="F16" s="19" t="s">
        <v>15</v>
      </c>
      <c r="G16" s="19" t="s">
        <v>12</v>
      </c>
    </row>
    <row r="17" spans="1:7" ht="60" hidden="1" outlineLevel="2" collapsed="1">
      <c r="A17" s="19" t="s">
        <v>12</v>
      </c>
      <c r="B17" s="19" t="s">
        <v>51</v>
      </c>
      <c r="C17" s="20" t="s">
        <v>76</v>
      </c>
      <c r="D17" s="19"/>
      <c r="E17" s="19" t="s">
        <v>77</v>
      </c>
      <c r="F17" s="19" t="s">
        <v>15</v>
      </c>
      <c r="G17" s="19" t="s">
        <v>12</v>
      </c>
    </row>
    <row r="18" spans="1:7" ht="75" hidden="1" outlineLevel="2" collapsed="1">
      <c r="A18" s="19" t="s">
        <v>12</v>
      </c>
      <c r="B18" s="19" t="s">
        <v>51</v>
      </c>
      <c r="C18" s="20" t="s">
        <v>78</v>
      </c>
      <c r="D18" s="19"/>
      <c r="E18" s="19" t="s">
        <v>79</v>
      </c>
      <c r="F18" s="19" t="s">
        <v>15</v>
      </c>
      <c r="G18" s="19" t="s">
        <v>12</v>
      </c>
    </row>
    <row r="19" spans="1:7" ht="30" hidden="1" outlineLevel="1" collapsed="1">
      <c r="A19" s="19" t="s">
        <v>12</v>
      </c>
      <c r="B19" s="19" t="s">
        <v>51</v>
      </c>
      <c r="C19" s="20" t="s">
        <v>80</v>
      </c>
      <c r="D19" s="19"/>
      <c r="E19" s="19" t="s">
        <v>81</v>
      </c>
      <c r="F19" s="19" t="s">
        <v>15</v>
      </c>
      <c r="G19" s="19" t="s">
        <v>12</v>
      </c>
    </row>
    <row r="20" spans="1:7" ht="45" hidden="1" outlineLevel="1" collapsed="1">
      <c r="A20" s="19" t="s">
        <v>12</v>
      </c>
      <c r="B20" s="19" t="s">
        <v>51</v>
      </c>
      <c r="C20" s="20" t="s">
        <v>82</v>
      </c>
      <c r="D20" s="19"/>
      <c r="E20" s="19" t="s">
        <v>83</v>
      </c>
      <c r="F20" s="19" t="s">
        <v>15</v>
      </c>
      <c r="G20" s="19" t="s">
        <v>12</v>
      </c>
    </row>
    <row r="21" spans="1:7" ht="30" hidden="1" outlineLevel="1" collapsed="1">
      <c r="A21" s="19" t="s">
        <v>12</v>
      </c>
      <c r="B21" s="19" t="s">
        <v>51</v>
      </c>
      <c r="C21" s="20" t="s">
        <v>84</v>
      </c>
      <c r="D21" s="19"/>
      <c r="E21" s="19" t="s">
        <v>85</v>
      </c>
      <c r="F21" s="19" t="s">
        <v>15</v>
      </c>
      <c r="G21" s="19" t="s">
        <v>12</v>
      </c>
    </row>
    <row r="22" spans="1:7" ht="90" hidden="1" outlineLevel="1" collapsed="1">
      <c r="A22" s="19" t="s">
        <v>12</v>
      </c>
      <c r="B22" s="19" t="s">
        <v>51</v>
      </c>
      <c r="C22" s="20" t="s">
        <v>86</v>
      </c>
      <c r="D22" s="19"/>
      <c r="E22" s="19" t="s">
        <v>87</v>
      </c>
      <c r="F22" s="19" t="s">
        <v>15</v>
      </c>
      <c r="G22" s="19" t="s">
        <v>12</v>
      </c>
    </row>
    <row r="23" spans="1:7" ht="60" hidden="1" outlineLevel="1" collapsed="1">
      <c r="A23" s="19" t="s">
        <v>12</v>
      </c>
      <c r="B23" s="19" t="s">
        <v>51</v>
      </c>
      <c r="C23" s="20" t="s">
        <v>88</v>
      </c>
      <c r="D23" s="19"/>
      <c r="E23" s="19" t="s">
        <v>89</v>
      </c>
      <c r="F23" s="19" t="s">
        <v>15</v>
      </c>
      <c r="G23" s="19" t="s">
        <v>12</v>
      </c>
    </row>
    <row r="24" spans="1:7" hidden="1" outlineLevel="1">
      <c r="A24" s="21" t="s">
        <v>12</v>
      </c>
      <c r="B24" s="22" t="s">
        <v>90</v>
      </c>
      <c r="C24" s="21" t="s">
        <v>2</v>
      </c>
      <c r="D24" s="21"/>
      <c r="E24" s="21" t="s">
        <v>91</v>
      </c>
      <c r="F24" s="21" t="s">
        <v>15</v>
      </c>
      <c r="G24" s="21" t="s">
        <v>2</v>
      </c>
    </row>
    <row r="25" spans="1:7" ht="30" hidden="1" outlineLevel="2" collapsed="1">
      <c r="A25" s="19" t="s">
        <v>12</v>
      </c>
      <c r="B25" s="19" t="s">
        <v>92</v>
      </c>
      <c r="C25" s="19" t="s">
        <v>2</v>
      </c>
      <c r="D25" s="19"/>
      <c r="E25" s="19" t="s">
        <v>93</v>
      </c>
      <c r="F25" s="19" t="s">
        <v>15</v>
      </c>
      <c r="G25" s="19">
        <v>1</v>
      </c>
    </row>
    <row r="26" spans="1:7" ht="30" hidden="1" outlineLevel="2" collapsed="1">
      <c r="A26" s="19" t="s">
        <v>12</v>
      </c>
      <c r="B26" s="19" t="s">
        <v>92</v>
      </c>
      <c r="C26" s="19" t="s">
        <v>2</v>
      </c>
      <c r="D26" s="19"/>
      <c r="E26" s="19" t="s">
        <v>94</v>
      </c>
      <c r="F26" s="19" t="s">
        <v>15</v>
      </c>
      <c r="G26" s="19">
        <v>1</v>
      </c>
    </row>
    <row r="27" spans="1:7" hidden="1" outlineLevel="1" collapsed="1">
      <c r="A27" s="19" t="s">
        <v>15</v>
      </c>
      <c r="B27" s="19" t="s">
        <v>51</v>
      </c>
      <c r="C27" s="20" t="s">
        <v>95</v>
      </c>
      <c r="D27" s="19" t="s">
        <v>15</v>
      </c>
      <c r="E27" s="19" t="s">
        <v>96</v>
      </c>
      <c r="F27" s="19" t="s">
        <v>15</v>
      </c>
      <c r="G27" s="19" t="s">
        <v>97</v>
      </c>
    </row>
    <row r="28" spans="1:7" hidden="1" outlineLevel="1" collapsed="1">
      <c r="A28" s="19" t="s">
        <v>15</v>
      </c>
      <c r="B28" s="19" t="s">
        <v>51</v>
      </c>
      <c r="C28" s="20" t="s">
        <v>52</v>
      </c>
      <c r="D28" s="19" t="s">
        <v>15</v>
      </c>
      <c r="E28" s="19" t="s">
        <v>98</v>
      </c>
      <c r="F28" s="19" t="s">
        <v>15</v>
      </c>
      <c r="G28" s="19" t="s">
        <v>99</v>
      </c>
    </row>
    <row r="29" spans="1:7" collapsed="1">
      <c r="A29" s="15" t="s">
        <v>15</v>
      </c>
      <c r="B29" s="18" t="s">
        <v>100</v>
      </c>
      <c r="C29" s="15" t="s">
        <v>2</v>
      </c>
      <c r="D29" s="15" t="b">
        <f>EXACT(G5,"Tool 21")</f>
        <v>0</v>
      </c>
      <c r="E29" s="15" t="s">
        <v>101</v>
      </c>
      <c r="F29" s="15" t="s">
        <v>15</v>
      </c>
      <c r="G29" s="15" t="s">
        <v>2</v>
      </c>
    </row>
    <row r="30" spans="1:7" ht="30" hidden="1" outlineLevel="1" collapsed="1">
      <c r="A30" s="19" t="s">
        <v>12</v>
      </c>
      <c r="B30" s="19" t="s">
        <v>51</v>
      </c>
      <c r="C30" s="20" t="s">
        <v>102</v>
      </c>
      <c r="D30" s="19"/>
      <c r="E30" s="19" t="s">
        <v>103</v>
      </c>
      <c r="F30" s="19" t="s">
        <v>15</v>
      </c>
      <c r="G30" s="19" t="s">
        <v>104</v>
      </c>
    </row>
    <row r="31" spans="1:7" hidden="1" outlineLevel="1">
      <c r="A31" s="21" t="s">
        <v>15</v>
      </c>
      <c r="B31" s="22" t="s">
        <v>105</v>
      </c>
      <c r="C31" s="21" t="s">
        <v>2</v>
      </c>
      <c r="D31" s="21" t="b">
        <f>EXACT(G30,"CPA")</f>
        <v>0</v>
      </c>
      <c r="E31" s="21" t="s">
        <v>106</v>
      </c>
      <c r="F31" s="21" t="s">
        <v>15</v>
      </c>
      <c r="G31" s="21" t="s">
        <v>2</v>
      </c>
    </row>
    <row r="32" spans="1:7" ht="30" hidden="1" outlineLevel="2" collapsed="1">
      <c r="A32" s="19" t="s">
        <v>12</v>
      </c>
      <c r="B32" s="19" t="s">
        <v>51</v>
      </c>
      <c r="C32" s="20" t="s">
        <v>107</v>
      </c>
      <c r="D32" s="19"/>
      <c r="E32" s="19" t="s">
        <v>108</v>
      </c>
      <c r="F32" s="19" t="s">
        <v>15</v>
      </c>
      <c r="G32" s="19" t="s">
        <v>12</v>
      </c>
    </row>
    <row r="33" spans="1:7" ht="30" hidden="1" outlineLevel="2">
      <c r="A33" s="21" t="s">
        <v>15</v>
      </c>
      <c r="B33" s="22" t="s">
        <v>109</v>
      </c>
      <c r="C33" s="21" t="s">
        <v>2</v>
      </c>
      <c r="D33" s="21" t="b">
        <f>EXACT(G32,"No")</f>
        <v>0</v>
      </c>
      <c r="E33" s="21" t="s">
        <v>110</v>
      </c>
      <c r="F33" s="21" t="s">
        <v>15</v>
      </c>
      <c r="G33" s="21" t="s">
        <v>2</v>
      </c>
    </row>
    <row r="34" spans="1:7" ht="30" hidden="1" outlineLevel="3" collapsed="1">
      <c r="A34" s="19" t="s">
        <v>12</v>
      </c>
      <c r="B34" s="19" t="s">
        <v>51</v>
      </c>
      <c r="C34" s="20" t="s">
        <v>111</v>
      </c>
      <c r="D34" s="19"/>
      <c r="E34" s="19" t="s">
        <v>112</v>
      </c>
      <c r="F34" s="19" t="s">
        <v>15</v>
      </c>
      <c r="G34" s="19" t="s">
        <v>12</v>
      </c>
    </row>
    <row r="35" spans="1:7" hidden="1" outlineLevel="3">
      <c r="A35" s="21" t="s">
        <v>15</v>
      </c>
      <c r="B35" s="22" t="s">
        <v>113</v>
      </c>
      <c r="C35" s="21" t="s">
        <v>2</v>
      </c>
      <c r="D35" s="21" t="b">
        <f>EXACT(G34,"No")</f>
        <v>0</v>
      </c>
      <c r="E35" s="21" t="s">
        <v>114</v>
      </c>
      <c r="F35" s="21" t="s">
        <v>15</v>
      </c>
      <c r="G35" s="21" t="s">
        <v>2</v>
      </c>
    </row>
    <row r="36" spans="1:7" ht="93" hidden="1" outlineLevel="4" collapsed="1">
      <c r="A36" s="19" t="s">
        <v>15</v>
      </c>
      <c r="B36" s="19" t="s">
        <v>115</v>
      </c>
      <c r="C36" s="24" t="s">
        <v>116</v>
      </c>
      <c r="D36" s="19"/>
      <c r="E36" s="25" t="s">
        <v>117</v>
      </c>
      <c r="F36" s="19" t="s">
        <v>15</v>
      </c>
      <c r="G36" s="19" t="s">
        <v>2</v>
      </c>
    </row>
    <row r="37" spans="1:7" ht="30" hidden="1" outlineLevel="4" collapsed="1">
      <c r="A37" s="19" t="s">
        <v>12</v>
      </c>
      <c r="B37" s="19" t="s">
        <v>13</v>
      </c>
      <c r="C37" s="19" t="s">
        <v>2</v>
      </c>
      <c r="D37" s="19"/>
      <c r="E37" s="19" t="s">
        <v>118</v>
      </c>
      <c r="F37" s="19" t="s">
        <v>15</v>
      </c>
      <c r="G37" s="19" t="s">
        <v>16</v>
      </c>
    </row>
    <row r="38" spans="1:7" ht="60" hidden="1" outlineLevel="4" collapsed="1">
      <c r="A38" s="19" t="s">
        <v>12</v>
      </c>
      <c r="B38" s="19" t="s">
        <v>13</v>
      </c>
      <c r="C38" s="19" t="s">
        <v>2</v>
      </c>
      <c r="D38" s="19"/>
      <c r="E38" s="19" t="s">
        <v>119</v>
      </c>
      <c r="F38" s="19" t="s">
        <v>15</v>
      </c>
      <c r="G38" s="19" t="s">
        <v>16</v>
      </c>
    </row>
    <row r="39" spans="1:7" ht="45" hidden="1" outlineLevel="4" collapsed="1">
      <c r="A39" s="19" t="s">
        <v>12</v>
      </c>
      <c r="B39" s="19" t="s">
        <v>13</v>
      </c>
      <c r="C39" s="19" t="s">
        <v>2</v>
      </c>
      <c r="D39" s="19"/>
      <c r="E39" s="19" t="s">
        <v>120</v>
      </c>
      <c r="F39" s="19" t="s">
        <v>15</v>
      </c>
      <c r="G39" s="19" t="s">
        <v>16</v>
      </c>
    </row>
    <row r="40" spans="1:7" ht="75" hidden="1" outlineLevel="4" collapsed="1">
      <c r="A40" s="19" t="s">
        <v>12</v>
      </c>
      <c r="B40" s="19" t="s">
        <v>13</v>
      </c>
      <c r="C40" s="19" t="s">
        <v>2</v>
      </c>
      <c r="D40" s="19"/>
      <c r="E40" s="19" t="s">
        <v>121</v>
      </c>
      <c r="F40" s="19" t="s">
        <v>15</v>
      </c>
      <c r="G40" s="19" t="s">
        <v>16</v>
      </c>
    </row>
    <row r="41" spans="1:7" ht="30" hidden="1" outlineLevel="3">
      <c r="A41" s="21" t="s">
        <v>15</v>
      </c>
      <c r="B41" s="22" t="s">
        <v>122</v>
      </c>
      <c r="C41" s="21" t="s">
        <v>2</v>
      </c>
      <c r="D41" s="21" t="b">
        <f>EXACT(G34,"Yes")</f>
        <v>1</v>
      </c>
      <c r="E41" s="21" t="s">
        <v>123</v>
      </c>
      <c r="F41" s="21" t="s">
        <v>15</v>
      </c>
      <c r="G41" s="21" t="s">
        <v>2</v>
      </c>
    </row>
    <row r="42" spans="1:7" ht="30" hidden="1" outlineLevel="4" collapsed="1">
      <c r="A42" s="19" t="s">
        <v>12</v>
      </c>
      <c r="B42" s="19" t="s">
        <v>51</v>
      </c>
      <c r="C42" s="20" t="s">
        <v>124</v>
      </c>
      <c r="D42" s="19"/>
      <c r="E42" s="19" t="s">
        <v>123</v>
      </c>
      <c r="F42" s="19" t="s">
        <v>15</v>
      </c>
      <c r="G42" s="19" t="s">
        <v>12</v>
      </c>
    </row>
    <row r="43" spans="1:7" hidden="1" outlineLevel="4">
      <c r="A43" s="21" t="s">
        <v>15</v>
      </c>
      <c r="B43" s="22" t="s">
        <v>113</v>
      </c>
      <c r="C43" s="21" t="s">
        <v>2</v>
      </c>
      <c r="D43" s="21" t="b">
        <f>EXACT(G42,"No")</f>
        <v>0</v>
      </c>
      <c r="E43" s="21" t="s">
        <v>114</v>
      </c>
      <c r="F43" s="21" t="s">
        <v>15</v>
      </c>
      <c r="G43" s="21" t="s">
        <v>2</v>
      </c>
    </row>
    <row r="44" spans="1:7" ht="93" hidden="1" outlineLevel="5" collapsed="1">
      <c r="A44" s="19" t="s">
        <v>15</v>
      </c>
      <c r="B44" s="19" t="s">
        <v>115</v>
      </c>
      <c r="C44" s="24" t="s">
        <v>116</v>
      </c>
      <c r="D44" s="19"/>
      <c r="E44" s="25" t="s">
        <v>117</v>
      </c>
      <c r="F44" s="19" t="s">
        <v>15</v>
      </c>
      <c r="G44" s="19" t="s">
        <v>2</v>
      </c>
    </row>
    <row r="45" spans="1:7" ht="30" hidden="1" outlineLevel="5" collapsed="1">
      <c r="A45" s="19" t="s">
        <v>12</v>
      </c>
      <c r="B45" s="19" t="s">
        <v>13</v>
      </c>
      <c r="C45" s="19" t="s">
        <v>2</v>
      </c>
      <c r="D45" s="19"/>
      <c r="E45" s="19" t="s">
        <v>118</v>
      </c>
      <c r="F45" s="19" t="s">
        <v>15</v>
      </c>
      <c r="G45" s="19" t="s">
        <v>16</v>
      </c>
    </row>
    <row r="46" spans="1:7" ht="60" hidden="1" outlineLevel="5" collapsed="1">
      <c r="A46" s="19" t="s">
        <v>12</v>
      </c>
      <c r="B46" s="19" t="s">
        <v>13</v>
      </c>
      <c r="C46" s="19" t="s">
        <v>2</v>
      </c>
      <c r="D46" s="19"/>
      <c r="E46" s="19" t="s">
        <v>119</v>
      </c>
      <c r="F46" s="19" t="s">
        <v>15</v>
      </c>
      <c r="G46" s="19" t="s">
        <v>16</v>
      </c>
    </row>
    <row r="47" spans="1:7" ht="45" hidden="1" outlineLevel="5" collapsed="1">
      <c r="A47" s="19" t="s">
        <v>12</v>
      </c>
      <c r="B47" s="19" t="s">
        <v>13</v>
      </c>
      <c r="C47" s="19" t="s">
        <v>2</v>
      </c>
      <c r="D47" s="19"/>
      <c r="E47" s="19" t="s">
        <v>120</v>
      </c>
      <c r="F47" s="19" t="s">
        <v>15</v>
      </c>
      <c r="G47" s="19" t="s">
        <v>16</v>
      </c>
    </row>
    <row r="48" spans="1:7" ht="75" hidden="1" outlineLevel="5" collapsed="1">
      <c r="A48" s="19" t="s">
        <v>12</v>
      </c>
      <c r="B48" s="19" t="s">
        <v>13</v>
      </c>
      <c r="C48" s="19" t="s">
        <v>2</v>
      </c>
      <c r="D48" s="19"/>
      <c r="E48" s="19" t="s">
        <v>121</v>
      </c>
      <c r="F48" s="19" t="s">
        <v>15</v>
      </c>
      <c r="G48" s="19" t="s">
        <v>16</v>
      </c>
    </row>
    <row r="49" spans="1:7" hidden="1" outlineLevel="4">
      <c r="A49" s="21" t="s">
        <v>15</v>
      </c>
      <c r="B49" s="22" t="s">
        <v>125</v>
      </c>
      <c r="C49" s="21" t="s">
        <v>2</v>
      </c>
      <c r="D49" s="21" t="b">
        <f>EXACT(G42,"Yes")</f>
        <v>1</v>
      </c>
      <c r="E49" s="21" t="s">
        <v>126</v>
      </c>
      <c r="F49" s="21" t="s">
        <v>15</v>
      </c>
      <c r="G49" s="21" t="s">
        <v>2</v>
      </c>
    </row>
    <row r="50" spans="1:7" ht="30" hidden="1" outlineLevel="5" collapsed="1">
      <c r="A50" s="19" t="s">
        <v>12</v>
      </c>
      <c r="B50" s="19" t="s">
        <v>51</v>
      </c>
      <c r="C50" s="20" t="s">
        <v>127</v>
      </c>
      <c r="D50" s="19"/>
      <c r="E50" s="19" t="s">
        <v>126</v>
      </c>
      <c r="F50" s="19" t="s">
        <v>15</v>
      </c>
      <c r="G50" s="19" t="s">
        <v>12</v>
      </c>
    </row>
    <row r="51" spans="1:7" hidden="1" outlineLevel="5">
      <c r="A51" s="21" t="s">
        <v>15</v>
      </c>
      <c r="B51" s="22" t="s">
        <v>113</v>
      </c>
      <c r="C51" s="21" t="s">
        <v>2</v>
      </c>
      <c r="D51" s="21" t="b">
        <f>EXACT(G50,"No")</f>
        <v>0</v>
      </c>
      <c r="E51" s="21" t="s">
        <v>114</v>
      </c>
      <c r="F51" s="21" t="s">
        <v>15</v>
      </c>
      <c r="G51" s="21" t="s">
        <v>2</v>
      </c>
    </row>
    <row r="52" spans="1:7" ht="93" hidden="1" outlineLevel="6" collapsed="1">
      <c r="A52" s="19" t="s">
        <v>15</v>
      </c>
      <c r="B52" s="19" t="s">
        <v>115</v>
      </c>
      <c r="C52" s="24" t="s">
        <v>116</v>
      </c>
      <c r="D52" s="19"/>
      <c r="E52" s="25" t="s">
        <v>117</v>
      </c>
      <c r="F52" s="19" t="s">
        <v>15</v>
      </c>
      <c r="G52" s="19" t="s">
        <v>2</v>
      </c>
    </row>
    <row r="53" spans="1:7" ht="30" hidden="1" outlineLevel="6" collapsed="1">
      <c r="A53" s="19" t="s">
        <v>12</v>
      </c>
      <c r="B53" s="19" t="s">
        <v>13</v>
      </c>
      <c r="C53" s="19" t="s">
        <v>2</v>
      </c>
      <c r="D53" s="19"/>
      <c r="E53" s="19" t="s">
        <v>118</v>
      </c>
      <c r="F53" s="19" t="s">
        <v>15</v>
      </c>
      <c r="G53" s="19" t="s">
        <v>16</v>
      </c>
    </row>
    <row r="54" spans="1:7" ht="60" hidden="1" outlineLevel="6" collapsed="1">
      <c r="A54" s="19" t="s">
        <v>12</v>
      </c>
      <c r="B54" s="19" t="s">
        <v>13</v>
      </c>
      <c r="C54" s="19" t="s">
        <v>2</v>
      </c>
      <c r="D54" s="19"/>
      <c r="E54" s="19" t="s">
        <v>119</v>
      </c>
      <c r="F54" s="19" t="s">
        <v>15</v>
      </c>
      <c r="G54" s="19" t="s">
        <v>16</v>
      </c>
    </row>
    <row r="55" spans="1:7" ht="45" hidden="1" outlineLevel="6" collapsed="1">
      <c r="A55" s="19" t="s">
        <v>12</v>
      </c>
      <c r="B55" s="19" t="s">
        <v>13</v>
      </c>
      <c r="C55" s="19" t="s">
        <v>2</v>
      </c>
      <c r="D55" s="19"/>
      <c r="E55" s="19" t="s">
        <v>120</v>
      </c>
      <c r="F55" s="19" t="s">
        <v>15</v>
      </c>
      <c r="G55" s="19" t="s">
        <v>16</v>
      </c>
    </row>
    <row r="56" spans="1:7" ht="75" hidden="1" outlineLevel="6" collapsed="1">
      <c r="A56" s="19" t="s">
        <v>12</v>
      </c>
      <c r="B56" s="19" t="s">
        <v>13</v>
      </c>
      <c r="C56" s="19" t="s">
        <v>2</v>
      </c>
      <c r="D56" s="19"/>
      <c r="E56" s="19" t="s">
        <v>121</v>
      </c>
      <c r="F56" s="19" t="s">
        <v>15</v>
      </c>
      <c r="G56" s="19" t="s">
        <v>16</v>
      </c>
    </row>
    <row r="57" spans="1:7" ht="255.75" hidden="1" outlineLevel="5" collapsed="1">
      <c r="A57" s="19" t="s">
        <v>15</v>
      </c>
      <c r="B57" s="19" t="s">
        <v>115</v>
      </c>
      <c r="C57" s="24" t="s">
        <v>116</v>
      </c>
      <c r="D57" s="19"/>
      <c r="E57" s="25" t="s">
        <v>128</v>
      </c>
      <c r="F57" s="19" t="s">
        <v>15</v>
      </c>
      <c r="G57" s="19" t="s">
        <v>2</v>
      </c>
    </row>
    <row r="58" spans="1:7" ht="30" hidden="1" outlineLevel="2">
      <c r="A58" s="21" t="s">
        <v>15</v>
      </c>
      <c r="B58" s="22" t="s">
        <v>129</v>
      </c>
      <c r="C58" s="21" t="s">
        <v>2</v>
      </c>
      <c r="D58" s="21" t="b">
        <f>EXACT(G32,"Yes")</f>
        <v>1</v>
      </c>
      <c r="E58" s="21" t="s">
        <v>130</v>
      </c>
      <c r="F58" s="21" t="s">
        <v>15</v>
      </c>
      <c r="G58" s="21" t="s">
        <v>2</v>
      </c>
    </row>
    <row r="59" spans="1:7" ht="30" hidden="1" outlineLevel="3" collapsed="1">
      <c r="A59" s="19" t="s">
        <v>12</v>
      </c>
      <c r="B59" s="19" t="s">
        <v>51</v>
      </c>
      <c r="C59" s="20" t="s">
        <v>131</v>
      </c>
      <c r="D59" s="19"/>
      <c r="E59" s="19" t="s">
        <v>130</v>
      </c>
      <c r="F59" s="19" t="s">
        <v>15</v>
      </c>
      <c r="G59" s="19" t="s">
        <v>12</v>
      </c>
    </row>
    <row r="60" spans="1:7" ht="30" hidden="1" outlineLevel="3">
      <c r="A60" s="21" t="s">
        <v>15</v>
      </c>
      <c r="B60" s="22" t="s">
        <v>109</v>
      </c>
      <c r="C60" s="21" t="s">
        <v>2</v>
      </c>
      <c r="D60" s="21" t="b">
        <f>EXACT(G59,"No")</f>
        <v>0</v>
      </c>
      <c r="E60" s="21" t="s">
        <v>112</v>
      </c>
      <c r="F60" s="21" t="s">
        <v>15</v>
      </c>
      <c r="G60" s="21" t="s">
        <v>2</v>
      </c>
    </row>
    <row r="61" spans="1:7" ht="30" hidden="1" outlineLevel="4" collapsed="1">
      <c r="A61" s="19" t="s">
        <v>12</v>
      </c>
      <c r="B61" s="19" t="s">
        <v>51</v>
      </c>
      <c r="C61" s="20" t="s">
        <v>111</v>
      </c>
      <c r="D61" s="19"/>
      <c r="E61" s="19" t="s">
        <v>112</v>
      </c>
      <c r="F61" s="19" t="s">
        <v>15</v>
      </c>
      <c r="G61" s="19" t="s">
        <v>12</v>
      </c>
    </row>
    <row r="62" spans="1:7" hidden="1" outlineLevel="4">
      <c r="A62" s="21" t="s">
        <v>15</v>
      </c>
      <c r="B62" s="22" t="s">
        <v>113</v>
      </c>
      <c r="C62" s="21" t="s">
        <v>2</v>
      </c>
      <c r="D62" s="21" t="b">
        <f>EXACT(G61,"No")</f>
        <v>0</v>
      </c>
      <c r="E62" s="21" t="s">
        <v>114</v>
      </c>
      <c r="F62" s="21" t="s">
        <v>15</v>
      </c>
      <c r="G62" s="21" t="s">
        <v>2</v>
      </c>
    </row>
    <row r="63" spans="1:7" ht="93" hidden="1" outlineLevel="5" collapsed="1">
      <c r="A63" s="19" t="s">
        <v>15</v>
      </c>
      <c r="B63" s="19" t="s">
        <v>115</v>
      </c>
      <c r="C63" s="24" t="s">
        <v>116</v>
      </c>
      <c r="D63" s="19"/>
      <c r="E63" s="25" t="s">
        <v>117</v>
      </c>
      <c r="F63" s="19" t="s">
        <v>15</v>
      </c>
      <c r="G63" s="19" t="s">
        <v>2</v>
      </c>
    </row>
    <row r="64" spans="1:7" ht="30" hidden="1" outlineLevel="5" collapsed="1">
      <c r="A64" s="19" t="s">
        <v>12</v>
      </c>
      <c r="B64" s="19" t="s">
        <v>13</v>
      </c>
      <c r="C64" s="19" t="s">
        <v>2</v>
      </c>
      <c r="D64" s="19"/>
      <c r="E64" s="19" t="s">
        <v>118</v>
      </c>
      <c r="F64" s="19" t="s">
        <v>15</v>
      </c>
      <c r="G64" s="19" t="s">
        <v>16</v>
      </c>
    </row>
    <row r="65" spans="1:7" ht="60" hidden="1" outlineLevel="5" collapsed="1">
      <c r="A65" s="19" t="s">
        <v>12</v>
      </c>
      <c r="B65" s="19" t="s">
        <v>13</v>
      </c>
      <c r="C65" s="19" t="s">
        <v>2</v>
      </c>
      <c r="D65" s="19"/>
      <c r="E65" s="19" t="s">
        <v>119</v>
      </c>
      <c r="F65" s="19" t="s">
        <v>15</v>
      </c>
      <c r="G65" s="19" t="s">
        <v>16</v>
      </c>
    </row>
    <row r="66" spans="1:7" ht="45" hidden="1" outlineLevel="5" collapsed="1">
      <c r="A66" s="19" t="s">
        <v>12</v>
      </c>
      <c r="B66" s="19" t="s">
        <v>13</v>
      </c>
      <c r="C66" s="19" t="s">
        <v>2</v>
      </c>
      <c r="D66" s="19"/>
      <c r="E66" s="19" t="s">
        <v>120</v>
      </c>
      <c r="F66" s="19" t="s">
        <v>15</v>
      </c>
      <c r="G66" s="19" t="s">
        <v>16</v>
      </c>
    </row>
    <row r="67" spans="1:7" ht="75" hidden="1" outlineLevel="5" collapsed="1">
      <c r="A67" s="19" t="s">
        <v>12</v>
      </c>
      <c r="B67" s="19" t="s">
        <v>13</v>
      </c>
      <c r="C67" s="19" t="s">
        <v>2</v>
      </c>
      <c r="D67" s="19"/>
      <c r="E67" s="19" t="s">
        <v>121</v>
      </c>
      <c r="F67" s="19" t="s">
        <v>15</v>
      </c>
      <c r="G67" s="19" t="s">
        <v>16</v>
      </c>
    </row>
    <row r="68" spans="1:7" ht="30" hidden="1" outlineLevel="4">
      <c r="A68" s="21" t="s">
        <v>15</v>
      </c>
      <c r="B68" s="22" t="s">
        <v>122</v>
      </c>
      <c r="C68" s="21" t="s">
        <v>2</v>
      </c>
      <c r="D68" s="21" t="b">
        <f>EXACT(G61,"Yes")</f>
        <v>1</v>
      </c>
      <c r="E68" s="21" t="s">
        <v>123</v>
      </c>
      <c r="F68" s="21" t="s">
        <v>15</v>
      </c>
      <c r="G68" s="21" t="s">
        <v>2</v>
      </c>
    </row>
    <row r="69" spans="1:7" ht="30" hidden="1" outlineLevel="5" collapsed="1">
      <c r="A69" s="19" t="s">
        <v>12</v>
      </c>
      <c r="B69" s="19" t="s">
        <v>51</v>
      </c>
      <c r="C69" s="20" t="s">
        <v>124</v>
      </c>
      <c r="D69" s="19"/>
      <c r="E69" s="19" t="s">
        <v>123</v>
      </c>
      <c r="F69" s="19" t="s">
        <v>15</v>
      </c>
      <c r="G69" s="19" t="s">
        <v>12</v>
      </c>
    </row>
    <row r="70" spans="1:7" hidden="1" outlineLevel="5">
      <c r="A70" s="21" t="s">
        <v>15</v>
      </c>
      <c r="B70" s="22" t="s">
        <v>113</v>
      </c>
      <c r="C70" s="21" t="s">
        <v>2</v>
      </c>
      <c r="D70" s="21" t="b">
        <f>EXACT(G69,"No")</f>
        <v>0</v>
      </c>
      <c r="E70" s="21" t="s">
        <v>114</v>
      </c>
      <c r="F70" s="21" t="s">
        <v>15</v>
      </c>
      <c r="G70" s="21" t="s">
        <v>2</v>
      </c>
    </row>
    <row r="71" spans="1:7" ht="93" hidden="1" outlineLevel="6" collapsed="1">
      <c r="A71" s="19" t="s">
        <v>15</v>
      </c>
      <c r="B71" s="19" t="s">
        <v>115</v>
      </c>
      <c r="C71" s="24" t="s">
        <v>116</v>
      </c>
      <c r="D71" s="19"/>
      <c r="E71" s="25" t="s">
        <v>117</v>
      </c>
      <c r="F71" s="19" t="s">
        <v>15</v>
      </c>
      <c r="G71" s="19" t="s">
        <v>2</v>
      </c>
    </row>
    <row r="72" spans="1:7" ht="30" hidden="1" outlineLevel="6" collapsed="1">
      <c r="A72" s="19" t="s">
        <v>12</v>
      </c>
      <c r="B72" s="19" t="s">
        <v>13</v>
      </c>
      <c r="C72" s="19" t="s">
        <v>2</v>
      </c>
      <c r="D72" s="19"/>
      <c r="E72" s="19" t="s">
        <v>118</v>
      </c>
      <c r="F72" s="19" t="s">
        <v>15</v>
      </c>
      <c r="G72" s="19" t="s">
        <v>16</v>
      </c>
    </row>
    <row r="73" spans="1:7" ht="60" hidden="1" outlineLevel="6" collapsed="1">
      <c r="A73" s="19" t="s">
        <v>12</v>
      </c>
      <c r="B73" s="19" t="s">
        <v>13</v>
      </c>
      <c r="C73" s="19" t="s">
        <v>2</v>
      </c>
      <c r="D73" s="19"/>
      <c r="E73" s="19" t="s">
        <v>119</v>
      </c>
      <c r="F73" s="19" t="s">
        <v>15</v>
      </c>
      <c r="G73" s="19" t="s">
        <v>16</v>
      </c>
    </row>
    <row r="74" spans="1:7" ht="45" hidden="1" outlineLevel="6" collapsed="1">
      <c r="A74" s="19" t="s">
        <v>12</v>
      </c>
      <c r="B74" s="19" t="s">
        <v>13</v>
      </c>
      <c r="C74" s="19" t="s">
        <v>2</v>
      </c>
      <c r="D74" s="19"/>
      <c r="E74" s="19" t="s">
        <v>120</v>
      </c>
      <c r="F74" s="19" t="s">
        <v>15</v>
      </c>
      <c r="G74" s="19" t="s">
        <v>16</v>
      </c>
    </row>
    <row r="75" spans="1:7" ht="75" hidden="1" outlineLevel="6" collapsed="1">
      <c r="A75" s="19" t="s">
        <v>12</v>
      </c>
      <c r="B75" s="19" t="s">
        <v>13</v>
      </c>
      <c r="C75" s="19" t="s">
        <v>2</v>
      </c>
      <c r="D75" s="19"/>
      <c r="E75" s="19" t="s">
        <v>121</v>
      </c>
      <c r="F75" s="19" t="s">
        <v>15</v>
      </c>
      <c r="G75" s="19" t="s">
        <v>16</v>
      </c>
    </row>
    <row r="76" spans="1:7" hidden="1" outlineLevel="5">
      <c r="A76" s="21" t="s">
        <v>15</v>
      </c>
      <c r="B76" s="22" t="s">
        <v>125</v>
      </c>
      <c r="C76" s="21" t="s">
        <v>2</v>
      </c>
      <c r="D76" s="21" t="b">
        <f>EXACT(G69,"Yes")</f>
        <v>1</v>
      </c>
      <c r="E76" s="21" t="s">
        <v>126</v>
      </c>
      <c r="F76" s="21" t="s">
        <v>15</v>
      </c>
      <c r="G76" s="21" t="s">
        <v>2</v>
      </c>
    </row>
    <row r="77" spans="1:7" ht="30" hidden="1" outlineLevel="6" collapsed="1">
      <c r="A77" s="19" t="s">
        <v>12</v>
      </c>
      <c r="B77" s="19" t="s">
        <v>51</v>
      </c>
      <c r="C77" s="20" t="s">
        <v>127</v>
      </c>
      <c r="D77" s="19"/>
      <c r="E77" s="19" t="s">
        <v>126</v>
      </c>
      <c r="F77" s="19" t="s">
        <v>15</v>
      </c>
      <c r="G77" s="19" t="s">
        <v>12</v>
      </c>
    </row>
    <row r="78" spans="1:7" hidden="1" outlineLevel="6">
      <c r="A78" s="21" t="s">
        <v>15</v>
      </c>
      <c r="B78" s="22" t="s">
        <v>113</v>
      </c>
      <c r="C78" s="21" t="s">
        <v>2</v>
      </c>
      <c r="D78" s="21" t="b">
        <f>EXACT(G77,"No")</f>
        <v>0</v>
      </c>
      <c r="E78" s="21" t="s">
        <v>114</v>
      </c>
      <c r="F78" s="21" t="s">
        <v>15</v>
      </c>
      <c r="G78" s="21" t="s">
        <v>2</v>
      </c>
    </row>
    <row r="79" spans="1:7" ht="93" hidden="1" outlineLevel="7" collapsed="1">
      <c r="A79" s="19" t="s">
        <v>15</v>
      </c>
      <c r="B79" s="19" t="s">
        <v>115</v>
      </c>
      <c r="C79" s="24" t="s">
        <v>116</v>
      </c>
      <c r="D79" s="19"/>
      <c r="E79" s="25" t="s">
        <v>117</v>
      </c>
      <c r="F79" s="19" t="s">
        <v>15</v>
      </c>
      <c r="G79" s="19" t="s">
        <v>2</v>
      </c>
    </row>
    <row r="80" spans="1:7" ht="30" hidden="1" outlineLevel="7" collapsed="1">
      <c r="A80" s="19" t="s">
        <v>12</v>
      </c>
      <c r="B80" s="19" t="s">
        <v>13</v>
      </c>
      <c r="C80" s="19" t="s">
        <v>2</v>
      </c>
      <c r="D80" s="19"/>
      <c r="E80" s="19" t="s">
        <v>118</v>
      </c>
      <c r="F80" s="19" t="s">
        <v>15</v>
      </c>
      <c r="G80" s="19" t="s">
        <v>16</v>
      </c>
    </row>
    <row r="81" spans="1:7" ht="60" hidden="1" outlineLevel="7" collapsed="1">
      <c r="A81" s="19" t="s">
        <v>12</v>
      </c>
      <c r="B81" s="19" t="s">
        <v>13</v>
      </c>
      <c r="C81" s="19" t="s">
        <v>2</v>
      </c>
      <c r="D81" s="19"/>
      <c r="E81" s="19" t="s">
        <v>119</v>
      </c>
      <c r="F81" s="19" t="s">
        <v>15</v>
      </c>
      <c r="G81" s="19" t="s">
        <v>16</v>
      </c>
    </row>
    <row r="82" spans="1:7" ht="45" hidden="1" outlineLevel="7" collapsed="1">
      <c r="A82" s="19" t="s">
        <v>12</v>
      </c>
      <c r="B82" s="19" t="s">
        <v>13</v>
      </c>
      <c r="C82" s="19" t="s">
        <v>2</v>
      </c>
      <c r="D82" s="19"/>
      <c r="E82" s="19" t="s">
        <v>120</v>
      </c>
      <c r="F82" s="19" t="s">
        <v>15</v>
      </c>
      <c r="G82" s="19" t="s">
        <v>16</v>
      </c>
    </row>
    <row r="83" spans="1:7" ht="75" hidden="1" outlineLevel="7" collapsed="1">
      <c r="A83" s="19" t="s">
        <v>12</v>
      </c>
      <c r="B83" s="19" t="s">
        <v>13</v>
      </c>
      <c r="C83" s="19" t="s">
        <v>2</v>
      </c>
      <c r="D83" s="19"/>
      <c r="E83" s="19" t="s">
        <v>121</v>
      </c>
      <c r="F83" s="19" t="s">
        <v>15</v>
      </c>
      <c r="G83" s="19" t="s">
        <v>16</v>
      </c>
    </row>
    <row r="84" spans="1:7" ht="255.75" hidden="1" outlineLevel="6" collapsed="1">
      <c r="A84" s="19" t="s">
        <v>15</v>
      </c>
      <c r="B84" s="19" t="s">
        <v>115</v>
      </c>
      <c r="C84" s="24" t="s">
        <v>116</v>
      </c>
      <c r="D84" s="19"/>
      <c r="E84" s="25" t="s">
        <v>128</v>
      </c>
      <c r="F84" s="19" t="s">
        <v>15</v>
      </c>
      <c r="G84" s="19" t="s">
        <v>2</v>
      </c>
    </row>
    <row r="85" spans="1:7" hidden="1" outlineLevel="1">
      <c r="A85" s="21" t="s">
        <v>15</v>
      </c>
      <c r="B85" s="22" t="s">
        <v>132</v>
      </c>
      <c r="C85" s="21" t="s">
        <v>2</v>
      </c>
      <c r="D85" s="21" t="b">
        <f>EXACT(G30,"PA")</f>
        <v>1</v>
      </c>
      <c r="E85" s="21" t="s">
        <v>133</v>
      </c>
      <c r="F85" s="21" t="s">
        <v>15</v>
      </c>
      <c r="G85" s="21" t="s">
        <v>2</v>
      </c>
    </row>
    <row r="86" spans="1:7" ht="30" hidden="1" outlineLevel="2" collapsed="1">
      <c r="A86" s="19" t="s">
        <v>12</v>
      </c>
      <c r="B86" s="19" t="s">
        <v>51</v>
      </c>
      <c r="C86" s="20" t="s">
        <v>134</v>
      </c>
      <c r="D86" s="19"/>
      <c r="E86" s="19" t="s">
        <v>135</v>
      </c>
      <c r="F86" s="19" t="s">
        <v>15</v>
      </c>
      <c r="G86" s="19" t="s">
        <v>12</v>
      </c>
    </row>
    <row r="87" spans="1:7" hidden="1" outlineLevel="2">
      <c r="A87" s="21" t="s">
        <v>15</v>
      </c>
      <c r="B87" s="22" t="s">
        <v>113</v>
      </c>
      <c r="C87" s="21" t="s">
        <v>2</v>
      </c>
      <c r="D87" s="21" t="b">
        <f>EXACT(G86,"No")</f>
        <v>0</v>
      </c>
      <c r="E87" s="21" t="s">
        <v>114</v>
      </c>
      <c r="F87" s="21" t="s">
        <v>15</v>
      </c>
      <c r="G87" s="21" t="s">
        <v>2</v>
      </c>
    </row>
    <row r="88" spans="1:7" ht="93" hidden="1" outlineLevel="3" collapsed="1">
      <c r="A88" s="19" t="s">
        <v>15</v>
      </c>
      <c r="B88" s="19" t="s">
        <v>115</v>
      </c>
      <c r="C88" s="24" t="s">
        <v>116</v>
      </c>
      <c r="D88" s="19"/>
      <c r="E88" s="25" t="s">
        <v>117</v>
      </c>
      <c r="F88" s="19" t="s">
        <v>15</v>
      </c>
      <c r="G88" s="19" t="s">
        <v>2</v>
      </c>
    </row>
    <row r="89" spans="1:7" ht="30" hidden="1" outlineLevel="3" collapsed="1">
      <c r="A89" s="19" t="s">
        <v>12</v>
      </c>
      <c r="B89" s="19" t="s">
        <v>13</v>
      </c>
      <c r="C89" s="19" t="s">
        <v>2</v>
      </c>
      <c r="D89" s="19"/>
      <c r="E89" s="19" t="s">
        <v>118</v>
      </c>
      <c r="F89" s="19" t="s">
        <v>15</v>
      </c>
      <c r="G89" s="19" t="s">
        <v>16</v>
      </c>
    </row>
    <row r="90" spans="1:7" ht="60" hidden="1" outlineLevel="3" collapsed="1">
      <c r="A90" s="19" t="s">
        <v>12</v>
      </c>
      <c r="B90" s="19" t="s">
        <v>13</v>
      </c>
      <c r="C90" s="19" t="s">
        <v>2</v>
      </c>
      <c r="D90" s="19"/>
      <c r="E90" s="19" t="s">
        <v>119</v>
      </c>
      <c r="F90" s="19" t="s">
        <v>15</v>
      </c>
      <c r="G90" s="19" t="s">
        <v>16</v>
      </c>
    </row>
    <row r="91" spans="1:7" ht="45" hidden="1" outlineLevel="3" collapsed="1">
      <c r="A91" s="19" t="s">
        <v>12</v>
      </c>
      <c r="B91" s="19" t="s">
        <v>13</v>
      </c>
      <c r="C91" s="19" t="s">
        <v>2</v>
      </c>
      <c r="D91" s="19"/>
      <c r="E91" s="19" t="s">
        <v>120</v>
      </c>
      <c r="F91" s="19" t="s">
        <v>15</v>
      </c>
      <c r="G91" s="19" t="s">
        <v>16</v>
      </c>
    </row>
    <row r="92" spans="1:7" ht="75" hidden="1" outlineLevel="3" collapsed="1">
      <c r="A92" s="19" t="s">
        <v>12</v>
      </c>
      <c r="B92" s="19" t="s">
        <v>13</v>
      </c>
      <c r="C92" s="19" t="s">
        <v>2</v>
      </c>
      <c r="D92" s="19"/>
      <c r="E92" s="19" t="s">
        <v>121</v>
      </c>
      <c r="F92" s="19" t="s">
        <v>15</v>
      </c>
      <c r="G92" s="19" t="s">
        <v>16</v>
      </c>
    </row>
    <row r="93" spans="1:7" ht="30" hidden="1" outlineLevel="2">
      <c r="A93" s="21" t="s">
        <v>15</v>
      </c>
      <c r="B93" s="22" t="s">
        <v>136</v>
      </c>
      <c r="C93" s="21" t="s">
        <v>2</v>
      </c>
      <c r="D93" s="21" t="b">
        <f>EXACT(G86,"Yes")</f>
        <v>1</v>
      </c>
      <c r="E93" s="21" t="s">
        <v>137</v>
      </c>
      <c r="F93" s="21" t="s">
        <v>15</v>
      </c>
      <c r="G93" s="21" t="s">
        <v>2</v>
      </c>
    </row>
    <row r="94" spans="1:7" ht="30" hidden="1" outlineLevel="3" collapsed="1">
      <c r="A94" s="19" t="s">
        <v>12</v>
      </c>
      <c r="B94" s="19" t="s">
        <v>51</v>
      </c>
      <c r="C94" s="20" t="s">
        <v>138</v>
      </c>
      <c r="D94" s="19"/>
      <c r="E94" s="19" t="s">
        <v>137</v>
      </c>
      <c r="F94" s="19" t="s">
        <v>15</v>
      </c>
      <c r="G94" s="19" t="s">
        <v>12</v>
      </c>
    </row>
    <row r="95" spans="1:7" ht="30" hidden="1" outlineLevel="3">
      <c r="A95" s="21" t="s">
        <v>15</v>
      </c>
      <c r="B95" s="22" t="s">
        <v>139</v>
      </c>
      <c r="C95" s="21" t="s">
        <v>2</v>
      </c>
      <c r="D95" s="21" t="b">
        <f>EXACT(G94,"No")</f>
        <v>0</v>
      </c>
      <c r="E95" s="21" t="s">
        <v>140</v>
      </c>
      <c r="F95" s="21" t="s">
        <v>15</v>
      </c>
      <c r="G95" s="21" t="s">
        <v>2</v>
      </c>
    </row>
    <row r="96" spans="1:7" ht="30" hidden="1" outlineLevel="4" collapsed="1">
      <c r="A96" s="19" t="s">
        <v>12</v>
      </c>
      <c r="B96" s="19" t="s">
        <v>51</v>
      </c>
      <c r="C96" s="20" t="s">
        <v>141</v>
      </c>
      <c r="D96" s="19"/>
      <c r="E96" s="19" t="s">
        <v>140</v>
      </c>
      <c r="F96" s="19" t="s">
        <v>15</v>
      </c>
      <c r="G96" s="19" t="s">
        <v>12</v>
      </c>
    </row>
    <row r="97" spans="1:7" hidden="1" outlineLevel="4">
      <c r="A97" s="21" t="s">
        <v>15</v>
      </c>
      <c r="B97" s="22" t="s">
        <v>113</v>
      </c>
      <c r="C97" s="21" t="s">
        <v>2</v>
      </c>
      <c r="D97" s="21" t="b">
        <f>EXACT(G96,"No")</f>
        <v>0</v>
      </c>
      <c r="E97" s="21" t="s">
        <v>114</v>
      </c>
      <c r="F97" s="21" t="s">
        <v>15</v>
      </c>
      <c r="G97" s="21" t="s">
        <v>2</v>
      </c>
    </row>
    <row r="98" spans="1:7" ht="93" hidden="1" outlineLevel="5" collapsed="1">
      <c r="A98" s="19" t="s">
        <v>15</v>
      </c>
      <c r="B98" s="19" t="s">
        <v>115</v>
      </c>
      <c r="C98" s="24" t="s">
        <v>116</v>
      </c>
      <c r="D98" s="19"/>
      <c r="E98" s="25" t="s">
        <v>117</v>
      </c>
      <c r="F98" s="19" t="s">
        <v>15</v>
      </c>
      <c r="G98" s="19" t="s">
        <v>2</v>
      </c>
    </row>
    <row r="99" spans="1:7" ht="30" hidden="1" outlineLevel="5" collapsed="1">
      <c r="A99" s="19" t="s">
        <v>12</v>
      </c>
      <c r="B99" s="19" t="s">
        <v>13</v>
      </c>
      <c r="C99" s="19" t="s">
        <v>2</v>
      </c>
      <c r="D99" s="19"/>
      <c r="E99" s="19" t="s">
        <v>118</v>
      </c>
      <c r="F99" s="19" t="s">
        <v>15</v>
      </c>
      <c r="G99" s="19" t="s">
        <v>16</v>
      </c>
    </row>
    <row r="100" spans="1:7" ht="60" hidden="1" outlineLevel="5" collapsed="1">
      <c r="A100" s="19" t="s">
        <v>12</v>
      </c>
      <c r="B100" s="19" t="s">
        <v>13</v>
      </c>
      <c r="C100" s="19" t="s">
        <v>2</v>
      </c>
      <c r="D100" s="19"/>
      <c r="E100" s="19" t="s">
        <v>119</v>
      </c>
      <c r="F100" s="19" t="s">
        <v>15</v>
      </c>
      <c r="G100" s="19" t="s">
        <v>16</v>
      </c>
    </row>
    <row r="101" spans="1:7" ht="45" hidden="1" outlineLevel="5" collapsed="1">
      <c r="A101" s="19" t="s">
        <v>12</v>
      </c>
      <c r="B101" s="19" t="s">
        <v>13</v>
      </c>
      <c r="C101" s="19" t="s">
        <v>2</v>
      </c>
      <c r="D101" s="19"/>
      <c r="E101" s="19" t="s">
        <v>120</v>
      </c>
      <c r="F101" s="19" t="s">
        <v>15</v>
      </c>
      <c r="G101" s="19" t="s">
        <v>16</v>
      </c>
    </row>
    <row r="102" spans="1:7" ht="75" hidden="1" outlineLevel="5" collapsed="1">
      <c r="A102" s="19" t="s">
        <v>12</v>
      </c>
      <c r="B102" s="19" t="s">
        <v>13</v>
      </c>
      <c r="C102" s="19" t="s">
        <v>2</v>
      </c>
      <c r="D102" s="19"/>
      <c r="E102" s="19" t="s">
        <v>121</v>
      </c>
      <c r="F102" s="19" t="s">
        <v>15</v>
      </c>
      <c r="G102" s="19" t="s">
        <v>16</v>
      </c>
    </row>
    <row r="103" spans="1:7" hidden="1" outlineLevel="4">
      <c r="A103" s="21" t="s">
        <v>15</v>
      </c>
      <c r="B103" s="22" t="s">
        <v>142</v>
      </c>
      <c r="C103" s="21" t="s">
        <v>2</v>
      </c>
      <c r="D103" s="21" t="b">
        <f>EXACT(G96,"Yes")</f>
        <v>1</v>
      </c>
      <c r="E103" s="21" t="s">
        <v>126</v>
      </c>
      <c r="F103" s="21" t="s">
        <v>15</v>
      </c>
      <c r="G103" s="21" t="s">
        <v>2</v>
      </c>
    </row>
    <row r="104" spans="1:7" ht="30" hidden="1" outlineLevel="5" collapsed="1">
      <c r="A104" s="19" t="s">
        <v>12</v>
      </c>
      <c r="B104" s="19" t="s">
        <v>51</v>
      </c>
      <c r="C104" s="20" t="s">
        <v>143</v>
      </c>
      <c r="D104" s="19"/>
      <c r="E104" s="19" t="s">
        <v>126</v>
      </c>
      <c r="F104" s="19" t="s">
        <v>15</v>
      </c>
      <c r="G104" s="19" t="s">
        <v>12</v>
      </c>
    </row>
    <row r="105" spans="1:7" hidden="1" outlineLevel="5">
      <c r="A105" s="21" t="s">
        <v>15</v>
      </c>
      <c r="B105" s="22" t="s">
        <v>113</v>
      </c>
      <c r="C105" s="21" t="s">
        <v>2</v>
      </c>
      <c r="D105" s="21" t="b">
        <f>EXACT(G104,"No")</f>
        <v>0</v>
      </c>
      <c r="E105" s="21" t="s">
        <v>114</v>
      </c>
      <c r="F105" s="21" t="s">
        <v>15</v>
      </c>
      <c r="G105" s="21" t="s">
        <v>2</v>
      </c>
    </row>
    <row r="106" spans="1:7" ht="93" hidden="1" outlineLevel="6" collapsed="1">
      <c r="A106" s="19" t="s">
        <v>15</v>
      </c>
      <c r="B106" s="19" t="s">
        <v>115</v>
      </c>
      <c r="C106" s="24" t="s">
        <v>116</v>
      </c>
      <c r="D106" s="19"/>
      <c r="E106" s="25" t="s">
        <v>117</v>
      </c>
      <c r="F106" s="19" t="s">
        <v>15</v>
      </c>
      <c r="G106" s="19" t="s">
        <v>2</v>
      </c>
    </row>
    <row r="107" spans="1:7" ht="30" hidden="1" outlineLevel="6" collapsed="1">
      <c r="A107" s="19" t="s">
        <v>12</v>
      </c>
      <c r="B107" s="19" t="s">
        <v>13</v>
      </c>
      <c r="C107" s="19" t="s">
        <v>2</v>
      </c>
      <c r="D107" s="19"/>
      <c r="E107" s="19" t="s">
        <v>118</v>
      </c>
      <c r="F107" s="19" t="s">
        <v>15</v>
      </c>
      <c r="G107" s="19" t="s">
        <v>16</v>
      </c>
    </row>
    <row r="108" spans="1:7" ht="60" hidden="1" outlineLevel="6" collapsed="1">
      <c r="A108" s="19" t="s">
        <v>12</v>
      </c>
      <c r="B108" s="19" t="s">
        <v>13</v>
      </c>
      <c r="C108" s="19" t="s">
        <v>2</v>
      </c>
      <c r="D108" s="19"/>
      <c r="E108" s="19" t="s">
        <v>119</v>
      </c>
      <c r="F108" s="19" t="s">
        <v>15</v>
      </c>
      <c r="G108" s="19" t="s">
        <v>16</v>
      </c>
    </row>
    <row r="109" spans="1:7" ht="45" hidden="1" outlineLevel="6" collapsed="1">
      <c r="A109" s="19" t="s">
        <v>12</v>
      </c>
      <c r="B109" s="19" t="s">
        <v>13</v>
      </c>
      <c r="C109" s="19" t="s">
        <v>2</v>
      </c>
      <c r="D109" s="19"/>
      <c r="E109" s="19" t="s">
        <v>120</v>
      </c>
      <c r="F109" s="19" t="s">
        <v>15</v>
      </c>
      <c r="G109" s="19" t="s">
        <v>16</v>
      </c>
    </row>
    <row r="110" spans="1:7" ht="75" hidden="1" outlineLevel="6" collapsed="1">
      <c r="A110" s="19" t="s">
        <v>12</v>
      </c>
      <c r="B110" s="19" t="s">
        <v>13</v>
      </c>
      <c r="C110" s="19" t="s">
        <v>2</v>
      </c>
      <c r="D110" s="19"/>
      <c r="E110" s="19" t="s">
        <v>121</v>
      </c>
      <c r="F110" s="19" t="s">
        <v>15</v>
      </c>
      <c r="G110" s="19" t="s">
        <v>16</v>
      </c>
    </row>
    <row r="111" spans="1:7" ht="325.5" hidden="1" outlineLevel="5" collapsed="1">
      <c r="A111" s="19" t="s">
        <v>15</v>
      </c>
      <c r="B111" s="19" t="s">
        <v>115</v>
      </c>
      <c r="C111" s="24" t="s">
        <v>116</v>
      </c>
      <c r="D111" s="19"/>
      <c r="E111" s="25" t="s">
        <v>144</v>
      </c>
      <c r="F111" s="19" t="s">
        <v>15</v>
      </c>
      <c r="G111" s="19" t="s">
        <v>2</v>
      </c>
    </row>
  </sheetData>
  <mergeCells count="3">
    <mergeCell ref="A1:G1"/>
    <mergeCell ref="B2:G2"/>
    <mergeCell ref="B3:G3"/>
  </mergeCells>
  <dataValidations count="5">
    <dataValidation type="list" allowBlank="1" showInputMessage="1" showErrorMessage="1" sqref="G32 G34 G42 G50 G59 G61 G69 G77 G86 G94 G96 G104" xr:uid="{A3B30FBD-E014-4BF2-A0BA-710C326549F6}">
      <formula1>"Yes,No"</formula1>
    </dataValidation>
    <dataValidation type="list" allowBlank="1" showInputMessage="1" showErrorMessage="1" sqref="G30" xr:uid="{3EA8B149-2510-4785-ADF0-859B2D943ECC}">
      <formula1>"PA,CPA"</formula1>
    </dataValidation>
    <dataValidation type="list" allowBlank="1" showInputMessage="1" showErrorMessage="1" sqref="G28" xr:uid="{373BBE0A-E127-44FB-B689-02FE4A6ABB38}">
      <formula1>"Additional,Not Additional,N/A"</formula1>
    </dataValidation>
    <dataValidation type="list" allowBlank="1" showInputMessage="1" showErrorMessage="1" sqref="G27" xr:uid="{476E9184-EB39-4654-8C2D-28E110858DA8}">
      <formula1>"Applicable,N/A"</formula1>
    </dataValidation>
    <dataValidation type="list" allowBlank="1" showInputMessage="1" showErrorMessage="1" sqref="G9:G10 G12:G13 G15:G23" xr:uid="{BBD03760-41F8-46E8-B71F-17E966FD3DFD}">
      <formula1>"Yes,No,N/A"</formula1>
    </dataValidation>
  </dataValidations>
  <hyperlinks>
    <hyperlink ref="C5" location="'Additionality (enum)'!A1" display="Additionality (enum)" xr:uid="{69D9300B-F9E3-4C50-A8C7-14604C51667D}"/>
    <hyperlink ref="B6" location="#'Tool 19 (tool)'!A1" display="Tool 19 (tool)" xr:uid="{1AFF12E7-4172-4055-9AD3-A87354D5F68D}"/>
    <hyperlink ref="C7" location="#'Select the applicable p (enum)'!A3" display="Select the applicable p (enum)" xr:uid="{CD0DBA2D-0255-4378-8F23-7483CE007B60}"/>
    <hyperlink ref="B8" location="#'Type III Other project  (tool)'!A1" display="Type III Other project  (tool)" xr:uid="{763F4632-5F90-46F7-9D9D-B29345BE44DB}"/>
    <hyperlink ref="C9" location="#'Is the geographic lo 1 (enum)'!A3" display="Is the geographic lo 1 (enum)" xr:uid="{2321799B-8CAB-4757-81C8-198810698437}"/>
    <hyperlink ref="C10" location="#'Does the project act 3 (enum)'!A3" display="Does the project act 3 (enum)" xr:uid="{D9A5F921-5A04-4075-8AA5-91E96B2768A5}"/>
    <hyperlink ref="B11" location="#'Type II Energy efficien (tool)'!A1" display="Type II Energy efficien (tool)" xr:uid="{50B13A14-8725-439D-8D91-04AA43583940}"/>
    <hyperlink ref="C12" location="#'Is the geographic locat (enum)'!A3" display="Is the geographic locat (enum)" xr:uid="{ED8DBBF1-D686-4F9E-BE86-E59AA42B612F}"/>
    <hyperlink ref="C13" location="#'Does the project act 2 (enum)'!A3" display="Does the project act 2 (enum)" xr:uid="{AB0327AF-F3CB-4F7B-A996-E09C449B5774}"/>
    <hyperlink ref="B14" location="#'Type I Project activiti (tool)'!A1" display="Type I Project activiti (tool)" xr:uid="{736CFD4A-82CC-4C91-899A-C702E0E49924}"/>
    <hyperlink ref="C15" location="#'The geographic location (enum)'!A3" display="The geographic location (enum)" xr:uid="{970AACF3-24CD-401D-8C98-B956ABEC9F7A}"/>
    <hyperlink ref="C16" location="'Is the project activity (en (2)'!A1" display="Is the project activity (en (2)" xr:uid="{CFA5B409-EC19-468B-BDE6-1454B00124C8}"/>
    <hyperlink ref="C17" location="#'Does the project activi (enum)'!A3" display="Does the project activi (enum)" xr:uid="{CCF51F84-BAE4-48A8-BDD3-7A939E41E54F}"/>
    <hyperlink ref="C18" location="#'Does the project act 1 (enum)'!A3" display="Does the project act 1 (enum)" xr:uid="{334680B0-9D8C-4D64-B24D-8EC5F9573D8B}"/>
    <hyperlink ref="C19" location="#'Does the project involv (enum)'!A3" display="Does the project involv (enum)" xr:uid="{EF60BD73-F886-4F48-B37C-55BBC818DB46}"/>
    <hyperlink ref="C20" location="#'Does each component mee (enum)'!A3" display="Does each component mee (enum)" xr:uid="{5CDC7612-39D7-43F6-94D4-853BB03BC5F2}"/>
    <hyperlink ref="C21" location="#'Do the sums of each com (enum)'!A3" display="Do the sums of each com (enum)" xr:uid="{88CA0831-EFF7-4A47-A914-78D3BA8CF1D7}"/>
    <hyperlink ref="C22" location="#'Does the project inv 1 (enum)'!A3" display="Does the project inv 1 (enum)" xr:uid="{940360D8-3830-424A-BFFB-A80E394FC42F}"/>
    <hyperlink ref="C23" location="#'Do the results of &quot;TOOL (enum)'!A3" display="Do the results of &quot;TOOL (enum)" xr:uid="{775D311E-819D-4C94-9736-472C70CB8663}"/>
    <hyperlink ref="B24" location="#'Determination of penetr (tool)'!A1" display="Determination of penetr (tool)" xr:uid="{8B745D12-88B1-4A80-9BDA-86F7708ED4A1}"/>
    <hyperlink ref="C27" location="#'Applicability (enum)'!A3" display="Applicability (enum)" xr:uid="{9B7DA193-4B8A-4647-9E51-466CCF9C64AA}"/>
    <hyperlink ref="C28" location="#'Additionality (enum)'!A3" display="Additionality (enum)" xr:uid="{0DC2D54A-471A-45E3-B18D-0CAED05471EC}"/>
    <hyperlink ref="B29" location="#'Tool 21 (tool)'!A1" display="Tool 21 (tool)" xr:uid="{118105E3-11F5-4534-A40D-4F7448939180}"/>
    <hyperlink ref="C30" location="#'Is the information used (enum)'!A3" display="Is the information used (enum)" xr:uid="{5E99FB21-32C3-4482-B6D8-1EB2D5C28FBE}"/>
    <hyperlink ref="B31" location="#'Demonstration of add 8 (tool)'!A1" display="Demonstration of add 8 (tool)" xr:uid="{71108296-B941-4E59-BB09-80AB03B7B8B7}"/>
    <hyperlink ref="C32" location="#'Is CPA aggregate siz 1 (enum)'!A3" display="Is CPA aggregate siz 1 (enum)" xr:uid="{B5C2277C-4668-40DD-9147-0A060FF1587C}"/>
    <hyperlink ref="B33" location="#'Demonstration of add 6 (tool)'!A1" display="Demonstration of add 6 (tool)" xr:uid="{B3814766-CB62-40B4-9043-E3989B62173D}"/>
    <hyperlink ref="C34" location="#'Is CPA aggregate size &lt; (enum)'!A3" display="Is CPA aggregate size &lt; (enum)" xr:uid="{ABF89BFB-3889-4CEB-BE0A-C5E554A302FC}"/>
    <hyperlink ref="B35" location="#'Regular Additionality P (tool)'!A1" display="Regular Additionality P (tool)" xr:uid="{674D4422-9C0F-4315-96EF-F99838780CE7}"/>
    <hyperlink ref="B41" location="#'Demonstration of add 5 (tool)'!A1" display="Demonstration of add 5 (tool)" xr:uid="{DD2E4C04-E921-40FE-B4D2-53F458C0EDA1}"/>
    <hyperlink ref="C42" location="#'Is CPA comprised of onl (enum)'!A3" display="Is CPA comprised of onl (enum)" xr:uid="{2213674D-8C9F-4A0D-A01F-6B3ADF21D29A}"/>
    <hyperlink ref="B43" location="#'Regular Additionality P (tool)'!A1" display="Regular Additionality P (tool)" xr:uid="{9AD4BC80-15B0-445B-8D25-2EBF90CCD332}"/>
    <hyperlink ref="B49" location="#'Demonstration of add 4 (tool)'!A1" display="Demonstration of add 4 (tool)" xr:uid="{9ABAFBBB-D07F-4F2B-8A32-5BFC68E24F34}"/>
    <hyperlink ref="C50" location="#'Does it meet one of  1 (enum)'!A3" display="Does it meet one of  1 (enum)" xr:uid="{BBFFA20B-2EF7-4477-9E16-FB5A2CD33518}"/>
    <hyperlink ref="B51" location="#'Regular Additionality P (tool)'!A1" display="Regular Additionality P (tool)" xr:uid="{8B35101B-0046-46B4-9803-9CB06642C659}"/>
    <hyperlink ref="B58" location="#'Demonstration of add 7 (tool)'!A1" display="Demonstration of add 7 (tool)" xr:uid="{996F7116-134D-454D-A5A7-F0D418A7EDF9}"/>
    <hyperlink ref="C59" location="#'Is CPA comprised of one (enum)'!A3" display="Is CPA comprised of one (enum)" xr:uid="{15052D79-A395-40B5-B4DD-70B64F376AE8}"/>
    <hyperlink ref="B60" location="#'Demonstration of add 6 (tool)'!A1" display="Demonstration of add 6 (tool)" xr:uid="{5F236127-FD0D-4B29-9E47-0E5FF6C24407}"/>
    <hyperlink ref="C61" location="#'Is CPA aggregate size &lt; (enum)'!A3" display="Is CPA aggregate size &lt; (enum)" xr:uid="{29C9FA37-F8D1-4640-ADD7-CE0274B68ACA}"/>
    <hyperlink ref="B62" location="#'Regular Additionality P (tool)'!A1" display="Regular Additionality P (tool)" xr:uid="{15374178-184E-467E-A87D-BE8A2B1BF33C}"/>
    <hyperlink ref="B68" location="#'Demonstration of add 5 (tool)'!A1" display="Demonstration of add 5 (tool)" xr:uid="{7F5CE05D-9451-4651-A9D5-884109BCA62F}"/>
    <hyperlink ref="C69" location="#'Is CPA comprised of onl (enum)'!A3" display="Is CPA comprised of onl (enum)" xr:uid="{79C19A16-E36A-45E9-90C6-4323D7A15166}"/>
    <hyperlink ref="B70" location="#'Regular Additionality P (tool)'!A1" display="Regular Additionality P (tool)" xr:uid="{F81364FC-3E75-47C9-B961-B6F6893326EF}"/>
    <hyperlink ref="B76" location="#'Demonstration of add 4 (tool)'!A1" display="Demonstration of add 4 (tool)" xr:uid="{B2A5AA43-4DCB-49FF-B444-AAEEF1C21E73}"/>
    <hyperlink ref="C77" location="#'Does it meet one of  1 (enum)'!A3" display="Does it meet one of  1 (enum)" xr:uid="{4989B30A-E255-4761-A915-7108B15ED80B}"/>
    <hyperlink ref="B78" location="#'Regular Additionality P (tool)'!A1" display="Regular Additionality P (tool)" xr:uid="{2BA0C6BE-2EAF-4977-9180-BC69D9ECBD54}"/>
    <hyperlink ref="B85" location="#'Demonstration of add 3 (tool)'!A1" display="Demonstration of add 3 (tool)" xr:uid="{51C968F4-A408-4525-94F2-A7DB6500EFE5}"/>
    <hyperlink ref="C86" location="#'Is PA aggregate size 1 (enum)'!A3" display="Is PA aggregate size 1 (enum)" xr:uid="{9914F07F-6041-4CC4-A331-172ECFD97398}"/>
    <hyperlink ref="B87" location="#'Regular Additionality P (tool)'!A1" display="Regular Additionality P (tool)" xr:uid="{CF6C0CE7-637B-473A-BCF9-842A4DC1F7B5}"/>
    <hyperlink ref="B93" location="#'Demonstration of add 2 (tool)'!A1" display="Demonstration of add 2 (tool)" xr:uid="{DAACA423-7598-47B2-9AFB-5109A10AD62A}"/>
    <hyperlink ref="C94" location="#'Is PA comprised of one  (enum)'!A3" display="Is PA comprised of one  (enum)" xr:uid="{23A0A5BF-3187-4DAF-8F9E-ADD87D6CD50A}"/>
    <hyperlink ref="B95" location="#'Demonstration of add 1 (tool)'!A1" display="Demonstration of add 1 (tool)" xr:uid="{E828B778-EACD-45BE-AF05-74C3FACD8725}"/>
    <hyperlink ref="C96" location="#'Is PA aggregate size &lt;= (enum)'!A3" display="Is PA aggregate size &lt;= (enum)" xr:uid="{2795AFA9-406A-4053-9FC9-1AF3BA1B2961}"/>
    <hyperlink ref="B97" location="#'Regular Additionality P (tool)'!A1" display="Regular Additionality P (tool)" xr:uid="{DEF97D4E-EAFC-4E0F-9812-41895B391E73}"/>
    <hyperlink ref="B103" location="#'Demonstration of additi (tool)'!A1" display="Demonstration of additi (tool)" xr:uid="{50217B94-799B-44EC-B555-5EB05EC9219A}"/>
    <hyperlink ref="C104" location="#'Does it meet one of the (enum)'!A3" display="Does it meet one of the (enum)" xr:uid="{D999DCAB-F44A-4861-9C0D-A29F9C56243E}"/>
    <hyperlink ref="B105" location="#'Regular Additionality P (tool)'!A1" display="Regular Additionality P (tool)" xr:uid="{0FF04BE9-0F47-4BA7-98E1-DB1B96F4E560}"/>
  </hyperlinks>
  <pageMargins left="0.7" right="0.7" top="0.75" bottom="0.75" header="0.3" footer="0.3"/>
  <pageSetup orientation="portrait" horizontalDpi="4294967295" verticalDpi="429496729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16B33-6933-474C-A968-7D82646B7156}">
  <sheetPr>
    <outlinePr summaryBelow="0" summaryRight="0"/>
  </sheetPr>
  <dimension ref="A1:B6"/>
  <sheetViews>
    <sheetView workbookViewId="0">
      <selection activeCell="A9" sqref="A9"/>
    </sheetView>
  </sheetViews>
  <sheetFormatPr defaultRowHeight="15"/>
  <cols>
    <col min="1" max="1" width="30" customWidth="1"/>
    <col min="2" max="2" width="50" customWidth="1"/>
  </cols>
  <sheetData>
    <row r="1" spans="1:2" ht="18.75">
      <c r="A1" s="6" t="s">
        <v>1019</v>
      </c>
      <c r="B1" s="7" t="s">
        <v>249</v>
      </c>
    </row>
    <row r="2" spans="1:2" ht="270.75">
      <c r="A2" s="6" t="s">
        <v>1020</v>
      </c>
      <c r="B2" s="29" t="s">
        <v>184</v>
      </c>
    </row>
    <row r="3" spans="1:2">
      <c r="A3" s="51" t="s">
        <v>185</v>
      </c>
      <c r="B3" s="46"/>
    </row>
    <row r="4" spans="1:2">
      <c r="A4" s="49" t="s">
        <v>1021</v>
      </c>
      <c r="B4" s="48"/>
    </row>
    <row r="5" spans="1:2">
      <c r="A5" s="49" t="s">
        <v>1032</v>
      </c>
      <c r="B5" s="50"/>
    </row>
    <row r="6" spans="1:2">
      <c r="A6" s="49" t="s">
        <v>1033</v>
      </c>
      <c r="B6" s="50"/>
    </row>
  </sheetData>
  <mergeCells count="4">
    <mergeCell ref="A3:B3"/>
    <mergeCell ref="A4:B4"/>
    <mergeCell ref="A5:B5"/>
    <mergeCell ref="A6:B6"/>
  </mergeCells>
  <pageMargins left="0.7" right="0.7" top="0.75" bottom="0.75" header="0.3" footer="0.3"/>
  <pageSetup orientation="portrait" horizontalDpi="4294967295" verticalDpi="429496729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EE856-FDEB-45DD-B359-25AF9F67F0C9}">
  <sheetPr>
    <outlinePr summaryBelow="0" summaryRight="0"/>
  </sheetPr>
  <dimension ref="A1:B5"/>
  <sheetViews>
    <sheetView workbookViewId="0">
      <selection activeCell="B13" sqref="B13"/>
    </sheetView>
  </sheetViews>
  <sheetFormatPr defaultRowHeight="15"/>
  <cols>
    <col min="1" max="1" width="30" customWidth="1"/>
    <col min="2" max="2" width="50" customWidth="1"/>
  </cols>
  <sheetData>
    <row r="1" spans="1:2" ht="18.75">
      <c r="A1" s="6" t="s">
        <v>1019</v>
      </c>
      <c r="B1" s="7" t="s">
        <v>249</v>
      </c>
    </row>
    <row r="2" spans="1:2" ht="18.75">
      <c r="A2" s="6" t="s">
        <v>1020</v>
      </c>
      <c r="B2" s="29" t="s">
        <v>201</v>
      </c>
    </row>
    <row r="3" spans="1:2">
      <c r="A3" s="51" t="s">
        <v>202</v>
      </c>
      <c r="B3" s="46"/>
    </row>
    <row r="4" spans="1:2">
      <c r="A4" s="49" t="s">
        <v>1034</v>
      </c>
      <c r="B4" s="48"/>
    </row>
    <row r="5" spans="1:2">
      <c r="A5" s="49" t="s">
        <v>205</v>
      </c>
      <c r="B5" s="50"/>
    </row>
  </sheetData>
  <mergeCells count="3">
    <mergeCell ref="A3:B3"/>
    <mergeCell ref="A4:B4"/>
    <mergeCell ref="A5:B5"/>
  </mergeCell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E01B8-B947-4F88-8870-BFA45479D5E5}">
  <sheetPr>
    <outlinePr summaryBelow="0" summaryRight="0"/>
  </sheetPr>
  <dimension ref="A1:G118"/>
  <sheetViews>
    <sheetView workbookViewId="0">
      <selection activeCell="A14" sqref="A14"/>
    </sheetView>
  </sheetViews>
  <sheetFormatPr defaultRowHeight="15" outlineLevelRow="5"/>
  <cols>
    <col min="1" max="1" width="20" customWidth="1"/>
    <col min="2" max="2" width="40" customWidth="1"/>
    <col min="3" max="4" width="20" customWidth="1"/>
    <col min="5" max="5" width="70" customWidth="1"/>
    <col min="6" max="6" width="30" customWidth="1"/>
    <col min="7" max="7" width="50" customWidth="1"/>
  </cols>
  <sheetData>
    <row r="1" spans="1:7" ht="18.75">
      <c r="A1" s="39" t="s">
        <v>145</v>
      </c>
      <c r="B1" s="39"/>
      <c r="C1" s="39"/>
      <c r="D1" s="39"/>
      <c r="E1" s="39"/>
      <c r="F1" s="39"/>
      <c r="G1" s="39"/>
    </row>
    <row r="2" spans="1:7" ht="18.75">
      <c r="A2" s="1" t="s">
        <v>1</v>
      </c>
      <c r="B2" s="40"/>
      <c r="C2" s="40"/>
      <c r="D2" s="40"/>
      <c r="E2" s="40"/>
      <c r="F2" s="40"/>
      <c r="G2" s="40"/>
    </row>
    <row r="3" spans="1:7" ht="18.75">
      <c r="A3" s="1" t="s">
        <v>3</v>
      </c>
      <c r="B3" s="40" t="s">
        <v>146</v>
      </c>
      <c r="C3" s="40"/>
      <c r="D3" s="40"/>
      <c r="E3" s="40"/>
      <c r="F3" s="40"/>
      <c r="G3" s="40"/>
    </row>
    <row r="4" spans="1:7" ht="18.75">
      <c r="A4" s="1" t="s">
        <v>147</v>
      </c>
      <c r="B4" s="40"/>
      <c r="C4" s="40"/>
      <c r="D4" s="40"/>
      <c r="E4" s="40"/>
      <c r="F4" s="40"/>
      <c r="G4" s="40"/>
    </row>
    <row r="5" spans="1:7" ht="18.75">
      <c r="A5" s="1" t="s">
        <v>148</v>
      </c>
      <c r="B5" s="40"/>
      <c r="C5" s="40"/>
      <c r="D5" s="40"/>
      <c r="E5" s="40"/>
      <c r="F5" s="40"/>
      <c r="G5" s="40"/>
    </row>
    <row r="6" spans="1:7" ht="19.5" customHeight="1">
      <c r="A6" s="2" t="s">
        <v>5</v>
      </c>
      <c r="B6" s="2" t="s">
        <v>6</v>
      </c>
      <c r="C6" s="2" t="s">
        <v>7</v>
      </c>
      <c r="D6" s="2" t="s">
        <v>8</v>
      </c>
      <c r="E6" s="2" t="s">
        <v>9</v>
      </c>
      <c r="F6" s="2" t="s">
        <v>10</v>
      </c>
      <c r="G6" s="2" t="s">
        <v>11</v>
      </c>
    </row>
    <row r="7" spans="1:7">
      <c r="A7" s="3" t="s">
        <v>15</v>
      </c>
      <c r="B7" s="28" t="s">
        <v>92</v>
      </c>
      <c r="C7" s="26"/>
      <c r="D7" s="3" t="s">
        <v>149</v>
      </c>
      <c r="E7" s="28" t="s">
        <v>150</v>
      </c>
      <c r="F7" s="3" t="s">
        <v>15</v>
      </c>
      <c r="G7" s="8">
        <f>G9-G101-G111</f>
        <v>0</v>
      </c>
    </row>
    <row r="8" spans="1:7">
      <c r="A8" s="31" t="s">
        <v>12</v>
      </c>
      <c r="B8" s="33"/>
      <c r="C8" s="32"/>
      <c r="D8" s="31"/>
      <c r="E8" s="31" t="s">
        <v>151</v>
      </c>
      <c r="F8" s="31" t="s">
        <v>15</v>
      </c>
      <c r="G8" s="31"/>
    </row>
    <row r="9" spans="1:7" outlineLevel="1">
      <c r="A9" s="3" t="s">
        <v>15</v>
      </c>
      <c r="B9" s="3" t="s">
        <v>92</v>
      </c>
      <c r="C9" s="10"/>
      <c r="D9" s="3" t="s">
        <v>149</v>
      </c>
      <c r="E9" s="3" t="s">
        <v>152</v>
      </c>
      <c r="F9" s="3" t="s">
        <v>15</v>
      </c>
      <c r="G9" s="3">
        <f>G10*G12*G16*G17</f>
        <v>0</v>
      </c>
    </row>
    <row r="10" spans="1:7" ht="30" outlineLevel="1">
      <c r="A10" s="3" t="s">
        <v>15</v>
      </c>
      <c r="B10" s="3" t="s">
        <v>92</v>
      </c>
      <c r="C10" s="3" t="s">
        <v>2</v>
      </c>
      <c r="D10" s="3" t="s">
        <v>149</v>
      </c>
      <c r="E10" s="28" t="s">
        <v>153</v>
      </c>
      <c r="F10" s="3" t="s">
        <v>12</v>
      </c>
      <c r="G10" s="3">
        <f>IF(AND(G38="Option (a)"),G40,IF(AND(G38="Option (b)"),G45,IF(AND(G38="Option (c)"),G51,IF(AND(G38="Option (d)"),G65))))</f>
        <v>0</v>
      </c>
    </row>
    <row r="11" spans="1:7" ht="90" outlineLevel="1">
      <c r="A11" s="3" t="s">
        <v>12</v>
      </c>
      <c r="B11" s="3" t="s">
        <v>51</v>
      </c>
      <c r="C11" s="26" t="s">
        <v>154</v>
      </c>
      <c r="D11" s="3"/>
      <c r="E11" s="28" t="s">
        <v>155</v>
      </c>
      <c r="F11" s="3"/>
      <c r="G11" s="3" t="s">
        <v>156</v>
      </c>
    </row>
    <row r="12" spans="1:7" ht="30" outlineLevel="1">
      <c r="A12" s="3" t="s">
        <v>15</v>
      </c>
      <c r="B12" s="3" t="s">
        <v>92</v>
      </c>
      <c r="C12" s="3"/>
      <c r="D12" s="3" t="s">
        <v>149</v>
      </c>
      <c r="E12" s="3" t="s">
        <v>157</v>
      </c>
      <c r="F12" s="3" t="s">
        <v>15</v>
      </c>
      <c r="G12" s="3">
        <f>IF(AND(G11="Option (a)"),G13,IF(AND(G11="Option (b)"),G14,IF(AND(G11="Option (c)"),G15)))</f>
        <v>0</v>
      </c>
    </row>
    <row r="13" spans="1:7" ht="45" outlineLevel="1">
      <c r="A13" s="3" t="s">
        <v>15</v>
      </c>
      <c r="B13" s="3" t="s">
        <v>92</v>
      </c>
      <c r="C13" s="3"/>
      <c r="D13" s="3" t="b">
        <f>EXACT(G11,"Option (a)")</f>
        <v>0</v>
      </c>
      <c r="E13" s="3" t="s">
        <v>158</v>
      </c>
      <c r="F13" s="3" t="s">
        <v>15</v>
      </c>
      <c r="G13" s="3"/>
    </row>
    <row r="14" spans="1:7" ht="45" outlineLevel="1" collapsed="1">
      <c r="A14" s="3" t="s">
        <v>15</v>
      </c>
      <c r="B14" s="3" t="s">
        <v>92</v>
      </c>
      <c r="C14" s="3" t="s">
        <v>2</v>
      </c>
      <c r="D14" s="3" t="b">
        <f>EXACT(G11,"Option (b)")</f>
        <v>0</v>
      </c>
      <c r="E14" s="3" t="s">
        <v>159</v>
      </c>
      <c r="F14" s="3" t="s">
        <v>15</v>
      </c>
      <c r="G14" s="3"/>
    </row>
    <row r="15" spans="1:7" ht="45" outlineLevel="1">
      <c r="A15" s="3" t="s">
        <v>15</v>
      </c>
      <c r="B15" s="3" t="s">
        <v>92</v>
      </c>
      <c r="C15" s="3"/>
      <c r="D15" s="3" t="b">
        <f>EXACT(G11,"Option (c)")</f>
        <v>1</v>
      </c>
      <c r="E15" s="3" t="s">
        <v>160</v>
      </c>
      <c r="F15" s="3" t="s">
        <v>15</v>
      </c>
      <c r="G15" s="3"/>
    </row>
    <row r="16" spans="1:7" ht="30" outlineLevel="1" collapsed="1">
      <c r="A16" s="28" t="s">
        <v>12</v>
      </c>
      <c r="B16" s="3" t="s">
        <v>92</v>
      </c>
      <c r="C16" s="3" t="s">
        <v>2</v>
      </c>
      <c r="D16" s="3"/>
      <c r="E16" s="3" t="s">
        <v>161</v>
      </c>
      <c r="F16" s="3" t="s">
        <v>15</v>
      </c>
      <c r="G16" s="3"/>
    </row>
    <row r="17" spans="1:7" ht="30" outlineLevel="1">
      <c r="A17" s="3" t="s">
        <v>15</v>
      </c>
      <c r="B17" s="3" t="s">
        <v>92</v>
      </c>
      <c r="C17" s="3"/>
      <c r="D17" s="28" t="s">
        <v>149</v>
      </c>
      <c r="E17" s="3" t="s">
        <v>162</v>
      </c>
      <c r="F17" s="3" t="s">
        <v>15</v>
      </c>
      <c r="G17" s="3">
        <f>IF(AND(G18="Default Value"),G20,IF(AND(G18="Calculated Value"),G21))</f>
        <v>63.9</v>
      </c>
    </row>
    <row r="18" spans="1:7" ht="60" outlineLevel="1">
      <c r="A18" s="3" t="s">
        <v>12</v>
      </c>
      <c r="B18" s="3" t="s">
        <v>51</v>
      </c>
      <c r="C18" s="26" t="s">
        <v>163</v>
      </c>
      <c r="D18" s="3"/>
      <c r="E18" s="3" t="s">
        <v>164</v>
      </c>
      <c r="F18" s="3" t="s">
        <v>15</v>
      </c>
      <c r="G18" s="3" t="s">
        <v>165</v>
      </c>
    </row>
    <row r="19" spans="1:7" ht="30" outlineLevel="1">
      <c r="A19" s="3" t="s">
        <v>15</v>
      </c>
      <c r="B19" s="3" t="s">
        <v>51</v>
      </c>
      <c r="C19" s="26" t="s">
        <v>166</v>
      </c>
      <c r="D19" s="3" t="b">
        <f>EXACT(G18,"Default Value")</f>
        <v>1</v>
      </c>
      <c r="E19" s="3" t="s">
        <v>167</v>
      </c>
      <c r="F19" s="3" t="s">
        <v>15</v>
      </c>
      <c r="G19" s="3" t="s">
        <v>168</v>
      </c>
    </row>
    <row r="20" spans="1:7" ht="30" outlineLevel="1">
      <c r="A20" s="3" t="s">
        <v>15</v>
      </c>
      <c r="B20" s="28" t="s">
        <v>92</v>
      </c>
      <c r="C20" s="26"/>
      <c r="D20" s="28" t="s">
        <v>149</v>
      </c>
      <c r="E20" s="28" t="s">
        <v>169</v>
      </c>
      <c r="F20" s="3" t="s">
        <v>15</v>
      </c>
      <c r="G20" s="3">
        <f>IF(AND(G19="Middle East and North Africa"),63.9,IF(AND(G19="East Asia and the Pacific"),85.7,IF(AND(G19="Europe and Central Asia"),57.8,IF(AND(G19="Latin America and the Caribbean"),68.6,IF(AND(G19="South Asia"),64.4,IF(AND(G19="Sub-Saharan Africa"),73.2))))))</f>
        <v>63.9</v>
      </c>
    </row>
    <row r="21" spans="1:7" ht="30" outlineLevel="1">
      <c r="A21" s="3" t="s">
        <v>15</v>
      </c>
      <c r="B21" s="28" t="s">
        <v>92</v>
      </c>
      <c r="C21" s="26"/>
      <c r="D21" s="28" t="s">
        <v>149</v>
      </c>
      <c r="E21" s="28" t="s">
        <v>170</v>
      </c>
      <c r="F21" s="3" t="s">
        <v>15</v>
      </c>
      <c r="G21" s="3">
        <f>SUM(G24*ABS(G25+(G26*G28)+(G27*G29)),G31*ABS(G32+(G33*G35)+(G34*G36)))</f>
        <v>165.4144</v>
      </c>
    </row>
    <row r="22" spans="1:7" ht="30" outlineLevel="1">
      <c r="A22" s="3" t="s">
        <v>15</v>
      </c>
      <c r="B22" s="26" t="s">
        <v>171</v>
      </c>
      <c r="C22" s="3"/>
      <c r="D22" s="3" t="b">
        <f>EXACT(G18,"Calculated Value")</f>
        <v>0</v>
      </c>
      <c r="E22" s="3" t="s">
        <v>172</v>
      </c>
      <c r="F22" s="3" t="s">
        <v>12</v>
      </c>
      <c r="G22" s="3"/>
    </row>
    <row r="23" spans="1:7" outlineLevel="2">
      <c r="A23" s="4" t="s">
        <v>12</v>
      </c>
      <c r="B23" s="4" t="s">
        <v>51</v>
      </c>
      <c r="C23" s="27" t="s">
        <v>173</v>
      </c>
      <c r="D23" s="9"/>
      <c r="E23" s="4" t="s">
        <v>174</v>
      </c>
      <c r="F23" s="4" t="s">
        <v>15</v>
      </c>
      <c r="G23" s="4" t="s">
        <v>175</v>
      </c>
    </row>
    <row r="24" spans="1:7" ht="45" outlineLevel="2">
      <c r="A24" s="4" t="s">
        <v>12</v>
      </c>
      <c r="B24" s="4" t="s">
        <v>92</v>
      </c>
      <c r="C24" s="5" t="s">
        <v>2</v>
      </c>
      <c r="D24" s="9"/>
      <c r="E24" s="30" t="s">
        <v>176</v>
      </c>
      <c r="F24" s="4" t="s">
        <v>15</v>
      </c>
      <c r="G24" s="4">
        <v>0.8</v>
      </c>
    </row>
    <row r="25" spans="1:7" outlineLevel="2">
      <c r="A25" s="4" t="s">
        <v>15</v>
      </c>
      <c r="B25" s="4" t="s">
        <v>92</v>
      </c>
      <c r="C25" s="5" t="s">
        <v>2</v>
      </c>
      <c r="D25" s="9" t="s">
        <v>149</v>
      </c>
      <c r="E25" s="4" t="s">
        <v>177</v>
      </c>
      <c r="F25" s="4" t="s">
        <v>15</v>
      </c>
      <c r="G25" s="4">
        <f>IF(AND(G23="Kerosene"),71.9,IF(AND(G23="Liquefied Petroleum Gases (LPG)"),63.1,IF(AND(G23="Coal"),94.6)))</f>
        <v>94.6</v>
      </c>
    </row>
    <row r="26" spans="1:7" outlineLevel="2">
      <c r="A26" s="4" t="s">
        <v>15</v>
      </c>
      <c r="B26" s="4" t="s">
        <v>92</v>
      </c>
      <c r="C26" s="5" t="s">
        <v>2</v>
      </c>
      <c r="D26" s="9" t="s">
        <v>149</v>
      </c>
      <c r="E26" s="4" t="s">
        <v>178</v>
      </c>
      <c r="F26" s="4" t="s">
        <v>15</v>
      </c>
      <c r="G26" s="4">
        <f>IF(AND(G23="Kerosene"),0.01,IF(AND(G23="Liquefied Petroleum Gases (LPG)"),0.005,IF(AND(G23="Coal"),0.3)))</f>
        <v>0.3</v>
      </c>
    </row>
    <row r="27" spans="1:7" outlineLevel="2">
      <c r="A27" s="4" t="s">
        <v>15</v>
      </c>
      <c r="B27" s="4" t="s">
        <v>92</v>
      </c>
      <c r="C27" s="5"/>
      <c r="D27" s="9" t="s">
        <v>149</v>
      </c>
      <c r="E27" s="4" t="s">
        <v>179</v>
      </c>
      <c r="F27" s="4" t="s">
        <v>15</v>
      </c>
      <c r="G27" s="4">
        <f>IF(AND(G23="Kerosene"),0.0006,IF(AND(G23="Liquefied Petroleum Gases (LPG)"),0.0001,IF(AND(G23="Coal"),0.0015)))</f>
        <v>1.5E-3</v>
      </c>
    </row>
    <row r="28" spans="1:7" outlineLevel="2">
      <c r="A28" s="4" t="s">
        <v>12</v>
      </c>
      <c r="B28" s="4" t="s">
        <v>92</v>
      </c>
      <c r="C28" s="5"/>
      <c r="D28" s="9"/>
      <c r="E28" s="4" t="s">
        <v>180</v>
      </c>
      <c r="F28" s="4" t="s">
        <v>15</v>
      </c>
      <c r="G28" s="4">
        <v>28</v>
      </c>
    </row>
    <row r="29" spans="1:7" outlineLevel="2">
      <c r="A29" s="4" t="s">
        <v>12</v>
      </c>
      <c r="B29" s="4" t="s">
        <v>92</v>
      </c>
      <c r="C29" s="5" t="s">
        <v>2</v>
      </c>
      <c r="D29" s="9"/>
      <c r="E29" s="4" t="s">
        <v>181</v>
      </c>
      <c r="F29" s="4" t="s">
        <v>15</v>
      </c>
      <c r="G29" s="4">
        <v>256</v>
      </c>
    </row>
    <row r="30" spans="1:7" outlineLevel="3">
      <c r="A30" s="4" t="s">
        <v>12</v>
      </c>
      <c r="B30" s="4" t="s">
        <v>51</v>
      </c>
      <c r="C30" s="27" t="s">
        <v>173</v>
      </c>
      <c r="D30" s="9"/>
      <c r="E30" s="4" t="s">
        <v>174</v>
      </c>
      <c r="F30" s="4" t="s">
        <v>15</v>
      </c>
      <c r="G30" s="4" t="s">
        <v>175</v>
      </c>
    </row>
    <row r="31" spans="1:7" ht="45" outlineLevel="3">
      <c r="A31" s="4" t="s">
        <v>12</v>
      </c>
      <c r="B31" s="4" t="s">
        <v>92</v>
      </c>
      <c r="C31" s="5" t="s">
        <v>2</v>
      </c>
      <c r="D31" s="9"/>
      <c r="E31" s="30" t="s">
        <v>176</v>
      </c>
      <c r="F31" s="4" t="s">
        <v>15</v>
      </c>
      <c r="G31" s="4">
        <v>0.8</v>
      </c>
    </row>
    <row r="32" spans="1:7" outlineLevel="3">
      <c r="A32" s="4" t="s">
        <v>15</v>
      </c>
      <c r="B32" s="4" t="s">
        <v>92</v>
      </c>
      <c r="C32" s="5" t="s">
        <v>2</v>
      </c>
      <c r="D32" s="9" t="s">
        <v>149</v>
      </c>
      <c r="E32" s="4" t="s">
        <v>177</v>
      </c>
      <c r="F32" s="4" t="s">
        <v>15</v>
      </c>
      <c r="G32" s="4">
        <f>IF(AND(G30="Kerosene"),71.9,IF(AND(G30="Liquefied Petroleum Gases (LPG)"),63.1,IF(AND(G30="Coal"),94.6)))</f>
        <v>94.6</v>
      </c>
    </row>
    <row r="33" spans="1:7" outlineLevel="3">
      <c r="A33" s="4" t="s">
        <v>15</v>
      </c>
      <c r="B33" s="4" t="s">
        <v>92</v>
      </c>
      <c r="C33" s="5" t="s">
        <v>2</v>
      </c>
      <c r="D33" s="9" t="s">
        <v>149</v>
      </c>
      <c r="E33" s="4" t="s">
        <v>178</v>
      </c>
      <c r="F33" s="4" t="s">
        <v>15</v>
      </c>
      <c r="G33" s="4">
        <f>IF(AND(G30="Kerosene"),0.01,IF(AND(G30="Liquefied Petroleum Gases (LPG)"),0.005,IF(AND(G30="Coal"),0.3)))</f>
        <v>0.3</v>
      </c>
    </row>
    <row r="34" spans="1:7" outlineLevel="3">
      <c r="A34" s="4" t="s">
        <v>15</v>
      </c>
      <c r="B34" s="4" t="s">
        <v>92</v>
      </c>
      <c r="C34" s="5"/>
      <c r="D34" s="9" t="s">
        <v>149</v>
      </c>
      <c r="E34" s="4" t="s">
        <v>179</v>
      </c>
      <c r="F34" s="4" t="s">
        <v>15</v>
      </c>
      <c r="G34" s="4">
        <f>IF(AND(G30="Kerosene"),0.0006,IF(AND(G30="Liquefied Petroleum Gases (LPG)"),0.0001,IF(AND(G30="Coal"),0.0015)))</f>
        <v>1.5E-3</v>
      </c>
    </row>
    <row r="35" spans="1:7" outlineLevel="3">
      <c r="A35" s="4" t="s">
        <v>12</v>
      </c>
      <c r="B35" s="4" t="s">
        <v>92</v>
      </c>
      <c r="C35" s="5"/>
      <c r="D35" s="9"/>
      <c r="E35" s="4" t="s">
        <v>180</v>
      </c>
      <c r="F35" s="4" t="s">
        <v>15</v>
      </c>
      <c r="G35" s="4">
        <v>28</v>
      </c>
    </row>
    <row r="36" spans="1:7" outlineLevel="3">
      <c r="A36" s="4" t="s">
        <v>12</v>
      </c>
      <c r="B36" s="4" t="s">
        <v>92</v>
      </c>
      <c r="C36" s="5" t="s">
        <v>2</v>
      </c>
      <c r="D36" s="9"/>
      <c r="E36" s="4" t="s">
        <v>181</v>
      </c>
      <c r="F36" s="4" t="s">
        <v>15</v>
      </c>
      <c r="G36" s="4">
        <v>256</v>
      </c>
    </row>
    <row r="37" spans="1:7" ht="45" outlineLevel="1">
      <c r="A37" s="3" t="s">
        <v>12</v>
      </c>
      <c r="B37" s="28" t="s">
        <v>115</v>
      </c>
      <c r="C37" s="8"/>
      <c r="D37" s="3"/>
      <c r="E37" s="28" t="s">
        <v>182</v>
      </c>
      <c r="F37" s="3" t="s">
        <v>15</v>
      </c>
      <c r="G37" s="8"/>
    </row>
    <row r="38" spans="1:7" ht="210" outlineLevel="1">
      <c r="A38" s="3" t="s">
        <v>12</v>
      </c>
      <c r="B38" s="28" t="s">
        <v>51</v>
      </c>
      <c r="C38" s="26" t="s">
        <v>183</v>
      </c>
      <c r="D38" s="3"/>
      <c r="E38" s="28" t="s">
        <v>184</v>
      </c>
      <c r="F38" s="3" t="s">
        <v>15</v>
      </c>
      <c r="G38" s="3" t="s">
        <v>185</v>
      </c>
    </row>
    <row r="39" spans="1:7" ht="18" outlineLevel="1">
      <c r="A39" s="3" t="s">
        <v>15</v>
      </c>
      <c r="B39" s="26" t="s">
        <v>186</v>
      </c>
      <c r="C39" s="8"/>
      <c r="D39" s="3" t="b">
        <f>EXACT(G38,"Option (a)")</f>
        <v>1</v>
      </c>
      <c r="E39" s="28" t="s">
        <v>187</v>
      </c>
      <c r="F39" s="3" t="s">
        <v>15</v>
      </c>
      <c r="G39" s="3"/>
    </row>
    <row r="40" spans="1:7" ht="30" outlineLevel="2">
      <c r="A40" s="4" t="s">
        <v>15</v>
      </c>
      <c r="B40" s="4" t="s">
        <v>92</v>
      </c>
      <c r="C40" s="5" t="s">
        <v>2</v>
      </c>
      <c r="D40" s="9" t="s">
        <v>149</v>
      </c>
      <c r="E40" s="4" t="s">
        <v>153</v>
      </c>
      <c r="F40" s="4" t="s">
        <v>15</v>
      </c>
      <c r="G40" s="4">
        <f>(G41*(G42-G43))*0.95</f>
        <v>0</v>
      </c>
    </row>
    <row r="41" spans="1:7" ht="30" outlineLevel="2">
      <c r="A41" s="4" t="s">
        <v>12</v>
      </c>
      <c r="B41" s="4" t="s">
        <v>92</v>
      </c>
      <c r="C41" s="5" t="s">
        <v>2</v>
      </c>
      <c r="D41" s="9"/>
      <c r="E41" s="4" t="s">
        <v>188</v>
      </c>
      <c r="F41" s="4" t="s">
        <v>15</v>
      </c>
      <c r="G41" s="4"/>
    </row>
    <row r="42" spans="1:7" ht="45" outlineLevel="2">
      <c r="A42" s="4" t="s">
        <v>12</v>
      </c>
      <c r="B42" s="4" t="s">
        <v>92</v>
      </c>
      <c r="C42" s="5" t="s">
        <v>2</v>
      </c>
      <c r="D42" s="9"/>
      <c r="E42" s="30" t="s">
        <v>189</v>
      </c>
      <c r="F42" s="4" t="s">
        <v>15</v>
      </c>
      <c r="G42" s="4"/>
    </row>
    <row r="43" spans="1:7" ht="60" outlineLevel="2">
      <c r="A43" s="4" t="s">
        <v>12</v>
      </c>
      <c r="B43" s="4" t="s">
        <v>92</v>
      </c>
      <c r="C43" s="5"/>
      <c r="D43" s="9"/>
      <c r="E43" s="30" t="s">
        <v>190</v>
      </c>
      <c r="F43" s="4" t="s">
        <v>15</v>
      </c>
      <c r="G43" s="4"/>
    </row>
    <row r="44" spans="1:7" ht="18" outlineLevel="1">
      <c r="A44" s="3" t="s">
        <v>15</v>
      </c>
      <c r="B44" s="26" t="s">
        <v>191</v>
      </c>
      <c r="C44" s="8"/>
      <c r="D44" s="3" t="b">
        <f>EXACT(G38,"Option (b)")</f>
        <v>0</v>
      </c>
      <c r="E44" s="28" t="s">
        <v>192</v>
      </c>
      <c r="F44" s="3" t="s">
        <v>15</v>
      </c>
      <c r="G44" s="3"/>
    </row>
    <row r="45" spans="1:7" ht="30" outlineLevel="2">
      <c r="A45" s="4" t="s">
        <v>15</v>
      </c>
      <c r="B45" s="4" t="s">
        <v>92</v>
      </c>
      <c r="C45" s="5" t="s">
        <v>2</v>
      </c>
      <c r="D45" s="9" t="s">
        <v>149</v>
      </c>
      <c r="E45" s="30" t="s">
        <v>153</v>
      </c>
      <c r="F45" s="4" t="s">
        <v>15</v>
      </c>
      <c r="G45" s="4">
        <f>(G46*G47*(G48-G49))*0.95</f>
        <v>0</v>
      </c>
    </row>
    <row r="46" spans="1:7" ht="30" outlineLevel="2">
      <c r="A46" s="4" t="s">
        <v>12</v>
      </c>
      <c r="B46" s="4" t="s">
        <v>92</v>
      </c>
      <c r="C46" s="5" t="s">
        <v>2</v>
      </c>
      <c r="D46" s="9"/>
      <c r="E46" s="4" t="s">
        <v>188</v>
      </c>
      <c r="F46" s="4" t="s">
        <v>15</v>
      </c>
      <c r="G46" s="4"/>
    </row>
    <row r="47" spans="1:7" outlineLevel="2">
      <c r="A47" s="4" t="s">
        <v>12</v>
      </c>
      <c r="B47" s="4" t="s">
        <v>92</v>
      </c>
      <c r="C47" s="5" t="s">
        <v>2</v>
      </c>
      <c r="D47" s="9"/>
      <c r="E47" s="30" t="s">
        <v>193</v>
      </c>
      <c r="F47" s="4" t="s">
        <v>15</v>
      </c>
      <c r="G47" s="4"/>
    </row>
    <row r="48" spans="1:7" ht="45" outlineLevel="2">
      <c r="A48" s="4" t="s">
        <v>12</v>
      </c>
      <c r="B48" s="4" t="s">
        <v>92</v>
      </c>
      <c r="C48" s="5"/>
      <c r="D48" s="9"/>
      <c r="E48" s="30" t="s">
        <v>194</v>
      </c>
      <c r="F48" s="4" t="s">
        <v>15</v>
      </c>
      <c r="G48" s="4"/>
    </row>
    <row r="49" spans="1:7" ht="60" outlineLevel="2">
      <c r="A49" s="4" t="s">
        <v>12</v>
      </c>
      <c r="B49" s="4" t="s">
        <v>92</v>
      </c>
      <c r="C49" s="5"/>
      <c r="D49" s="9"/>
      <c r="E49" s="30" t="s">
        <v>195</v>
      </c>
      <c r="F49" s="4" t="s">
        <v>15</v>
      </c>
      <c r="G49" s="4"/>
    </row>
    <row r="50" spans="1:7" ht="18" outlineLevel="1">
      <c r="A50" s="3" t="s">
        <v>15</v>
      </c>
      <c r="B50" s="26" t="s">
        <v>196</v>
      </c>
      <c r="C50" s="8"/>
      <c r="D50" s="3" t="b">
        <f>EXACT(G38,"Option (c)")</f>
        <v>0</v>
      </c>
      <c r="E50" s="28" t="s">
        <v>197</v>
      </c>
      <c r="F50" s="3" t="s">
        <v>15</v>
      </c>
      <c r="G50" s="3"/>
    </row>
    <row r="51" spans="1:7" ht="30" outlineLevel="2">
      <c r="A51" s="4" t="s">
        <v>15</v>
      </c>
      <c r="B51" s="4" t="s">
        <v>92</v>
      </c>
      <c r="C51" s="5" t="s">
        <v>2</v>
      </c>
      <c r="D51" s="9" t="s">
        <v>149</v>
      </c>
      <c r="E51" s="30" t="s">
        <v>153</v>
      </c>
      <c r="F51" s="4" t="s">
        <v>15</v>
      </c>
      <c r="G51" s="4">
        <f>(SUM(G54*G55*(G56-G57),G60*G61*(G62-G63)))*0.95</f>
        <v>133.15199999999999</v>
      </c>
    </row>
    <row r="52" spans="1:7" outlineLevel="2">
      <c r="A52" s="31" t="s">
        <v>12</v>
      </c>
      <c r="B52" s="33" t="s">
        <v>198</v>
      </c>
      <c r="C52" s="32"/>
      <c r="D52" s="31"/>
      <c r="E52" s="31" t="s">
        <v>199</v>
      </c>
      <c r="F52" s="31" t="s">
        <v>12</v>
      </c>
      <c r="G52" s="31"/>
    </row>
    <row r="53" spans="1:7" ht="30" outlineLevel="3">
      <c r="A53" s="4" t="s">
        <v>12</v>
      </c>
      <c r="B53" s="30" t="s">
        <v>51</v>
      </c>
      <c r="C53" s="27" t="s">
        <v>200</v>
      </c>
      <c r="D53" s="9"/>
      <c r="E53" s="30" t="s">
        <v>201</v>
      </c>
      <c r="F53" s="4"/>
      <c r="G53" s="4" t="s">
        <v>202</v>
      </c>
    </row>
    <row r="54" spans="1:7" outlineLevel="3">
      <c r="A54" s="4" t="s">
        <v>12</v>
      </c>
      <c r="B54" s="4" t="s">
        <v>92</v>
      </c>
      <c r="C54" s="5" t="s">
        <v>2</v>
      </c>
      <c r="D54" s="9"/>
      <c r="E54" s="30" t="s">
        <v>203</v>
      </c>
      <c r="F54" s="4" t="s">
        <v>15</v>
      </c>
      <c r="G54" s="4">
        <v>40</v>
      </c>
    </row>
    <row r="55" spans="1:7" ht="30" outlineLevel="3">
      <c r="A55" s="4" t="s">
        <v>12</v>
      </c>
      <c r="B55" s="4" t="s">
        <v>92</v>
      </c>
      <c r="C55" s="5" t="s">
        <v>2</v>
      </c>
      <c r="D55" s="9"/>
      <c r="E55" s="30" t="s">
        <v>204</v>
      </c>
      <c r="F55" s="4" t="s">
        <v>15</v>
      </c>
      <c r="G55" s="4">
        <v>3</v>
      </c>
    </row>
    <row r="56" spans="1:7" ht="45" outlineLevel="3">
      <c r="A56" s="4" t="s">
        <v>12</v>
      </c>
      <c r="B56" s="4" t="s">
        <v>92</v>
      </c>
      <c r="C56" s="5"/>
      <c r="D56" s="9"/>
      <c r="E56" s="30" t="s">
        <v>194</v>
      </c>
      <c r="F56" s="4" t="s">
        <v>15</v>
      </c>
      <c r="G56" s="4">
        <v>0.45</v>
      </c>
    </row>
    <row r="57" spans="1:7" ht="60" outlineLevel="3">
      <c r="A57" s="4" t="s">
        <v>12</v>
      </c>
      <c r="B57" s="4" t="s">
        <v>92</v>
      </c>
      <c r="C57" s="5"/>
      <c r="D57" s="9"/>
      <c r="E57" s="30" t="s">
        <v>195</v>
      </c>
      <c r="F57" s="4" t="s">
        <v>15</v>
      </c>
      <c r="G57" s="4">
        <v>1.2E-2</v>
      </c>
    </row>
    <row r="58" spans="1:7" outlineLevel="2">
      <c r="A58" s="31" t="s">
        <v>12</v>
      </c>
      <c r="B58" s="33" t="s">
        <v>198</v>
      </c>
      <c r="C58" s="32"/>
      <c r="D58" s="31"/>
      <c r="E58" s="31" t="s">
        <v>199</v>
      </c>
      <c r="F58" s="31" t="s">
        <v>12</v>
      </c>
      <c r="G58" s="31"/>
    </row>
    <row r="59" spans="1:7" ht="30" outlineLevel="3">
      <c r="A59" s="4" t="s">
        <v>12</v>
      </c>
      <c r="B59" s="30" t="s">
        <v>51</v>
      </c>
      <c r="C59" s="27" t="s">
        <v>200</v>
      </c>
      <c r="D59" s="9"/>
      <c r="E59" s="30" t="s">
        <v>201</v>
      </c>
      <c r="F59" s="4"/>
      <c r="G59" s="4" t="s">
        <v>205</v>
      </c>
    </row>
    <row r="60" spans="1:7" outlineLevel="3">
      <c r="A60" s="4" t="s">
        <v>12</v>
      </c>
      <c r="B60" s="4" t="s">
        <v>92</v>
      </c>
      <c r="C60" s="5" t="s">
        <v>2</v>
      </c>
      <c r="D60" s="9"/>
      <c r="E60" s="30" t="s">
        <v>203</v>
      </c>
      <c r="F60" s="4" t="s">
        <v>15</v>
      </c>
      <c r="G60" s="4">
        <v>100</v>
      </c>
    </row>
    <row r="61" spans="1:7" ht="30" outlineLevel="3">
      <c r="A61" s="4" t="s">
        <v>12</v>
      </c>
      <c r="B61" s="4" t="s">
        <v>92</v>
      </c>
      <c r="C61" s="5" t="s">
        <v>2</v>
      </c>
      <c r="D61" s="9"/>
      <c r="E61" s="30" t="s">
        <v>204</v>
      </c>
      <c r="F61" s="4" t="s">
        <v>15</v>
      </c>
      <c r="G61" s="4">
        <v>2</v>
      </c>
    </row>
    <row r="62" spans="1:7" ht="45" outlineLevel="3">
      <c r="A62" s="4" t="s">
        <v>12</v>
      </c>
      <c r="B62" s="4" t="s">
        <v>92</v>
      </c>
      <c r="C62" s="5"/>
      <c r="D62" s="9"/>
      <c r="E62" s="30" t="s">
        <v>194</v>
      </c>
      <c r="F62" s="4" t="s">
        <v>15</v>
      </c>
      <c r="G62" s="4">
        <v>0.45</v>
      </c>
    </row>
    <row r="63" spans="1:7" ht="60" outlineLevel="3">
      <c r="A63" s="4" t="s">
        <v>12</v>
      </c>
      <c r="B63" s="4" t="s">
        <v>92</v>
      </c>
      <c r="C63" s="5"/>
      <c r="D63" s="9"/>
      <c r="E63" s="30" t="s">
        <v>195</v>
      </c>
      <c r="F63" s="4" t="s">
        <v>15</v>
      </c>
      <c r="G63" s="4">
        <v>1.2E-2</v>
      </c>
    </row>
    <row r="64" spans="1:7" ht="18" outlineLevel="1">
      <c r="A64" s="3" t="s">
        <v>15</v>
      </c>
      <c r="B64" s="26" t="s">
        <v>206</v>
      </c>
      <c r="C64" s="8"/>
      <c r="D64" s="3" t="b">
        <f>EXACT(G38,"Option (d)")</f>
        <v>0</v>
      </c>
      <c r="E64" s="28" t="s">
        <v>207</v>
      </c>
      <c r="F64" s="3" t="s">
        <v>15</v>
      </c>
      <c r="G64" s="3"/>
    </row>
    <row r="65" spans="1:7" ht="30" outlineLevel="2">
      <c r="A65" s="4" t="s">
        <v>15</v>
      </c>
      <c r="B65" s="4" t="s">
        <v>92</v>
      </c>
      <c r="C65" s="5" t="s">
        <v>2</v>
      </c>
      <c r="D65" s="9" t="s">
        <v>149</v>
      </c>
      <c r="E65" s="30" t="s">
        <v>153</v>
      </c>
      <c r="F65" s="4" t="s">
        <v>15</v>
      </c>
      <c r="G65" s="4">
        <f>(SUM(G69,G85)/(G66*G67))*0.95</f>
        <v>1.1372596153846153</v>
      </c>
    </row>
    <row r="66" spans="1:7" ht="45" outlineLevel="2">
      <c r="A66" s="4" t="s">
        <v>12</v>
      </c>
      <c r="B66" s="4" t="s">
        <v>92</v>
      </c>
      <c r="C66" s="5" t="s">
        <v>2</v>
      </c>
      <c r="D66" s="9"/>
      <c r="E66" s="30" t="s">
        <v>208</v>
      </c>
      <c r="F66" s="4" t="s">
        <v>15</v>
      </c>
      <c r="G66" s="4">
        <v>1.5599999999999999E-2</v>
      </c>
    </row>
    <row r="67" spans="1:7" ht="30" outlineLevel="2">
      <c r="A67" s="4" t="s">
        <v>12</v>
      </c>
      <c r="B67" s="4" t="s">
        <v>92</v>
      </c>
      <c r="C67" s="5"/>
      <c r="D67" s="9"/>
      <c r="E67" s="30" t="s">
        <v>209</v>
      </c>
      <c r="F67" s="4" t="s">
        <v>15</v>
      </c>
      <c r="G67" s="4">
        <v>0.8</v>
      </c>
    </row>
    <row r="68" spans="1:7" outlineLevel="2">
      <c r="A68" s="31" t="s">
        <v>12</v>
      </c>
      <c r="B68" s="33" t="s">
        <v>210</v>
      </c>
      <c r="C68" s="32"/>
      <c r="D68" s="31"/>
      <c r="E68" s="31" t="s">
        <v>210</v>
      </c>
      <c r="F68" s="31" t="s">
        <v>12</v>
      </c>
      <c r="G68" s="31"/>
    </row>
    <row r="69" spans="1:7" ht="30" outlineLevel="3" collapsed="1">
      <c r="A69" s="4" t="s">
        <v>12</v>
      </c>
      <c r="B69" s="4" t="s">
        <v>92</v>
      </c>
      <c r="C69" s="5" t="s">
        <v>2</v>
      </c>
      <c r="D69" s="9" t="s">
        <v>149</v>
      </c>
      <c r="E69" s="30" t="s">
        <v>211</v>
      </c>
      <c r="F69" s="4" t="s">
        <v>15</v>
      </c>
      <c r="G69" s="4">
        <f>SUM((G74*G75*G76*G77),(G80*G81*G82*G83))</f>
        <v>7.4699999999999992E-3</v>
      </c>
    </row>
    <row r="70" spans="1:7" outlineLevel="3">
      <c r="A70" s="31"/>
      <c r="B70" s="33" t="s">
        <v>212</v>
      </c>
      <c r="C70" s="32"/>
      <c r="D70" s="31"/>
      <c r="E70" s="31" t="s">
        <v>213</v>
      </c>
      <c r="F70" s="31" t="s">
        <v>12</v>
      </c>
      <c r="G70" s="31"/>
    </row>
    <row r="71" spans="1:7" outlineLevel="4">
      <c r="A71" s="4" t="s">
        <v>12</v>
      </c>
      <c r="B71" s="30" t="s">
        <v>13</v>
      </c>
      <c r="C71" s="5"/>
      <c r="D71" s="9"/>
      <c r="E71" s="30" t="s">
        <v>214</v>
      </c>
      <c r="F71" s="4" t="s">
        <v>15</v>
      </c>
      <c r="G71" s="4" t="s">
        <v>215</v>
      </c>
    </row>
    <row r="72" spans="1:7" outlineLevel="3">
      <c r="A72" s="31"/>
      <c r="B72" s="33" t="s">
        <v>216</v>
      </c>
      <c r="C72" s="32"/>
      <c r="D72" s="31"/>
      <c r="E72" s="31" t="s">
        <v>217</v>
      </c>
      <c r="F72" s="31" t="s">
        <v>12</v>
      </c>
      <c r="G72" s="31"/>
    </row>
    <row r="73" spans="1:7" outlineLevel="4">
      <c r="A73" s="4" t="s">
        <v>12</v>
      </c>
      <c r="B73" s="30" t="s">
        <v>13</v>
      </c>
      <c r="C73" s="5"/>
      <c r="D73" s="9"/>
      <c r="E73" s="30" t="s">
        <v>218</v>
      </c>
      <c r="F73" s="4" t="s">
        <v>15</v>
      </c>
      <c r="G73" s="4" t="s">
        <v>219</v>
      </c>
    </row>
    <row r="74" spans="1:7" ht="30" outlineLevel="4">
      <c r="A74" s="4" t="s">
        <v>12</v>
      </c>
      <c r="B74" s="4" t="s">
        <v>92</v>
      </c>
      <c r="C74" s="5"/>
      <c r="D74" s="9"/>
      <c r="E74" s="30" t="s">
        <v>220</v>
      </c>
      <c r="F74" s="4" t="s">
        <v>15</v>
      </c>
      <c r="G74" s="4">
        <v>100</v>
      </c>
    </row>
    <row r="75" spans="1:7" outlineLevel="4">
      <c r="A75" s="4" t="s">
        <v>12</v>
      </c>
      <c r="B75" s="4" t="s">
        <v>92</v>
      </c>
      <c r="C75" s="5"/>
      <c r="D75" s="9"/>
      <c r="E75" s="30" t="s">
        <v>221</v>
      </c>
      <c r="F75" s="4" t="s">
        <v>15</v>
      </c>
      <c r="G75" s="4">
        <v>10</v>
      </c>
    </row>
    <row r="76" spans="1:7" outlineLevel="4">
      <c r="A76" s="4" t="s">
        <v>12</v>
      </c>
      <c r="B76" s="4" t="s">
        <v>92</v>
      </c>
      <c r="C76" s="5"/>
      <c r="D76" s="9"/>
      <c r="E76" s="30" t="s">
        <v>222</v>
      </c>
      <c r="F76" s="4" t="s">
        <v>15</v>
      </c>
      <c r="G76" s="4">
        <f>3.6*10^-6</f>
        <v>3.5999999999999998E-6</v>
      </c>
    </row>
    <row r="77" spans="1:7" outlineLevel="4">
      <c r="A77" s="4" t="s">
        <v>12</v>
      </c>
      <c r="B77" s="4" t="s">
        <v>92</v>
      </c>
      <c r="C77" s="5"/>
      <c r="D77" s="9"/>
      <c r="E77" s="30" t="s">
        <v>223</v>
      </c>
      <c r="F77" s="4" t="s">
        <v>15</v>
      </c>
      <c r="G77" s="4">
        <v>0.8</v>
      </c>
    </row>
    <row r="78" spans="1:7" outlineLevel="3">
      <c r="A78" s="31"/>
      <c r="B78" s="33" t="s">
        <v>216</v>
      </c>
      <c r="C78" s="32"/>
      <c r="D78" s="31"/>
      <c r="E78" s="31" t="s">
        <v>217</v>
      </c>
      <c r="F78" s="31"/>
      <c r="G78" s="31"/>
    </row>
    <row r="79" spans="1:7" outlineLevel="4">
      <c r="A79" s="4" t="s">
        <v>12</v>
      </c>
      <c r="B79" s="30" t="s">
        <v>13</v>
      </c>
      <c r="C79" s="5"/>
      <c r="D79" s="9"/>
      <c r="E79" s="30" t="s">
        <v>218</v>
      </c>
      <c r="F79" s="4" t="s">
        <v>15</v>
      </c>
      <c r="G79" s="4" t="s">
        <v>224</v>
      </c>
    </row>
    <row r="80" spans="1:7" ht="30" outlineLevel="4">
      <c r="A80" s="4" t="s">
        <v>12</v>
      </c>
      <c r="B80" s="4" t="s">
        <v>92</v>
      </c>
      <c r="C80" s="5"/>
      <c r="D80" s="9"/>
      <c r="E80" s="30" t="s">
        <v>220</v>
      </c>
      <c r="F80" s="4" t="s">
        <v>15</v>
      </c>
      <c r="G80" s="4">
        <v>100</v>
      </c>
    </row>
    <row r="81" spans="1:7" outlineLevel="4">
      <c r="A81" s="4" t="s">
        <v>12</v>
      </c>
      <c r="B81" s="4" t="s">
        <v>92</v>
      </c>
      <c r="C81" s="5"/>
      <c r="D81" s="9"/>
      <c r="E81" s="30" t="s">
        <v>221</v>
      </c>
      <c r="F81" s="4" t="s">
        <v>15</v>
      </c>
      <c r="G81" s="4">
        <v>15</v>
      </c>
    </row>
    <row r="82" spans="1:7" outlineLevel="4">
      <c r="A82" s="4" t="s">
        <v>12</v>
      </c>
      <c r="B82" s="4" t="s">
        <v>92</v>
      </c>
      <c r="C82" s="5"/>
      <c r="D82" s="9"/>
      <c r="E82" s="30" t="s">
        <v>222</v>
      </c>
      <c r="F82" s="4" t="s">
        <v>15</v>
      </c>
      <c r="G82" s="4">
        <f>3.6*10^-6</f>
        <v>3.5999999999999998E-6</v>
      </c>
    </row>
    <row r="83" spans="1:7" outlineLevel="4">
      <c r="A83" s="4" t="s">
        <v>12</v>
      </c>
      <c r="B83" s="4" t="s">
        <v>92</v>
      </c>
      <c r="C83" s="5"/>
      <c r="D83" s="9"/>
      <c r="E83" s="30" t="s">
        <v>223</v>
      </c>
      <c r="F83" s="4" t="s">
        <v>15</v>
      </c>
      <c r="G83" s="4">
        <v>0.85</v>
      </c>
    </row>
    <row r="84" spans="1:7" outlineLevel="4">
      <c r="A84" s="31" t="s">
        <v>12</v>
      </c>
      <c r="B84" s="33" t="s">
        <v>210</v>
      </c>
      <c r="C84" s="32"/>
      <c r="D84" s="31"/>
      <c r="E84" s="31" t="s">
        <v>210</v>
      </c>
      <c r="F84" s="31" t="s">
        <v>12</v>
      </c>
      <c r="G84" s="31"/>
    </row>
    <row r="85" spans="1:7" ht="30" outlineLevel="5">
      <c r="A85" s="4" t="s">
        <v>12</v>
      </c>
      <c r="B85" s="4" t="s">
        <v>92</v>
      </c>
      <c r="C85" s="5" t="s">
        <v>2</v>
      </c>
      <c r="D85" s="9" t="s">
        <v>149</v>
      </c>
      <c r="E85" s="30" t="s">
        <v>211</v>
      </c>
      <c r="F85" s="4" t="s">
        <v>15</v>
      </c>
      <c r="G85" s="4">
        <f>SUM((G90*G91*G92*G93),(G96*G97*G98*G99))</f>
        <v>7.4699999999999992E-3</v>
      </c>
    </row>
    <row r="86" spans="1:7" outlineLevel="2">
      <c r="A86" s="31"/>
      <c r="B86" s="33" t="s">
        <v>212</v>
      </c>
      <c r="C86" s="32"/>
      <c r="D86" s="31"/>
      <c r="E86" s="31" t="s">
        <v>213</v>
      </c>
      <c r="F86" s="31" t="s">
        <v>12</v>
      </c>
      <c r="G86" s="31"/>
    </row>
    <row r="87" spans="1:7" outlineLevel="3">
      <c r="A87" s="4" t="s">
        <v>12</v>
      </c>
      <c r="B87" s="30" t="s">
        <v>13</v>
      </c>
      <c r="C87" s="5"/>
      <c r="D87" s="9"/>
      <c r="E87" s="30" t="s">
        <v>214</v>
      </c>
      <c r="F87" s="4" t="s">
        <v>15</v>
      </c>
      <c r="G87" s="4" t="s">
        <v>225</v>
      </c>
    </row>
    <row r="88" spans="1:7" outlineLevel="2">
      <c r="A88" s="31"/>
      <c r="B88" s="33" t="s">
        <v>216</v>
      </c>
      <c r="C88" s="32"/>
      <c r="D88" s="31"/>
      <c r="E88" s="31" t="s">
        <v>217</v>
      </c>
      <c r="F88" s="31" t="s">
        <v>12</v>
      </c>
      <c r="G88" s="31"/>
    </row>
    <row r="89" spans="1:7" outlineLevel="3">
      <c r="A89" s="4" t="s">
        <v>12</v>
      </c>
      <c r="B89" s="30" t="s">
        <v>13</v>
      </c>
      <c r="C89" s="5"/>
      <c r="D89" s="9"/>
      <c r="E89" s="30" t="s">
        <v>218</v>
      </c>
      <c r="F89" s="4" t="s">
        <v>15</v>
      </c>
      <c r="G89" s="4" t="s">
        <v>219</v>
      </c>
    </row>
    <row r="90" spans="1:7" ht="30" outlineLevel="3">
      <c r="A90" s="4" t="s">
        <v>12</v>
      </c>
      <c r="B90" s="4" t="s">
        <v>92</v>
      </c>
      <c r="C90" s="5"/>
      <c r="D90" s="9"/>
      <c r="E90" s="30" t="s">
        <v>220</v>
      </c>
      <c r="F90" s="4" t="s">
        <v>15</v>
      </c>
      <c r="G90" s="4">
        <v>100</v>
      </c>
    </row>
    <row r="91" spans="1:7" outlineLevel="3">
      <c r="A91" s="4" t="s">
        <v>12</v>
      </c>
      <c r="B91" s="4" t="s">
        <v>92</v>
      </c>
      <c r="C91" s="5"/>
      <c r="D91" s="9"/>
      <c r="E91" s="30" t="s">
        <v>221</v>
      </c>
      <c r="F91" s="4" t="s">
        <v>15</v>
      </c>
      <c r="G91" s="4">
        <v>10</v>
      </c>
    </row>
    <row r="92" spans="1:7" outlineLevel="3">
      <c r="A92" s="4" t="s">
        <v>12</v>
      </c>
      <c r="B92" s="4" t="s">
        <v>92</v>
      </c>
      <c r="C92" s="5"/>
      <c r="D92" s="9"/>
      <c r="E92" s="30" t="s">
        <v>222</v>
      </c>
      <c r="F92" s="4" t="s">
        <v>15</v>
      </c>
      <c r="G92" s="4">
        <f>3.6*10^-6</f>
        <v>3.5999999999999998E-6</v>
      </c>
    </row>
    <row r="93" spans="1:7" outlineLevel="3">
      <c r="A93" s="4" t="s">
        <v>12</v>
      </c>
      <c r="B93" s="4" t="s">
        <v>92</v>
      </c>
      <c r="C93" s="5"/>
      <c r="D93" s="9"/>
      <c r="E93" s="30" t="s">
        <v>223</v>
      </c>
      <c r="F93" s="4" t="s">
        <v>15</v>
      </c>
      <c r="G93" s="4">
        <v>0.8</v>
      </c>
    </row>
    <row r="94" spans="1:7" outlineLevel="2">
      <c r="A94" s="31"/>
      <c r="B94" s="33" t="s">
        <v>216</v>
      </c>
      <c r="C94" s="32"/>
      <c r="D94" s="31"/>
      <c r="E94" s="31" t="s">
        <v>217</v>
      </c>
      <c r="F94" s="31"/>
      <c r="G94" s="31"/>
    </row>
    <row r="95" spans="1:7" outlineLevel="3">
      <c r="A95" s="4" t="s">
        <v>12</v>
      </c>
      <c r="B95" s="30" t="s">
        <v>13</v>
      </c>
      <c r="C95" s="5"/>
      <c r="D95" s="9"/>
      <c r="E95" s="30" t="s">
        <v>218</v>
      </c>
      <c r="F95" s="4" t="s">
        <v>15</v>
      </c>
      <c r="G95" s="4" t="s">
        <v>224</v>
      </c>
    </row>
    <row r="96" spans="1:7" ht="30" outlineLevel="3">
      <c r="A96" s="4" t="s">
        <v>12</v>
      </c>
      <c r="B96" s="4" t="s">
        <v>92</v>
      </c>
      <c r="C96" s="5"/>
      <c r="D96" s="9"/>
      <c r="E96" s="30" t="s">
        <v>220</v>
      </c>
      <c r="F96" s="4" t="s">
        <v>15</v>
      </c>
      <c r="G96" s="4">
        <v>100</v>
      </c>
    </row>
    <row r="97" spans="1:7" outlineLevel="3">
      <c r="A97" s="4" t="s">
        <v>12</v>
      </c>
      <c r="B97" s="4" t="s">
        <v>92</v>
      </c>
      <c r="C97" s="5"/>
      <c r="D97" s="9"/>
      <c r="E97" s="30" t="s">
        <v>221</v>
      </c>
      <c r="F97" s="4" t="s">
        <v>15</v>
      </c>
      <c r="G97" s="4">
        <v>15</v>
      </c>
    </row>
    <row r="98" spans="1:7" outlineLevel="3">
      <c r="A98" s="4" t="s">
        <v>12</v>
      </c>
      <c r="B98" s="4" t="s">
        <v>92</v>
      </c>
      <c r="C98" s="5"/>
      <c r="D98" s="9"/>
      <c r="E98" s="30" t="s">
        <v>222</v>
      </c>
      <c r="F98" s="4" t="s">
        <v>15</v>
      </c>
      <c r="G98" s="4">
        <f>3.6*10^-6</f>
        <v>3.5999999999999998E-6</v>
      </c>
    </row>
    <row r="99" spans="1:7" outlineLevel="3">
      <c r="A99" s="4" t="s">
        <v>12</v>
      </c>
      <c r="B99" s="4" t="s">
        <v>92</v>
      </c>
      <c r="C99" s="5"/>
      <c r="D99" s="9"/>
      <c r="E99" s="30" t="s">
        <v>223</v>
      </c>
      <c r="F99" s="4" t="s">
        <v>15</v>
      </c>
      <c r="G99" s="4">
        <v>0.85</v>
      </c>
    </row>
    <row r="100" spans="1:7">
      <c r="A100" s="31" t="s">
        <v>12</v>
      </c>
      <c r="B100" s="33"/>
      <c r="C100" s="32"/>
      <c r="D100" s="31"/>
      <c r="E100" s="31" t="s">
        <v>226</v>
      </c>
      <c r="F100" s="31" t="s">
        <v>15</v>
      </c>
      <c r="G100" s="31"/>
    </row>
    <row r="101" spans="1:7" outlineLevel="2">
      <c r="A101" s="4" t="s">
        <v>15</v>
      </c>
      <c r="B101" s="4" t="s">
        <v>92</v>
      </c>
      <c r="C101" s="5"/>
      <c r="D101" s="9" t="s">
        <v>149</v>
      </c>
      <c r="E101" s="30" t="s">
        <v>227</v>
      </c>
      <c r="F101" s="4" t="s">
        <v>15</v>
      </c>
      <c r="G101" s="4">
        <f>G103+G105+G107</f>
        <v>0</v>
      </c>
    </row>
    <row r="102" spans="1:7" ht="30" outlineLevel="2">
      <c r="A102" s="4" t="s">
        <v>12</v>
      </c>
      <c r="B102" s="4" t="s">
        <v>51</v>
      </c>
      <c r="C102" s="5" t="s">
        <v>228</v>
      </c>
      <c r="D102" s="9"/>
      <c r="E102" s="30" t="s">
        <v>229</v>
      </c>
      <c r="F102" s="4" t="s">
        <v>15</v>
      </c>
      <c r="G102" s="4" t="s">
        <v>12</v>
      </c>
    </row>
    <row r="103" spans="1:7" outlineLevel="2">
      <c r="A103" s="4" t="s">
        <v>15</v>
      </c>
      <c r="B103" s="4" t="s">
        <v>92</v>
      </c>
      <c r="C103" s="5"/>
      <c r="D103" s="9" t="s">
        <v>149</v>
      </c>
      <c r="E103" s="30" t="s">
        <v>230</v>
      </c>
      <c r="F103" s="4" t="s">
        <v>15</v>
      </c>
      <c r="G103" s="4">
        <f>IF(AND(G102="Yes"),G108,IF(AND(G102="No"),0))</f>
        <v>0</v>
      </c>
    </row>
    <row r="104" spans="1:7" ht="45" outlineLevel="2">
      <c r="A104" s="4" t="s">
        <v>12</v>
      </c>
      <c r="B104" s="4" t="s">
        <v>51</v>
      </c>
      <c r="C104" s="5" t="s">
        <v>231</v>
      </c>
      <c r="D104" s="9"/>
      <c r="E104" s="30" t="s">
        <v>232</v>
      </c>
      <c r="F104" s="4" t="s">
        <v>15</v>
      </c>
      <c r="G104" s="4" t="s">
        <v>15</v>
      </c>
    </row>
    <row r="105" spans="1:7" outlineLevel="2">
      <c r="A105" s="4" t="s">
        <v>15</v>
      </c>
      <c r="B105" s="4" t="s">
        <v>92</v>
      </c>
      <c r="C105" s="5"/>
      <c r="D105" s="9" t="b">
        <f>EXACT(G104,"Yes")</f>
        <v>0</v>
      </c>
      <c r="E105" s="30" t="s">
        <v>233</v>
      </c>
      <c r="F105" s="4" t="s">
        <v>15</v>
      </c>
      <c r="G105" s="4"/>
    </row>
    <row r="106" spans="1:7" ht="90" outlineLevel="2">
      <c r="A106" s="4" t="s">
        <v>12</v>
      </c>
      <c r="B106" s="4" t="s">
        <v>51</v>
      </c>
      <c r="C106" s="5" t="s">
        <v>234</v>
      </c>
      <c r="D106" s="9"/>
      <c r="E106" s="30" t="s">
        <v>235</v>
      </c>
      <c r="F106" s="4" t="s">
        <v>15</v>
      </c>
      <c r="G106" s="4" t="s">
        <v>15</v>
      </c>
    </row>
    <row r="107" spans="1:7" outlineLevel="2">
      <c r="A107" s="4" t="s">
        <v>15</v>
      </c>
      <c r="B107" s="4" t="s">
        <v>92</v>
      </c>
      <c r="C107" s="5"/>
      <c r="D107" s="9" t="s">
        <v>149</v>
      </c>
      <c r="E107" s="30" t="s">
        <v>236</v>
      </c>
      <c r="F107" s="4" t="s">
        <v>15</v>
      </c>
      <c r="G107" s="4">
        <f>IF(AND(G106="Yes"),G125,IF(AND(G106="No"),0))</f>
        <v>0</v>
      </c>
    </row>
    <row r="108" spans="1:7" outlineLevel="1">
      <c r="A108" s="31" t="s">
        <v>12</v>
      </c>
      <c r="B108" s="33" t="s">
        <v>237</v>
      </c>
      <c r="C108" s="32"/>
      <c r="D108" s="31" t="b">
        <f>EXACT(G102,"Yes")</f>
        <v>1</v>
      </c>
      <c r="E108" s="31" t="s">
        <v>237</v>
      </c>
      <c r="F108" s="31" t="s">
        <v>15</v>
      </c>
      <c r="G108" s="31"/>
    </row>
    <row r="109" spans="1:7" outlineLevel="1" collapsed="1">
      <c r="A109" s="31" t="s">
        <v>12</v>
      </c>
      <c r="B109" s="33" t="s">
        <v>238</v>
      </c>
      <c r="C109" s="32"/>
      <c r="D109" s="31" t="b">
        <f>EXACT(G106,"Yes")</f>
        <v>0</v>
      </c>
      <c r="E109" s="31" t="s">
        <v>238</v>
      </c>
      <c r="F109" s="31" t="s">
        <v>15</v>
      </c>
      <c r="G109" s="31"/>
    </row>
    <row r="110" spans="1:7">
      <c r="A110" s="31" t="s">
        <v>12</v>
      </c>
      <c r="B110" s="33"/>
      <c r="C110" s="32"/>
      <c r="D110" s="31"/>
      <c r="E110" s="31" t="s">
        <v>239</v>
      </c>
      <c r="F110" s="31" t="s">
        <v>15</v>
      </c>
      <c r="G110" s="31"/>
    </row>
    <row r="111" spans="1:7" outlineLevel="1">
      <c r="A111" s="4" t="s">
        <v>15</v>
      </c>
      <c r="B111" s="4" t="s">
        <v>92</v>
      </c>
      <c r="C111" s="5"/>
      <c r="D111" s="9" t="s">
        <v>149</v>
      </c>
      <c r="E111" s="30" t="s">
        <v>240</v>
      </c>
      <c r="F111" s="4" t="s">
        <v>15</v>
      </c>
      <c r="G111" s="4">
        <f>G113+G117</f>
        <v>0</v>
      </c>
    </row>
    <row r="112" spans="1:7" ht="60" outlineLevel="1">
      <c r="A112" s="4" t="s">
        <v>12</v>
      </c>
      <c r="B112" s="4" t="s">
        <v>51</v>
      </c>
      <c r="C112" s="5" t="s">
        <v>241</v>
      </c>
      <c r="D112" s="9"/>
      <c r="E112" s="30" t="s">
        <v>242</v>
      </c>
      <c r="F112" s="4" t="s">
        <v>15</v>
      </c>
      <c r="G112" s="4" t="s">
        <v>15</v>
      </c>
    </row>
    <row r="113" spans="1:7" outlineLevel="1">
      <c r="A113" s="4" t="s">
        <v>15</v>
      </c>
      <c r="B113" s="4" t="s">
        <v>92</v>
      </c>
      <c r="C113" s="5"/>
      <c r="D113" s="9" t="s">
        <v>149</v>
      </c>
      <c r="E113" s="30" t="s">
        <v>243</v>
      </c>
      <c r="F113" s="4" t="s">
        <v>15</v>
      </c>
      <c r="G113" s="4">
        <f>IF(AND(G112="Yes"),G118,IF(AND(G112="No"),0))</f>
        <v>0</v>
      </c>
    </row>
    <row r="114" spans="1:7" ht="30" outlineLevel="1">
      <c r="A114" s="4" t="s">
        <v>12</v>
      </c>
      <c r="B114" s="4" t="s">
        <v>115</v>
      </c>
      <c r="C114" s="5"/>
      <c r="D114" s="9"/>
      <c r="E114" s="30" t="s">
        <v>244</v>
      </c>
      <c r="F114" s="4" t="s">
        <v>15</v>
      </c>
      <c r="G114" s="4"/>
    </row>
    <row r="115" spans="1:7" ht="90" outlineLevel="1">
      <c r="A115" s="4" t="s">
        <v>12</v>
      </c>
      <c r="B115" s="4" t="s">
        <v>115</v>
      </c>
      <c r="C115" s="5"/>
      <c r="D115" s="9"/>
      <c r="E115" s="30" t="s">
        <v>245</v>
      </c>
      <c r="F115" s="4" t="s">
        <v>15</v>
      </c>
      <c r="G115" s="4"/>
    </row>
    <row r="116" spans="1:7" ht="30" outlineLevel="1">
      <c r="A116" s="4" t="s">
        <v>12</v>
      </c>
      <c r="B116" s="4" t="s">
        <v>51</v>
      </c>
      <c r="C116" s="5" t="s">
        <v>246</v>
      </c>
      <c r="D116" s="9"/>
      <c r="E116" s="30" t="s">
        <v>247</v>
      </c>
      <c r="F116" s="4" t="s">
        <v>15</v>
      </c>
      <c r="G116" s="4" t="s">
        <v>15</v>
      </c>
    </row>
    <row r="117" spans="1:7" outlineLevel="1">
      <c r="A117" s="4" t="s">
        <v>15</v>
      </c>
      <c r="B117" s="4" t="s">
        <v>92</v>
      </c>
      <c r="C117" s="5"/>
      <c r="D117" s="9" t="b">
        <f>EXACT(G116,"Yes")</f>
        <v>0</v>
      </c>
      <c r="E117" s="30" t="s">
        <v>248</v>
      </c>
      <c r="F117" s="4" t="s">
        <v>15</v>
      </c>
      <c r="G117" s="4"/>
    </row>
    <row r="118" spans="1:7" outlineLevel="1" collapsed="1">
      <c r="A118" s="31" t="s">
        <v>12</v>
      </c>
      <c r="B118" s="33" t="s">
        <v>237</v>
      </c>
      <c r="C118" s="32"/>
      <c r="D118" s="31" t="b">
        <f>EXACT(G112,"Yes")</f>
        <v>0</v>
      </c>
      <c r="E118" s="31" t="s">
        <v>237</v>
      </c>
      <c r="F118" s="31" t="s">
        <v>15</v>
      </c>
      <c r="G118" s="31"/>
    </row>
  </sheetData>
  <mergeCells count="5">
    <mergeCell ref="A1:G1"/>
    <mergeCell ref="B2:G2"/>
    <mergeCell ref="B3:G3"/>
    <mergeCell ref="B4:G4"/>
    <mergeCell ref="B5:G5"/>
  </mergeCells>
  <dataValidations count="8">
    <dataValidation type="list" allowBlank="1" showInputMessage="1" showErrorMessage="1" sqref="G112 G116 G106 G104 G102 A7:A118 F7:F118" xr:uid="{9FF07901-C713-4025-97F5-F81C54A8B829}">
      <formula1>"Yes,No"</formula1>
    </dataValidation>
    <dataValidation type="list" allowBlank="1" showInputMessage="1" showErrorMessage="1" sqref="G53 G59" xr:uid="{92585CC0-3D7E-43E9-8147-A44F96723243}">
      <formula1>"School,Prison,Hospital"</formula1>
    </dataValidation>
    <dataValidation type="list" allowBlank="1" showInputMessage="1" showErrorMessage="1" sqref="B3:G3" xr:uid="{97ECBAF1-E7D6-47B0-B1AF-AE505A0781E8}">
      <formula1>"Verifiable Credentials,Encrypted Verifiable Credential,Sub-Schema"</formula1>
    </dataValidation>
    <dataValidation type="list" allowBlank="1" showInputMessage="1" showErrorMessage="1" sqref="G11" xr:uid="{E6B006E0-4854-4D7B-972E-CCC1254AD368}">
      <formula1>"Option (a),Option (b),Option (c)"</formula1>
    </dataValidation>
    <dataValidation type="list" allowBlank="1" showInputMessage="1" showErrorMessage="1" sqref="G38" xr:uid="{3E657333-961A-4666-AA29-12DFF9EFAA62}">
      <formula1>"Option (a),Option (b),Option (c),Option (d)"</formula1>
    </dataValidation>
    <dataValidation type="list" allowBlank="1" showInputMessage="1" showErrorMessage="1" sqref="G23 G30" xr:uid="{451D2194-6797-4FF4-BE6E-E1FC368EB9C9}">
      <formula1>"Kerosene, Liquefied Petroleum Gases (LPG),Coal"</formula1>
    </dataValidation>
    <dataValidation type="list" allowBlank="1" showInputMessage="1" showErrorMessage="1" sqref="G19" xr:uid="{D904ADBC-6B37-4F2B-AEFB-9144DC0B8F30}">
      <formula1>"Middle East and North Africa,East Asia and the Pacific,Europe and Central Asia,Latin America and the Caribbean,South Asia,Sub-Saharan Africa"</formula1>
    </dataValidation>
    <dataValidation type="list" allowBlank="1" showInputMessage="1" showErrorMessage="1" sqref="G18" xr:uid="{480D5CF7-D05E-4F9B-B9F5-646D1A5F3406}">
      <formula1>"Default Value, Calculated Value"</formula1>
    </dataValidation>
  </dataValidations>
  <hyperlinks>
    <hyperlink ref="B118" location="'Tool 16'!A1" display="Tool 16" xr:uid="{B168DFE8-3514-442D-8D06-28A116BCA2C7}"/>
    <hyperlink ref="C112" location="'Do the cookstoves distri (enum)'!A1" display="Do the cookstoves distri (enum)" xr:uid="{6FAE5E4F-07A2-49AC-909A-4AD81019CC19}"/>
    <hyperlink ref="C116" location="'Are there leakage emissi (enum)'!A1" display="'Are there leakage emissi (enum)" xr:uid="{FBADA34C-12E2-410B-8640-6AA0AA7D36B4}"/>
    <hyperlink ref="B108" location="'Tool 16'!A1" display="Tool 16" xr:uid="{01D1768B-9D0A-4C20-80BC-18445C57A81C}"/>
    <hyperlink ref="B109" location="'Tool 03'!A1" display="Tool 03" xr:uid="{903EAA03-DF28-4911-95D2-0D508058EEA3}"/>
    <hyperlink ref="C102" location="'Are there any project em (enum)'!A1" display="'Are there any project em (enum)" xr:uid="{36790A6F-00A5-42B7-926A-68F58B21FF56}"/>
    <hyperlink ref="C104" location="'Are there any methane em (enum)'!A1" display="'Are there any methane em (enum)" xr:uid="{B1FBAF14-4ABE-4DFB-8530-D245CD46306A}"/>
    <hyperlink ref="C106" location="'In case of electric cook (enum)'!A1" display="'In case of electric cook (enum)" xr:uid="{36C6DDF6-D23E-4FF1-9ED7-5E0C4A8E0E78}"/>
    <hyperlink ref="C19" location="'select a region (enum)'!A1" display="select a region (enum)" xr:uid="{2A68BA99-8B40-44CA-8311-1062501A56AB}"/>
    <hyperlink ref="C18" location="'EF Det (enum)'!A1" display="EF Det (enum)" xr:uid="{25E304BC-49C9-4DED-ACC5-A8EC7A18A08B}"/>
    <hyperlink ref="C23" location="'fuel type (enum)'!A1" display="fuel type (enum)" xr:uid="{5BCA7948-7960-4ED3-94FC-7253753E2F2C}"/>
    <hyperlink ref="C30" location="'fuel type (enum)'!A1" display="fuel type (enum)" xr:uid="{7383A17F-BCE5-41F1-9838-78C187C1F926}"/>
    <hyperlink ref="C38" location="'By (enum)'!A1" display="By (enum)" xr:uid="{B57155B7-CC07-4946-956B-0215BCC05A74}"/>
    <hyperlink ref="C53" location="'institution type (enum)'!A1" display="'institution type (enum)" xr:uid="{1AFDA52D-6BFE-4CAB-881B-B5728A984D84}"/>
    <hyperlink ref="C59" location="'institution type (enum)'!A1" display="'institution type (enum)" xr:uid="{7BF94CA3-463D-40F2-9A99-CD7EBCFFA2C6}"/>
    <hyperlink ref="C11" location="'FNRB (enum)'!A1" display="'FNRB (enum)" xr:uid="{39FCB9B6-4444-4929-B18A-DA0B633EC746}"/>
    <hyperlink ref="B22" location="'Add all fossil fuel types'!A1" display="Add all fossil fuel types" xr:uid="{91432BD3-0438-4FD9-B9A1-738898EB06A2}"/>
    <hyperlink ref="B39" location="'By Option a'!A1" display="'By Option a" xr:uid="{02F9DAD3-DD39-4158-97B7-A00094F5E5F8}"/>
    <hyperlink ref="B44" location="'By Option b'!A1" display="'By Option b" xr:uid="{FD17378D-2B80-4FDB-BA92-6B51F4455170}"/>
    <hyperlink ref="B50" location="'By Option c'!A1" display="'By Option c" xr:uid="{07D12424-5C69-4A3D-A4EC-C9F4F88AF6EC}"/>
    <hyperlink ref="B52" location="'Add different types of institut'!A1" display="'Add different types of institut" xr:uid="{B51F1596-54D2-4988-BA2B-694AD9899CAB}"/>
    <hyperlink ref="B58" location="'Add different types of institut'!A1" display="'Add different types of institut" xr:uid="{5E3E26BE-EB0F-4FF1-9A10-B3A29E793817}"/>
    <hyperlink ref="B64" location="'By Option d'!A1" display="'By Option d" xr:uid="{D4A09D84-7219-4A8C-BCC4-B7949DC51182}"/>
    <hyperlink ref="B70" location="'Add different types of renewabl'!A1" display="'Add different types of renewabl" xr:uid="{ECE81D02-949E-47B5-9226-C308B287D7A7}"/>
    <hyperlink ref="B72" location="'Add different types of electric'!A1" display="'Add different types of electric" xr:uid="{D64FF1C6-A7B5-4EAA-B623-44A83B0E5BA0}"/>
    <hyperlink ref="B78" location="'Add different types of electric'!A1" display="'Add different types of electric" xr:uid="{8F4A4385-3603-4E9C-B916-EA8980219DCF}"/>
    <hyperlink ref="B86" location="'Add different types of renewabl'!A1" display="'Add different types of renewabl" xr:uid="{D034265B-E0BF-45C6-B0E2-D41AB996FE9E}"/>
    <hyperlink ref="B88" location="'Add different types of electric'!A1" display="'Add different types of electric" xr:uid="{0EEF9E62-B654-4841-96A9-5E3E7FDBB9AE}"/>
    <hyperlink ref="B94" location="'Add different types of electric'!A1" display="'Add different types of electric" xr:uid="{D7E777DC-534F-4554-BE92-DDA9FBEB24CE}"/>
    <hyperlink ref="B68" location="'HGp,y,i'!A1" display="HGp,y,i" xr:uid="{0A09AE39-7AA4-457C-B6BC-E5DDA15F6675}"/>
    <hyperlink ref="B84" location="'HGp,y,i'!A1" display="HGp,y,i" xr:uid="{3F1BA66C-7204-4021-844C-327BFBF15BC6}"/>
  </hyperlinks>
  <pageMargins left="0.7" right="0.7" top="0.75" bottom="0.75" header="0.3" footer="0.3"/>
  <pageSetup orientation="portrait"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G97"/>
  <sheetViews>
    <sheetView workbookViewId="0">
      <selection activeCell="G13" sqref="G13"/>
    </sheetView>
  </sheetViews>
  <sheetFormatPr defaultRowHeight="15" outlineLevelRow="4"/>
  <cols>
    <col min="1" max="1" width="20" customWidth="1"/>
    <col min="2" max="2" width="40" customWidth="1"/>
    <col min="3" max="4" width="20" customWidth="1"/>
    <col min="5" max="5" width="70" customWidth="1"/>
    <col min="6" max="6" width="30" customWidth="1"/>
    <col min="7" max="7" width="50" customWidth="1"/>
  </cols>
  <sheetData>
    <row r="1" spans="1:7" ht="18.75">
      <c r="A1" s="39" t="s">
        <v>249</v>
      </c>
      <c r="B1" s="39"/>
      <c r="C1" s="39"/>
      <c r="D1" s="39"/>
      <c r="E1" s="39"/>
      <c r="F1" s="39"/>
      <c r="G1" s="39"/>
    </row>
    <row r="2" spans="1:7" ht="18.75">
      <c r="A2" s="1" t="s">
        <v>1</v>
      </c>
      <c r="B2" s="40"/>
      <c r="C2" s="40"/>
      <c r="D2" s="40"/>
      <c r="E2" s="40"/>
      <c r="F2" s="40"/>
      <c r="G2" s="40"/>
    </row>
    <row r="3" spans="1:7" ht="18.75">
      <c r="A3" s="1" t="s">
        <v>3</v>
      </c>
      <c r="B3" s="40" t="s">
        <v>146</v>
      </c>
      <c r="C3" s="40"/>
      <c r="D3" s="40"/>
      <c r="E3" s="40"/>
      <c r="F3" s="40"/>
      <c r="G3" s="40"/>
    </row>
    <row r="4" spans="1:7" ht="18.75">
      <c r="A4" s="1" t="s">
        <v>147</v>
      </c>
      <c r="B4" s="40"/>
      <c r="C4" s="40"/>
      <c r="D4" s="40"/>
      <c r="E4" s="40"/>
      <c r="F4" s="40"/>
      <c r="G4" s="40"/>
    </row>
    <row r="5" spans="1:7" ht="18.75">
      <c r="A5" s="1" t="s">
        <v>148</v>
      </c>
      <c r="B5" s="40"/>
      <c r="C5" s="40"/>
      <c r="D5" s="40"/>
      <c r="E5" s="40"/>
      <c r="F5" s="40"/>
      <c r="G5" s="40"/>
    </row>
    <row r="6" spans="1:7" ht="18.75">
      <c r="A6" s="2" t="s">
        <v>5</v>
      </c>
      <c r="B6" s="2" t="s">
        <v>6</v>
      </c>
      <c r="C6" s="2" t="s">
        <v>7</v>
      </c>
      <c r="D6" s="2" t="s">
        <v>8</v>
      </c>
      <c r="E6" s="2" t="s">
        <v>9</v>
      </c>
      <c r="F6" s="2" t="s">
        <v>10</v>
      </c>
      <c r="G6" s="2" t="s">
        <v>11</v>
      </c>
    </row>
    <row r="7" spans="1:7">
      <c r="A7" s="3" t="s">
        <v>15</v>
      </c>
      <c r="B7" s="3" t="s">
        <v>92</v>
      </c>
      <c r="C7" s="10"/>
      <c r="D7" s="3" t="s">
        <v>149</v>
      </c>
      <c r="E7" s="3" t="s">
        <v>152</v>
      </c>
      <c r="F7" s="3" t="s">
        <v>15</v>
      </c>
      <c r="G7" s="3">
        <f>G8*G10*G14*G15</f>
        <v>0</v>
      </c>
    </row>
    <row r="8" spans="1:7" ht="30">
      <c r="A8" s="3" t="s">
        <v>15</v>
      </c>
      <c r="B8" s="3" t="s">
        <v>92</v>
      </c>
      <c r="C8" s="3" t="s">
        <v>2</v>
      </c>
      <c r="D8" s="3" t="s">
        <v>149</v>
      </c>
      <c r="E8" s="28" t="s">
        <v>153</v>
      </c>
      <c r="F8" s="3" t="s">
        <v>12</v>
      </c>
      <c r="G8" s="3">
        <f>IF(AND(G36="Option (a)"),G38,IF(AND(G36="Option (b)"),G43,IF(AND(G36="Option (c)"),G49,IF(AND(G36="Option (d)"),G63))))</f>
        <v>0</v>
      </c>
    </row>
    <row r="9" spans="1:7" ht="90">
      <c r="A9" s="3" t="s">
        <v>12</v>
      </c>
      <c r="B9" s="3" t="s">
        <v>51</v>
      </c>
      <c r="C9" s="26" t="s">
        <v>154</v>
      </c>
      <c r="D9" s="3"/>
      <c r="E9" s="28" t="s">
        <v>155</v>
      </c>
      <c r="F9" s="3"/>
      <c r="G9" s="3" t="s">
        <v>156</v>
      </c>
    </row>
    <row r="10" spans="1:7" ht="30">
      <c r="A10" s="3" t="s">
        <v>15</v>
      </c>
      <c r="B10" s="3" t="s">
        <v>92</v>
      </c>
      <c r="C10" s="3"/>
      <c r="D10" s="3" t="s">
        <v>149</v>
      </c>
      <c r="E10" s="3" t="s">
        <v>157</v>
      </c>
      <c r="F10" s="3" t="s">
        <v>15</v>
      </c>
      <c r="G10" s="3">
        <f>IF(AND(G9="Option (a)"),G11,IF(AND(G9="Option (b)"),G12,IF(AND(G9="Option (c)"),G13)))</f>
        <v>0</v>
      </c>
    </row>
    <row r="11" spans="1:7" ht="45">
      <c r="A11" s="3" t="s">
        <v>15</v>
      </c>
      <c r="B11" s="3" t="s">
        <v>92</v>
      </c>
      <c r="C11" s="3"/>
      <c r="D11" s="3" t="b">
        <f>EXACT(G9,"Option (a)")</f>
        <v>0</v>
      </c>
      <c r="E11" s="3" t="s">
        <v>158</v>
      </c>
      <c r="F11" s="3" t="s">
        <v>15</v>
      </c>
      <c r="G11" s="3">
        <f>'Tool 30'!G5</f>
        <v>1</v>
      </c>
    </row>
    <row r="12" spans="1:7" ht="45" collapsed="1">
      <c r="A12" s="3" t="s">
        <v>15</v>
      </c>
      <c r="B12" s="3" t="s">
        <v>92</v>
      </c>
      <c r="C12" s="3" t="s">
        <v>2</v>
      </c>
      <c r="D12" s="3" t="b">
        <f>EXACT(G9,"Option (b)")</f>
        <v>0</v>
      </c>
      <c r="E12" s="3" t="s">
        <v>159</v>
      </c>
      <c r="F12" s="3" t="s">
        <v>15</v>
      </c>
      <c r="G12" s="3">
        <f>'Tool 33'!G14</f>
        <v>1</v>
      </c>
    </row>
    <row r="13" spans="1:7" ht="45">
      <c r="A13" s="3" t="s">
        <v>15</v>
      </c>
      <c r="B13" s="3" t="s">
        <v>92</v>
      </c>
      <c r="C13" s="3"/>
      <c r="D13" s="3" t="b">
        <f>EXACT(G9,"Option (c)")</f>
        <v>1</v>
      </c>
      <c r="E13" s="3" t="s">
        <v>160</v>
      </c>
      <c r="F13" s="3" t="s">
        <v>15</v>
      </c>
      <c r="G13" s="3"/>
    </row>
    <row r="14" spans="1:7" ht="30" collapsed="1">
      <c r="A14" s="28" t="s">
        <v>12</v>
      </c>
      <c r="B14" s="3" t="s">
        <v>92</v>
      </c>
      <c r="C14" s="3" t="s">
        <v>2</v>
      </c>
      <c r="D14" s="3"/>
      <c r="E14" s="3" t="s">
        <v>161</v>
      </c>
      <c r="F14" s="3" t="s">
        <v>15</v>
      </c>
      <c r="G14" s="3"/>
    </row>
    <row r="15" spans="1:7" ht="30">
      <c r="A15" s="3" t="s">
        <v>15</v>
      </c>
      <c r="B15" s="3" t="s">
        <v>92</v>
      </c>
      <c r="C15" s="3"/>
      <c r="D15" s="28" t="s">
        <v>149</v>
      </c>
      <c r="E15" s="3" t="s">
        <v>162</v>
      </c>
      <c r="F15" s="3" t="s">
        <v>15</v>
      </c>
      <c r="G15" s="3">
        <f>IF(AND(G16="Default Value"),G18,IF(AND(G16="Calculated Value"),G19))</f>
        <v>63.9</v>
      </c>
    </row>
    <row r="16" spans="1:7" ht="60">
      <c r="A16" s="3" t="s">
        <v>12</v>
      </c>
      <c r="B16" s="3" t="s">
        <v>51</v>
      </c>
      <c r="C16" s="26" t="s">
        <v>163</v>
      </c>
      <c r="D16" s="3"/>
      <c r="E16" s="3" t="s">
        <v>164</v>
      </c>
      <c r="F16" s="3" t="s">
        <v>15</v>
      </c>
      <c r="G16" s="3" t="s">
        <v>165</v>
      </c>
    </row>
    <row r="17" spans="1:7" ht="30">
      <c r="A17" s="3" t="s">
        <v>15</v>
      </c>
      <c r="B17" s="3" t="s">
        <v>51</v>
      </c>
      <c r="C17" s="26" t="s">
        <v>166</v>
      </c>
      <c r="D17" s="3" t="b">
        <f>EXACT(G16,"Default Value")</f>
        <v>1</v>
      </c>
      <c r="E17" s="3" t="s">
        <v>167</v>
      </c>
      <c r="F17" s="3" t="s">
        <v>15</v>
      </c>
      <c r="G17" s="3" t="s">
        <v>168</v>
      </c>
    </row>
    <row r="18" spans="1:7" ht="30">
      <c r="A18" s="3" t="s">
        <v>15</v>
      </c>
      <c r="B18" s="28" t="s">
        <v>92</v>
      </c>
      <c r="C18" s="26"/>
      <c r="D18" s="28" t="s">
        <v>149</v>
      </c>
      <c r="E18" s="28" t="s">
        <v>169</v>
      </c>
      <c r="F18" s="3" t="s">
        <v>15</v>
      </c>
      <c r="G18" s="3">
        <f>IF(AND(G17="Middle East and North Africa"),63.9,IF(AND(G17="East Asia and the Pacific"),85.7,IF(AND(G17="Europe and Central Asia"),57.8,IF(AND(G17="Latin America and the Caribbean"),68.6,IF(AND(G17="South Asia"),64.4,IF(AND(G17="Sub-Saharan Africa"),73.2))))))</f>
        <v>63.9</v>
      </c>
    </row>
    <row r="19" spans="1:7" ht="30">
      <c r="A19" s="3" t="s">
        <v>15</v>
      </c>
      <c r="B19" s="28" t="s">
        <v>92</v>
      </c>
      <c r="C19" s="26"/>
      <c r="D19" s="28" t="s">
        <v>149</v>
      </c>
      <c r="E19" s="28" t="s">
        <v>170</v>
      </c>
      <c r="F19" s="3" t="s">
        <v>15</v>
      </c>
      <c r="G19" s="3">
        <f>SUM(G22*ABS(G23+(G24*G26)+(G25*G27)),G29*ABS(G30+(G31*G33)+(G32*G34)))</f>
        <v>165.4144</v>
      </c>
    </row>
    <row r="20" spans="1:7" ht="30">
      <c r="A20" s="3" t="s">
        <v>15</v>
      </c>
      <c r="B20" s="26" t="s">
        <v>171</v>
      </c>
      <c r="C20" s="3"/>
      <c r="D20" s="3" t="b">
        <f>EXACT(G16,"Calculated Value")</f>
        <v>0</v>
      </c>
      <c r="E20" s="3" t="s">
        <v>172</v>
      </c>
      <c r="F20" s="3" t="s">
        <v>12</v>
      </c>
      <c r="G20" s="3"/>
    </row>
    <row r="21" spans="1:7" outlineLevel="1">
      <c r="A21" s="4" t="s">
        <v>12</v>
      </c>
      <c r="B21" s="4" t="s">
        <v>51</v>
      </c>
      <c r="C21" s="27" t="s">
        <v>173</v>
      </c>
      <c r="D21" s="9"/>
      <c r="E21" s="4" t="s">
        <v>174</v>
      </c>
      <c r="F21" s="4" t="s">
        <v>15</v>
      </c>
      <c r="G21" s="4" t="s">
        <v>175</v>
      </c>
    </row>
    <row r="22" spans="1:7" ht="45" outlineLevel="1">
      <c r="A22" s="4" t="s">
        <v>12</v>
      </c>
      <c r="B22" s="4" t="s">
        <v>92</v>
      </c>
      <c r="C22" s="5" t="s">
        <v>2</v>
      </c>
      <c r="D22" s="9"/>
      <c r="E22" s="30" t="s">
        <v>176</v>
      </c>
      <c r="F22" s="4" t="s">
        <v>15</v>
      </c>
      <c r="G22" s="4">
        <v>0.8</v>
      </c>
    </row>
    <row r="23" spans="1:7" outlineLevel="1">
      <c r="A23" s="4" t="s">
        <v>15</v>
      </c>
      <c r="B23" s="4" t="s">
        <v>92</v>
      </c>
      <c r="C23" s="5" t="s">
        <v>2</v>
      </c>
      <c r="D23" s="9" t="s">
        <v>149</v>
      </c>
      <c r="E23" s="4" t="s">
        <v>177</v>
      </c>
      <c r="F23" s="4" t="s">
        <v>15</v>
      </c>
      <c r="G23" s="4">
        <f>IF(AND(G21="Kerosene"),71.9,IF(AND(G21="Liquefied Petroleum Gases (LPG)"),63.1,IF(AND(G21="Coal"),94.6)))</f>
        <v>94.6</v>
      </c>
    </row>
    <row r="24" spans="1:7" outlineLevel="1">
      <c r="A24" s="4" t="s">
        <v>15</v>
      </c>
      <c r="B24" s="4" t="s">
        <v>92</v>
      </c>
      <c r="C24" s="5" t="s">
        <v>2</v>
      </c>
      <c r="D24" s="9" t="s">
        <v>149</v>
      </c>
      <c r="E24" s="4" t="s">
        <v>178</v>
      </c>
      <c r="F24" s="4" t="s">
        <v>15</v>
      </c>
      <c r="G24" s="4">
        <f>IF(AND(G21="Kerosene"),0.01,IF(AND(G21="Liquefied Petroleum Gases (LPG)"),0.005,IF(AND(G21="Coal"),0.3)))</f>
        <v>0.3</v>
      </c>
    </row>
    <row r="25" spans="1:7" outlineLevel="1">
      <c r="A25" s="4" t="s">
        <v>15</v>
      </c>
      <c r="B25" s="4" t="s">
        <v>92</v>
      </c>
      <c r="C25" s="5"/>
      <c r="D25" s="9" t="s">
        <v>149</v>
      </c>
      <c r="E25" s="4" t="s">
        <v>179</v>
      </c>
      <c r="F25" s="4" t="s">
        <v>15</v>
      </c>
      <c r="G25" s="4">
        <f>IF(AND(G21="Kerosene"),0.0006,IF(AND(G21="Liquefied Petroleum Gases (LPG)"),0.0001,IF(AND(G21="Coal"),0.0015)))</f>
        <v>1.5E-3</v>
      </c>
    </row>
    <row r="26" spans="1:7" outlineLevel="1">
      <c r="A26" s="4" t="s">
        <v>12</v>
      </c>
      <c r="B26" s="4" t="s">
        <v>92</v>
      </c>
      <c r="C26" s="5"/>
      <c r="D26" s="9"/>
      <c r="E26" s="4" t="s">
        <v>180</v>
      </c>
      <c r="F26" s="4" t="s">
        <v>15</v>
      </c>
      <c r="G26" s="4">
        <v>28</v>
      </c>
    </row>
    <row r="27" spans="1:7" outlineLevel="1">
      <c r="A27" s="4" t="s">
        <v>12</v>
      </c>
      <c r="B27" s="4" t="s">
        <v>92</v>
      </c>
      <c r="C27" s="5" t="s">
        <v>2</v>
      </c>
      <c r="D27" s="9"/>
      <c r="E27" s="4" t="s">
        <v>181</v>
      </c>
      <c r="F27" s="4" t="s">
        <v>15</v>
      </c>
      <c r="G27" s="4">
        <v>256</v>
      </c>
    </row>
    <row r="28" spans="1:7" outlineLevel="2">
      <c r="A28" s="4" t="s">
        <v>12</v>
      </c>
      <c r="B28" s="4" t="s">
        <v>51</v>
      </c>
      <c r="C28" s="27" t="s">
        <v>173</v>
      </c>
      <c r="D28" s="9"/>
      <c r="E28" s="4" t="s">
        <v>174</v>
      </c>
      <c r="F28" s="4" t="s">
        <v>15</v>
      </c>
      <c r="G28" s="4" t="s">
        <v>175</v>
      </c>
    </row>
    <row r="29" spans="1:7" ht="45" outlineLevel="2">
      <c r="A29" s="4" t="s">
        <v>12</v>
      </c>
      <c r="B29" s="4" t="s">
        <v>92</v>
      </c>
      <c r="C29" s="5" t="s">
        <v>2</v>
      </c>
      <c r="D29" s="9"/>
      <c r="E29" s="30" t="s">
        <v>176</v>
      </c>
      <c r="F29" s="4" t="s">
        <v>15</v>
      </c>
      <c r="G29" s="4">
        <v>0.8</v>
      </c>
    </row>
    <row r="30" spans="1:7" outlineLevel="2">
      <c r="A30" s="4" t="s">
        <v>15</v>
      </c>
      <c r="B30" s="4" t="s">
        <v>92</v>
      </c>
      <c r="C30" s="5" t="s">
        <v>2</v>
      </c>
      <c r="D30" s="9" t="s">
        <v>149</v>
      </c>
      <c r="E30" s="4" t="s">
        <v>177</v>
      </c>
      <c r="F30" s="4" t="s">
        <v>15</v>
      </c>
      <c r="G30" s="4">
        <f>IF(AND(G28="Kerosene"),71.9,IF(AND(G28="Liquefied Petroleum Gases (LPG)"),63.1,IF(AND(G28="Coal"),94.6)))</f>
        <v>94.6</v>
      </c>
    </row>
    <row r="31" spans="1:7" outlineLevel="2">
      <c r="A31" s="4" t="s">
        <v>15</v>
      </c>
      <c r="B31" s="4" t="s">
        <v>92</v>
      </c>
      <c r="C31" s="5" t="s">
        <v>2</v>
      </c>
      <c r="D31" s="9" t="s">
        <v>149</v>
      </c>
      <c r="E31" s="4" t="s">
        <v>178</v>
      </c>
      <c r="F31" s="4" t="s">
        <v>15</v>
      </c>
      <c r="G31" s="4">
        <f>IF(AND(G28="Kerosene"),0.01,IF(AND(G28="Liquefied Petroleum Gases (LPG)"),0.005,IF(AND(G28="Coal"),0.3)))</f>
        <v>0.3</v>
      </c>
    </row>
    <row r="32" spans="1:7" outlineLevel="2">
      <c r="A32" s="4" t="s">
        <v>15</v>
      </c>
      <c r="B32" s="4" t="s">
        <v>92</v>
      </c>
      <c r="C32" s="5"/>
      <c r="D32" s="9" t="s">
        <v>149</v>
      </c>
      <c r="E32" s="4" t="s">
        <v>179</v>
      </c>
      <c r="F32" s="4" t="s">
        <v>15</v>
      </c>
      <c r="G32" s="4">
        <f>IF(AND(G28="Kerosene"),0.0006,IF(AND(G28="Liquefied Petroleum Gases (LPG)"),0.0001,IF(AND(G28="Coal"),0.0015)))</f>
        <v>1.5E-3</v>
      </c>
    </row>
    <row r="33" spans="1:7" outlineLevel="2">
      <c r="A33" s="4" t="s">
        <v>12</v>
      </c>
      <c r="B33" s="4" t="s">
        <v>92</v>
      </c>
      <c r="C33" s="5"/>
      <c r="D33" s="9"/>
      <c r="E33" s="4" t="s">
        <v>180</v>
      </c>
      <c r="F33" s="4" t="s">
        <v>15</v>
      </c>
      <c r="G33" s="4">
        <v>28</v>
      </c>
    </row>
    <row r="34" spans="1:7" outlineLevel="2">
      <c r="A34" s="4" t="s">
        <v>12</v>
      </c>
      <c r="B34" s="4" t="s">
        <v>92</v>
      </c>
      <c r="C34" s="5" t="s">
        <v>2</v>
      </c>
      <c r="D34" s="9"/>
      <c r="E34" s="4" t="s">
        <v>181</v>
      </c>
      <c r="F34" s="4" t="s">
        <v>15</v>
      </c>
      <c r="G34" s="4">
        <v>256</v>
      </c>
    </row>
    <row r="35" spans="1:7" ht="45">
      <c r="A35" s="3" t="s">
        <v>12</v>
      </c>
      <c r="B35" s="28" t="s">
        <v>115</v>
      </c>
      <c r="C35" s="8"/>
      <c r="D35" s="3"/>
      <c r="E35" s="28" t="s">
        <v>182</v>
      </c>
      <c r="F35" s="3" t="s">
        <v>15</v>
      </c>
      <c r="G35" s="8"/>
    </row>
    <row r="36" spans="1:7" ht="210">
      <c r="A36" s="3" t="s">
        <v>12</v>
      </c>
      <c r="B36" s="28" t="s">
        <v>51</v>
      </c>
      <c r="C36" s="26" t="s">
        <v>183</v>
      </c>
      <c r="D36" s="3"/>
      <c r="E36" s="28" t="s">
        <v>184</v>
      </c>
      <c r="F36" s="3" t="s">
        <v>15</v>
      </c>
      <c r="G36" s="3" t="s">
        <v>185</v>
      </c>
    </row>
    <row r="37" spans="1:7" ht="18">
      <c r="A37" s="3" t="s">
        <v>15</v>
      </c>
      <c r="B37" s="26" t="s">
        <v>186</v>
      </c>
      <c r="C37" s="8"/>
      <c r="D37" s="3" t="b">
        <f>EXACT(G36,"Option (a)")</f>
        <v>1</v>
      </c>
      <c r="E37" s="28" t="s">
        <v>187</v>
      </c>
      <c r="F37" s="3" t="s">
        <v>15</v>
      </c>
      <c r="G37" s="3"/>
    </row>
    <row r="38" spans="1:7" ht="30" outlineLevel="1">
      <c r="A38" s="4" t="s">
        <v>15</v>
      </c>
      <c r="B38" s="4" t="s">
        <v>92</v>
      </c>
      <c r="C38" s="5" t="s">
        <v>2</v>
      </c>
      <c r="D38" s="9" t="s">
        <v>149</v>
      </c>
      <c r="E38" s="4" t="s">
        <v>153</v>
      </c>
      <c r="F38" s="4" t="s">
        <v>15</v>
      </c>
      <c r="G38" s="4">
        <f>(G39*(G40-G41))*0.95</f>
        <v>0</v>
      </c>
    </row>
    <row r="39" spans="1:7" ht="30" outlineLevel="1">
      <c r="A39" s="4" t="s">
        <v>12</v>
      </c>
      <c r="B39" s="4" t="s">
        <v>92</v>
      </c>
      <c r="C39" s="5" t="s">
        <v>2</v>
      </c>
      <c r="D39" s="9"/>
      <c r="E39" s="4" t="s">
        <v>188</v>
      </c>
      <c r="F39" s="4" t="s">
        <v>15</v>
      </c>
      <c r="G39" s="4"/>
    </row>
    <row r="40" spans="1:7" ht="45" outlineLevel="1">
      <c r="A40" s="4" t="s">
        <v>12</v>
      </c>
      <c r="B40" s="4" t="s">
        <v>92</v>
      </c>
      <c r="C40" s="5" t="s">
        <v>2</v>
      </c>
      <c r="D40" s="9"/>
      <c r="E40" s="30" t="s">
        <v>189</v>
      </c>
      <c r="F40" s="4" t="s">
        <v>15</v>
      </c>
      <c r="G40" s="4"/>
    </row>
    <row r="41" spans="1:7" ht="60" outlineLevel="1">
      <c r="A41" s="4" t="s">
        <v>12</v>
      </c>
      <c r="B41" s="4" t="s">
        <v>92</v>
      </c>
      <c r="C41" s="5"/>
      <c r="D41" s="9"/>
      <c r="E41" s="30" t="s">
        <v>190</v>
      </c>
      <c r="F41" s="4" t="s">
        <v>15</v>
      </c>
      <c r="G41" s="4"/>
    </row>
    <row r="42" spans="1:7" ht="18">
      <c r="A42" s="3" t="s">
        <v>15</v>
      </c>
      <c r="B42" s="26" t="s">
        <v>191</v>
      </c>
      <c r="C42" s="8"/>
      <c r="D42" s="3" t="b">
        <f>EXACT(G36,"Option (b)")</f>
        <v>0</v>
      </c>
      <c r="E42" s="28" t="s">
        <v>192</v>
      </c>
      <c r="F42" s="3" t="s">
        <v>15</v>
      </c>
      <c r="G42" s="3"/>
    </row>
    <row r="43" spans="1:7" ht="30" outlineLevel="1">
      <c r="A43" s="4" t="s">
        <v>15</v>
      </c>
      <c r="B43" s="4" t="s">
        <v>92</v>
      </c>
      <c r="C43" s="5" t="s">
        <v>2</v>
      </c>
      <c r="D43" s="9" t="s">
        <v>149</v>
      </c>
      <c r="E43" s="30" t="s">
        <v>153</v>
      </c>
      <c r="F43" s="4" t="s">
        <v>15</v>
      </c>
      <c r="G43" s="4">
        <f>(G44*G45*(G46-G47))*0.95</f>
        <v>0</v>
      </c>
    </row>
    <row r="44" spans="1:7" ht="30" outlineLevel="1">
      <c r="A44" s="4" t="s">
        <v>12</v>
      </c>
      <c r="B44" s="4" t="s">
        <v>92</v>
      </c>
      <c r="C44" s="5" t="s">
        <v>2</v>
      </c>
      <c r="D44" s="9"/>
      <c r="E44" s="4" t="s">
        <v>188</v>
      </c>
      <c r="F44" s="4" t="s">
        <v>15</v>
      </c>
      <c r="G44" s="4"/>
    </row>
    <row r="45" spans="1:7" outlineLevel="1">
      <c r="A45" s="4" t="s">
        <v>12</v>
      </c>
      <c r="B45" s="4" t="s">
        <v>92</v>
      </c>
      <c r="C45" s="5" t="s">
        <v>2</v>
      </c>
      <c r="D45" s="9"/>
      <c r="E45" s="30" t="s">
        <v>193</v>
      </c>
      <c r="F45" s="4" t="s">
        <v>15</v>
      </c>
      <c r="G45" s="4"/>
    </row>
    <row r="46" spans="1:7" ht="45" outlineLevel="1">
      <c r="A46" s="4" t="s">
        <v>12</v>
      </c>
      <c r="B46" s="4" t="s">
        <v>92</v>
      </c>
      <c r="C46" s="5"/>
      <c r="D46" s="9"/>
      <c r="E46" s="30" t="s">
        <v>194</v>
      </c>
      <c r="F46" s="4" t="s">
        <v>15</v>
      </c>
      <c r="G46" s="4"/>
    </row>
    <row r="47" spans="1:7" ht="60" outlineLevel="1">
      <c r="A47" s="4" t="s">
        <v>12</v>
      </c>
      <c r="B47" s="4" t="s">
        <v>92</v>
      </c>
      <c r="C47" s="5"/>
      <c r="D47" s="9"/>
      <c r="E47" s="30" t="s">
        <v>195</v>
      </c>
      <c r="F47" s="4" t="s">
        <v>15</v>
      </c>
      <c r="G47" s="4"/>
    </row>
    <row r="48" spans="1:7" ht="18">
      <c r="A48" s="3" t="s">
        <v>15</v>
      </c>
      <c r="B48" s="26" t="s">
        <v>196</v>
      </c>
      <c r="C48" s="8"/>
      <c r="D48" s="3" t="b">
        <f>EXACT(G36,"Option (c)")</f>
        <v>0</v>
      </c>
      <c r="E48" s="28" t="s">
        <v>197</v>
      </c>
      <c r="F48" s="3" t="s">
        <v>15</v>
      </c>
      <c r="G48" s="3"/>
    </row>
    <row r="49" spans="1:7" ht="30" outlineLevel="1">
      <c r="A49" s="4" t="s">
        <v>15</v>
      </c>
      <c r="B49" s="4" t="s">
        <v>92</v>
      </c>
      <c r="C49" s="5" t="s">
        <v>2</v>
      </c>
      <c r="D49" s="9" t="s">
        <v>149</v>
      </c>
      <c r="E49" s="30" t="s">
        <v>153</v>
      </c>
      <c r="F49" s="4" t="s">
        <v>15</v>
      </c>
      <c r="G49" s="4">
        <f>(SUM(G52*G53*(G54-G55),G58*G59*(G60-G61)))*0.95</f>
        <v>133.15199999999999</v>
      </c>
    </row>
    <row r="50" spans="1:7" outlineLevel="1">
      <c r="A50" s="31" t="s">
        <v>12</v>
      </c>
      <c r="B50" s="33" t="s">
        <v>198</v>
      </c>
      <c r="C50" s="32"/>
      <c r="D50" s="31"/>
      <c r="E50" s="31" t="s">
        <v>199</v>
      </c>
      <c r="F50" s="31" t="s">
        <v>12</v>
      </c>
      <c r="G50" s="31"/>
    </row>
    <row r="51" spans="1:7" ht="30" outlineLevel="2">
      <c r="A51" s="4" t="s">
        <v>12</v>
      </c>
      <c r="B51" s="30" t="s">
        <v>51</v>
      </c>
      <c r="C51" s="27" t="s">
        <v>200</v>
      </c>
      <c r="D51" s="9"/>
      <c r="E51" s="30" t="s">
        <v>201</v>
      </c>
      <c r="F51" s="4"/>
      <c r="G51" s="4" t="s">
        <v>202</v>
      </c>
    </row>
    <row r="52" spans="1:7" outlineLevel="2">
      <c r="A52" s="4" t="s">
        <v>12</v>
      </c>
      <c r="B52" s="4" t="s">
        <v>92</v>
      </c>
      <c r="C52" s="5" t="s">
        <v>2</v>
      </c>
      <c r="D52" s="9"/>
      <c r="E52" s="30" t="s">
        <v>203</v>
      </c>
      <c r="F52" s="4" t="s">
        <v>15</v>
      </c>
      <c r="G52" s="4">
        <v>40</v>
      </c>
    </row>
    <row r="53" spans="1:7" ht="30" outlineLevel="2">
      <c r="A53" s="4" t="s">
        <v>12</v>
      </c>
      <c r="B53" s="4" t="s">
        <v>92</v>
      </c>
      <c r="C53" s="5" t="s">
        <v>2</v>
      </c>
      <c r="D53" s="9"/>
      <c r="E53" s="30" t="s">
        <v>204</v>
      </c>
      <c r="F53" s="4" t="s">
        <v>15</v>
      </c>
      <c r="G53" s="4">
        <v>3</v>
      </c>
    </row>
    <row r="54" spans="1:7" ht="45" outlineLevel="2">
      <c r="A54" s="4" t="s">
        <v>12</v>
      </c>
      <c r="B54" s="4" t="s">
        <v>92</v>
      </c>
      <c r="C54" s="5"/>
      <c r="D54" s="9"/>
      <c r="E54" s="30" t="s">
        <v>194</v>
      </c>
      <c r="F54" s="4" t="s">
        <v>15</v>
      </c>
      <c r="G54" s="4">
        <v>0.45</v>
      </c>
    </row>
    <row r="55" spans="1:7" ht="60" outlineLevel="2">
      <c r="A55" s="4" t="s">
        <v>12</v>
      </c>
      <c r="B55" s="4" t="s">
        <v>92</v>
      </c>
      <c r="C55" s="5"/>
      <c r="D55" s="9"/>
      <c r="E55" s="30" t="s">
        <v>195</v>
      </c>
      <c r="F55" s="4" t="s">
        <v>15</v>
      </c>
      <c r="G55" s="4">
        <v>1.2E-2</v>
      </c>
    </row>
    <row r="56" spans="1:7" outlineLevel="1">
      <c r="A56" s="31" t="s">
        <v>12</v>
      </c>
      <c r="B56" s="33" t="s">
        <v>198</v>
      </c>
      <c r="C56" s="32"/>
      <c r="D56" s="31"/>
      <c r="E56" s="31" t="s">
        <v>199</v>
      </c>
      <c r="F56" s="31" t="s">
        <v>12</v>
      </c>
      <c r="G56" s="31"/>
    </row>
    <row r="57" spans="1:7" ht="30" outlineLevel="2">
      <c r="A57" s="4" t="s">
        <v>12</v>
      </c>
      <c r="B57" s="30" t="s">
        <v>51</v>
      </c>
      <c r="C57" s="27" t="s">
        <v>200</v>
      </c>
      <c r="D57" s="9"/>
      <c r="E57" s="30" t="s">
        <v>201</v>
      </c>
      <c r="F57" s="4"/>
      <c r="G57" s="4" t="s">
        <v>205</v>
      </c>
    </row>
    <row r="58" spans="1:7" outlineLevel="2">
      <c r="A58" s="4" t="s">
        <v>12</v>
      </c>
      <c r="B58" s="4" t="s">
        <v>92</v>
      </c>
      <c r="C58" s="5" t="s">
        <v>2</v>
      </c>
      <c r="D58" s="9"/>
      <c r="E58" s="30" t="s">
        <v>203</v>
      </c>
      <c r="F58" s="4" t="s">
        <v>15</v>
      </c>
      <c r="G58" s="4">
        <v>100</v>
      </c>
    </row>
    <row r="59" spans="1:7" ht="30" outlineLevel="2">
      <c r="A59" s="4" t="s">
        <v>12</v>
      </c>
      <c r="B59" s="4" t="s">
        <v>92</v>
      </c>
      <c r="C59" s="5" t="s">
        <v>2</v>
      </c>
      <c r="D59" s="9"/>
      <c r="E59" s="30" t="s">
        <v>204</v>
      </c>
      <c r="F59" s="4" t="s">
        <v>15</v>
      </c>
      <c r="G59" s="4">
        <v>2</v>
      </c>
    </row>
    <row r="60" spans="1:7" ht="45" outlineLevel="2">
      <c r="A60" s="4" t="s">
        <v>12</v>
      </c>
      <c r="B60" s="4" t="s">
        <v>92</v>
      </c>
      <c r="C60" s="5"/>
      <c r="D60" s="9"/>
      <c r="E60" s="30" t="s">
        <v>194</v>
      </c>
      <c r="F60" s="4" t="s">
        <v>15</v>
      </c>
      <c r="G60" s="4">
        <v>0.45</v>
      </c>
    </row>
    <row r="61" spans="1:7" ht="60" outlineLevel="2">
      <c r="A61" s="4" t="s">
        <v>12</v>
      </c>
      <c r="B61" s="4" t="s">
        <v>92</v>
      </c>
      <c r="C61" s="5"/>
      <c r="D61" s="9"/>
      <c r="E61" s="30" t="s">
        <v>195</v>
      </c>
      <c r="F61" s="4" t="s">
        <v>15</v>
      </c>
      <c r="G61" s="4">
        <v>1.2E-2</v>
      </c>
    </row>
    <row r="62" spans="1:7" ht="18">
      <c r="A62" s="3" t="s">
        <v>15</v>
      </c>
      <c r="B62" s="26" t="s">
        <v>206</v>
      </c>
      <c r="C62" s="8"/>
      <c r="D62" s="3" t="b">
        <f>EXACT(G36,"Option (d)")</f>
        <v>0</v>
      </c>
      <c r="E62" s="28" t="s">
        <v>207</v>
      </c>
      <c r="F62" s="3" t="s">
        <v>15</v>
      </c>
      <c r="G62" s="3"/>
    </row>
    <row r="63" spans="1:7" ht="30" outlineLevel="1">
      <c r="A63" s="4" t="s">
        <v>15</v>
      </c>
      <c r="B63" s="4" t="s">
        <v>92</v>
      </c>
      <c r="C63" s="5" t="s">
        <v>2</v>
      </c>
      <c r="D63" s="9" t="s">
        <v>149</v>
      </c>
      <c r="E63" s="30" t="s">
        <v>153</v>
      </c>
      <c r="F63" s="4" t="s">
        <v>15</v>
      </c>
      <c r="G63" s="4">
        <f>(SUM(G67,G83)/(G64*G65))*0.95</f>
        <v>1.1372596153846153</v>
      </c>
    </row>
    <row r="64" spans="1:7" ht="45" outlineLevel="1">
      <c r="A64" s="4" t="s">
        <v>12</v>
      </c>
      <c r="B64" s="4" t="s">
        <v>92</v>
      </c>
      <c r="C64" s="5" t="s">
        <v>2</v>
      </c>
      <c r="D64" s="9"/>
      <c r="E64" s="30" t="s">
        <v>208</v>
      </c>
      <c r="F64" s="4" t="s">
        <v>15</v>
      </c>
      <c r="G64" s="4">
        <v>1.5599999999999999E-2</v>
      </c>
    </row>
    <row r="65" spans="1:7" ht="30" outlineLevel="1">
      <c r="A65" s="4" t="s">
        <v>12</v>
      </c>
      <c r="B65" s="4" t="s">
        <v>92</v>
      </c>
      <c r="C65" s="5"/>
      <c r="D65" s="9"/>
      <c r="E65" s="30" t="s">
        <v>209</v>
      </c>
      <c r="F65" s="4" t="s">
        <v>15</v>
      </c>
      <c r="G65" s="4">
        <v>0.8</v>
      </c>
    </row>
    <row r="66" spans="1:7" outlineLevel="1">
      <c r="A66" s="31" t="s">
        <v>12</v>
      </c>
      <c r="B66" s="33" t="s">
        <v>210</v>
      </c>
      <c r="C66" s="32"/>
      <c r="D66" s="31"/>
      <c r="E66" s="31" t="s">
        <v>210</v>
      </c>
      <c r="F66" s="31" t="s">
        <v>12</v>
      </c>
      <c r="G66" s="31"/>
    </row>
    <row r="67" spans="1:7" ht="30" outlineLevel="2" collapsed="1">
      <c r="A67" s="4" t="s">
        <v>12</v>
      </c>
      <c r="B67" s="4" t="s">
        <v>92</v>
      </c>
      <c r="C67" s="5" t="s">
        <v>2</v>
      </c>
      <c r="D67" s="9" t="s">
        <v>149</v>
      </c>
      <c r="E67" s="30" t="s">
        <v>211</v>
      </c>
      <c r="F67" s="4" t="s">
        <v>15</v>
      </c>
      <c r="G67" s="4">
        <f>SUM((G72*G73*G74*G75),(G78*G79*G80*G81))</f>
        <v>7.4699999999999992E-3</v>
      </c>
    </row>
    <row r="68" spans="1:7" outlineLevel="2">
      <c r="A68" s="31"/>
      <c r="B68" s="33" t="s">
        <v>212</v>
      </c>
      <c r="C68" s="32"/>
      <c r="D68" s="31"/>
      <c r="E68" s="31" t="s">
        <v>213</v>
      </c>
      <c r="F68" s="31" t="s">
        <v>12</v>
      </c>
      <c r="G68" s="31"/>
    </row>
    <row r="69" spans="1:7" outlineLevel="3">
      <c r="A69" s="4" t="s">
        <v>12</v>
      </c>
      <c r="B69" s="30" t="s">
        <v>13</v>
      </c>
      <c r="C69" s="5"/>
      <c r="D69" s="9"/>
      <c r="E69" s="30" t="s">
        <v>214</v>
      </c>
      <c r="F69" s="4" t="s">
        <v>15</v>
      </c>
      <c r="G69" s="4" t="s">
        <v>215</v>
      </c>
    </row>
    <row r="70" spans="1:7" outlineLevel="2">
      <c r="A70" s="31"/>
      <c r="B70" s="33" t="s">
        <v>216</v>
      </c>
      <c r="C70" s="32"/>
      <c r="D70" s="31"/>
      <c r="E70" s="31" t="s">
        <v>217</v>
      </c>
      <c r="F70" s="31" t="s">
        <v>12</v>
      </c>
      <c r="G70" s="31"/>
    </row>
    <row r="71" spans="1:7" outlineLevel="3">
      <c r="A71" s="4" t="s">
        <v>12</v>
      </c>
      <c r="B71" s="30" t="s">
        <v>13</v>
      </c>
      <c r="C71" s="5"/>
      <c r="D71" s="9"/>
      <c r="E71" s="30" t="s">
        <v>218</v>
      </c>
      <c r="F71" s="4" t="s">
        <v>15</v>
      </c>
      <c r="G71" s="4" t="s">
        <v>219</v>
      </c>
    </row>
    <row r="72" spans="1:7" ht="30" outlineLevel="3">
      <c r="A72" s="4" t="s">
        <v>12</v>
      </c>
      <c r="B72" s="4" t="s">
        <v>92</v>
      </c>
      <c r="C72" s="5"/>
      <c r="D72" s="9"/>
      <c r="E72" s="30" t="s">
        <v>220</v>
      </c>
      <c r="F72" s="4" t="s">
        <v>15</v>
      </c>
      <c r="G72" s="4">
        <v>100</v>
      </c>
    </row>
    <row r="73" spans="1:7" outlineLevel="3">
      <c r="A73" s="4" t="s">
        <v>12</v>
      </c>
      <c r="B73" s="4" t="s">
        <v>92</v>
      </c>
      <c r="C73" s="5"/>
      <c r="D73" s="9"/>
      <c r="E73" s="30" t="s">
        <v>221</v>
      </c>
      <c r="F73" s="4" t="s">
        <v>15</v>
      </c>
      <c r="G73" s="4">
        <v>10</v>
      </c>
    </row>
    <row r="74" spans="1:7" outlineLevel="3">
      <c r="A74" s="4" t="s">
        <v>12</v>
      </c>
      <c r="B74" s="4" t="s">
        <v>92</v>
      </c>
      <c r="C74" s="5"/>
      <c r="D74" s="9"/>
      <c r="E74" s="30" t="s">
        <v>222</v>
      </c>
      <c r="F74" s="4" t="s">
        <v>15</v>
      </c>
      <c r="G74" s="4">
        <f>3.6*10^-6</f>
        <v>3.5999999999999998E-6</v>
      </c>
    </row>
    <row r="75" spans="1:7" outlineLevel="3">
      <c r="A75" s="4" t="s">
        <v>12</v>
      </c>
      <c r="B75" s="4" t="s">
        <v>92</v>
      </c>
      <c r="C75" s="5"/>
      <c r="D75" s="9"/>
      <c r="E75" s="30" t="s">
        <v>223</v>
      </c>
      <c r="F75" s="4" t="s">
        <v>15</v>
      </c>
      <c r="G75" s="4">
        <v>0.8</v>
      </c>
    </row>
    <row r="76" spans="1:7" outlineLevel="2">
      <c r="A76" s="31"/>
      <c r="B76" s="33" t="s">
        <v>216</v>
      </c>
      <c r="C76" s="32"/>
      <c r="D76" s="31"/>
      <c r="E76" s="31" t="s">
        <v>217</v>
      </c>
      <c r="F76" s="31"/>
      <c r="G76" s="31"/>
    </row>
    <row r="77" spans="1:7" outlineLevel="3">
      <c r="A77" s="4" t="s">
        <v>12</v>
      </c>
      <c r="B77" s="30" t="s">
        <v>13</v>
      </c>
      <c r="C77" s="5"/>
      <c r="D77" s="9"/>
      <c r="E77" s="30" t="s">
        <v>218</v>
      </c>
      <c r="F77" s="4" t="s">
        <v>15</v>
      </c>
      <c r="G77" s="4" t="s">
        <v>224</v>
      </c>
    </row>
    <row r="78" spans="1:7" ht="30" outlineLevel="3">
      <c r="A78" s="4" t="s">
        <v>12</v>
      </c>
      <c r="B78" s="4" t="s">
        <v>92</v>
      </c>
      <c r="C78" s="5"/>
      <c r="D78" s="9"/>
      <c r="E78" s="30" t="s">
        <v>220</v>
      </c>
      <c r="F78" s="4" t="s">
        <v>15</v>
      </c>
      <c r="G78" s="4">
        <v>100</v>
      </c>
    </row>
    <row r="79" spans="1:7" outlineLevel="3">
      <c r="A79" s="4" t="s">
        <v>12</v>
      </c>
      <c r="B79" s="4" t="s">
        <v>92</v>
      </c>
      <c r="C79" s="5"/>
      <c r="D79" s="9"/>
      <c r="E79" s="30" t="s">
        <v>221</v>
      </c>
      <c r="F79" s="4" t="s">
        <v>15</v>
      </c>
      <c r="G79" s="4">
        <v>15</v>
      </c>
    </row>
    <row r="80" spans="1:7" outlineLevel="3">
      <c r="A80" s="4" t="s">
        <v>12</v>
      </c>
      <c r="B80" s="4" t="s">
        <v>92</v>
      </c>
      <c r="C80" s="5"/>
      <c r="D80" s="9"/>
      <c r="E80" s="30" t="s">
        <v>222</v>
      </c>
      <c r="F80" s="4" t="s">
        <v>15</v>
      </c>
      <c r="G80" s="4">
        <f>3.6*10^-6</f>
        <v>3.5999999999999998E-6</v>
      </c>
    </row>
    <row r="81" spans="1:7" outlineLevel="3">
      <c r="A81" s="4" t="s">
        <v>12</v>
      </c>
      <c r="B81" s="4" t="s">
        <v>92</v>
      </c>
      <c r="C81" s="5"/>
      <c r="D81" s="9"/>
      <c r="E81" s="30" t="s">
        <v>223</v>
      </c>
      <c r="F81" s="4" t="s">
        <v>15</v>
      </c>
      <c r="G81" s="4">
        <v>0.85</v>
      </c>
    </row>
    <row r="82" spans="1:7" outlineLevel="3">
      <c r="A82" s="31" t="s">
        <v>12</v>
      </c>
      <c r="B82" s="33" t="s">
        <v>210</v>
      </c>
      <c r="C82" s="32"/>
      <c r="D82" s="31"/>
      <c r="E82" s="31" t="s">
        <v>210</v>
      </c>
      <c r="F82" s="31" t="s">
        <v>12</v>
      </c>
      <c r="G82" s="31"/>
    </row>
    <row r="83" spans="1:7" ht="30" outlineLevel="4">
      <c r="A83" s="4" t="s">
        <v>12</v>
      </c>
      <c r="B83" s="4" t="s">
        <v>92</v>
      </c>
      <c r="C83" s="5" t="s">
        <v>2</v>
      </c>
      <c r="D83" s="9" t="s">
        <v>149</v>
      </c>
      <c r="E83" s="30" t="s">
        <v>211</v>
      </c>
      <c r="F83" s="4" t="s">
        <v>15</v>
      </c>
      <c r="G83" s="4">
        <f>SUM((G88*G89*G90*G91),(G94*G95*G96*G97))</f>
        <v>7.4699999999999992E-3</v>
      </c>
    </row>
    <row r="84" spans="1:7" outlineLevel="1">
      <c r="A84" s="31"/>
      <c r="B84" s="33" t="s">
        <v>212</v>
      </c>
      <c r="C84" s="32"/>
      <c r="D84" s="31"/>
      <c r="E84" s="31" t="s">
        <v>213</v>
      </c>
      <c r="F84" s="31" t="s">
        <v>12</v>
      </c>
      <c r="G84" s="31"/>
    </row>
    <row r="85" spans="1:7" outlineLevel="2">
      <c r="A85" s="4" t="s">
        <v>12</v>
      </c>
      <c r="B85" s="30" t="s">
        <v>13</v>
      </c>
      <c r="C85" s="5"/>
      <c r="D85" s="9"/>
      <c r="E85" s="30" t="s">
        <v>214</v>
      </c>
      <c r="F85" s="4" t="s">
        <v>15</v>
      </c>
      <c r="G85" s="4" t="s">
        <v>225</v>
      </c>
    </row>
    <row r="86" spans="1:7" outlineLevel="1">
      <c r="A86" s="31"/>
      <c r="B86" s="33" t="s">
        <v>216</v>
      </c>
      <c r="C86" s="32"/>
      <c r="D86" s="31"/>
      <c r="E86" s="31" t="s">
        <v>217</v>
      </c>
      <c r="F86" s="31" t="s">
        <v>12</v>
      </c>
      <c r="G86" s="31"/>
    </row>
    <row r="87" spans="1:7" outlineLevel="2">
      <c r="A87" s="4" t="s">
        <v>12</v>
      </c>
      <c r="B87" s="30" t="s">
        <v>13</v>
      </c>
      <c r="C87" s="5"/>
      <c r="D87" s="9"/>
      <c r="E87" s="30" t="s">
        <v>218</v>
      </c>
      <c r="F87" s="4" t="s">
        <v>15</v>
      </c>
      <c r="G87" s="4" t="s">
        <v>219</v>
      </c>
    </row>
    <row r="88" spans="1:7" ht="30" outlineLevel="2">
      <c r="A88" s="4" t="s">
        <v>12</v>
      </c>
      <c r="B88" s="4" t="s">
        <v>92</v>
      </c>
      <c r="C88" s="5"/>
      <c r="D88" s="9"/>
      <c r="E88" s="30" t="s">
        <v>220</v>
      </c>
      <c r="F88" s="4" t="s">
        <v>15</v>
      </c>
      <c r="G88" s="4">
        <v>100</v>
      </c>
    </row>
    <row r="89" spans="1:7" outlineLevel="2">
      <c r="A89" s="4" t="s">
        <v>12</v>
      </c>
      <c r="B89" s="4" t="s">
        <v>92</v>
      </c>
      <c r="C89" s="5"/>
      <c r="D89" s="9"/>
      <c r="E89" s="30" t="s">
        <v>221</v>
      </c>
      <c r="F89" s="4" t="s">
        <v>15</v>
      </c>
      <c r="G89" s="4">
        <v>10</v>
      </c>
    </row>
    <row r="90" spans="1:7" outlineLevel="2">
      <c r="A90" s="4" t="s">
        <v>12</v>
      </c>
      <c r="B90" s="4" t="s">
        <v>92</v>
      </c>
      <c r="C90" s="5"/>
      <c r="D90" s="9"/>
      <c r="E90" s="30" t="s">
        <v>222</v>
      </c>
      <c r="F90" s="4" t="s">
        <v>15</v>
      </c>
      <c r="G90" s="4">
        <f>3.6*10^-6</f>
        <v>3.5999999999999998E-6</v>
      </c>
    </row>
    <row r="91" spans="1:7" outlineLevel="2">
      <c r="A91" s="4" t="s">
        <v>12</v>
      </c>
      <c r="B91" s="4" t="s">
        <v>92</v>
      </c>
      <c r="C91" s="5"/>
      <c r="D91" s="9"/>
      <c r="E91" s="30" t="s">
        <v>223</v>
      </c>
      <c r="F91" s="4" t="s">
        <v>15</v>
      </c>
      <c r="G91" s="4">
        <v>0.8</v>
      </c>
    </row>
    <row r="92" spans="1:7" outlineLevel="1">
      <c r="A92" s="31"/>
      <c r="B92" s="33" t="s">
        <v>216</v>
      </c>
      <c r="C92" s="32"/>
      <c r="D92" s="31"/>
      <c r="E92" s="31" t="s">
        <v>217</v>
      </c>
      <c r="F92" s="31"/>
      <c r="G92" s="31"/>
    </row>
    <row r="93" spans="1:7" outlineLevel="2">
      <c r="A93" s="4" t="s">
        <v>12</v>
      </c>
      <c r="B93" s="30" t="s">
        <v>13</v>
      </c>
      <c r="C93" s="5"/>
      <c r="D93" s="9"/>
      <c r="E93" s="30" t="s">
        <v>218</v>
      </c>
      <c r="F93" s="4" t="s">
        <v>15</v>
      </c>
      <c r="G93" s="4" t="s">
        <v>224</v>
      </c>
    </row>
    <row r="94" spans="1:7" ht="30" outlineLevel="2">
      <c r="A94" s="4" t="s">
        <v>12</v>
      </c>
      <c r="B94" s="4" t="s">
        <v>92</v>
      </c>
      <c r="C94" s="5"/>
      <c r="D94" s="9"/>
      <c r="E94" s="30" t="s">
        <v>220</v>
      </c>
      <c r="F94" s="4" t="s">
        <v>15</v>
      </c>
      <c r="G94" s="4">
        <v>100</v>
      </c>
    </row>
    <row r="95" spans="1:7" outlineLevel="2">
      <c r="A95" s="4" t="s">
        <v>12</v>
      </c>
      <c r="B95" s="4" t="s">
        <v>92</v>
      </c>
      <c r="C95" s="5"/>
      <c r="D95" s="9"/>
      <c r="E95" s="30" t="s">
        <v>221</v>
      </c>
      <c r="F95" s="4" t="s">
        <v>15</v>
      </c>
      <c r="G95" s="4">
        <v>15</v>
      </c>
    </row>
    <row r="96" spans="1:7" outlineLevel="2">
      <c r="A96" s="4" t="s">
        <v>12</v>
      </c>
      <c r="B96" s="4" t="s">
        <v>92</v>
      </c>
      <c r="C96" s="5"/>
      <c r="D96" s="9"/>
      <c r="E96" s="30" t="s">
        <v>222</v>
      </c>
      <c r="F96" s="4" t="s">
        <v>15</v>
      </c>
      <c r="G96" s="4">
        <f>3.6*10^-6</f>
        <v>3.5999999999999998E-6</v>
      </c>
    </row>
    <row r="97" spans="1:7" outlineLevel="2">
      <c r="A97" s="4" t="s">
        <v>12</v>
      </c>
      <c r="B97" s="4" t="s">
        <v>92</v>
      </c>
      <c r="C97" s="5"/>
      <c r="D97" s="9"/>
      <c r="E97" s="30" t="s">
        <v>223</v>
      </c>
      <c r="F97" s="4" t="s">
        <v>15</v>
      </c>
      <c r="G97" s="4">
        <v>0.85</v>
      </c>
    </row>
  </sheetData>
  <mergeCells count="5">
    <mergeCell ref="A1:G1"/>
    <mergeCell ref="B2:G2"/>
    <mergeCell ref="B3:G3"/>
    <mergeCell ref="B4:G4"/>
    <mergeCell ref="B5:G5"/>
  </mergeCells>
  <dataValidations count="8">
    <dataValidation type="list" allowBlank="1" showInputMessage="1" showErrorMessage="1" sqref="B3:G3" xr:uid="{DE63B6C0-1B85-4CEB-996D-CF4B9E98AE5C}">
      <formula1>"Verifiable Credentials,Encrypted Verifiable Credential,Sub-Schema"</formula1>
    </dataValidation>
    <dataValidation type="list" allowBlank="1" showInputMessage="1" showErrorMessage="1" sqref="G16" xr:uid="{FE71E881-6FC7-4818-8402-4E6A4FEC5DBE}">
      <formula1>"Default Value, Calculated Value"</formula1>
    </dataValidation>
    <dataValidation type="list" allowBlank="1" showInputMessage="1" showErrorMessage="1" sqref="G17" xr:uid="{85B00A18-995A-4264-836E-6E27B2F5C281}">
      <formula1>"Middle East and North Africa,East Asia and the Pacific,Europe and Central Asia,Latin America and the Caribbean,South Asia,Sub-Saharan Africa"</formula1>
    </dataValidation>
    <dataValidation type="list" allowBlank="1" showInputMessage="1" showErrorMessage="1" sqref="G21 G28" xr:uid="{7FDBB545-4452-419F-87E9-4A5949A8E2A8}">
      <formula1>"Kerosene, Liquefied Petroleum Gases (LPG),Coal"</formula1>
    </dataValidation>
    <dataValidation type="list" allowBlank="1" showInputMessage="1" showErrorMessage="1" sqref="G36" xr:uid="{256BDC85-3BA8-4325-9742-C5BB57223C9D}">
      <formula1>"Option (a),Option (b),Option (c),Option (d)"</formula1>
    </dataValidation>
    <dataValidation type="list" allowBlank="1" showInputMessage="1" showErrorMessage="1" sqref="G51 G57" xr:uid="{D01F57A5-5AF8-4F82-AB89-DAEE39FB6F87}">
      <formula1>"School,Prison,Hospital"</formula1>
    </dataValidation>
    <dataValidation type="list" allowBlank="1" showInputMessage="1" showErrorMessage="1" sqref="G9" xr:uid="{108256E6-6881-46C2-A832-EA86219162C1}">
      <formula1>"Option (a),Option (b),Option (c)"</formula1>
    </dataValidation>
    <dataValidation type="list" allowBlank="1" showInputMessage="1" showErrorMessage="1" sqref="A7:A97 F7:F97" xr:uid="{ED4BDEBD-C874-412F-AC93-E8A6EF0DA3D0}">
      <formula1>"Yes,No"</formula1>
    </dataValidation>
  </dataValidations>
  <hyperlinks>
    <hyperlink ref="C17" location="'select a region (enum)'!A1" display="select a region (enum)" xr:uid="{6E020B28-9250-4871-AE8F-71592C2B6AB0}"/>
    <hyperlink ref="C16" location="'EF Det (enum)'!A1" display="EF Det (enum)" xr:uid="{87417929-C5D7-4EF2-91C8-114B6012A42A}"/>
    <hyperlink ref="C21" location="'fuel type (enum)'!A1" display="fuel type (enum)" xr:uid="{E4E64310-0292-4A25-8CFB-6B64538A144B}"/>
    <hyperlink ref="C28" location="'fuel type (enum)'!A1" display="fuel type (enum)" xr:uid="{78BDC7D1-CE6E-4FF6-9FD1-08B2DD0F9030}"/>
    <hyperlink ref="C36" location="'By (enum)'!A1" display="By (enum)" xr:uid="{439DF7EF-670C-4263-BFB9-8115C09FC7F0}"/>
    <hyperlink ref="C51" location="'institution type (enum)'!A1" display="'institution type (enum)" xr:uid="{A46E2BB3-B251-4FC8-A06C-0088241D32F5}"/>
    <hyperlink ref="C57" location="'institution type (enum)'!A1" display="'institution type (enum)" xr:uid="{A513F1A5-61CC-45FF-B17B-F596D50068BC}"/>
    <hyperlink ref="C9" location="'FNRB (enum)'!A1" display="'FNRB (enum)" xr:uid="{BA75E146-3493-44A3-8EBD-BC9B985D00C3}"/>
    <hyperlink ref="B20" location="'Add all fossil fuel types'!A1" display="Add all fossil fuel types" xr:uid="{F0853179-89A2-437E-8DB3-2CE02C6F045A}"/>
    <hyperlink ref="B37" location="'By Option a'!A1" display="'By Option a" xr:uid="{2F94193C-6BAC-4DE6-BC56-52F947CFD52C}"/>
    <hyperlink ref="B42" location="'By Option b'!A1" display="'By Option b" xr:uid="{E82D211F-4F71-495D-86F9-11F881849FA6}"/>
    <hyperlink ref="B48" location="'By Option c'!A1" display="'By Option c" xr:uid="{C5ABEC9A-F8E3-4D65-A2E8-A0C5A054EE70}"/>
    <hyperlink ref="B50" location="'Add different types of institut'!A1" display="'Add different types of institut" xr:uid="{04F4F372-0FF0-479D-9BB8-850072B1089D}"/>
    <hyperlink ref="B56" location="'Add different types of institut'!A1" display="'Add different types of institut" xr:uid="{1A00AAA3-DEC5-4ED1-9A8A-E16EC03CF2A9}"/>
    <hyperlink ref="B62" location="'By Option d'!A1" display="'By Option d" xr:uid="{1354A4FC-F87D-47B1-81F5-DBCA07716E61}"/>
    <hyperlink ref="B68" location="'Add different types of renewabl'!A1" display="'Add different types of renewabl" xr:uid="{6EDB1D8E-69FB-4395-A469-ABFEE857D234}"/>
    <hyperlink ref="B70" location="'Add different types of electric'!A1" display="'Add different types of electric" xr:uid="{8BE0A0B2-6D22-4A81-B27D-F361804A07F5}"/>
    <hyperlink ref="B76" location="'Add different types of electric'!A1" display="'Add different types of electric" xr:uid="{5AE43428-BF66-44F3-98D2-6371C831C1AA}"/>
    <hyperlink ref="B84" location="'Add different types of renewabl'!A1" display="'Add different types of renewabl" xr:uid="{6DE3CE57-5D46-470D-A6B1-8EFF8EF82E42}"/>
    <hyperlink ref="B86" location="'Add different types of electric'!A1" display="'Add different types of electric" xr:uid="{8987A66E-024A-4E0A-939B-011BAE701C5F}"/>
    <hyperlink ref="B92" location="'Add different types of electric'!A1" display="'Add different types of electric" xr:uid="{8EEF6E50-C717-477A-BE2C-262ADF5C607B}"/>
    <hyperlink ref="B66" location="'HGp,y,i'!A1" display="HGp,y,i" xr:uid="{55D0042C-0666-4E2C-8537-DD6E6B496CFC}"/>
    <hyperlink ref="B82" location="'HGp,y,i'!A1" display="HGp,y,i" xr:uid="{C00BF94F-73BB-4952-A185-B500F370F3BF}"/>
  </hyperlink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1BE2-5C9F-49ED-96BE-2353D45A47B1}">
  <sheetPr>
    <outlinePr summaryBelow="0" summaryRight="0"/>
  </sheetPr>
  <dimension ref="A1:G13"/>
  <sheetViews>
    <sheetView workbookViewId="0">
      <selection activeCell="B5" sqref="B5:G5"/>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9" t="s">
        <v>172</v>
      </c>
      <c r="B1" s="39"/>
      <c r="C1" s="39"/>
      <c r="D1" s="39"/>
      <c r="E1" s="39"/>
      <c r="F1" s="39"/>
      <c r="G1" s="39"/>
    </row>
    <row r="2" spans="1:7" ht="18.75">
      <c r="A2" s="1" t="s">
        <v>1</v>
      </c>
      <c r="B2" s="40"/>
      <c r="C2" s="40"/>
      <c r="D2" s="40"/>
      <c r="E2" s="40"/>
      <c r="F2" s="40"/>
      <c r="G2" s="40"/>
    </row>
    <row r="3" spans="1:7" ht="18.75">
      <c r="A3" s="1" t="s">
        <v>3</v>
      </c>
      <c r="B3" s="40" t="s">
        <v>146</v>
      </c>
      <c r="C3" s="40"/>
      <c r="D3" s="40"/>
      <c r="E3" s="40"/>
      <c r="F3" s="40"/>
      <c r="G3" s="40"/>
    </row>
    <row r="4" spans="1:7" ht="18.75">
      <c r="A4" s="1" t="s">
        <v>147</v>
      </c>
      <c r="B4" s="40"/>
      <c r="C4" s="40"/>
      <c r="D4" s="40"/>
      <c r="E4" s="40"/>
      <c r="F4" s="40"/>
      <c r="G4" s="40"/>
    </row>
    <row r="5" spans="1:7" ht="18.75">
      <c r="A5" s="1" t="s">
        <v>148</v>
      </c>
      <c r="B5" s="40"/>
      <c r="C5" s="40"/>
      <c r="D5" s="40"/>
      <c r="E5" s="40"/>
      <c r="F5" s="40"/>
      <c r="G5" s="40"/>
    </row>
    <row r="6" spans="1:7" ht="18.75">
      <c r="A6" s="2" t="s">
        <v>5</v>
      </c>
      <c r="B6" s="2" t="s">
        <v>6</v>
      </c>
      <c r="C6" s="2" t="s">
        <v>7</v>
      </c>
      <c r="D6" s="2" t="s">
        <v>8</v>
      </c>
      <c r="E6" s="2" t="s">
        <v>9</v>
      </c>
      <c r="F6" s="2" t="s">
        <v>10</v>
      </c>
      <c r="G6" s="2" t="s">
        <v>11</v>
      </c>
    </row>
    <row r="7" spans="1:7">
      <c r="A7" s="3" t="s">
        <v>12</v>
      </c>
      <c r="B7" s="28" t="s">
        <v>51</v>
      </c>
      <c r="C7" s="26" t="s">
        <v>173</v>
      </c>
      <c r="D7" s="3"/>
      <c r="E7" s="28" t="s">
        <v>174</v>
      </c>
      <c r="F7" s="3" t="s">
        <v>15</v>
      </c>
      <c r="G7" s="8" t="s">
        <v>175</v>
      </c>
    </row>
    <row r="8" spans="1:7" ht="45">
      <c r="A8" s="3" t="s">
        <v>12</v>
      </c>
      <c r="B8" s="28" t="s">
        <v>92</v>
      </c>
      <c r="C8" s="8" t="s">
        <v>2</v>
      </c>
      <c r="D8" s="3"/>
      <c r="E8" s="28" t="s">
        <v>176</v>
      </c>
      <c r="F8" s="3" t="s">
        <v>15</v>
      </c>
      <c r="G8" s="8">
        <v>0.8</v>
      </c>
    </row>
    <row r="9" spans="1:7">
      <c r="A9" s="3" t="s">
        <v>15</v>
      </c>
      <c r="B9" s="28" t="s">
        <v>92</v>
      </c>
      <c r="C9" s="8" t="s">
        <v>2</v>
      </c>
      <c r="D9" s="3" t="s">
        <v>149</v>
      </c>
      <c r="E9" s="28" t="s">
        <v>177</v>
      </c>
      <c r="F9" s="3" t="s">
        <v>15</v>
      </c>
      <c r="G9" s="8">
        <f>IF(AND(G7="Kerosene"),71.9,IF(AND(G7="Liquefied Petroleum Gases (LPG)"),63.1,IF(AND(G7="Coal"),94.6)))</f>
        <v>94.6</v>
      </c>
    </row>
    <row r="10" spans="1:7">
      <c r="A10" s="3" t="s">
        <v>15</v>
      </c>
      <c r="B10" s="28" t="s">
        <v>92</v>
      </c>
      <c r="C10" s="8" t="s">
        <v>2</v>
      </c>
      <c r="D10" s="3" t="s">
        <v>149</v>
      </c>
      <c r="E10" s="28" t="s">
        <v>178</v>
      </c>
      <c r="F10" s="3" t="s">
        <v>15</v>
      </c>
      <c r="G10" s="8">
        <f>IF(AND(G7="Kerosene"),0.01,IF(AND(G7="Liquefied Petroleum Gases (LPG)"),0.005,IF(AND(G7="Coal"),0.3)))</f>
        <v>0.3</v>
      </c>
    </row>
    <row r="11" spans="1:7">
      <c r="A11" s="3" t="s">
        <v>15</v>
      </c>
      <c r="B11" s="28" t="s">
        <v>92</v>
      </c>
      <c r="C11" s="8"/>
      <c r="D11" s="3" t="s">
        <v>149</v>
      </c>
      <c r="E11" s="28" t="s">
        <v>179</v>
      </c>
      <c r="F11" s="3" t="s">
        <v>15</v>
      </c>
      <c r="G11" s="8">
        <f>IF(AND(G7="Kerosene"),0.0006,IF(AND(G7="Liquefied Petroleum Gases (LPG)"),0.0001,IF(AND(G7="Coal"),0.0015)))</f>
        <v>1.5E-3</v>
      </c>
    </row>
    <row r="12" spans="1:7">
      <c r="A12" s="3" t="s">
        <v>12</v>
      </c>
      <c r="B12" s="28" t="s">
        <v>92</v>
      </c>
      <c r="C12" s="8"/>
      <c r="D12" s="3"/>
      <c r="E12" s="28" t="s">
        <v>180</v>
      </c>
      <c r="F12" s="3" t="s">
        <v>15</v>
      </c>
      <c r="G12" s="8">
        <v>28</v>
      </c>
    </row>
    <row r="13" spans="1:7">
      <c r="A13" s="3" t="s">
        <v>12</v>
      </c>
      <c r="B13" s="28" t="s">
        <v>92</v>
      </c>
      <c r="C13" s="8" t="s">
        <v>2</v>
      </c>
      <c r="D13" s="3"/>
      <c r="E13" s="28" t="s">
        <v>181</v>
      </c>
      <c r="F13" s="3" t="s">
        <v>15</v>
      </c>
      <c r="G13" s="8">
        <v>256</v>
      </c>
    </row>
  </sheetData>
  <mergeCells count="5">
    <mergeCell ref="A1:G1"/>
    <mergeCell ref="B2:G2"/>
    <mergeCell ref="B3:G3"/>
    <mergeCell ref="B4:G4"/>
    <mergeCell ref="B5:G5"/>
  </mergeCells>
  <dataValidations count="3">
    <dataValidation type="list" allowBlank="1" showInputMessage="1" showErrorMessage="1" sqref="G7" xr:uid="{9A5D946D-891E-4971-AD1E-CCD04148681C}">
      <formula1>"Kerosene, Liquefied Petroleum Gases (LPG),Coal"</formula1>
    </dataValidation>
    <dataValidation type="list" allowBlank="1" showInputMessage="1" showErrorMessage="1" sqref="B3:G3" xr:uid="{E09A563A-AC6E-4344-9E23-3E06FBCBA3B2}">
      <formula1>"Verifiable Credentials,Encrypted Verifiable Credential,Sub-Schema"</formula1>
    </dataValidation>
    <dataValidation type="list" allowBlank="1" showInputMessage="1" showErrorMessage="1" sqref="F7:F13 A7:A13" xr:uid="{06A55214-2BED-4B45-94DC-435BDDB0124C}">
      <formula1>"Yes,No"</formula1>
    </dataValidation>
  </dataValidations>
  <hyperlinks>
    <hyperlink ref="C7" location="'fuel type (enum)'!A1" display="fuel type (enum)" xr:uid="{963EDAD3-87F6-40FE-BB10-B16F3177AF9A}"/>
  </hyperlink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6CF-A86E-4629-A7A1-7B4E61605F62}">
  <sheetPr>
    <outlinePr summaryBelow="0" summaryRight="0"/>
  </sheetPr>
  <dimension ref="A1:G10"/>
  <sheetViews>
    <sheetView workbookViewId="0">
      <selection activeCell="G8" sqref="G8"/>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9" t="s">
        <v>186</v>
      </c>
      <c r="B1" s="39"/>
      <c r="C1" s="39"/>
      <c r="D1" s="39"/>
      <c r="E1" s="39"/>
      <c r="F1" s="39"/>
      <c r="G1" s="39"/>
    </row>
    <row r="2" spans="1:7" ht="18.75">
      <c r="A2" s="1" t="s">
        <v>1</v>
      </c>
      <c r="B2" s="40"/>
      <c r="C2" s="40"/>
      <c r="D2" s="40"/>
      <c r="E2" s="40"/>
      <c r="F2" s="40"/>
      <c r="G2" s="40"/>
    </row>
    <row r="3" spans="1:7" ht="18.75">
      <c r="A3" s="1" t="s">
        <v>3</v>
      </c>
      <c r="B3" s="40" t="s">
        <v>146</v>
      </c>
      <c r="C3" s="40"/>
      <c r="D3" s="40"/>
      <c r="E3" s="40"/>
      <c r="F3" s="40"/>
      <c r="G3" s="40"/>
    </row>
    <row r="4" spans="1:7" ht="18.75">
      <c r="A4" s="1" t="s">
        <v>147</v>
      </c>
      <c r="B4" s="40"/>
      <c r="C4" s="40"/>
      <c r="D4" s="40"/>
      <c r="E4" s="40"/>
      <c r="F4" s="40"/>
      <c r="G4" s="40"/>
    </row>
    <row r="5" spans="1:7" ht="18.75">
      <c r="A5" s="1" t="s">
        <v>148</v>
      </c>
      <c r="B5" s="40"/>
      <c r="C5" s="40"/>
      <c r="D5" s="40"/>
      <c r="E5" s="40"/>
      <c r="F5" s="40"/>
      <c r="G5" s="40"/>
    </row>
    <row r="6" spans="1:7" ht="18.75">
      <c r="A6" s="2" t="s">
        <v>5</v>
      </c>
      <c r="B6" s="2" t="s">
        <v>6</v>
      </c>
      <c r="C6" s="2" t="s">
        <v>7</v>
      </c>
      <c r="D6" s="2" t="s">
        <v>8</v>
      </c>
      <c r="E6" s="2" t="s">
        <v>9</v>
      </c>
      <c r="F6" s="2" t="s">
        <v>10</v>
      </c>
      <c r="G6" s="2" t="s">
        <v>11</v>
      </c>
    </row>
    <row r="7" spans="1:7" ht="30">
      <c r="A7" s="3" t="s">
        <v>15</v>
      </c>
      <c r="B7" s="28" t="s">
        <v>92</v>
      </c>
      <c r="C7" s="8" t="s">
        <v>2</v>
      </c>
      <c r="D7" s="3" t="s">
        <v>149</v>
      </c>
      <c r="E7" s="28" t="s">
        <v>153</v>
      </c>
      <c r="F7" s="3" t="s">
        <v>15</v>
      </c>
      <c r="G7" s="8">
        <f>(G8*(G9-G10))*0.95</f>
        <v>0</v>
      </c>
    </row>
    <row r="8" spans="1:7" ht="30">
      <c r="A8" s="3" t="s">
        <v>12</v>
      </c>
      <c r="B8" s="28" t="s">
        <v>92</v>
      </c>
      <c r="C8" s="8" t="s">
        <v>2</v>
      </c>
      <c r="D8" s="3"/>
      <c r="E8" s="28" t="s">
        <v>188</v>
      </c>
      <c r="F8" s="3" t="s">
        <v>15</v>
      </c>
      <c r="G8" s="8"/>
    </row>
    <row r="9" spans="1:7" ht="45">
      <c r="A9" s="3" t="s">
        <v>12</v>
      </c>
      <c r="B9" s="28" t="s">
        <v>92</v>
      </c>
      <c r="C9" s="8" t="s">
        <v>2</v>
      </c>
      <c r="D9" s="3"/>
      <c r="E9" s="28" t="s">
        <v>189</v>
      </c>
      <c r="F9" s="3" t="s">
        <v>15</v>
      </c>
      <c r="G9" s="8"/>
    </row>
    <row r="10" spans="1:7" ht="60">
      <c r="A10" s="3" t="s">
        <v>12</v>
      </c>
      <c r="B10" s="28" t="s">
        <v>92</v>
      </c>
      <c r="C10" s="8"/>
      <c r="D10" s="3"/>
      <c r="E10" s="28" t="s">
        <v>190</v>
      </c>
      <c r="F10" s="3" t="s">
        <v>15</v>
      </c>
      <c r="G10" s="8"/>
    </row>
  </sheetData>
  <mergeCells count="5">
    <mergeCell ref="A1:G1"/>
    <mergeCell ref="B2:G2"/>
    <mergeCell ref="B3:G3"/>
    <mergeCell ref="B4:G4"/>
    <mergeCell ref="B5:G5"/>
  </mergeCells>
  <dataValidations count="2">
    <dataValidation type="list" allowBlank="1" showInputMessage="1" showErrorMessage="1" sqref="B3:G3" xr:uid="{69F839D8-2761-494F-84BB-957F9509C799}">
      <formula1>"Verifiable Credentials,Encrypted Verifiable Credential,Sub-Schema"</formula1>
    </dataValidation>
    <dataValidation type="list" allowBlank="1" showInputMessage="1" showErrorMessage="1" sqref="F7:F10 A7:A10" xr:uid="{228A6F89-CDA1-4931-BE0B-0B390C75657C}">
      <formula1>"Yes,No"</formula1>
    </dataValidation>
  </dataValidations>
  <pageMargins left="0.7" right="0.7" top="0.75" bottom="0.75" header="0.3" footer="0.3"/>
  <pageSetup orientation="portrait" horizontalDpi="4294967295" verticalDpi="4294967295"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8D610-BF03-4CCC-8F7C-6D9F53D05EFD}">
  <sheetPr>
    <outlinePr summaryBelow="0" summaryRight="0"/>
  </sheetPr>
  <dimension ref="A1:G11"/>
  <sheetViews>
    <sheetView workbookViewId="0">
      <selection activeCell="G7" sqref="G7"/>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9" t="s">
        <v>191</v>
      </c>
      <c r="B1" s="39"/>
      <c r="C1" s="39"/>
      <c r="D1" s="39"/>
      <c r="E1" s="39"/>
      <c r="F1" s="39"/>
      <c r="G1" s="39"/>
    </row>
    <row r="2" spans="1:7" ht="18.75">
      <c r="A2" s="1" t="s">
        <v>1</v>
      </c>
      <c r="B2" s="40"/>
      <c r="C2" s="40"/>
      <c r="D2" s="40"/>
      <c r="E2" s="40"/>
      <c r="F2" s="40"/>
      <c r="G2" s="40"/>
    </row>
    <row r="3" spans="1:7" ht="18.75">
      <c r="A3" s="1" t="s">
        <v>3</v>
      </c>
      <c r="B3" s="40" t="s">
        <v>146</v>
      </c>
      <c r="C3" s="40"/>
      <c r="D3" s="40"/>
      <c r="E3" s="40"/>
      <c r="F3" s="40"/>
      <c r="G3" s="40"/>
    </row>
    <row r="4" spans="1:7" ht="18.75">
      <c r="A4" s="1" t="s">
        <v>147</v>
      </c>
      <c r="B4" s="40"/>
      <c r="C4" s="40"/>
      <c r="D4" s="40"/>
      <c r="E4" s="40"/>
      <c r="F4" s="40"/>
      <c r="G4" s="40"/>
    </row>
    <row r="5" spans="1:7" ht="18.75">
      <c r="A5" s="1" t="s">
        <v>148</v>
      </c>
      <c r="B5" s="40"/>
      <c r="C5" s="40"/>
      <c r="D5" s="40"/>
      <c r="E5" s="40"/>
      <c r="F5" s="40"/>
      <c r="G5" s="40"/>
    </row>
    <row r="6" spans="1:7" ht="18.75">
      <c r="A6" s="2" t="s">
        <v>5</v>
      </c>
      <c r="B6" s="2" t="s">
        <v>6</v>
      </c>
      <c r="C6" s="2" t="s">
        <v>7</v>
      </c>
      <c r="D6" s="2" t="s">
        <v>8</v>
      </c>
      <c r="E6" s="2" t="s">
        <v>9</v>
      </c>
      <c r="F6" s="2" t="s">
        <v>10</v>
      </c>
      <c r="G6" s="2" t="s">
        <v>11</v>
      </c>
    </row>
    <row r="7" spans="1:7" ht="30">
      <c r="A7" s="3" t="s">
        <v>15</v>
      </c>
      <c r="B7" s="28" t="s">
        <v>92</v>
      </c>
      <c r="C7" s="8" t="s">
        <v>2</v>
      </c>
      <c r="D7" s="3" t="s">
        <v>149</v>
      </c>
      <c r="E7" s="28" t="s">
        <v>153</v>
      </c>
      <c r="F7" s="3" t="s">
        <v>15</v>
      </c>
      <c r="G7" s="8">
        <f>(G8*G9*(G10-G11))*0.95</f>
        <v>0</v>
      </c>
    </row>
    <row r="8" spans="1:7" ht="30">
      <c r="A8" s="3" t="s">
        <v>12</v>
      </c>
      <c r="B8" s="28" t="s">
        <v>92</v>
      </c>
      <c r="C8" s="8" t="s">
        <v>2</v>
      </c>
      <c r="D8" s="3"/>
      <c r="E8" s="28" t="s">
        <v>188</v>
      </c>
      <c r="F8" s="3" t="s">
        <v>15</v>
      </c>
      <c r="G8" s="8"/>
    </row>
    <row r="9" spans="1:7">
      <c r="A9" s="3" t="s">
        <v>12</v>
      </c>
      <c r="B9" s="28" t="s">
        <v>92</v>
      </c>
      <c r="C9" s="8" t="s">
        <v>2</v>
      </c>
      <c r="D9" s="3"/>
      <c r="E9" s="28" t="s">
        <v>193</v>
      </c>
      <c r="F9" s="3" t="s">
        <v>15</v>
      </c>
      <c r="G9" s="8"/>
    </row>
    <row r="10" spans="1:7" ht="45">
      <c r="A10" s="3" t="s">
        <v>12</v>
      </c>
      <c r="B10" s="28" t="s">
        <v>92</v>
      </c>
      <c r="C10" s="8"/>
      <c r="D10" s="3"/>
      <c r="E10" s="28" t="s">
        <v>194</v>
      </c>
      <c r="F10" s="3" t="s">
        <v>15</v>
      </c>
      <c r="G10" s="8"/>
    </row>
    <row r="11" spans="1:7" ht="60">
      <c r="A11" s="3" t="s">
        <v>12</v>
      </c>
      <c r="B11" s="28" t="s">
        <v>92</v>
      </c>
      <c r="C11" s="8"/>
      <c r="D11" s="3"/>
      <c r="E11" s="28" t="s">
        <v>195</v>
      </c>
      <c r="F11" s="3" t="s">
        <v>15</v>
      </c>
      <c r="G11" s="8"/>
    </row>
  </sheetData>
  <mergeCells count="5">
    <mergeCell ref="A1:G1"/>
    <mergeCell ref="B2:G2"/>
    <mergeCell ref="B3:G3"/>
    <mergeCell ref="B4:G4"/>
    <mergeCell ref="B5:G5"/>
  </mergeCells>
  <dataValidations count="2">
    <dataValidation type="list" allowBlank="1" showInputMessage="1" showErrorMessage="1" sqref="B3:G3" xr:uid="{68C31365-9E74-4DC6-A4C7-FDF4F7580493}">
      <formula1>"Verifiable Credentials,Encrypted Verifiable Credential,Sub-Schema"</formula1>
    </dataValidation>
    <dataValidation type="list" allowBlank="1" showInputMessage="1" showErrorMessage="1" sqref="F7:F11 A7:A11" xr:uid="{E4A5B825-AE3F-425C-8BCA-DA325F0BC71C}">
      <formula1>"Yes,No"</formula1>
    </dataValidation>
  </dataValidations>
  <pageMargins left="0.7" right="0.7" top="0.75" bottom="0.75" header="0.3" footer="0.3"/>
  <pageSetup orientation="portrait" horizontalDpi="4294967295" verticalDpi="4294967295"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2DAC2-1223-4D44-967D-56D3AD2CF7B9}">
  <sheetPr>
    <outlinePr summaryBelow="0" summaryRight="0"/>
  </sheetPr>
  <dimension ref="A1:G13"/>
  <sheetViews>
    <sheetView workbookViewId="0">
      <selection activeCell="G7" sqref="G7"/>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9" t="s">
        <v>196</v>
      </c>
      <c r="B1" s="39"/>
      <c r="C1" s="39"/>
      <c r="D1" s="39"/>
      <c r="E1" s="39"/>
      <c r="F1" s="39"/>
      <c r="G1" s="39"/>
    </row>
    <row r="2" spans="1:7" ht="18.75">
      <c r="A2" s="1" t="s">
        <v>1</v>
      </c>
      <c r="B2" s="40"/>
      <c r="C2" s="40"/>
      <c r="D2" s="40"/>
      <c r="E2" s="40"/>
      <c r="F2" s="40"/>
      <c r="G2" s="40"/>
    </row>
    <row r="3" spans="1:7" ht="18.75">
      <c r="A3" s="1" t="s">
        <v>3</v>
      </c>
      <c r="B3" s="40" t="s">
        <v>146</v>
      </c>
      <c r="C3" s="40"/>
      <c r="D3" s="40"/>
      <c r="E3" s="40"/>
      <c r="F3" s="40"/>
      <c r="G3" s="40"/>
    </row>
    <row r="4" spans="1:7" ht="18.75">
      <c r="A4" s="1" t="s">
        <v>147</v>
      </c>
      <c r="B4" s="40"/>
      <c r="C4" s="40"/>
      <c r="D4" s="40"/>
      <c r="E4" s="40"/>
      <c r="F4" s="40"/>
      <c r="G4" s="40"/>
    </row>
    <row r="5" spans="1:7" ht="18.75">
      <c r="A5" s="1" t="s">
        <v>148</v>
      </c>
      <c r="B5" s="40"/>
      <c r="C5" s="40"/>
      <c r="D5" s="40"/>
      <c r="E5" s="40"/>
      <c r="F5" s="40"/>
      <c r="G5" s="40"/>
    </row>
    <row r="6" spans="1:7" ht="18.75">
      <c r="A6" s="2" t="s">
        <v>5</v>
      </c>
      <c r="B6" s="2" t="s">
        <v>6</v>
      </c>
      <c r="C6" s="2" t="s">
        <v>7</v>
      </c>
      <c r="D6" s="2" t="s">
        <v>8</v>
      </c>
      <c r="E6" s="2" t="s">
        <v>9</v>
      </c>
      <c r="F6" s="2" t="s">
        <v>10</v>
      </c>
      <c r="G6" s="2" t="s">
        <v>11</v>
      </c>
    </row>
    <row r="7" spans="1:7" ht="30">
      <c r="A7" s="3" t="s">
        <v>15</v>
      </c>
      <c r="B7" s="28" t="s">
        <v>92</v>
      </c>
      <c r="C7" s="8" t="s">
        <v>2</v>
      </c>
      <c r="D7" s="3" t="s">
        <v>149</v>
      </c>
      <c r="E7" s="28" t="s">
        <v>153</v>
      </c>
      <c r="F7" s="3" t="s">
        <v>15</v>
      </c>
      <c r="G7" s="8">
        <f>(SUM(G10*G11*(G12-G13)))*0.95</f>
        <v>49.932000000000002</v>
      </c>
    </row>
    <row r="8" spans="1:7">
      <c r="A8" s="31" t="s">
        <v>12</v>
      </c>
      <c r="B8" s="33" t="s">
        <v>198</v>
      </c>
      <c r="C8" s="32"/>
      <c r="D8" s="31"/>
      <c r="E8" s="31" t="s">
        <v>199</v>
      </c>
      <c r="F8" s="31" t="s">
        <v>12</v>
      </c>
      <c r="G8" s="31"/>
    </row>
    <row r="9" spans="1:7" ht="30" outlineLevel="1">
      <c r="A9" s="4" t="s">
        <v>12</v>
      </c>
      <c r="B9" s="30" t="s">
        <v>51</v>
      </c>
      <c r="C9" s="27" t="s">
        <v>200</v>
      </c>
      <c r="D9" s="9"/>
      <c r="E9" s="30" t="s">
        <v>201</v>
      </c>
      <c r="F9" s="4"/>
      <c r="G9" s="4" t="s">
        <v>202</v>
      </c>
    </row>
    <row r="10" spans="1:7" outlineLevel="1">
      <c r="A10" s="4" t="s">
        <v>12</v>
      </c>
      <c r="B10" s="4" t="s">
        <v>92</v>
      </c>
      <c r="C10" s="5" t="s">
        <v>2</v>
      </c>
      <c r="D10" s="9"/>
      <c r="E10" s="30" t="s">
        <v>203</v>
      </c>
      <c r="F10" s="4" t="s">
        <v>15</v>
      </c>
      <c r="G10" s="4">
        <v>40</v>
      </c>
    </row>
    <row r="11" spans="1:7" ht="30" outlineLevel="1">
      <c r="A11" s="4" t="s">
        <v>12</v>
      </c>
      <c r="B11" s="4" t="s">
        <v>92</v>
      </c>
      <c r="C11" s="5" t="s">
        <v>2</v>
      </c>
      <c r="D11" s="9"/>
      <c r="E11" s="30" t="s">
        <v>204</v>
      </c>
      <c r="F11" s="4" t="s">
        <v>15</v>
      </c>
      <c r="G11" s="4">
        <v>3</v>
      </c>
    </row>
    <row r="12" spans="1:7" ht="45" outlineLevel="1">
      <c r="A12" s="4" t="s">
        <v>12</v>
      </c>
      <c r="B12" s="4" t="s">
        <v>92</v>
      </c>
      <c r="C12" s="5"/>
      <c r="D12" s="9"/>
      <c r="E12" s="30" t="s">
        <v>194</v>
      </c>
      <c r="F12" s="4" t="s">
        <v>15</v>
      </c>
      <c r="G12" s="4">
        <v>0.45</v>
      </c>
    </row>
    <row r="13" spans="1:7" ht="60" outlineLevel="1">
      <c r="A13" s="4" t="s">
        <v>12</v>
      </c>
      <c r="B13" s="4" t="s">
        <v>92</v>
      </c>
      <c r="C13" s="5"/>
      <c r="D13" s="9"/>
      <c r="E13" s="30" t="s">
        <v>195</v>
      </c>
      <c r="F13" s="4" t="s">
        <v>15</v>
      </c>
      <c r="G13" s="4">
        <v>1.2E-2</v>
      </c>
    </row>
  </sheetData>
  <mergeCells count="5">
    <mergeCell ref="A1:G1"/>
    <mergeCell ref="B2:G2"/>
    <mergeCell ref="B3:G3"/>
    <mergeCell ref="B4:G4"/>
    <mergeCell ref="B5:G5"/>
  </mergeCells>
  <dataValidations count="3">
    <dataValidation type="list" allowBlank="1" showInputMessage="1" showErrorMessage="1" sqref="G9" xr:uid="{79463B2F-4D64-44C9-8989-D1549A35EBF5}">
      <formula1>"School,Prison,Hospital"</formula1>
    </dataValidation>
    <dataValidation type="list" allowBlank="1" showInputMessage="1" showErrorMessage="1" sqref="B3:G3" xr:uid="{82ABC600-B950-4296-8754-651D861EEF04}">
      <formula1>"Verifiable Credentials,Encrypted Verifiable Credential,Sub-Schema"</formula1>
    </dataValidation>
    <dataValidation type="list" allowBlank="1" showInputMessage="1" showErrorMessage="1" sqref="F7:F13 A7:A13" xr:uid="{0E518980-7C19-4BA9-9A7D-2177AA27C793}">
      <formula1>"Yes,No"</formula1>
    </dataValidation>
  </dataValidations>
  <hyperlinks>
    <hyperlink ref="C9" location="'institution type (enum)'!A1" display="'institution type (enum)" xr:uid="{DC048BE3-1E86-44CE-A066-4C0F675935F5}"/>
    <hyperlink ref="B8" location="'Add different types of institut'!A1" display="'Add different types of institut" xr:uid="{FA5347CC-3242-47EE-A5E3-467DEC023798}"/>
  </hyperlinks>
  <pageMargins left="0.7" right="0.7" top="0.75" bottom="0.75" header="0.3" footer="0.3"/>
  <pageSetup orientation="portrait" horizontalDpi="4294967295" verticalDpi="4294967295"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2A71156DC7A845931FA815841BBBE9" ma:contentTypeVersion="15" ma:contentTypeDescription="Create a new document." ma:contentTypeScope="" ma:versionID="0f4f8b5f02ac6d64bfe0ebd168bafcec">
  <xsd:schema xmlns:xsd="http://www.w3.org/2001/XMLSchema" xmlns:xs="http://www.w3.org/2001/XMLSchema" xmlns:p="http://schemas.microsoft.com/office/2006/metadata/properties" xmlns:ns3="65777255-547c-4997-b980-b8ec387fc921" xmlns:ns4="544e15c9-ee33-4574-8cbe-20a29a71700b" targetNamespace="http://schemas.microsoft.com/office/2006/metadata/properties" ma:root="true" ma:fieldsID="e34de14d899fd8ff699b4d47bacbffa1" ns3:_="" ns4:_="">
    <xsd:import namespace="65777255-547c-4997-b980-b8ec387fc921"/>
    <xsd:import namespace="544e15c9-ee33-4574-8cbe-20a29a71700b"/>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SystemTags"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77255-547c-4997-b980-b8ec387fc9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44e15c9-ee33-4574-8cbe-20a29a71700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65777255-547c-4997-b980-b8ec387fc92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2BF9560-8C3D-42D1-B4A8-7B2E15F786FD}"/>
</file>

<file path=customXml/itemProps2.xml><?xml version="1.0" encoding="utf-8"?>
<ds:datastoreItem xmlns:ds="http://schemas.openxmlformats.org/officeDocument/2006/customXml" ds:itemID="{3BDCE39C-BE66-4C82-8491-7595B31F3FEC}"/>
</file>

<file path=customXml/itemProps3.xml><?xml version="1.0" encoding="utf-8"?>
<ds:datastoreItem xmlns:ds="http://schemas.openxmlformats.org/officeDocument/2006/customXml" ds:itemID="{5A1425A2-4BF5-41D6-B9B3-D7689BAC886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2024-01-30T18:12:10Z</dcterms:created>
  <dcterms:modified xsi:type="dcterms:W3CDTF">2024-07-26T16:52:49Z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0x0101005A2A71156DC7A845931FA815841BBBE9</vt:lpwstr>
  </property>
</Properties>
</file>