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f3e4387646bbb898/Desktop/Guardian/VM0017/"/>
    </mc:Choice>
  </mc:AlternateContent>
  <xr:revisionPtr revIDLastSave="0" documentId="8_{7CF07835-74ED-4C8D-BB87-37B9CA6AE564}" xr6:coauthVersionLast="47" xr6:coauthVersionMax="47" xr10:uidLastSave="{00000000-0000-0000-0000-000000000000}"/>
  <bookViews>
    <workbookView xWindow="28680" yWindow="-120" windowWidth="29040" windowHeight="15840" xr2:uid="{84A102B0-2A34-48A9-8F1A-8EBC77B5490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6" i="1" l="1"/>
  <c r="E195" i="1"/>
  <c r="E194" i="1"/>
  <c r="E193" i="1"/>
  <c r="E192" i="1"/>
  <c r="E191" i="1"/>
  <c r="E190" i="1"/>
  <c r="E189" i="1"/>
  <c r="E188" i="1"/>
  <c r="E187" i="1"/>
  <c r="E186" i="1"/>
  <c r="E185" i="1"/>
  <c r="E184" i="1"/>
  <c r="E183" i="1"/>
  <c r="E182" i="1"/>
  <c r="E181" i="1"/>
  <c r="E180" i="1"/>
  <c r="E179" i="1"/>
  <c r="E178" i="1"/>
  <c r="E177" i="1"/>
  <c r="E44" i="1"/>
  <c r="E112" i="1"/>
  <c r="E111" i="1" s="1"/>
  <c r="E110" i="1" s="1"/>
  <c r="E131" i="1"/>
  <c r="E121" i="1" s="1"/>
  <c r="E143" i="1" s="1"/>
  <c r="E138" i="1"/>
  <c r="E128" i="1" s="1"/>
  <c r="E150" i="1" s="1"/>
  <c r="E137" i="1"/>
  <c r="E127" i="1" s="1"/>
  <c r="E149" i="1" s="1"/>
  <c r="E136" i="1"/>
  <c r="E126" i="1" s="1"/>
  <c r="E148" i="1" s="1"/>
  <c r="E135" i="1"/>
  <c r="E125" i="1" s="1"/>
  <c r="E147" i="1" s="1"/>
  <c r="E134" i="1"/>
  <c r="E124" i="1" s="1"/>
  <c r="E146" i="1" s="1"/>
  <c r="E133" i="1"/>
  <c r="E123" i="1" s="1"/>
  <c r="E145" i="1" s="1"/>
  <c r="E132" i="1"/>
  <c r="E122" i="1" s="1"/>
  <c r="E144" i="1" s="1"/>
  <c r="E130" i="1"/>
  <c r="E120" i="1" s="1"/>
  <c r="E142" i="1" s="1"/>
  <c r="E129" i="1"/>
  <c r="E119" i="1" s="1"/>
  <c r="E141" i="1" s="1"/>
  <c r="E156" i="1" s="1"/>
  <c r="E101" i="1"/>
  <c r="E100" i="1" s="1"/>
  <c r="E83" i="1"/>
  <c r="E76" i="1"/>
  <c r="E72" i="1"/>
  <c r="E61" i="1"/>
  <c r="E60" i="1" s="1"/>
  <c r="E53" i="1"/>
  <c r="E52" i="1" s="1"/>
  <c r="E50" i="1" s="1"/>
  <c r="E108" i="1" l="1"/>
  <c r="E99" i="1" s="1"/>
  <c r="E98" i="1" s="1"/>
  <c r="E97" i="1" s="1"/>
  <c r="E158" i="1"/>
  <c r="E159" i="1"/>
  <c r="E161" i="1"/>
  <c r="E165" i="1"/>
  <c r="E162" i="1"/>
  <c r="E163" i="1"/>
  <c r="E164" i="1"/>
  <c r="E160" i="1"/>
  <c r="E157" i="1"/>
  <c r="E154" i="1"/>
  <c r="E71" i="1"/>
  <c r="E70" i="1" s="1"/>
  <c r="E82" i="1"/>
  <c r="E81" i="1" s="1"/>
  <c r="E176" i="1" l="1"/>
  <c r="E170" i="1"/>
  <c r="E175" i="1"/>
  <c r="E169" i="1"/>
  <c r="E174" i="1"/>
  <c r="E168" i="1"/>
  <c r="E173" i="1"/>
  <c r="E167" i="1"/>
  <c r="E171" i="1"/>
  <c r="E17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tc={E51129CD-A946-4304-B94C-3C1BC1650BEE}</author>
    <author>tc={D52F9EB9-0C2A-4979-8272-481E1D0C92BF}</author>
    <author>tc={E5E44464-51C1-47D2-8E92-8ED9D6FD786B}</author>
    <author>tc={BB462BFC-C173-4BD8-89DD-F623BEEB329F}</author>
    <author>tc={82837424-CDE9-45DD-A410-50767A12691F}</author>
    <author>tc={7C2A4130-73F2-4B24-9525-7357C8588473}</author>
    <author>tc={38EE98F2-8C10-4FE4-8123-673996E4FFAC}</author>
    <author>tc={D887F820-3EA0-4A6F-AA40-BC9DB6CF6C73}</author>
    <author>tc={27E9B31D-C7CD-47EA-B3AA-AC7A05F2CB65}</author>
    <author>tc={48463E1D-56D5-4E96-AB70-0A7063FD4294}</author>
    <author>tc={383A589B-7301-4C90-9EB7-DED1ED3CD470}</author>
    <author>tc={46E21953-FE1D-4367-85FC-B50FF9E0ABA6}</author>
    <author>tc={B7EB5D2C-8210-4402-835C-375675775E53}</author>
    <author>tc={FAE2DD42-DF0A-42F3-8E9F-8F2E465BBB50}</author>
    <author>tc={E0D44554-08EB-455F-94F2-42DB8A23D752}</author>
    <author>tc={C1A2687F-61CC-4C0E-A951-D7CAE3F90FE9}</author>
    <author>tc={5CFEE82A-274C-4500-959A-781424892892}</author>
    <author>tc={D73B9227-2129-4908-8186-B8618A37B8DF}</author>
    <author>tc={676F6B3E-0070-4EB6-9AC4-71BDB1E99113}</author>
    <author>tc={2D13A0D4-9E13-4C34-8F1E-EE2C05C2DFCA}</author>
    <author>tc={F259366C-028D-43E1-A9AA-2173EC6454A1}</author>
    <author>tc={4C67D1A6-1EF5-4EEC-96CB-6BF9748F99AF}</author>
    <author>tc={EC439959-AE70-44B9-AAE7-45EA9AF4ECAD}</author>
  </authors>
  <commentList>
    <comment ref="E22" authorId="0" shapeId="0" xr:uid="{E51129CD-A946-4304-B94C-3C1BC1650BEE}">
      <text>
        <t xml:space="preserve">[Threaded comment]
Your version of Excel allows you to read this threaded comment; however, any edits to it will get removed if the file is opened in a newer version of Excel. Learn more: https://go.microsoft.com/fwlink/?linkid=870924
Comment:
    This example will focus on section II.4.3 Baseline emissions due to burning of biomass </t>
      </text>
    </comment>
    <comment ref="E47" authorId="1" shapeId="0" xr:uid="{D52F9EB9-0C2A-4979-8272-481E1D0C92BF}">
      <text>
        <t xml:space="preserve">[Threaded comment]
Your version of Excel allows you to read this threaded comment; however, any edits to it will get removed if the file is opened in a newer version of Excel. Learn more: https://go.microsoft.com/fwlink/?linkid=870924
Comment:
    There are as well some varieties of Napier grass that are nitrogen fixing but the project does not propose increasing or changing the amount of Napier grass planted. Therefore baseline emissions changes due to the use of N-fixing species are zero, therefore: BEN t = 0 </t>
      </text>
    </comment>
    <comment ref="E48" authorId="2" shapeId="0" xr:uid="{E5E44464-51C1-47D2-8E92-8ED9D6FD786B}">
      <text>
        <t xml:space="preserve">[Threaded comment]
Your version of Excel allows you to read this threaded comment; however, any edits to it will get removed if the file is opened in a newer version of Excel. Learn more: https://go.microsoft.com/fwlink/?linkid=870924
Comment:
    Kisumu farmers did not use machinery, Kitale farmers used machinery but the emissions were 1.4tCO2e which is insignificant compared to project GHG removals so it can be left as 0 for the baseline.
Reply:
    Calcs are below </t>
      </text>
    </comment>
    <comment ref="E49" authorId="3" shapeId="0" xr:uid="{BB462BFC-C173-4BD8-89DD-F623BEEB329F}">
      <text>
        <t xml:space="preserve">[Threaded comment]
Your version of Excel allows you to read this threaded comment; however, any edits to it will get removed if the file is opened in a newer version of Excel. Learn more: https://go.microsoft.com/fwlink/?linkid=870924
Comment:
    The project area where burning of biomass is a common practice in the baseline scenario making BEBBt= 0
Reply:
    This applies to both the baseline and project scenario
Reply:
    The project is promoting the cessation of biomass burning and thus emissions due to this practice are expected to decrease within the project. </t>
      </text>
    </comment>
    <comment ref="C52" authorId="4" shapeId="0" xr:uid="{82837424-CDE9-45DD-A410-50767A12691F}">
      <text>
        <t xml:space="preserve">[Threaded comment]
Your version of Excel allows you to read this threaded comment; however, any edits to it will get removed if the file is opened in a newer version of Excel. Learn more: https://go.microsoft.com/fwlink/?linkid=870924
Comment:
    Comes from AR-AMS0007
Reply:
    Shrubs, Litter, and Dead Wood are not included as they are not part of this specific project scenario </t>
      </text>
    </comment>
    <comment ref="C53" authorId="5" shapeId="0" xr:uid="{7C2A4130-73F2-4B24-9525-7357C8588473}">
      <text>
        <t>[Threaded comment]
Your version of Excel allows you to read this threaded comment; however, any edits to it will get removed if the file is opened in a newer version of Excel. Learn more: https://go.microsoft.com/fwlink/?linkid=870924
Comment:
    t in this equation refers to the year but this is the baseline so it would be calculated pre-project</t>
      </text>
    </comment>
    <comment ref="E55" authorId="6" shapeId="0" xr:uid="{38EE98F2-8C10-4FE4-8123-673996E4FFAC}">
      <text>
        <t>[Threaded comment]
Your version of Excel allows you to read this threaded comment; however, any edits to it will get removed if the file is opened in a newer version of Excel. Learn more: https://go.microsoft.com/fwlink/?linkid=870924
Comment:
    ∆BFOREST is set to zero from the start of the project because the trees in the baseline have reached their equilibrium carbon stocks (surveys can show how many removals come from agroforestry and in this specific project they determined that zero removals occurred in the baseline)</t>
      </text>
    </comment>
    <comment ref="C60" authorId="7" shapeId="0" xr:uid="{D887F820-3EA0-4A6F-AA40-BC9DB6CF6C73}">
      <text>
        <t>[Threaded comment]
Your version of Excel allows you to read this threaded comment; however, any edits to it will get removed if the file is opened in a newer version of Excel. Learn more: https://go.microsoft.com/fwlink/?linkid=870924
Comment:
    Used VMD0014</t>
      </text>
    </comment>
    <comment ref="E68" authorId="8" shapeId="0" xr:uid="{27E9B31D-C7CD-47EA-B3AA-AC7A05F2CB65}">
      <text>
        <t xml:space="preserve">[Threaded comment]
Your version of Excel allows you to read this threaded comment; however, any edits to it will get removed if the file is opened in a newer version of Excel. Learn more: https://go.microsoft.com/fwlink/?linkid=870924
Comment:
    Since the applicability conditions limit the project to lands that are under agricultural pressure and are degrading, it can be conservatively assumed that the baseline removals due to changes in SOC are zero </t>
      </text>
    </comment>
    <comment ref="C70" authorId="9" shapeId="0" xr:uid="{48463E1D-56D5-4E96-AB70-0A7063FD4294}">
      <text>
        <t>[Threaded comment]
Your version of Excel allows you to read this threaded comment; however, any edits to it will get removed if the file is opened in a newer version of Excel. Learn more: https://go.microsoft.com/fwlink/?linkid=870924
Comment:
    Assume they used the same amount every year</t>
      </text>
    </comment>
    <comment ref="C71" authorId="10" shapeId="0" xr:uid="{383A589B-7301-4C90-9EB7-DED1ED3CD470}">
      <text>
        <t>[Threaded comment]
Your version of Excel allows you to read this threaded comment; however, any edits to it will get removed if the file is opened in a newer version of Excel. Learn more: https://go.microsoft.com/fwlink/?linkid=870924
Comment:
    From CDM tool “Estimation of direct nitrous oxide emission from nitrogen fertilization "</t>
      </text>
    </comment>
    <comment ref="E71" authorId="11" shapeId="0" xr:uid="{46E21953-FE1D-4367-85FC-B50FF9E0ABA6}">
      <text>
        <t xml:space="preserve">[Threaded comment]
Your version of Excel allows you to read this threaded comment; however, any edits to it will get removed if the file is opened in a newer version of Excel. Learn more: https://go.microsoft.com/fwlink/?linkid=870924
Comment:
    Per hectare as mentioned in the project documents </t>
      </text>
    </comment>
    <comment ref="E73" authorId="12" shapeId="0" xr:uid="{B7EB5D2C-8210-4402-835C-375675775E53}">
      <text>
        <t>[Threaded comment]
Your version of Excel allows you to read this threaded comment; however, any edits to it will get removed if the file is opened in a newer version of Excel. Learn more: https://go.microsoft.com/fwlink/?linkid=870924
Comment:
    This is only for Kitale because Kisumu's fertilizer use was so low that the emissions could be considered 0</t>
      </text>
    </comment>
    <comment ref="E84" authorId="13" shapeId="0" xr:uid="{FAE2DD42-DF0A-42F3-8E9F-8F2E465BBB50}">
      <text>
        <t>[Threaded comment]
Your version of Excel allows you to read this threaded comment; however, any edits to it will get removed if the file is opened in a newer version of Excel. Learn more: https://go.microsoft.com/fwlink/?linkid=870924
Comment:
    Number was mentioned in project document as above ground biomass</t>
      </text>
    </comment>
    <comment ref="E87" authorId="14" shapeId="0" xr:uid="{E0D44554-08EB-455F-94F2-42DB8A23D752}">
      <text>
        <t>[Threaded comment]
Your version of Excel allows you to read this threaded comment; however, any edits to it will get removed if the file is opened in a newer version of Excel. Learn more: https://go.microsoft.com/fwlink/?linkid=870924
Comment:
    Cannot find anywhere</t>
      </text>
    </comment>
    <comment ref="E95" authorId="15" shapeId="0" xr:uid="{C1A2687F-61CC-4C0E-A951-D7CAE3F90FE9}">
      <text>
        <t>[Threaded comment]
Your version of Excel allows you to read this threaded comment; however, any edits to it will get removed if the file is opened in a newer version of Excel. Learn more: https://go.microsoft.com/fwlink/?linkid=870924
Comment:
    Project does not include "burning of biomass"</t>
      </text>
    </comment>
    <comment ref="C97" authorId="16" shapeId="0" xr:uid="{5CFEE82A-274C-4500-959A-781424892892}">
      <text>
        <t>[Threaded comment]
Your version of Excel allows you to read this threaded comment; however, any edits to it will get removed if the file is opened in a newer version of Excel. Learn more: https://go.microsoft.com/fwlink/?linkid=870924
Comment:
    Assuming no new trees are planted (This one didn't make much sense compared to the project doc because they mentioned more hectares of land than what is described in their description. All their land isn't covered in trees.)</t>
      </text>
    </comment>
    <comment ref="C100" authorId="17" shapeId="0" xr:uid="{D73B9227-2129-4908-8186-B8618A37B8DF}">
      <text>
        <t xml:space="preserve">[Threaded comment]
Your version of Excel allows you to read this threaded comment; however, any edits to it will get removed if the file is opened in a newer version of Excel. Learn more: https://go.microsoft.com/fwlink/?linkid=870924
Comment:
    Comes from AR-AMS0007
Reply:
    Shrubs, Litter, and Dead Wood are not included as they are not part of this specific project scenario </t>
      </text>
    </comment>
    <comment ref="C101" authorId="18" shapeId="0" xr:uid="{676F6B3E-0070-4EB6-9AC4-71BDB1E99113}">
      <text>
        <t>[Threaded comment]
Your version of Excel allows you to read this threaded comment; however, any edits to it will get removed if the file is opened in a newer version of Excel. Learn more: https://go.microsoft.com/fwlink/?linkid=870924
Comment:
    t in this equation refers to the year but this is the baseline so it would be calculated pre-project</t>
      </text>
    </comment>
    <comment ref="E103" authorId="19" shapeId="0" xr:uid="{2D13A0D4-9E13-4C34-8F1E-EE2C05C2DFCA}">
      <text>
        <t>[Threaded comment]
Your version of Excel allows you to read this threaded comment; however, any edits to it will get removed if the file is opened in a newer version of Excel. Learn more: https://go.microsoft.com/fwlink/?linkid=870924
Comment:
    Kitale</t>
      </text>
    </comment>
    <comment ref="C111" authorId="20" shapeId="0" xr:uid="{F259366C-028D-43E1-A9AA-2173EC6454A1}">
      <text>
        <t>[Threaded comment]
Your version of Excel allows you to read this threaded comment; however, any edits to it will get removed if the file is opened in a newer version of Excel. Learn more: https://go.microsoft.com/fwlink/?linkid=870924
Comment:
    Used VMD0014</t>
      </text>
    </comment>
    <comment ref="E138" authorId="21" shapeId="0" xr:uid="{4C67D1A6-1EF5-4EEC-96CB-6BF9748F99AF}">
      <text>
        <t>[Threaded comment]
Your version of Excel allows you to read this threaded comment; however, any edits to it will get removed if the file is opened in a newer version of Excel. Learn more: https://go.microsoft.com/fwlink/?linkid=870924
Comment:
    Management practice includes cover crops and mulch</t>
      </text>
    </comment>
    <comment ref="E139" authorId="22" shapeId="0" xr:uid="{EC439959-AE70-44B9-AAE7-45EA9AF4ECAD}">
      <text>
        <t>[Threaded comment]
Your version of Excel allows you to read this threaded comment; however, any edits to it will get removed if the file is opened in a newer version of Excel. Learn more: https://go.microsoft.com/fwlink/?linkid=870924
Comment:
    From "Soil Organic Carbon on Cropland Soils" figure</t>
      </text>
    </comment>
  </commentList>
</comments>
</file>

<file path=xl/sharedStrings.xml><?xml version="1.0" encoding="utf-8"?>
<sst xmlns="http://schemas.openxmlformats.org/spreadsheetml/2006/main" count="774" uniqueCount="221">
  <si>
    <t>Total Baseline Emissions and Removals</t>
  </si>
  <si>
    <t>Yes</t>
  </si>
  <si>
    <t>Auto-Calculate</t>
  </si>
  <si>
    <r>
      <rPr>
        <sz val="11"/>
        <color theme="0" tint="-0.34998626667073579"/>
        <rFont val="Calibri"/>
        <family val="2"/>
        <scheme val="minor"/>
      </rPr>
      <t>BE</t>
    </r>
    <r>
      <rPr>
        <vertAlign val="subscript"/>
        <sz val="11"/>
        <color theme="0" tint="-0.34998626667073579"/>
        <rFont val="Calibri"/>
        <family val="2"/>
        <scheme val="minor"/>
      </rPr>
      <t>t</t>
    </r>
    <r>
      <rPr>
        <sz val="11"/>
        <color theme="1"/>
        <rFont val="Calibri"/>
        <family val="2"/>
        <scheme val="minor"/>
      </rPr>
      <t xml:space="preserve"> Baseline emissions in year t, t CO2e</t>
    </r>
  </si>
  <si>
    <t>Value</t>
  </si>
  <si>
    <r>
      <rPr>
        <sz val="11"/>
        <color theme="0" tint="-0.34998626667073579"/>
        <rFont val="Calibri"/>
        <family val="2"/>
        <scheme val="minor"/>
      </rPr>
      <t>BEFF</t>
    </r>
    <r>
      <rPr>
        <vertAlign val="subscript"/>
        <sz val="11"/>
        <color theme="0" tint="-0.34998626667073579"/>
        <rFont val="Calibri"/>
        <family val="2"/>
        <scheme val="minor"/>
      </rPr>
      <t>t</t>
    </r>
    <r>
      <rPr>
        <sz val="11"/>
        <color theme="1"/>
        <rFont val="Calibri"/>
        <family val="2"/>
        <scheme val="minor"/>
      </rPr>
      <t xml:space="preserve"> Baseline emissions due to use of fossil fuels in agricultural management in
year t, t CO2e</t>
    </r>
  </si>
  <si>
    <r>
      <rPr>
        <sz val="11"/>
        <color theme="0" tint="-0.34998626667073579"/>
        <rFont val="Calibri"/>
        <family val="2"/>
        <scheme val="minor"/>
      </rPr>
      <t>BEBB</t>
    </r>
    <r>
      <rPr>
        <vertAlign val="subscript"/>
        <sz val="11"/>
        <color theme="0" tint="-0.34998626667073579"/>
        <rFont val="Calibri"/>
        <family val="2"/>
        <scheme val="minor"/>
      </rPr>
      <t>t</t>
    </r>
    <r>
      <rPr>
        <sz val="11"/>
        <color theme="1"/>
        <rFont val="Calibri"/>
        <family val="2"/>
        <scheme val="minor"/>
      </rPr>
      <t xml:space="preserve"> Baseline emissions due to biomass burning in year t, t CO2e</t>
    </r>
  </si>
  <si>
    <r>
      <rPr>
        <sz val="11"/>
        <color theme="0" tint="-0.34998626667073579"/>
        <rFont val="Calibri"/>
        <family val="2"/>
        <scheme val="minor"/>
      </rPr>
      <t>BRWP</t>
    </r>
    <r>
      <rPr>
        <vertAlign val="subscript"/>
        <sz val="11"/>
        <color theme="0" tint="-0.34998626667073579"/>
        <rFont val="Calibri"/>
        <family val="2"/>
        <scheme val="minor"/>
      </rPr>
      <t>t</t>
    </r>
    <r>
      <rPr>
        <sz val="11"/>
        <color theme="1"/>
        <rFont val="Calibri"/>
        <family val="2"/>
        <scheme val="minor"/>
      </rPr>
      <t xml:space="preserve"> Baseline removals due to changes in woody perennials in year t, t CO2e</t>
    </r>
  </si>
  <si>
    <t>Required Field</t>
  </si>
  <si>
    <t>Schema Type</t>
  </si>
  <si>
    <t xml:space="preserve">Question </t>
  </si>
  <si>
    <t>Allow Multiple Answers</t>
  </si>
  <si>
    <t>Answer</t>
  </si>
  <si>
    <t>Project Details</t>
  </si>
  <si>
    <t>String</t>
  </si>
  <si>
    <t>Summary of the Project Description</t>
  </si>
  <si>
    <t>No</t>
  </si>
  <si>
    <t>Project Scope</t>
  </si>
  <si>
    <t>Project Scope 14: Afforestation and reforestation</t>
  </si>
  <si>
    <t>Project Category</t>
  </si>
  <si>
    <t>Project Category: Adoption of Sustainable Agriculture Land Management</t>
  </si>
  <si>
    <t>Type of Activity</t>
  </si>
  <si>
    <t>Project Eligibility</t>
  </si>
  <si>
    <t>Project Proponent Organization Name</t>
  </si>
  <si>
    <t>Name</t>
  </si>
  <si>
    <t>Project Proponent Contact Person</t>
  </si>
  <si>
    <t>John Doe</t>
  </si>
  <si>
    <t xml:space="preserve">Project Proponent Title </t>
  </si>
  <si>
    <t xml:space="preserve">Owner </t>
  </si>
  <si>
    <t>Address</t>
  </si>
  <si>
    <t xml:space="preserve">Project Proponent Address </t>
  </si>
  <si>
    <t>Phone Number</t>
  </si>
  <si>
    <t xml:space="preserve">Project Proponent Telephone </t>
  </si>
  <si>
    <t>(305) 222-3131</t>
  </si>
  <si>
    <t>Email</t>
  </si>
  <si>
    <t>Project Proponent Email</t>
  </si>
  <si>
    <t>JD@XYZagriculture.com</t>
  </si>
  <si>
    <t>Evidence of Ownership</t>
  </si>
  <si>
    <t xml:space="preserve">Legal title to land </t>
  </si>
  <si>
    <t>Participation under other GHG Programs</t>
  </si>
  <si>
    <t>Other Forms of Environmental Credit</t>
  </si>
  <si>
    <t>Title and Reference of Methodologies</t>
  </si>
  <si>
    <t>VM0017 Adoption of Sustainable Agriculture Land Management, Version 1.0</t>
  </si>
  <si>
    <t>AR-AMS0007: Afforestation and reforestation project activities implemented on lands other than wetlands Version 3.1</t>
  </si>
  <si>
    <t xml:space="preserve">Estimation of carbon stocks and change in carbon stocks in dead wood and litter in A/R CDM project activities Version 03.1 </t>
  </si>
  <si>
    <t>Estimation of carbon stocks and change in carbon stocks of trees and shrubs in A/R CDM project activities</t>
  </si>
  <si>
    <t>Estimation of non-CO2 GHG emissions resulting from burning of biomass attributable to an A/R CDM project activity Version 04.0.0</t>
  </si>
  <si>
    <t>Description of Project Area</t>
  </si>
  <si>
    <t>Image</t>
  </si>
  <si>
    <t>Maps of the Project Area</t>
  </si>
  <si>
    <t>Date Range</t>
  </si>
  <si>
    <t>Crediting Period</t>
  </si>
  <si>
    <t>January 1,2023 - December 31, 2032</t>
  </si>
  <si>
    <t>Monitoring Period</t>
  </si>
  <si>
    <t>Carbon Pools</t>
  </si>
  <si>
    <t xml:space="preserve">Yes </t>
  </si>
  <si>
    <t>Above Ground Tree Biomass</t>
  </si>
  <si>
    <t>Belowground Tree Biomass</t>
  </si>
  <si>
    <t>Soil Organic Carbon (SOC)</t>
  </si>
  <si>
    <t>GHG Sources</t>
  </si>
  <si>
    <t>Monitoring Plan</t>
  </si>
  <si>
    <r>
      <rPr>
        <sz val="11"/>
        <color theme="0" tint="-0.34998626667073579"/>
        <rFont val="Calibri"/>
        <family val="2"/>
        <scheme val="minor"/>
      </rPr>
      <t>BEF</t>
    </r>
    <r>
      <rPr>
        <vertAlign val="subscript"/>
        <sz val="11"/>
        <color theme="0" tint="-0.34998626667073579"/>
        <rFont val="Calibri"/>
        <family val="2"/>
        <scheme val="minor"/>
      </rPr>
      <t>t</t>
    </r>
    <r>
      <rPr>
        <sz val="11"/>
        <color theme="1"/>
        <rFont val="Calibri"/>
        <family val="2"/>
        <scheme val="minor"/>
      </rPr>
      <t xml:space="preserve"> (Kisumu) Baseline emissions due to nitrogen fertilizer use in year t, t CO2e</t>
    </r>
  </si>
  <si>
    <r>
      <rPr>
        <sz val="11"/>
        <color theme="0" tint="-0.34998626667073579"/>
        <rFont val="Calibri"/>
        <family val="2"/>
        <scheme val="minor"/>
      </rPr>
      <t>BEF</t>
    </r>
    <r>
      <rPr>
        <vertAlign val="subscript"/>
        <sz val="11"/>
        <color theme="0" tint="-0.34998626667073579"/>
        <rFont val="Calibri"/>
        <family val="2"/>
        <scheme val="minor"/>
      </rPr>
      <t>t</t>
    </r>
    <r>
      <rPr>
        <sz val="11"/>
        <color theme="1"/>
        <rFont val="Calibri"/>
        <family val="2"/>
        <scheme val="minor"/>
      </rPr>
      <t xml:space="preserve"> (Kitale) Baseline emissions due to nitrogen fertilizer use in year t, t CO2e</t>
    </r>
  </si>
  <si>
    <r>
      <rPr>
        <sz val="11"/>
        <color theme="0" tint="-0.34998626667073579"/>
        <rFont val="Calibri"/>
        <family val="2"/>
        <scheme val="minor"/>
      </rPr>
      <t>BEN</t>
    </r>
    <r>
      <rPr>
        <vertAlign val="subscript"/>
        <sz val="11"/>
        <color theme="0" tint="-0.34998626667073579"/>
        <rFont val="Calibri"/>
        <family val="2"/>
        <scheme val="minor"/>
      </rPr>
      <t>t</t>
    </r>
    <r>
      <rPr>
        <sz val="11"/>
        <color theme="0" tint="-0.34998626667073579"/>
        <rFont val="Calibri"/>
        <family val="2"/>
        <scheme val="minor"/>
      </rPr>
      <t xml:space="preserve"> </t>
    </r>
    <r>
      <rPr>
        <sz val="11"/>
        <rFont val="Calibri"/>
        <family val="2"/>
        <scheme val="minor"/>
      </rPr>
      <t>Baseline emissions from the use of N-fixing species</t>
    </r>
  </si>
  <si>
    <r>
      <rPr>
        <sz val="11"/>
        <color theme="0" tint="-0.34998626667073579"/>
        <rFont val="Calibri"/>
        <family val="2"/>
      </rPr>
      <t>∆C</t>
    </r>
    <r>
      <rPr>
        <vertAlign val="subscript"/>
        <sz val="11"/>
        <color theme="0" tint="-0.34998626667073579"/>
        <rFont val="Calibri"/>
        <family val="2"/>
      </rPr>
      <t>BSL,t</t>
    </r>
    <r>
      <rPr>
        <sz val="11"/>
        <color theme="1"/>
        <rFont val="Calibri"/>
        <family val="2"/>
      </rPr>
      <t xml:space="preserve"> Baseline net GHG removals by sinks in year t; t CO2-e</t>
    </r>
  </si>
  <si>
    <r>
      <rPr>
        <sz val="11"/>
        <color theme="0" tint="-0.34998626667073579"/>
        <rFont val="Calibri"/>
        <family val="2"/>
      </rPr>
      <t>∆C</t>
    </r>
    <r>
      <rPr>
        <vertAlign val="subscript"/>
        <sz val="11"/>
        <color theme="0" tint="-0.34998626667073579"/>
        <rFont val="Calibri"/>
        <family val="2"/>
      </rPr>
      <t>TREE_BSL,t</t>
    </r>
    <r>
      <rPr>
        <sz val="11"/>
        <color theme="1"/>
        <rFont val="Calibri"/>
        <family val="2"/>
      </rPr>
      <t xml:space="preserve"> Change in carbon stock in baseline tree biomass within the project
boundary in year t, as estimated in the tool “Estimation of carbon
stocks and change in carbon stocks of trees and shrubs in A/R
CDM project activities”; t CO2-e</t>
    </r>
  </si>
  <si>
    <r>
      <rPr>
        <sz val="11"/>
        <color theme="0" tint="-0.34998626667073579"/>
        <rFont val="Calibri"/>
        <family val="2"/>
      </rPr>
      <t>CF</t>
    </r>
    <r>
      <rPr>
        <vertAlign val="subscript"/>
        <sz val="11"/>
        <color theme="0" tint="-0.34998626667073579"/>
        <rFont val="Calibri"/>
        <family val="2"/>
      </rPr>
      <t>TREE</t>
    </r>
    <r>
      <rPr>
        <sz val="11"/>
        <color theme="1"/>
        <rFont val="Calibri"/>
        <family val="2"/>
      </rPr>
      <t xml:space="preserve"> Carbon fraction of tree biomass; t C (t.d.m.)-1</t>
    </r>
  </si>
  <si>
    <r>
      <rPr>
        <sz val="11"/>
        <color theme="0" tint="-0.34998626667073579"/>
        <rFont val="Calibri"/>
        <family val="2"/>
      </rPr>
      <t>R</t>
    </r>
    <r>
      <rPr>
        <vertAlign val="subscript"/>
        <sz val="11"/>
        <color theme="0" tint="-0.34998626667073579"/>
        <rFont val="Calibri"/>
        <family val="2"/>
      </rPr>
      <t>TREE</t>
    </r>
    <r>
      <rPr>
        <sz val="11"/>
        <color theme="1"/>
        <rFont val="Calibri"/>
        <family val="2"/>
      </rPr>
      <t xml:space="preserve"> Root-shoot ratio for the trees in the baseline; dimensionless</t>
    </r>
  </si>
  <si>
    <r>
      <rPr>
        <sz val="11"/>
        <color theme="0" tint="-0.34998626667073579"/>
        <rFont val="Calibri"/>
        <family val="2"/>
      </rPr>
      <t>CC</t>
    </r>
    <r>
      <rPr>
        <vertAlign val="subscript"/>
        <sz val="11"/>
        <color theme="0" tint="-0.34998626667073579"/>
        <rFont val="Calibri"/>
        <family val="2"/>
      </rPr>
      <t>TREE_BSL, i</t>
    </r>
    <r>
      <rPr>
        <vertAlign val="subscript"/>
        <sz val="11"/>
        <color theme="1"/>
        <rFont val="Calibri"/>
        <family val="2"/>
      </rPr>
      <t xml:space="preserve"> </t>
    </r>
    <r>
      <rPr>
        <sz val="11"/>
        <color theme="1"/>
        <rFont val="Calibri"/>
        <family val="2"/>
      </rPr>
      <t>Crown cover of trees in the baseline, in baseline stratum i, at the
start of the A/R CDM project activity, expressed as a fraction; dimensionless</t>
    </r>
  </si>
  <si>
    <r>
      <rPr>
        <sz val="11"/>
        <color theme="0" tint="-0.34998626667073579"/>
        <rFont val="Calibri"/>
        <family val="2"/>
      </rPr>
      <t>A</t>
    </r>
    <r>
      <rPr>
        <vertAlign val="subscript"/>
        <sz val="11"/>
        <color theme="0" tint="-0.34998626667073579"/>
        <rFont val="Calibri"/>
        <family val="2"/>
      </rPr>
      <t>i</t>
    </r>
    <r>
      <rPr>
        <sz val="11"/>
        <color theme="0" tint="-0.34998626667073579"/>
        <rFont val="Calibri"/>
        <family val="2"/>
      </rPr>
      <t xml:space="preserve"> </t>
    </r>
    <r>
      <rPr>
        <sz val="11"/>
        <color theme="1"/>
        <rFont val="Calibri"/>
        <family val="2"/>
      </rPr>
      <t>Area of baseline stratum i, delineated on the basis of tree crown
cover at the start of the A/R CDM project activity; ha</t>
    </r>
  </si>
  <si>
    <r>
      <rPr>
        <sz val="11"/>
        <color theme="0" tint="-0.34998626667073579"/>
        <rFont val="Calibri"/>
        <family val="2"/>
      </rPr>
      <t>∆B</t>
    </r>
    <r>
      <rPr>
        <vertAlign val="subscript"/>
        <sz val="11"/>
        <color theme="0" tint="-0.34998626667073579"/>
        <rFont val="Calibri"/>
        <family val="2"/>
      </rPr>
      <t>FOREST</t>
    </r>
    <r>
      <rPr>
        <sz val="11"/>
        <color theme="1"/>
        <rFont val="Calibri"/>
        <family val="2"/>
      </rPr>
      <t xml:space="preserve"> Default mean annual increment of above-ground biomass in forest
in the region or country where the A/R CDM project activity is
located; t d.m. ha-1 yr-1</t>
    </r>
  </si>
  <si>
    <t>Baseline emissions from use of fossil fuels in agriculture management</t>
  </si>
  <si>
    <t>Baseline removals from existing woody perennials</t>
  </si>
  <si>
    <t>Baseline removals due to change in soil organic carbon</t>
  </si>
  <si>
    <r>
      <rPr>
        <sz val="11"/>
        <color theme="0" tint="-0.34998626667073579"/>
        <rFont val="Calibri"/>
        <family val="2"/>
        <scheme val="minor"/>
      </rPr>
      <t>BRS</t>
    </r>
    <r>
      <rPr>
        <vertAlign val="subscript"/>
        <sz val="11"/>
        <color theme="0" tint="-0.34998626667073579"/>
        <rFont val="Calibri"/>
        <family val="2"/>
        <scheme val="minor"/>
      </rPr>
      <t>t</t>
    </r>
    <r>
      <rPr>
        <vertAlign val="subscript"/>
        <sz val="11"/>
        <color theme="1"/>
        <rFont val="Calibri"/>
        <family val="2"/>
        <scheme val="minor"/>
      </rPr>
      <t xml:space="preserve"> </t>
    </r>
    <r>
      <rPr>
        <sz val="11"/>
        <color theme="1"/>
        <rFont val="Calibri"/>
        <family val="2"/>
        <scheme val="minor"/>
      </rPr>
      <t>Baseline removals due to changes in soil organic carbon in year t, t CO2e</t>
    </r>
  </si>
  <si>
    <r>
      <rPr>
        <sz val="11"/>
        <color theme="0" tint="-0.34998626667073579"/>
        <rFont val="Calibri"/>
        <family val="2"/>
      </rPr>
      <t>E</t>
    </r>
    <r>
      <rPr>
        <vertAlign val="subscript"/>
        <sz val="11"/>
        <color theme="0" tint="-0.34998626667073579"/>
        <rFont val="Calibri"/>
        <family val="2"/>
      </rPr>
      <t>FC,t</t>
    </r>
    <r>
      <rPr>
        <sz val="11"/>
        <color theme="0" tint="-0.34998626667073579"/>
        <rFont val="Calibri"/>
        <family val="2"/>
      </rPr>
      <t xml:space="preserve"> </t>
    </r>
    <r>
      <rPr>
        <sz val="11"/>
        <color theme="1"/>
        <rFont val="Calibri"/>
        <family val="2"/>
      </rPr>
      <t>Net CO2-e emissions of Fuel Consumption in stratum i in year t; t CO2-e</t>
    </r>
  </si>
  <si>
    <r>
      <rPr>
        <sz val="11"/>
        <color theme="0" tint="-0.34998626667073579"/>
        <rFont val="Calibri"/>
        <family val="2"/>
      </rPr>
      <t>Fuel</t>
    </r>
    <r>
      <rPr>
        <vertAlign val="subscript"/>
        <sz val="11"/>
        <color theme="0" tint="-0.34998626667073579"/>
        <rFont val="Calibri"/>
        <family val="2"/>
      </rPr>
      <t>a,i,t</t>
    </r>
    <r>
      <rPr>
        <sz val="11"/>
        <color theme="1"/>
        <rFont val="Calibri"/>
        <family val="2"/>
      </rPr>
      <t xml:space="preserve"> Amount of Fuel of type a consumed in stratum i in year t; terrajoule (TJ)</t>
    </r>
  </si>
  <si>
    <r>
      <rPr>
        <sz val="11"/>
        <color theme="0" tint="-0.34998626667073579"/>
        <rFont val="Calibri"/>
        <family val="2"/>
      </rPr>
      <t>EF</t>
    </r>
    <r>
      <rPr>
        <vertAlign val="subscript"/>
        <sz val="11"/>
        <color theme="0" tint="-0.34998626667073579"/>
        <rFont val="Calibri"/>
        <family val="2"/>
      </rPr>
      <t>a</t>
    </r>
    <r>
      <rPr>
        <sz val="11"/>
        <color theme="1"/>
        <rFont val="Calibri"/>
        <family val="2"/>
      </rPr>
      <t xml:space="preserve"> Emission Factor of Fuel type a; tCO2-e/TJ</t>
    </r>
  </si>
  <si>
    <r>
      <rPr>
        <sz val="11"/>
        <color theme="0" tint="-0.34998626667073579"/>
        <rFont val="Calibri"/>
        <family val="2"/>
      </rPr>
      <t>a</t>
    </r>
    <r>
      <rPr>
        <sz val="11"/>
        <color theme="1"/>
        <rFont val="Calibri"/>
        <family val="2"/>
      </rPr>
      <t xml:space="preserve"> 1,2,3,…A fuel types (e.g. diesel, gasoline, etc.)</t>
    </r>
  </si>
  <si>
    <r>
      <t>Liters</t>
    </r>
    <r>
      <rPr>
        <vertAlign val="subscript"/>
        <sz val="11"/>
        <color theme="0" tint="-0.34998626667073579"/>
        <rFont val="Calibri"/>
        <family val="2"/>
      </rPr>
      <t>Fuel a,t</t>
    </r>
    <r>
      <rPr>
        <sz val="11"/>
        <color theme="0" tint="-0.34998626667073579"/>
        <rFont val="Calibri"/>
        <family val="2"/>
      </rPr>
      <t xml:space="preserve"> </t>
    </r>
    <r>
      <rPr>
        <sz val="11"/>
        <rFont val="Calibri"/>
        <family val="2"/>
      </rPr>
      <t>Quantity of Fuel of type a consumed in stratum i in year t; ltr</t>
    </r>
  </si>
  <si>
    <r>
      <t>Density</t>
    </r>
    <r>
      <rPr>
        <vertAlign val="subscript"/>
        <sz val="11"/>
        <color theme="0" tint="-0.34998626667073579"/>
        <rFont val="Calibri"/>
        <family val="2"/>
      </rPr>
      <t>Fuel a</t>
    </r>
    <r>
      <rPr>
        <sz val="11"/>
        <color theme="0" tint="-0.34998626667073579"/>
        <rFont val="Calibri"/>
        <family val="2"/>
      </rPr>
      <t xml:space="preserve"> </t>
    </r>
    <r>
      <rPr>
        <sz val="11"/>
        <rFont val="Calibri"/>
        <family val="2"/>
      </rPr>
      <t>Density of Fuel type a; kg/ltr</t>
    </r>
  </si>
  <si>
    <r>
      <t>NCV</t>
    </r>
    <r>
      <rPr>
        <vertAlign val="subscript"/>
        <sz val="11"/>
        <color theme="0" tint="-0.34998626667073579"/>
        <rFont val="Calibri"/>
        <family val="2"/>
      </rPr>
      <t>Fuel a</t>
    </r>
    <r>
      <rPr>
        <sz val="11"/>
        <rFont val="Calibri"/>
        <family val="2"/>
      </rPr>
      <t xml:space="preserve"> Net Calorific Value of Fuel type a; TJ/Gg</t>
    </r>
  </si>
  <si>
    <t>Project emissions due to fertilizer use</t>
  </si>
  <si>
    <r>
      <t>N</t>
    </r>
    <r>
      <rPr>
        <vertAlign val="subscript"/>
        <sz val="11"/>
        <color theme="0" tint="-0.34998626667073579"/>
        <rFont val="Calibri"/>
        <family val="2"/>
        <scheme val="minor"/>
      </rPr>
      <t>2</t>
    </r>
    <r>
      <rPr>
        <sz val="11"/>
        <color theme="0" tint="-0.34998626667073579"/>
        <rFont val="Calibri"/>
        <family val="2"/>
        <scheme val="minor"/>
      </rPr>
      <t>0</t>
    </r>
    <r>
      <rPr>
        <vertAlign val="subscript"/>
        <sz val="11"/>
        <color theme="0" tint="-0.34998626667073579"/>
        <rFont val="Calibri"/>
        <family val="2"/>
        <scheme val="minor"/>
      </rPr>
      <t>direct-N,t</t>
    </r>
    <r>
      <rPr>
        <sz val="11"/>
        <color theme="0" tint="-0.34998626667073579"/>
        <rFont val="Calibri"/>
        <family val="2"/>
        <scheme val="minor"/>
      </rPr>
      <t xml:space="preserve"> </t>
    </r>
    <r>
      <rPr>
        <sz val="11"/>
        <rFont val="Calibri"/>
        <family val="2"/>
        <scheme val="minor"/>
      </rPr>
      <t xml:space="preserve">Direct N2O emission as a result of nitrogen application within the
project boundary, t-CO2-e in year t </t>
    </r>
  </si>
  <si>
    <r>
      <rPr>
        <sz val="11"/>
        <color theme="0" tint="-0.34998626667073579"/>
        <rFont val="Calibri"/>
        <family val="2"/>
        <scheme val="minor"/>
      </rPr>
      <t>F</t>
    </r>
    <r>
      <rPr>
        <vertAlign val="subscript"/>
        <sz val="11"/>
        <color theme="0" tint="-0.34998626667073579"/>
        <rFont val="Calibri"/>
        <family val="2"/>
        <scheme val="minor"/>
      </rPr>
      <t>SN,t</t>
    </r>
    <r>
      <rPr>
        <sz val="11"/>
        <color theme="0" tint="-0.34998626667073579"/>
        <rFont val="Calibri"/>
        <family val="2"/>
        <scheme val="minor"/>
      </rPr>
      <t xml:space="preserve"> </t>
    </r>
    <r>
      <rPr>
        <sz val="11"/>
        <color theme="1"/>
        <rFont val="Calibri"/>
        <family val="2"/>
        <scheme val="minor"/>
      </rPr>
      <t>Mass of synthetic fertilizer nitrogen applied adjusted for volatilization
as NH3 and NOX, t-N in year t</t>
    </r>
  </si>
  <si>
    <r>
      <rPr>
        <sz val="11"/>
        <color theme="0" tint="-0.34998626667073579"/>
        <rFont val="Calibri"/>
        <family val="2"/>
        <scheme val="minor"/>
      </rPr>
      <t>MS</t>
    </r>
    <r>
      <rPr>
        <vertAlign val="subscript"/>
        <sz val="11"/>
        <color theme="0" tint="-0.34998626667073579"/>
        <rFont val="Calibri"/>
        <family val="2"/>
        <scheme val="minor"/>
      </rPr>
      <t>Fi,t</t>
    </r>
    <r>
      <rPr>
        <sz val="11"/>
        <color theme="1"/>
        <rFont val="Calibri"/>
        <family val="2"/>
        <scheme val="minor"/>
      </rPr>
      <t xml:space="preserve"> Mass of synthetic fertilizer type i applied, tonne in year t </t>
    </r>
  </si>
  <si>
    <r>
      <rPr>
        <sz val="11"/>
        <color theme="0" tint="-0.34998626667073579"/>
        <rFont val="Calibri"/>
        <family val="2"/>
        <scheme val="minor"/>
      </rPr>
      <t>EF</t>
    </r>
    <r>
      <rPr>
        <vertAlign val="subscript"/>
        <sz val="11"/>
        <color theme="0" tint="-0.34998626667073579"/>
        <rFont val="Calibri"/>
        <family val="2"/>
        <scheme val="minor"/>
      </rPr>
      <t>1</t>
    </r>
    <r>
      <rPr>
        <sz val="11"/>
        <color theme="1"/>
        <rFont val="Calibri"/>
        <family val="2"/>
        <scheme val="minor"/>
      </rPr>
      <t xml:space="preserve"> Emission Factor for emissions from N inputs, tonne-N2O-N (t-N
input)-1</t>
    </r>
  </si>
  <si>
    <r>
      <rPr>
        <sz val="11"/>
        <color theme="0" tint="-0.34998626667073579"/>
        <rFont val="Calibri"/>
        <family val="2"/>
        <scheme val="minor"/>
      </rPr>
      <t>Frac</t>
    </r>
    <r>
      <rPr>
        <vertAlign val="subscript"/>
        <sz val="11"/>
        <color theme="0" tint="-0.34998626667073579"/>
        <rFont val="Calibri"/>
        <family val="2"/>
        <scheme val="minor"/>
      </rPr>
      <t>GASF</t>
    </r>
    <r>
      <rPr>
        <sz val="11"/>
        <color theme="1"/>
        <rFont val="Calibri"/>
        <family val="2"/>
        <scheme val="minor"/>
      </rPr>
      <t xml:space="preserve"> Fraction that volatilises as NH3 and NOX for synthetic fertilizers,
dimensionless</t>
    </r>
  </si>
  <si>
    <r>
      <rPr>
        <sz val="11"/>
        <color theme="0" tint="-0.34998626667073579"/>
        <rFont val="Calibri"/>
        <family val="2"/>
        <scheme val="minor"/>
      </rPr>
      <t>GWP</t>
    </r>
    <r>
      <rPr>
        <vertAlign val="subscript"/>
        <sz val="11"/>
        <color theme="0" tint="-0.34998626667073579"/>
        <rFont val="Calibri"/>
        <family val="2"/>
        <scheme val="minor"/>
      </rPr>
      <t>N20</t>
    </r>
    <r>
      <rPr>
        <sz val="11"/>
        <color theme="0" tint="-0.34998626667073579"/>
        <rFont val="Calibri"/>
        <family val="2"/>
        <scheme val="minor"/>
      </rPr>
      <t xml:space="preserve"> </t>
    </r>
    <r>
      <rPr>
        <sz val="11"/>
        <color theme="1"/>
        <rFont val="Calibri"/>
        <family val="2"/>
        <scheme val="minor"/>
      </rPr>
      <t xml:space="preserve">Global Warming Potential for N2O, kg-CO2-e (kg-N2O)-1 </t>
    </r>
  </si>
  <si>
    <r>
      <rPr>
        <sz val="11"/>
        <color theme="0" tint="-0.34998626667073579"/>
        <rFont val="Calibri"/>
        <family val="2"/>
        <scheme val="minor"/>
      </rPr>
      <t>NC</t>
    </r>
    <r>
      <rPr>
        <vertAlign val="subscript"/>
        <sz val="11"/>
        <color theme="0" tint="-0.34998626667073579"/>
        <rFont val="Calibri"/>
        <family val="2"/>
        <scheme val="minor"/>
      </rPr>
      <t>SFi</t>
    </r>
    <r>
      <rPr>
        <sz val="11"/>
        <color theme="0" tint="-0.34998626667073579"/>
        <rFont val="Calibri"/>
        <family val="2"/>
        <scheme val="minor"/>
      </rPr>
      <t xml:space="preserve"> </t>
    </r>
    <r>
      <rPr>
        <sz val="11"/>
        <color theme="1"/>
        <rFont val="Calibri"/>
        <family val="2"/>
        <scheme val="minor"/>
      </rPr>
      <t>Nitrogen content of synthetic fertilizer type i applied, g-N (100 g
fertilizer)
-1</t>
    </r>
  </si>
  <si>
    <r>
      <rPr>
        <sz val="11"/>
        <color theme="0" tint="-0.34998626667073579"/>
        <rFont val="Calibri"/>
        <family val="2"/>
        <scheme val="minor"/>
      </rPr>
      <t xml:space="preserve">I </t>
    </r>
    <r>
      <rPr>
        <sz val="11"/>
        <color theme="1"/>
        <rFont val="Calibri"/>
        <family val="2"/>
        <scheme val="minor"/>
      </rPr>
      <t xml:space="preserve">Number of synthetic fertilizer types </t>
    </r>
  </si>
  <si>
    <r>
      <rPr>
        <sz val="11"/>
        <color theme="0" tint="-0.34998626667073579"/>
        <rFont val="Calibri"/>
        <family val="2"/>
        <scheme val="minor"/>
      </rPr>
      <t>MW</t>
    </r>
    <r>
      <rPr>
        <vertAlign val="subscript"/>
        <sz val="11"/>
        <color theme="0" tint="-0.34998626667073579"/>
        <rFont val="Calibri"/>
        <family val="2"/>
        <scheme val="minor"/>
      </rPr>
      <t>N20</t>
    </r>
    <r>
      <rPr>
        <sz val="11"/>
        <color theme="1"/>
        <rFont val="Calibri"/>
        <family val="2"/>
        <scheme val="minor"/>
      </rPr>
      <t xml:space="preserve"> Ratio of molecular weights of N2O and N, tonne-N2O (t-N)-1</t>
    </r>
  </si>
  <si>
    <t>Project emissions due to the use of N-fixing species</t>
  </si>
  <si>
    <r>
      <rPr>
        <sz val="11"/>
        <color theme="0" tint="-0.34998626667073579"/>
        <rFont val="Calibri"/>
        <family val="2"/>
        <scheme val="minor"/>
      </rPr>
      <t>N20</t>
    </r>
    <r>
      <rPr>
        <vertAlign val="subscript"/>
        <sz val="11"/>
        <color theme="0" tint="-0.34998626667073579"/>
        <rFont val="Calibri"/>
        <family val="2"/>
        <scheme val="minor"/>
      </rPr>
      <t>direct- N,t</t>
    </r>
    <r>
      <rPr>
        <sz val="11"/>
        <color theme="0" tint="-0.34998626667073579"/>
        <rFont val="Calibri"/>
        <family val="2"/>
        <scheme val="minor"/>
      </rPr>
      <t xml:space="preserve"> </t>
    </r>
    <r>
      <rPr>
        <sz val="11"/>
        <color theme="1"/>
        <rFont val="Calibri"/>
        <family val="2"/>
        <scheme val="minor"/>
      </rPr>
      <t>Direct N2O emission as a result of nitrogen application within the project boundary, t-CO2-e in year t (N-fixing species)</t>
    </r>
  </si>
  <si>
    <r>
      <rPr>
        <sz val="11"/>
        <color theme="0" tint="-0.34998626667073579"/>
        <rFont val="Calibri"/>
        <family val="2"/>
        <scheme val="minor"/>
      </rPr>
      <t>F</t>
    </r>
    <r>
      <rPr>
        <vertAlign val="subscript"/>
        <sz val="11"/>
        <color theme="0" tint="-0.34998626667073579"/>
        <rFont val="Calibri"/>
        <family val="2"/>
        <scheme val="minor"/>
      </rPr>
      <t>CR,t</t>
    </r>
    <r>
      <rPr>
        <vertAlign val="subscript"/>
        <sz val="11"/>
        <color theme="1"/>
        <rFont val="Calibri"/>
        <family val="2"/>
        <scheme val="minor"/>
      </rPr>
      <t xml:space="preserve"> </t>
    </r>
    <r>
      <rPr>
        <sz val="11"/>
        <color theme="1"/>
        <rFont val="Calibri"/>
        <family val="2"/>
        <scheme val="minor"/>
      </rPr>
      <t xml:space="preserve"> Amount of N in crop residues (above and below ground), including Nfixing crops returned to soils annually, kg N yr-1
in year t</t>
    </r>
  </si>
  <si>
    <r>
      <rPr>
        <sz val="11"/>
        <color theme="0" tint="-0.34998626667073579"/>
        <rFont val="Calibri"/>
        <family val="2"/>
        <scheme val="minor"/>
      </rPr>
      <t>Crop</t>
    </r>
    <r>
      <rPr>
        <vertAlign val="subscript"/>
        <sz val="11"/>
        <color theme="0" tint="-0.34998626667073579"/>
        <rFont val="Calibri"/>
        <family val="2"/>
        <scheme val="minor"/>
      </rPr>
      <t>i,t</t>
    </r>
    <r>
      <rPr>
        <sz val="11"/>
        <color theme="1"/>
        <rFont val="Calibri"/>
        <family val="2"/>
        <scheme val="minor"/>
      </rPr>
      <t xml:space="preserve"> Harvested annual dry matter yield for crop i in year t, kg d.m. ha-1</t>
    </r>
  </si>
  <si>
    <r>
      <rPr>
        <sz val="11"/>
        <color theme="0" tint="-0.34998626667073579"/>
        <rFont val="Calibri"/>
        <family val="2"/>
        <scheme val="minor"/>
      </rPr>
      <t>Area</t>
    </r>
    <r>
      <rPr>
        <vertAlign val="subscript"/>
        <sz val="11"/>
        <color theme="0" tint="-0.34998626667073579"/>
        <rFont val="Calibri"/>
        <family val="2"/>
        <scheme val="minor"/>
      </rPr>
      <t>i,t</t>
    </r>
    <r>
      <rPr>
        <sz val="11"/>
        <color theme="1"/>
        <rFont val="Calibri"/>
        <family val="2"/>
        <scheme val="minor"/>
      </rPr>
      <t xml:space="preserve"> total annual area harvested of N-fixing crop i or trees i in year t, ha yr-1</t>
    </r>
  </si>
  <si>
    <r>
      <rPr>
        <sz val="11"/>
        <color theme="0" tint="-0.34998626667073579"/>
        <rFont val="Calibri"/>
        <family val="2"/>
        <scheme val="minor"/>
      </rPr>
      <t>Areaburnt</t>
    </r>
    <r>
      <rPr>
        <vertAlign val="subscript"/>
        <sz val="11"/>
        <color theme="0" tint="-0.34998626667073579"/>
        <rFont val="Calibri"/>
        <family val="2"/>
        <scheme val="minor"/>
      </rPr>
      <t>i,t</t>
    </r>
    <r>
      <rPr>
        <sz val="11"/>
        <color theme="1"/>
        <rFont val="Calibri"/>
        <family val="2"/>
        <scheme val="minor"/>
      </rPr>
      <t xml:space="preserve"> annual area of N-fixing crop i or trees burnt in year t, ha yr-1</t>
    </r>
  </si>
  <si>
    <r>
      <rPr>
        <sz val="11"/>
        <color theme="0" tint="-0.34998626667073579"/>
        <rFont val="Calibri"/>
        <family val="2"/>
        <scheme val="minor"/>
      </rPr>
      <t>C</t>
    </r>
    <r>
      <rPr>
        <vertAlign val="subscript"/>
        <sz val="11"/>
        <color theme="0" tint="-0.34998626667073579"/>
        <rFont val="Calibri"/>
        <family val="2"/>
        <scheme val="minor"/>
      </rPr>
      <t>f</t>
    </r>
    <r>
      <rPr>
        <vertAlign val="subscript"/>
        <sz val="11"/>
        <color theme="1"/>
        <rFont val="Calibri"/>
        <family val="2"/>
        <scheme val="minor"/>
      </rPr>
      <t xml:space="preserve">  </t>
    </r>
    <r>
      <rPr>
        <sz val="11"/>
        <color theme="1"/>
        <rFont val="Calibri"/>
        <family val="2"/>
        <scheme val="minor"/>
      </rPr>
      <t>combustion factor (dimensionless)</t>
    </r>
  </si>
  <si>
    <r>
      <rPr>
        <sz val="11"/>
        <color theme="0" tint="-0.34998626667073579"/>
        <rFont val="Calibri"/>
        <family val="2"/>
        <scheme val="minor"/>
      </rPr>
      <t>Frac</t>
    </r>
    <r>
      <rPr>
        <vertAlign val="subscript"/>
        <sz val="11"/>
        <color theme="0" tint="-0.34998626667073579"/>
        <rFont val="Calibri"/>
        <family val="2"/>
        <scheme val="minor"/>
      </rPr>
      <t>Renew</t>
    </r>
    <r>
      <rPr>
        <sz val="11"/>
        <color theme="1"/>
        <rFont val="Calibri"/>
        <family val="2"/>
        <scheme val="minor"/>
      </rPr>
      <t xml:space="preserve"> fraction of total area under crop that is renewed annually</t>
    </r>
  </si>
  <si>
    <r>
      <rPr>
        <sz val="11"/>
        <color theme="0" tint="-0.34998626667073579"/>
        <rFont val="Calibri"/>
        <family val="2"/>
        <scheme val="minor"/>
      </rPr>
      <t>R</t>
    </r>
    <r>
      <rPr>
        <vertAlign val="subscript"/>
        <sz val="11"/>
        <color theme="0" tint="-0.34998626667073579"/>
        <rFont val="Calibri"/>
        <family val="2"/>
        <scheme val="minor"/>
      </rPr>
      <t>AG,i,t</t>
    </r>
    <r>
      <rPr>
        <sz val="11"/>
        <color theme="1"/>
        <rFont val="Calibri"/>
        <family val="2"/>
        <scheme val="minor"/>
      </rPr>
      <t xml:space="preserve"> ratio of above-ground residues dry matter (AGDM,i,t) to harvested yield for
crop i in year t (Cropi,t), kg d.m. (kg d.m.)-1</t>
    </r>
  </si>
  <si>
    <r>
      <rPr>
        <sz val="11"/>
        <color theme="0" tint="-0.34998626667073579"/>
        <rFont val="Calibri"/>
        <family val="2"/>
        <scheme val="minor"/>
      </rPr>
      <t>N</t>
    </r>
    <r>
      <rPr>
        <vertAlign val="subscript"/>
        <sz val="11"/>
        <color theme="0" tint="-0.34998626667073579"/>
        <rFont val="Calibri"/>
        <family val="2"/>
        <scheme val="minor"/>
      </rPr>
      <t>AG,i,t</t>
    </r>
    <r>
      <rPr>
        <sz val="11"/>
        <color theme="1"/>
        <rFont val="Calibri"/>
        <family val="2"/>
        <scheme val="minor"/>
      </rPr>
      <t xml:space="preserve"> N content of above-ground residues for crop i, kg N (kg d.m.) -1</t>
    </r>
  </si>
  <si>
    <r>
      <rPr>
        <sz val="11"/>
        <color theme="0" tint="-0.34998626667073579"/>
        <rFont val="Calibri"/>
        <family val="2"/>
        <scheme val="minor"/>
      </rPr>
      <t>Frac</t>
    </r>
    <r>
      <rPr>
        <vertAlign val="subscript"/>
        <sz val="11"/>
        <color theme="0" tint="-0.34998626667073579"/>
        <rFont val="Calibri"/>
        <family val="2"/>
        <scheme val="minor"/>
      </rPr>
      <t>Removed</t>
    </r>
    <r>
      <rPr>
        <sz val="11"/>
        <color theme="0" tint="-0.34998626667073579"/>
        <rFont val="Calibri"/>
        <family val="2"/>
        <scheme val="minor"/>
      </rPr>
      <t xml:space="preserve"> </t>
    </r>
    <r>
      <rPr>
        <sz val="11"/>
        <color theme="1"/>
        <rFont val="Calibri"/>
        <family val="2"/>
        <scheme val="minor"/>
      </rPr>
      <t>Fraction of above-ground residues of crop i removed annually for purposes such as feed, bedding and construction, kg N (kg crop-N)-1</t>
    </r>
  </si>
  <si>
    <r>
      <rPr>
        <sz val="11"/>
        <color theme="0" tint="-0.34998626667073579"/>
        <rFont val="Calibri"/>
        <family val="2"/>
        <scheme val="minor"/>
      </rPr>
      <t>R</t>
    </r>
    <r>
      <rPr>
        <vertAlign val="subscript"/>
        <sz val="11"/>
        <color theme="0" tint="-0.34998626667073579"/>
        <rFont val="Calibri"/>
        <family val="2"/>
        <scheme val="minor"/>
      </rPr>
      <t>BG,i,t</t>
    </r>
    <r>
      <rPr>
        <sz val="11"/>
        <color theme="0" tint="-0.34998626667073579"/>
        <rFont val="Calibri"/>
        <family val="2"/>
        <scheme val="minor"/>
      </rPr>
      <t xml:space="preserve"> </t>
    </r>
    <r>
      <rPr>
        <sz val="11"/>
        <color theme="1"/>
        <rFont val="Calibri"/>
        <family val="2"/>
        <scheme val="minor"/>
      </rPr>
      <t>Ratio of below-ground residues to harvested yield for crop i, kg d.m. (kg
d.m.)-1</t>
    </r>
  </si>
  <si>
    <r>
      <rPr>
        <sz val="11"/>
        <color theme="0" tint="-0.34998626667073579"/>
        <rFont val="Calibri"/>
        <family val="2"/>
        <scheme val="minor"/>
      </rPr>
      <t>N</t>
    </r>
    <r>
      <rPr>
        <vertAlign val="subscript"/>
        <sz val="11"/>
        <color theme="0" tint="-0.34998626667073579"/>
        <rFont val="Calibri"/>
        <family val="2"/>
        <scheme val="minor"/>
      </rPr>
      <t xml:space="preserve">BG,i,t </t>
    </r>
    <r>
      <rPr>
        <sz val="11"/>
        <color theme="1"/>
        <rFont val="Calibri"/>
        <family val="2"/>
        <scheme val="minor"/>
      </rPr>
      <t>N content of below-ground residues for crop i, kg N (kg d.m.)-1</t>
    </r>
  </si>
  <si>
    <t>Project removals from woody perennials</t>
  </si>
  <si>
    <r>
      <rPr>
        <sz val="11"/>
        <color theme="0" tint="-0.34998626667073579"/>
        <rFont val="Calibri"/>
        <family val="2"/>
      </rPr>
      <t>CC</t>
    </r>
    <r>
      <rPr>
        <vertAlign val="subscript"/>
        <sz val="11"/>
        <color theme="0" tint="-0.34998626667073579"/>
        <rFont val="Calibri"/>
        <family val="2"/>
      </rPr>
      <t>TREE_PROJ, i</t>
    </r>
    <r>
      <rPr>
        <vertAlign val="subscript"/>
        <sz val="11"/>
        <color theme="1"/>
        <rFont val="Calibri"/>
        <family val="2"/>
      </rPr>
      <t xml:space="preserve"> </t>
    </r>
    <r>
      <rPr>
        <sz val="11"/>
        <color theme="1"/>
        <rFont val="Calibri"/>
        <family val="2"/>
      </rPr>
      <t>Crown cover of trees in the baseline, in baseline stratum i, at the
start of the A/R CDM project activity, expressed as a fraction; dimensionless</t>
    </r>
  </si>
  <si>
    <r>
      <rPr>
        <sz val="11"/>
        <color theme="0" tint="-0.34998626667073579"/>
        <rFont val="Calibri"/>
        <family val="2"/>
      </rPr>
      <t>∆C</t>
    </r>
    <r>
      <rPr>
        <vertAlign val="subscript"/>
        <sz val="11"/>
        <color theme="0" tint="-0.34998626667073579"/>
        <rFont val="Calibri"/>
        <family val="2"/>
      </rPr>
      <t>PROJ,t</t>
    </r>
    <r>
      <rPr>
        <sz val="11"/>
        <color theme="1"/>
        <rFont val="Calibri"/>
        <family val="2"/>
      </rPr>
      <t xml:space="preserve"> Project net GHG removals by sinks in year t; t CO2-e</t>
    </r>
  </si>
  <si>
    <r>
      <rPr>
        <sz val="11"/>
        <color theme="0" tint="-0.34998626667073579"/>
        <rFont val="Calibri"/>
        <family val="2"/>
      </rPr>
      <t>∆C</t>
    </r>
    <r>
      <rPr>
        <vertAlign val="subscript"/>
        <sz val="11"/>
        <color theme="0" tint="-0.34998626667073579"/>
        <rFont val="Calibri"/>
        <family val="2"/>
      </rPr>
      <t>ACTUAL,t</t>
    </r>
    <r>
      <rPr>
        <sz val="11"/>
        <color theme="1"/>
        <rFont val="Calibri"/>
        <family val="2"/>
      </rPr>
      <t xml:space="preserve"> Actual net GHG removals by sinks, in year t; t CO2-e</t>
    </r>
  </si>
  <si>
    <r>
      <rPr>
        <sz val="11"/>
        <color theme="0" tint="-0.34998626667073579"/>
        <rFont val="Calibri"/>
        <family val="2"/>
      </rPr>
      <t>∆C</t>
    </r>
    <r>
      <rPr>
        <vertAlign val="subscript"/>
        <sz val="11"/>
        <color theme="0" tint="-0.34998626667073579"/>
        <rFont val="Calibri"/>
        <family val="2"/>
      </rPr>
      <t>P,t</t>
    </r>
    <r>
      <rPr>
        <sz val="11"/>
        <color theme="1"/>
        <rFont val="Calibri"/>
        <family val="2"/>
      </rPr>
      <t xml:space="preserve"> Change in the carbon stocks in project, occurring in the selected
carbon pools, in year t; t CO2-e</t>
    </r>
  </si>
  <si>
    <r>
      <rPr>
        <sz val="11"/>
        <color theme="0" tint="-0.34998626667073579"/>
        <rFont val="Calibri"/>
        <family val="2"/>
      </rPr>
      <t>GHG</t>
    </r>
    <r>
      <rPr>
        <vertAlign val="subscript"/>
        <sz val="11"/>
        <color theme="0" tint="-0.34998626667073579"/>
        <rFont val="Calibri"/>
        <family val="2"/>
      </rPr>
      <t>E,t</t>
    </r>
    <r>
      <rPr>
        <vertAlign val="subscript"/>
        <sz val="11"/>
        <color theme="1"/>
        <rFont val="Calibri"/>
        <family val="2"/>
      </rPr>
      <t xml:space="preserve"> </t>
    </r>
    <r>
      <rPr>
        <sz val="11"/>
        <color theme="1"/>
        <rFont val="Calibri"/>
        <family val="2"/>
      </rPr>
      <t>Increase in non-CO2 GHG emissions within the project boundary
as a result of the implementation of the A/R CDM project activity,
in year t, as calculated in the tool “Estimation of non-CO2 GHG
emissions resulting from burning of biomass attributable to an A/R
CDM project activity”; t CO2-e</t>
    </r>
  </si>
  <si>
    <t>`</t>
  </si>
  <si>
    <r>
      <rPr>
        <sz val="11"/>
        <color theme="0" tint="-0.34998626667073579"/>
        <rFont val="Calibri"/>
        <family val="2"/>
      </rPr>
      <t>∆SOC</t>
    </r>
    <r>
      <rPr>
        <vertAlign val="subscript"/>
        <sz val="11"/>
        <color theme="0" tint="-0.34998626667073579"/>
        <rFont val="Calibri"/>
        <family val="2"/>
      </rPr>
      <t>AL,t</t>
    </r>
    <r>
      <rPr>
        <sz val="11"/>
        <color theme="0" tint="-0.34998626667073579"/>
        <rFont val="Calibri"/>
        <family val="2"/>
      </rPr>
      <t xml:space="preserve"> </t>
    </r>
    <r>
      <rPr>
        <sz val="11"/>
        <color theme="1"/>
        <rFont val="Calibri"/>
        <family val="2"/>
      </rPr>
      <t xml:space="preserve">Change in carbon stock in SOC in project, in year t, as estimated
in the tool “Tool for estimation of change in soil organic carbon
stocks due to the implementation of A/R CDM project activities”;
t CO2-e </t>
    </r>
  </si>
  <si>
    <t>Project equilibrium soil organic carbon density in management systems</t>
  </si>
  <si>
    <r>
      <rPr>
        <sz val="11"/>
        <color theme="0" tint="-0.34998626667073579"/>
        <rFont val="Calibri"/>
        <family val="2"/>
      </rPr>
      <t>SOC</t>
    </r>
    <r>
      <rPr>
        <vertAlign val="subscript"/>
        <sz val="11"/>
        <color theme="0" tint="-0.34998626667073579"/>
        <rFont val="Calibri"/>
        <family val="2"/>
      </rPr>
      <t>C,mC,t</t>
    </r>
    <r>
      <rPr>
        <sz val="11"/>
        <color theme="1"/>
        <rFont val="Calibri"/>
        <family val="2"/>
      </rPr>
      <t xml:space="preserve"> Soil organic carbon density at equilibrium for cropland, to a depth of 30 cm, with management practice, mC, at year t, tC/ha</t>
    </r>
  </si>
  <si>
    <t xml:space="preserve">Project estimates of soil organic carbon with transitions </t>
  </si>
  <si>
    <r>
      <rPr>
        <sz val="11"/>
        <color theme="0" tint="-0.34998626667073579"/>
        <rFont val="Calibri"/>
        <family val="2"/>
      </rPr>
      <t xml:space="preserve">D </t>
    </r>
    <r>
      <rPr>
        <sz val="11"/>
        <color theme="1"/>
        <rFont val="Calibri"/>
        <family val="2"/>
      </rPr>
      <t>The transition period required for SOC to be at equilibrium after a change in land use or management practice, year</t>
    </r>
  </si>
  <si>
    <r>
      <rPr>
        <sz val="11"/>
        <color theme="0" tint="-0.34998626667073579"/>
        <rFont val="Calibri"/>
        <family val="2"/>
      </rPr>
      <t>∆t</t>
    </r>
    <r>
      <rPr>
        <sz val="11"/>
        <color theme="1"/>
        <rFont val="Calibri"/>
        <family val="2"/>
      </rPr>
      <t xml:space="preserve"> Time increment </t>
    </r>
  </si>
  <si>
    <t>Cumulative SOC gain over 20 years tc/ha</t>
  </si>
  <si>
    <t>Estimate of project removals due to changes in soil organic carbon</t>
  </si>
  <si>
    <r>
      <t>∆T</t>
    </r>
    <r>
      <rPr>
        <vertAlign val="subscript"/>
        <sz val="11"/>
        <color theme="1"/>
        <rFont val="Calibri"/>
        <family val="2"/>
      </rPr>
      <t>-1</t>
    </r>
    <r>
      <rPr>
        <sz val="11"/>
        <color theme="1"/>
        <rFont val="Calibri"/>
        <family val="2"/>
      </rPr>
      <t xml:space="preserve"> Time minus 1 year</t>
    </r>
  </si>
  <si>
    <r>
      <rPr>
        <sz val="11"/>
        <color theme="0" tint="-0.34998626667073579"/>
        <rFont val="Calibri"/>
        <family val="2"/>
      </rPr>
      <t>PA</t>
    </r>
    <r>
      <rPr>
        <vertAlign val="subscript"/>
        <sz val="11"/>
        <color theme="0" tint="-0.34998626667073579"/>
        <rFont val="Calibri"/>
        <family val="2"/>
      </rPr>
      <t>C,mC,t</t>
    </r>
    <r>
      <rPr>
        <sz val="11"/>
        <color theme="1"/>
        <rFont val="Calibri"/>
        <family val="2"/>
      </rPr>
      <t xml:space="preserve"> Project areas in cropland with management practice, mC, year 10, ha</t>
    </r>
  </si>
  <si>
    <r>
      <rPr>
        <sz val="11"/>
        <color theme="0" tint="-0.34998626667073579"/>
        <rFont val="Calibri"/>
        <family val="2"/>
      </rPr>
      <t>∆C</t>
    </r>
    <r>
      <rPr>
        <vertAlign val="subscript"/>
        <sz val="11"/>
        <color theme="0" tint="-0.34998626667073579"/>
        <rFont val="Calibri"/>
        <family val="2"/>
      </rPr>
      <t>TREE_PROJ,t</t>
    </r>
    <r>
      <rPr>
        <sz val="11"/>
        <color theme="1"/>
        <rFont val="Calibri"/>
        <family val="2"/>
      </rPr>
      <t xml:space="preserve"> Change in carbon stock in baseline tree biomass within the project
boundary in year 1, as estimated in the tool “Estimation of carbon
stocks and change in carbon stocks of trees and shrubs in A/R
CDM project activities”; t CO2-e</t>
    </r>
  </si>
  <si>
    <r>
      <rPr>
        <b/>
        <sz val="11"/>
        <color theme="0" tint="-0.34998626667073579"/>
        <rFont val="Calibri"/>
        <family val="2"/>
        <scheme val="minor"/>
      </rPr>
      <t>PRWP</t>
    </r>
    <r>
      <rPr>
        <b/>
        <vertAlign val="subscript"/>
        <sz val="11"/>
        <color theme="0" tint="-0.34998626667073579"/>
        <rFont val="Calibri"/>
        <family val="2"/>
        <scheme val="minor"/>
      </rPr>
      <t>t</t>
    </r>
    <r>
      <rPr>
        <b/>
        <vertAlign val="subscript"/>
        <sz val="11"/>
        <color rgb="FF000000"/>
        <rFont val="Calibri"/>
        <family val="2"/>
        <scheme val="minor"/>
      </rPr>
      <t xml:space="preserve"> </t>
    </r>
    <r>
      <rPr>
        <sz val="11"/>
        <color rgb="FF000000"/>
        <rFont val="Calibri"/>
        <family val="2"/>
        <scheme val="minor"/>
      </rPr>
      <t>Removals from woody perennials each year</t>
    </r>
  </si>
  <si>
    <r>
      <rPr>
        <b/>
        <sz val="11"/>
        <color theme="0" tint="-0.34998626667073579"/>
        <rFont val="Calibri"/>
        <family val="2"/>
        <scheme val="minor"/>
      </rPr>
      <t>PEF</t>
    </r>
    <r>
      <rPr>
        <b/>
        <vertAlign val="subscript"/>
        <sz val="11"/>
        <color theme="0" tint="-0.34998626667073579"/>
        <rFont val="Calibri"/>
        <family val="2"/>
        <scheme val="minor"/>
      </rPr>
      <t>t</t>
    </r>
    <r>
      <rPr>
        <b/>
        <sz val="11"/>
        <color rgb="FF000000"/>
        <rFont val="Calibri"/>
        <family val="2"/>
        <scheme val="minor"/>
      </rPr>
      <t xml:space="preserve"> </t>
    </r>
    <r>
      <rPr>
        <sz val="11"/>
        <color rgb="FF000000"/>
        <rFont val="Calibri"/>
        <family val="2"/>
        <scheme val="minor"/>
      </rPr>
      <t>Project emissions due to fertilizer use</t>
    </r>
  </si>
  <si>
    <r>
      <rPr>
        <b/>
        <sz val="11"/>
        <color theme="0" tint="-0.34998626667073579"/>
        <rFont val="Calibri"/>
        <family val="2"/>
        <scheme val="minor"/>
      </rPr>
      <t>PEN</t>
    </r>
    <r>
      <rPr>
        <b/>
        <vertAlign val="subscript"/>
        <sz val="11"/>
        <color theme="0" tint="-0.34998626667073579"/>
        <rFont val="Calibri"/>
        <family val="2"/>
        <scheme val="minor"/>
      </rPr>
      <t>t</t>
    </r>
    <r>
      <rPr>
        <vertAlign val="subscript"/>
        <sz val="11"/>
        <color rgb="FF000000"/>
        <rFont val="Calibri"/>
        <family val="2"/>
        <scheme val="minor"/>
      </rPr>
      <t xml:space="preserve"> </t>
    </r>
    <r>
      <rPr>
        <sz val="11"/>
        <color rgb="FF000000"/>
        <rFont val="Calibri"/>
        <family val="2"/>
        <scheme val="minor"/>
      </rPr>
      <t>Project emissions due to the use of N-fixing species</t>
    </r>
  </si>
  <si>
    <t>Project emissions due to burning of biomass</t>
  </si>
  <si>
    <r>
      <rPr>
        <b/>
        <sz val="11"/>
        <color theme="0" tint="-0.34998626667073579"/>
        <rFont val="Calibri"/>
        <family val="2"/>
        <scheme val="minor"/>
      </rPr>
      <t>PEBB</t>
    </r>
    <r>
      <rPr>
        <b/>
        <vertAlign val="subscript"/>
        <sz val="11"/>
        <color theme="0" tint="-0.34998626667073579"/>
        <rFont val="Calibri"/>
        <family val="2"/>
        <scheme val="minor"/>
      </rPr>
      <t>t</t>
    </r>
    <r>
      <rPr>
        <sz val="11"/>
        <color theme="1"/>
        <rFont val="Calibri"/>
        <family val="2"/>
        <scheme val="minor"/>
      </rPr>
      <t xml:space="preserve"> Project emissions due to burning of biomass</t>
    </r>
  </si>
  <si>
    <t>Project emissions due to use of fossil fuels for agriculture management</t>
  </si>
  <si>
    <t xml:space="preserve">Value </t>
  </si>
  <si>
    <r>
      <rPr>
        <b/>
        <sz val="11"/>
        <color theme="0" tint="-0.34998626667073579"/>
        <rFont val="Calibri"/>
        <family val="2"/>
        <scheme val="minor"/>
      </rPr>
      <t>PEFF</t>
    </r>
    <r>
      <rPr>
        <b/>
        <vertAlign val="subscript"/>
        <sz val="11"/>
        <color theme="0" tint="-0.34998626667073579"/>
        <rFont val="Calibri"/>
        <family val="2"/>
        <scheme val="minor"/>
      </rPr>
      <t>t</t>
    </r>
    <r>
      <rPr>
        <vertAlign val="subscript"/>
        <sz val="11"/>
        <color rgb="FF000000"/>
        <rFont val="Calibri"/>
        <family val="2"/>
        <scheme val="minor"/>
      </rPr>
      <t xml:space="preserve"> </t>
    </r>
    <r>
      <rPr>
        <sz val="11"/>
        <color rgb="FF000000"/>
        <rFont val="Calibri"/>
        <family val="2"/>
        <scheme val="minor"/>
      </rPr>
      <t>Project emissions due to use of fossil fuels for agriculture management</t>
    </r>
  </si>
  <si>
    <r>
      <rPr>
        <sz val="11"/>
        <color theme="0" tint="-0.34998626667073579"/>
        <rFont val="Calibri"/>
        <family val="2"/>
      </rPr>
      <t>PA</t>
    </r>
    <r>
      <rPr>
        <vertAlign val="subscript"/>
        <sz val="11"/>
        <color theme="0" tint="-0.34998626667073579"/>
        <rFont val="Calibri"/>
        <family val="2"/>
      </rPr>
      <t>C,mC,t</t>
    </r>
    <r>
      <rPr>
        <sz val="11"/>
        <color theme="0" tint="-0.34998626667073579"/>
        <rFont val="Calibri"/>
        <family val="2"/>
      </rPr>
      <t xml:space="preserve"> </t>
    </r>
    <r>
      <rPr>
        <sz val="11"/>
        <color theme="1"/>
        <rFont val="Calibri"/>
        <family val="2"/>
      </rPr>
      <t>Project areas in cropland with management practice, mC, year 9, ha</t>
    </r>
  </si>
  <si>
    <r>
      <rPr>
        <sz val="11"/>
        <color theme="0" tint="-0.34998626667073579"/>
        <rFont val="Calibri"/>
        <family val="2"/>
      </rPr>
      <t>PA</t>
    </r>
    <r>
      <rPr>
        <vertAlign val="subscript"/>
        <sz val="11"/>
        <color theme="0" tint="-0.34998626667073579"/>
        <rFont val="Calibri"/>
        <family val="2"/>
      </rPr>
      <t>C,mC,t</t>
    </r>
    <r>
      <rPr>
        <vertAlign val="subscript"/>
        <sz val="11"/>
        <color theme="1"/>
        <rFont val="Calibri"/>
        <family val="2"/>
      </rPr>
      <t xml:space="preserve"> </t>
    </r>
    <r>
      <rPr>
        <sz val="11"/>
        <color theme="1"/>
        <rFont val="Calibri"/>
        <family val="2"/>
      </rPr>
      <t>Project areas in cropland with management practice, mC, year 8, ha</t>
    </r>
  </si>
  <si>
    <r>
      <rPr>
        <sz val="11"/>
        <color theme="0" tint="-0.34998626667073579"/>
        <rFont val="Calibri"/>
        <family val="2"/>
      </rPr>
      <t>PA</t>
    </r>
    <r>
      <rPr>
        <vertAlign val="subscript"/>
        <sz val="11"/>
        <color theme="0" tint="-0.34998626667073579"/>
        <rFont val="Calibri"/>
        <family val="2"/>
      </rPr>
      <t>C,mC,t</t>
    </r>
    <r>
      <rPr>
        <sz val="11"/>
        <color theme="1"/>
        <rFont val="Calibri"/>
        <family val="2"/>
      </rPr>
      <t xml:space="preserve"> Project areas in cropland with management practice, mC, year 7, ha</t>
    </r>
  </si>
  <si>
    <r>
      <rPr>
        <sz val="11"/>
        <color theme="0" tint="-0.34998626667073579"/>
        <rFont val="Calibri"/>
        <family val="2"/>
      </rPr>
      <t>PA</t>
    </r>
    <r>
      <rPr>
        <vertAlign val="subscript"/>
        <sz val="11"/>
        <color theme="0" tint="-0.34998626667073579"/>
        <rFont val="Calibri"/>
        <family val="2"/>
      </rPr>
      <t>C,mC,t</t>
    </r>
    <r>
      <rPr>
        <sz val="11"/>
        <color theme="1"/>
        <rFont val="Calibri"/>
        <family val="2"/>
      </rPr>
      <t xml:space="preserve"> Project areas in cropland with management practice, mC, year 6, ha</t>
    </r>
  </si>
  <si>
    <r>
      <rPr>
        <sz val="11"/>
        <color theme="0" tint="-0.34998626667073579"/>
        <rFont val="Calibri"/>
        <family val="2"/>
      </rPr>
      <t>PA</t>
    </r>
    <r>
      <rPr>
        <vertAlign val="subscript"/>
        <sz val="11"/>
        <color theme="0" tint="-0.34998626667073579"/>
        <rFont val="Calibri"/>
        <family val="2"/>
      </rPr>
      <t xml:space="preserve">C,mC,t </t>
    </r>
    <r>
      <rPr>
        <sz val="11"/>
        <color theme="1"/>
        <rFont val="Calibri"/>
        <family val="2"/>
      </rPr>
      <t>Project areas in cropland with management practice, mC, year 5, ha</t>
    </r>
  </si>
  <si>
    <r>
      <rPr>
        <sz val="11"/>
        <color theme="0" tint="-0.34998626667073579"/>
        <rFont val="Calibri"/>
        <family val="2"/>
      </rPr>
      <t>PA</t>
    </r>
    <r>
      <rPr>
        <vertAlign val="subscript"/>
        <sz val="11"/>
        <color theme="0" tint="-0.34998626667073579"/>
        <rFont val="Calibri"/>
        <family val="2"/>
      </rPr>
      <t>C,mC,t</t>
    </r>
    <r>
      <rPr>
        <sz val="11"/>
        <color theme="0" tint="-0.34998626667073579"/>
        <rFont val="Calibri"/>
        <family val="2"/>
      </rPr>
      <t xml:space="preserve"> </t>
    </r>
    <r>
      <rPr>
        <sz val="11"/>
        <color theme="1"/>
        <rFont val="Calibri"/>
        <family val="2"/>
      </rPr>
      <t>Project areas in cropland with management practice, mC, year 4, ha</t>
    </r>
  </si>
  <si>
    <r>
      <rPr>
        <sz val="11"/>
        <color theme="0" tint="-0.34998626667073579"/>
        <rFont val="Calibri"/>
        <family val="2"/>
      </rPr>
      <t>PA</t>
    </r>
    <r>
      <rPr>
        <vertAlign val="subscript"/>
        <sz val="11"/>
        <color theme="0" tint="-0.34998626667073579"/>
        <rFont val="Calibri"/>
        <family val="2"/>
      </rPr>
      <t>C,mC,t</t>
    </r>
    <r>
      <rPr>
        <sz val="11"/>
        <color theme="0" tint="-0.34998626667073579"/>
        <rFont val="Calibri"/>
        <family val="2"/>
      </rPr>
      <t xml:space="preserve"> </t>
    </r>
    <r>
      <rPr>
        <sz val="11"/>
        <color theme="1"/>
        <rFont val="Calibri"/>
        <family val="2"/>
      </rPr>
      <t>Project areas in cropland with management practice, mC, year 3, ha</t>
    </r>
  </si>
  <si>
    <r>
      <rPr>
        <sz val="11"/>
        <color theme="0" tint="-0.34998626667073579"/>
        <rFont val="Calibri"/>
        <family val="2"/>
      </rPr>
      <t>PA</t>
    </r>
    <r>
      <rPr>
        <vertAlign val="subscript"/>
        <sz val="11"/>
        <color theme="0" tint="-0.34998626667073579"/>
        <rFont val="Calibri"/>
        <family val="2"/>
      </rPr>
      <t>C,mC,t</t>
    </r>
    <r>
      <rPr>
        <vertAlign val="subscript"/>
        <sz val="11"/>
        <color theme="1"/>
        <rFont val="Calibri"/>
        <family val="2"/>
      </rPr>
      <t xml:space="preserve"> </t>
    </r>
    <r>
      <rPr>
        <sz val="11"/>
        <color theme="1"/>
        <rFont val="Calibri"/>
        <family val="2"/>
      </rPr>
      <t>Project areas in cropland with management practice, mC, year 2, ha</t>
    </r>
  </si>
  <si>
    <r>
      <rPr>
        <sz val="11"/>
        <color theme="0" tint="-0.34998626667073579"/>
        <rFont val="Calibri"/>
        <family val="2"/>
      </rPr>
      <t>PA</t>
    </r>
    <r>
      <rPr>
        <vertAlign val="subscript"/>
        <sz val="11"/>
        <color theme="0" tint="-0.34998626667073579"/>
        <rFont val="Calibri"/>
        <family val="2"/>
      </rPr>
      <t>C,mC,t</t>
    </r>
    <r>
      <rPr>
        <sz val="11"/>
        <color theme="1"/>
        <rFont val="Calibri"/>
        <family val="2"/>
      </rPr>
      <t xml:space="preserve"> Project areas in cropland with management practice, mC, year 1, ha</t>
    </r>
  </si>
  <si>
    <t>Actual net GHG emissions and removals by sinks</t>
  </si>
  <si>
    <t xml:space="preserve">Kitale, Kenya &amp; Kisumu, Kenya </t>
  </si>
  <si>
    <t>K Agricultural Carbon Project</t>
  </si>
  <si>
    <t xml:space="preserve">Fertilizer Use </t>
  </si>
  <si>
    <t>N-fixing Species</t>
  </si>
  <si>
    <t>Fossil Fuels for Agriculture Management</t>
  </si>
  <si>
    <t xml:space="preserve">Cropland in Kitale and Kisumu adpoting sustainable gricultural land management </t>
  </si>
  <si>
    <t>Caluculation of VCUs [2023]</t>
  </si>
  <si>
    <t>Caluculation of VCUs [2024]</t>
  </si>
  <si>
    <t>Caluculation of VCUs [2025]</t>
  </si>
  <si>
    <t>Caluculation of VCUs [2026]</t>
  </si>
  <si>
    <t>Caluculation of VCUs [2027]</t>
  </si>
  <si>
    <t>Caluculation of VCUs [2028]</t>
  </si>
  <si>
    <t>Caluculation of VCUs [2029]</t>
  </si>
  <si>
    <t>Caluculation of VCUs [2030]</t>
  </si>
  <si>
    <t>Caluculation of VCUs [2031]</t>
  </si>
  <si>
    <t>Caluculation of VCUs [2032]</t>
  </si>
  <si>
    <r>
      <rPr>
        <sz val="11"/>
        <color theme="0" tint="-0.34998626667073579"/>
        <rFont val="Calibri"/>
        <family val="2"/>
        <scheme val="minor"/>
      </rPr>
      <t>PE</t>
    </r>
    <r>
      <rPr>
        <vertAlign val="subscript"/>
        <sz val="11"/>
        <color theme="0" tint="-0.34998626667073579"/>
        <rFont val="Calibri"/>
        <family val="2"/>
        <scheme val="minor"/>
      </rPr>
      <t>t</t>
    </r>
    <r>
      <rPr>
        <sz val="11"/>
        <color theme="0" tint="-0.34998626667073579"/>
        <rFont val="Calibri"/>
        <family val="2"/>
        <scheme val="minor"/>
      </rPr>
      <t xml:space="preserve"> </t>
    </r>
    <r>
      <rPr>
        <sz val="11"/>
        <color theme="1"/>
        <rFont val="Calibri"/>
        <family val="2"/>
        <scheme val="minor"/>
      </rPr>
      <t>Estimate of actual net project GHG emissions and removals by sinks in year 2023, t CO2e</t>
    </r>
  </si>
  <si>
    <r>
      <rPr>
        <sz val="11"/>
        <color theme="0" tint="-0.34998626667073579"/>
        <rFont val="Calibri"/>
        <family val="2"/>
        <scheme val="minor"/>
      </rPr>
      <t>PE</t>
    </r>
    <r>
      <rPr>
        <vertAlign val="subscript"/>
        <sz val="11"/>
        <color theme="0" tint="-0.34998626667073579"/>
        <rFont val="Calibri"/>
        <family val="2"/>
        <scheme val="minor"/>
      </rPr>
      <t>t</t>
    </r>
    <r>
      <rPr>
        <sz val="11"/>
        <color theme="0" tint="-0.34998626667073579"/>
        <rFont val="Calibri"/>
        <family val="2"/>
        <scheme val="minor"/>
      </rPr>
      <t xml:space="preserve"> </t>
    </r>
    <r>
      <rPr>
        <sz val="11"/>
        <color theme="1"/>
        <rFont val="Calibri"/>
        <family val="2"/>
        <scheme val="minor"/>
      </rPr>
      <t>Estimate of actual net project GHG emissions and removals by sinks in year 2024, t CO2e</t>
    </r>
  </si>
  <si>
    <r>
      <rPr>
        <sz val="11"/>
        <color theme="0" tint="-0.34998626667073579"/>
        <rFont val="Calibri"/>
        <family val="2"/>
        <scheme val="minor"/>
      </rPr>
      <t>PE</t>
    </r>
    <r>
      <rPr>
        <vertAlign val="subscript"/>
        <sz val="11"/>
        <color theme="0" tint="-0.34998626667073579"/>
        <rFont val="Calibri"/>
        <family val="2"/>
        <scheme val="minor"/>
      </rPr>
      <t>t</t>
    </r>
    <r>
      <rPr>
        <sz val="11"/>
        <color theme="0" tint="-0.34998626667073579"/>
        <rFont val="Calibri"/>
        <family val="2"/>
        <scheme val="minor"/>
      </rPr>
      <t xml:space="preserve"> </t>
    </r>
    <r>
      <rPr>
        <sz val="11"/>
        <color theme="1"/>
        <rFont val="Calibri"/>
        <family val="2"/>
        <scheme val="minor"/>
      </rPr>
      <t>Estimate of actual net project GHG emissions and removals by sinks in year 2025, t CO2e</t>
    </r>
  </si>
  <si>
    <r>
      <rPr>
        <sz val="11"/>
        <color theme="0" tint="-0.34998626667073579"/>
        <rFont val="Calibri"/>
        <family val="2"/>
        <scheme val="minor"/>
      </rPr>
      <t>PE</t>
    </r>
    <r>
      <rPr>
        <vertAlign val="subscript"/>
        <sz val="11"/>
        <color theme="0" tint="-0.34998626667073579"/>
        <rFont val="Calibri"/>
        <family val="2"/>
        <scheme val="minor"/>
      </rPr>
      <t>t</t>
    </r>
    <r>
      <rPr>
        <sz val="11"/>
        <color theme="0" tint="-0.34998626667073579"/>
        <rFont val="Calibri"/>
        <family val="2"/>
        <scheme val="minor"/>
      </rPr>
      <t xml:space="preserve"> </t>
    </r>
    <r>
      <rPr>
        <sz val="11"/>
        <color theme="1"/>
        <rFont val="Calibri"/>
        <family val="2"/>
        <scheme val="minor"/>
      </rPr>
      <t>Estimate of actual net project GHG emissions and removals by sinks in year 2026, t CO2e</t>
    </r>
  </si>
  <si>
    <r>
      <rPr>
        <sz val="11"/>
        <color theme="0" tint="-0.34998626667073579"/>
        <rFont val="Calibri"/>
        <family val="2"/>
        <scheme val="minor"/>
      </rPr>
      <t>PE</t>
    </r>
    <r>
      <rPr>
        <vertAlign val="subscript"/>
        <sz val="11"/>
        <color theme="0" tint="-0.34998626667073579"/>
        <rFont val="Calibri"/>
        <family val="2"/>
        <scheme val="minor"/>
      </rPr>
      <t>t</t>
    </r>
    <r>
      <rPr>
        <sz val="11"/>
        <color theme="0" tint="-0.34998626667073579"/>
        <rFont val="Calibri"/>
        <family val="2"/>
        <scheme val="minor"/>
      </rPr>
      <t xml:space="preserve"> </t>
    </r>
    <r>
      <rPr>
        <sz val="11"/>
        <color theme="1"/>
        <rFont val="Calibri"/>
        <family val="2"/>
        <scheme val="minor"/>
      </rPr>
      <t>Estimate of actual net project GHG emissions and removals by sinks in year 2027, t CO2e</t>
    </r>
  </si>
  <si>
    <r>
      <rPr>
        <sz val="11"/>
        <color theme="0" tint="-0.34998626667073579"/>
        <rFont val="Calibri"/>
        <family val="2"/>
        <scheme val="minor"/>
      </rPr>
      <t>PE</t>
    </r>
    <r>
      <rPr>
        <vertAlign val="subscript"/>
        <sz val="11"/>
        <color theme="0" tint="-0.34998626667073579"/>
        <rFont val="Calibri"/>
        <family val="2"/>
        <scheme val="minor"/>
      </rPr>
      <t>t</t>
    </r>
    <r>
      <rPr>
        <sz val="11"/>
        <color theme="0" tint="-0.34998626667073579"/>
        <rFont val="Calibri"/>
        <family val="2"/>
        <scheme val="minor"/>
      </rPr>
      <t xml:space="preserve"> </t>
    </r>
    <r>
      <rPr>
        <sz val="11"/>
        <color theme="1"/>
        <rFont val="Calibri"/>
        <family val="2"/>
        <scheme val="minor"/>
      </rPr>
      <t>Estimate of actual net project GHG emissions and removals by sinks in year 2028, t CO2e</t>
    </r>
  </si>
  <si>
    <r>
      <rPr>
        <sz val="11"/>
        <color theme="0" tint="-0.34998626667073579"/>
        <rFont val="Calibri"/>
        <family val="2"/>
        <scheme val="minor"/>
      </rPr>
      <t>PE</t>
    </r>
    <r>
      <rPr>
        <vertAlign val="subscript"/>
        <sz val="11"/>
        <color theme="0" tint="-0.34998626667073579"/>
        <rFont val="Calibri"/>
        <family val="2"/>
        <scheme val="minor"/>
      </rPr>
      <t>t</t>
    </r>
    <r>
      <rPr>
        <sz val="11"/>
        <color theme="0" tint="-0.34998626667073579"/>
        <rFont val="Calibri"/>
        <family val="2"/>
        <scheme val="minor"/>
      </rPr>
      <t xml:space="preserve"> </t>
    </r>
    <r>
      <rPr>
        <sz val="11"/>
        <color theme="1"/>
        <rFont val="Calibri"/>
        <family val="2"/>
        <scheme val="minor"/>
      </rPr>
      <t>Estimate of actual net project GHG emissions and removals by sinks in year 2029, t CO2e</t>
    </r>
  </si>
  <si>
    <r>
      <rPr>
        <sz val="11"/>
        <color theme="0" tint="-0.34998626667073579"/>
        <rFont val="Calibri"/>
        <family val="2"/>
        <scheme val="minor"/>
      </rPr>
      <t>PE</t>
    </r>
    <r>
      <rPr>
        <vertAlign val="subscript"/>
        <sz val="11"/>
        <color theme="0" tint="-0.34998626667073579"/>
        <rFont val="Calibri"/>
        <family val="2"/>
        <scheme val="minor"/>
      </rPr>
      <t>t</t>
    </r>
    <r>
      <rPr>
        <sz val="11"/>
        <color theme="0" tint="-0.34998626667073579"/>
        <rFont val="Calibri"/>
        <family val="2"/>
        <scheme val="minor"/>
      </rPr>
      <t xml:space="preserve"> </t>
    </r>
    <r>
      <rPr>
        <sz val="11"/>
        <color theme="1"/>
        <rFont val="Calibri"/>
        <family val="2"/>
        <scheme val="minor"/>
      </rPr>
      <t>Estimate of actual net project GHG emissions and removals by sinks in year 2030, t CO2e</t>
    </r>
  </si>
  <si>
    <r>
      <rPr>
        <sz val="11"/>
        <color theme="0" tint="-0.34998626667073579"/>
        <rFont val="Calibri"/>
        <family val="2"/>
        <scheme val="minor"/>
      </rPr>
      <t>PE</t>
    </r>
    <r>
      <rPr>
        <vertAlign val="subscript"/>
        <sz val="11"/>
        <color theme="0" tint="-0.34998626667073579"/>
        <rFont val="Calibri"/>
        <family val="2"/>
        <scheme val="minor"/>
      </rPr>
      <t>t</t>
    </r>
    <r>
      <rPr>
        <sz val="11"/>
        <color theme="0" tint="-0.34998626667073579"/>
        <rFont val="Calibri"/>
        <family val="2"/>
        <scheme val="minor"/>
      </rPr>
      <t xml:space="preserve"> </t>
    </r>
    <r>
      <rPr>
        <sz val="11"/>
        <color theme="1"/>
        <rFont val="Calibri"/>
        <family val="2"/>
        <scheme val="minor"/>
      </rPr>
      <t>Estimate of actual net project GHG emissions and removals by sinks in year 2031, t CO2e</t>
    </r>
  </si>
  <si>
    <r>
      <rPr>
        <sz val="11"/>
        <color theme="0" tint="-0.34998626667073579"/>
        <rFont val="Calibri"/>
        <family val="2"/>
        <scheme val="minor"/>
      </rPr>
      <t>PE</t>
    </r>
    <r>
      <rPr>
        <vertAlign val="subscript"/>
        <sz val="11"/>
        <color theme="0" tint="-0.34998626667073579"/>
        <rFont val="Calibri"/>
        <family val="2"/>
        <scheme val="minor"/>
      </rPr>
      <t>t</t>
    </r>
    <r>
      <rPr>
        <sz val="11"/>
        <color theme="0" tint="-0.34998626667073579"/>
        <rFont val="Calibri"/>
        <family val="2"/>
        <scheme val="minor"/>
      </rPr>
      <t xml:space="preserve"> </t>
    </r>
    <r>
      <rPr>
        <sz val="11"/>
        <color theme="1"/>
        <rFont val="Calibri"/>
        <family val="2"/>
        <scheme val="minor"/>
      </rPr>
      <t>Estimate of actual net project GHG emissions and removals by sinks in year 2032, t CO2e</t>
    </r>
  </si>
  <si>
    <r>
      <rPr>
        <b/>
        <sz val="11"/>
        <color theme="0" tint="-0.34998626667073579"/>
        <rFont val="Calibri"/>
        <family val="2"/>
        <scheme val="minor"/>
      </rPr>
      <t>PRS</t>
    </r>
    <r>
      <rPr>
        <b/>
        <vertAlign val="subscript"/>
        <sz val="11"/>
        <color theme="0" tint="-0.34998626667073579"/>
        <rFont val="Calibri"/>
        <family val="2"/>
        <scheme val="minor"/>
      </rPr>
      <t>t</t>
    </r>
    <r>
      <rPr>
        <vertAlign val="subscript"/>
        <sz val="11"/>
        <color theme="1"/>
        <rFont val="Calibri"/>
        <family val="2"/>
        <scheme val="minor"/>
      </rPr>
      <t xml:space="preserve"> </t>
    </r>
    <r>
      <rPr>
        <sz val="11"/>
        <color theme="1"/>
        <rFont val="Calibri"/>
        <family val="2"/>
        <scheme val="minor"/>
      </rPr>
      <t>Estimate of project removals due to changes in soil organic carbon in year 2023, t CO2e</t>
    </r>
  </si>
  <si>
    <r>
      <rPr>
        <b/>
        <sz val="11"/>
        <color theme="0" tint="-0.34998626667073579"/>
        <rFont val="Calibri"/>
        <family val="2"/>
        <scheme val="minor"/>
      </rPr>
      <t>PRS</t>
    </r>
    <r>
      <rPr>
        <b/>
        <vertAlign val="subscript"/>
        <sz val="11"/>
        <color theme="0" tint="-0.34998626667073579"/>
        <rFont val="Calibri"/>
        <family val="2"/>
        <scheme val="minor"/>
      </rPr>
      <t>t</t>
    </r>
    <r>
      <rPr>
        <b/>
        <vertAlign val="subscript"/>
        <sz val="11"/>
        <color theme="1"/>
        <rFont val="Calibri"/>
        <family val="2"/>
        <scheme val="minor"/>
      </rPr>
      <t xml:space="preserve"> </t>
    </r>
    <r>
      <rPr>
        <sz val="11"/>
        <color theme="1"/>
        <rFont val="Calibri"/>
        <family val="2"/>
        <scheme val="minor"/>
      </rPr>
      <t>Estimate of project removals due to changes in soil organic carbon in year 2024, t CO2e</t>
    </r>
  </si>
  <si>
    <r>
      <rPr>
        <b/>
        <sz val="11"/>
        <color theme="0" tint="-0.34998626667073579"/>
        <rFont val="Calibri"/>
        <family val="2"/>
        <scheme val="minor"/>
      </rPr>
      <t>PRS</t>
    </r>
    <r>
      <rPr>
        <b/>
        <vertAlign val="subscript"/>
        <sz val="11"/>
        <color theme="0" tint="-0.34998626667073579"/>
        <rFont val="Calibri"/>
        <family val="2"/>
        <scheme val="minor"/>
      </rPr>
      <t>t</t>
    </r>
    <r>
      <rPr>
        <vertAlign val="subscript"/>
        <sz val="11"/>
        <color theme="1"/>
        <rFont val="Calibri"/>
        <family val="2"/>
        <scheme val="minor"/>
      </rPr>
      <t xml:space="preserve"> </t>
    </r>
    <r>
      <rPr>
        <sz val="11"/>
        <color theme="1"/>
        <rFont val="Calibri"/>
        <family val="2"/>
        <scheme val="minor"/>
      </rPr>
      <t>Estimate of project removals due to changes in soil organic carbon in year 2025, t CO2e</t>
    </r>
  </si>
  <si>
    <r>
      <rPr>
        <b/>
        <sz val="11"/>
        <color theme="0" tint="-0.34998626667073579"/>
        <rFont val="Calibri"/>
        <family val="2"/>
        <scheme val="minor"/>
      </rPr>
      <t>PRS</t>
    </r>
    <r>
      <rPr>
        <b/>
        <vertAlign val="subscript"/>
        <sz val="11"/>
        <color theme="0" tint="-0.34998626667073579"/>
        <rFont val="Calibri"/>
        <family val="2"/>
        <scheme val="minor"/>
      </rPr>
      <t>t</t>
    </r>
    <r>
      <rPr>
        <b/>
        <vertAlign val="subscript"/>
        <sz val="11"/>
        <color theme="1"/>
        <rFont val="Calibri"/>
        <family val="2"/>
        <scheme val="minor"/>
      </rPr>
      <t xml:space="preserve"> </t>
    </r>
    <r>
      <rPr>
        <sz val="11"/>
        <color theme="1"/>
        <rFont val="Calibri"/>
        <family val="2"/>
        <scheme val="minor"/>
      </rPr>
      <t>Estimate of project removals due to changes in soil organic carbon in year 2026, t CO2e</t>
    </r>
  </si>
  <si>
    <r>
      <rPr>
        <b/>
        <sz val="11"/>
        <color theme="0" tint="-0.34998626667073579"/>
        <rFont val="Calibri"/>
        <family val="2"/>
        <scheme val="minor"/>
      </rPr>
      <t>PRS</t>
    </r>
    <r>
      <rPr>
        <b/>
        <vertAlign val="subscript"/>
        <sz val="11"/>
        <color theme="0" tint="-0.34998626667073579"/>
        <rFont val="Calibri"/>
        <family val="2"/>
        <scheme val="minor"/>
      </rPr>
      <t>t</t>
    </r>
    <r>
      <rPr>
        <b/>
        <vertAlign val="subscript"/>
        <sz val="11"/>
        <color theme="1"/>
        <rFont val="Calibri"/>
        <family val="2"/>
        <scheme val="minor"/>
      </rPr>
      <t xml:space="preserve"> </t>
    </r>
    <r>
      <rPr>
        <sz val="11"/>
        <color theme="1"/>
        <rFont val="Calibri"/>
        <family val="2"/>
        <scheme val="minor"/>
      </rPr>
      <t>Estimate of project removals due to changes in soil organic carbon in year 2027, t CO2e</t>
    </r>
  </si>
  <si>
    <r>
      <rPr>
        <b/>
        <sz val="11"/>
        <color theme="0" tint="-0.34998626667073579"/>
        <rFont val="Calibri"/>
        <family val="2"/>
        <scheme val="minor"/>
      </rPr>
      <t>PRS</t>
    </r>
    <r>
      <rPr>
        <b/>
        <vertAlign val="subscript"/>
        <sz val="11"/>
        <color theme="0" tint="-0.34998626667073579"/>
        <rFont val="Calibri"/>
        <family val="2"/>
        <scheme val="minor"/>
      </rPr>
      <t>t</t>
    </r>
    <r>
      <rPr>
        <vertAlign val="subscript"/>
        <sz val="11"/>
        <color theme="1"/>
        <rFont val="Calibri"/>
        <family val="2"/>
        <scheme val="minor"/>
      </rPr>
      <t xml:space="preserve"> </t>
    </r>
    <r>
      <rPr>
        <sz val="11"/>
        <color theme="1"/>
        <rFont val="Calibri"/>
        <family val="2"/>
        <scheme val="minor"/>
      </rPr>
      <t>Estimate of project removals due to changes in soil organic carbon in year 2028, t CO2e</t>
    </r>
  </si>
  <si>
    <r>
      <rPr>
        <b/>
        <sz val="11"/>
        <color theme="0" tint="-0.34998626667073579"/>
        <rFont val="Calibri"/>
        <family val="2"/>
        <scheme val="minor"/>
      </rPr>
      <t>PRS</t>
    </r>
    <r>
      <rPr>
        <b/>
        <vertAlign val="subscript"/>
        <sz val="11"/>
        <color theme="0" tint="-0.34998626667073579"/>
        <rFont val="Calibri"/>
        <family val="2"/>
        <scheme val="minor"/>
      </rPr>
      <t>t</t>
    </r>
    <r>
      <rPr>
        <b/>
        <vertAlign val="subscript"/>
        <sz val="11"/>
        <color theme="1"/>
        <rFont val="Calibri"/>
        <family val="2"/>
        <scheme val="minor"/>
      </rPr>
      <t xml:space="preserve"> </t>
    </r>
    <r>
      <rPr>
        <sz val="11"/>
        <color theme="1"/>
        <rFont val="Calibri"/>
        <family val="2"/>
        <scheme val="minor"/>
      </rPr>
      <t>Estimate of project removals due to changes in soil organic carbon in year 2029, t CO2e</t>
    </r>
  </si>
  <si>
    <r>
      <rPr>
        <b/>
        <sz val="11"/>
        <color theme="0" tint="-0.34998626667073579"/>
        <rFont val="Calibri"/>
        <family val="2"/>
        <scheme val="minor"/>
      </rPr>
      <t>PRS</t>
    </r>
    <r>
      <rPr>
        <b/>
        <vertAlign val="subscript"/>
        <sz val="11"/>
        <color theme="0" tint="-0.34998626667073579"/>
        <rFont val="Calibri"/>
        <family val="2"/>
        <scheme val="minor"/>
      </rPr>
      <t>t</t>
    </r>
    <r>
      <rPr>
        <vertAlign val="subscript"/>
        <sz val="11"/>
        <color theme="1"/>
        <rFont val="Calibri"/>
        <family val="2"/>
        <scheme val="minor"/>
      </rPr>
      <t xml:space="preserve"> </t>
    </r>
    <r>
      <rPr>
        <sz val="11"/>
        <color theme="1"/>
        <rFont val="Calibri"/>
        <family val="2"/>
        <scheme val="minor"/>
      </rPr>
      <t>Estimate of project removals due to changes in soil organic carbon in year 2030, t CO2e</t>
    </r>
  </si>
  <si>
    <r>
      <rPr>
        <b/>
        <sz val="11"/>
        <color theme="0" tint="-0.34998626667073579"/>
        <rFont val="Calibri"/>
        <family val="2"/>
        <scheme val="minor"/>
      </rPr>
      <t>PRS</t>
    </r>
    <r>
      <rPr>
        <b/>
        <vertAlign val="subscript"/>
        <sz val="11"/>
        <color theme="0" tint="-0.34998626667073579"/>
        <rFont val="Calibri"/>
        <family val="2"/>
        <scheme val="minor"/>
      </rPr>
      <t>t</t>
    </r>
    <r>
      <rPr>
        <vertAlign val="subscript"/>
        <sz val="11"/>
        <color theme="1"/>
        <rFont val="Calibri"/>
        <family val="2"/>
        <scheme val="minor"/>
      </rPr>
      <t xml:space="preserve"> </t>
    </r>
    <r>
      <rPr>
        <sz val="11"/>
        <color theme="1"/>
        <rFont val="Calibri"/>
        <family val="2"/>
        <scheme val="minor"/>
      </rPr>
      <t>Estimate of project removals due to changes in soil organic carbon in year 2031, t CO2e</t>
    </r>
  </si>
  <si>
    <r>
      <rPr>
        <b/>
        <sz val="11"/>
        <color theme="0" tint="-0.34998626667073579"/>
        <rFont val="Calibri"/>
        <family val="2"/>
        <scheme val="minor"/>
      </rPr>
      <t>PRS</t>
    </r>
    <r>
      <rPr>
        <b/>
        <vertAlign val="subscript"/>
        <sz val="11"/>
        <color theme="0" tint="-0.34998626667073579"/>
        <rFont val="Calibri"/>
        <family val="2"/>
        <scheme val="minor"/>
      </rPr>
      <t>t</t>
    </r>
    <r>
      <rPr>
        <b/>
        <vertAlign val="subscript"/>
        <sz val="11"/>
        <color theme="1"/>
        <rFont val="Calibri"/>
        <family val="2"/>
        <scheme val="minor"/>
      </rPr>
      <t xml:space="preserve"> </t>
    </r>
    <r>
      <rPr>
        <sz val="11"/>
        <color theme="1"/>
        <rFont val="Calibri"/>
        <family val="2"/>
        <scheme val="minor"/>
      </rPr>
      <t>Estimate of project removals due to changes in soil organic carbon in year 2032, t CO2e</t>
    </r>
  </si>
  <si>
    <r>
      <rPr>
        <sz val="11"/>
        <color theme="0" tint="-0.34998626667073579"/>
        <rFont val="Calibri"/>
        <family val="2"/>
      </rPr>
      <t>PS</t>
    </r>
    <r>
      <rPr>
        <vertAlign val="subscript"/>
        <sz val="11"/>
        <color theme="0" tint="-0.34998626667073579"/>
        <rFont val="Calibri"/>
        <family val="2"/>
      </rPr>
      <t>t</t>
    </r>
    <r>
      <rPr>
        <vertAlign val="subscript"/>
        <sz val="11"/>
        <color theme="1"/>
        <rFont val="Calibri"/>
        <family val="2"/>
      </rPr>
      <t xml:space="preserve"> </t>
    </r>
    <r>
      <rPr>
        <sz val="11"/>
        <color theme="1"/>
        <rFont val="Calibri"/>
        <family val="2"/>
      </rPr>
      <t>Estimate of the project SOC in year 2023, tC</t>
    </r>
  </si>
  <si>
    <r>
      <rPr>
        <sz val="11"/>
        <color theme="0" tint="-0.34998626667073579"/>
        <rFont val="Calibri"/>
        <family val="2"/>
      </rPr>
      <t>PS</t>
    </r>
    <r>
      <rPr>
        <vertAlign val="subscript"/>
        <sz val="11"/>
        <color theme="0" tint="-0.34998626667073579"/>
        <rFont val="Calibri"/>
        <family val="2"/>
      </rPr>
      <t>t</t>
    </r>
    <r>
      <rPr>
        <sz val="11"/>
        <color theme="0" tint="-0.34998626667073579"/>
        <rFont val="Calibri"/>
        <family val="2"/>
      </rPr>
      <t xml:space="preserve"> </t>
    </r>
    <r>
      <rPr>
        <sz val="11"/>
        <color theme="1"/>
        <rFont val="Calibri"/>
        <family val="2"/>
      </rPr>
      <t>Estimate of the project SOC in year 2024, tC</t>
    </r>
  </si>
  <si>
    <r>
      <rPr>
        <sz val="11"/>
        <color theme="0" tint="-0.34998626667073579"/>
        <rFont val="Calibri"/>
        <family val="2"/>
      </rPr>
      <t>PS</t>
    </r>
    <r>
      <rPr>
        <vertAlign val="subscript"/>
        <sz val="11"/>
        <color theme="0" tint="-0.34998626667073579"/>
        <rFont val="Calibri"/>
        <family val="2"/>
      </rPr>
      <t xml:space="preserve">t </t>
    </r>
    <r>
      <rPr>
        <sz val="11"/>
        <color theme="1"/>
        <rFont val="Calibri"/>
        <family val="2"/>
      </rPr>
      <t>Estimate of the project SOC in year 2025, tC</t>
    </r>
  </si>
  <si>
    <t>PSt Estimate of the project SOC in year 2026, tC</t>
  </si>
  <si>
    <r>
      <rPr>
        <sz val="11"/>
        <color theme="0" tint="-0.34998626667073579"/>
        <rFont val="Calibri"/>
        <family val="2"/>
      </rPr>
      <t>PS</t>
    </r>
    <r>
      <rPr>
        <vertAlign val="subscript"/>
        <sz val="11"/>
        <color theme="0" tint="-0.34998626667073579"/>
        <rFont val="Calibri"/>
        <family val="2"/>
      </rPr>
      <t>t</t>
    </r>
    <r>
      <rPr>
        <sz val="11"/>
        <color theme="0" tint="-0.34998626667073579"/>
        <rFont val="Calibri"/>
        <family val="2"/>
      </rPr>
      <t xml:space="preserve"> </t>
    </r>
    <r>
      <rPr>
        <sz val="11"/>
        <color theme="1"/>
        <rFont val="Calibri"/>
        <family val="2"/>
      </rPr>
      <t>Estimate of the project SOC in year 2027, tC</t>
    </r>
  </si>
  <si>
    <r>
      <rPr>
        <sz val="11"/>
        <color theme="0" tint="-0.34998626667073579"/>
        <rFont val="Calibri"/>
        <family val="2"/>
      </rPr>
      <t xml:space="preserve">PSt </t>
    </r>
    <r>
      <rPr>
        <sz val="11"/>
        <color theme="1"/>
        <rFont val="Calibri"/>
        <family val="2"/>
      </rPr>
      <t>Estimate of the project SOC in year 2028, tC</t>
    </r>
  </si>
  <si>
    <r>
      <rPr>
        <sz val="11"/>
        <color theme="0" tint="-0.34998626667073579"/>
        <rFont val="Calibri"/>
        <family val="2"/>
      </rPr>
      <t>PS</t>
    </r>
    <r>
      <rPr>
        <vertAlign val="subscript"/>
        <sz val="11"/>
        <color theme="0" tint="-0.34998626667073579"/>
        <rFont val="Calibri"/>
        <family val="2"/>
      </rPr>
      <t>t</t>
    </r>
    <r>
      <rPr>
        <sz val="11"/>
        <color theme="1"/>
        <rFont val="Calibri"/>
        <family val="2"/>
      </rPr>
      <t xml:space="preserve"> Estimate of the project SOC in year 2029, tC</t>
    </r>
  </si>
  <si>
    <r>
      <rPr>
        <sz val="11"/>
        <color theme="0" tint="-0.34998626667073579"/>
        <rFont val="Calibri"/>
        <family val="2"/>
      </rPr>
      <t>PSt</t>
    </r>
    <r>
      <rPr>
        <sz val="11"/>
        <color theme="1"/>
        <rFont val="Calibri"/>
        <family val="2"/>
      </rPr>
      <t xml:space="preserve"> Estimate of the project SOC in year 2030, tC</t>
    </r>
  </si>
  <si>
    <r>
      <rPr>
        <sz val="11"/>
        <color theme="0" tint="-0.34998626667073579"/>
        <rFont val="Calibri"/>
        <family val="2"/>
      </rPr>
      <t>PS</t>
    </r>
    <r>
      <rPr>
        <vertAlign val="subscript"/>
        <sz val="11"/>
        <color theme="0" tint="-0.34998626667073579"/>
        <rFont val="Calibri"/>
        <family val="2"/>
      </rPr>
      <t>t</t>
    </r>
    <r>
      <rPr>
        <sz val="11"/>
        <color theme="0" tint="-0.34998626667073579"/>
        <rFont val="Calibri"/>
        <family val="2"/>
      </rPr>
      <t xml:space="preserve"> </t>
    </r>
    <r>
      <rPr>
        <sz val="11"/>
        <color theme="1"/>
        <rFont val="Calibri"/>
        <family val="2"/>
      </rPr>
      <t>Estimate of the project SOC in year 2031, tC</t>
    </r>
  </si>
  <si>
    <r>
      <rPr>
        <sz val="11"/>
        <color theme="0" tint="-0.34998626667073579"/>
        <rFont val="Calibri"/>
        <family val="2"/>
      </rPr>
      <t>PS</t>
    </r>
    <r>
      <rPr>
        <vertAlign val="subscript"/>
        <sz val="11"/>
        <color theme="0" tint="-0.34998626667073579"/>
        <rFont val="Calibri"/>
        <family val="2"/>
      </rPr>
      <t xml:space="preserve">t </t>
    </r>
    <r>
      <rPr>
        <sz val="11"/>
        <color theme="1"/>
        <rFont val="Calibri"/>
        <family val="2"/>
      </rPr>
      <t>Estimate of the project SOC in year 2032, tC</t>
    </r>
  </si>
  <si>
    <r>
      <rPr>
        <sz val="11"/>
        <color theme="0" tint="-0.34998626667073579"/>
        <rFont val="Calibri"/>
        <family val="2"/>
      </rPr>
      <t>PS</t>
    </r>
    <r>
      <rPr>
        <vertAlign val="subscript"/>
        <sz val="11"/>
        <color theme="0" tint="-0.34998626667073579"/>
        <rFont val="Calibri"/>
        <family val="2"/>
      </rPr>
      <t>equil,t</t>
    </r>
    <r>
      <rPr>
        <vertAlign val="subscript"/>
        <sz val="11"/>
        <color theme="1"/>
        <rFont val="Calibri"/>
        <family val="2"/>
      </rPr>
      <t xml:space="preserve"> </t>
    </r>
    <r>
      <rPr>
        <sz val="11"/>
        <color theme="1"/>
        <rFont val="Calibri"/>
        <family val="2"/>
      </rPr>
      <t>Project SOC in equilibrium year 2023, tC</t>
    </r>
  </si>
  <si>
    <r>
      <rPr>
        <sz val="11"/>
        <color theme="0" tint="-0.34998626667073579"/>
        <rFont val="Calibri"/>
        <family val="2"/>
      </rPr>
      <t>PS</t>
    </r>
    <r>
      <rPr>
        <vertAlign val="subscript"/>
        <sz val="11"/>
        <color theme="0" tint="-0.34998626667073579"/>
        <rFont val="Calibri"/>
        <family val="2"/>
      </rPr>
      <t>equil,t</t>
    </r>
    <r>
      <rPr>
        <sz val="11"/>
        <color theme="0" tint="-0.34998626667073579"/>
        <rFont val="Calibri"/>
        <family val="2"/>
      </rPr>
      <t xml:space="preserve"> </t>
    </r>
    <r>
      <rPr>
        <sz val="11"/>
        <color theme="1"/>
        <rFont val="Calibri"/>
        <family val="2"/>
      </rPr>
      <t>Project SOC in equilibrium year 2024, Tc</t>
    </r>
  </si>
  <si>
    <r>
      <rPr>
        <sz val="11"/>
        <color theme="0" tint="-0.34998626667073579"/>
        <rFont val="Calibri"/>
        <family val="2"/>
      </rPr>
      <t>PS</t>
    </r>
    <r>
      <rPr>
        <vertAlign val="subscript"/>
        <sz val="11"/>
        <color theme="0" tint="-0.34998626667073579"/>
        <rFont val="Calibri"/>
        <family val="2"/>
      </rPr>
      <t>equil,t</t>
    </r>
    <r>
      <rPr>
        <sz val="11"/>
        <color theme="1"/>
        <rFont val="Calibri"/>
        <family val="2"/>
      </rPr>
      <t xml:space="preserve"> Project SOC in equilibrium year 2025, tC</t>
    </r>
  </si>
  <si>
    <r>
      <rPr>
        <sz val="11"/>
        <color theme="0" tint="-0.34998626667073579"/>
        <rFont val="Calibri"/>
        <family val="2"/>
      </rPr>
      <t>PS</t>
    </r>
    <r>
      <rPr>
        <vertAlign val="subscript"/>
        <sz val="11"/>
        <color theme="0" tint="-0.34998626667073579"/>
        <rFont val="Calibri"/>
        <family val="2"/>
      </rPr>
      <t>equil,t</t>
    </r>
    <r>
      <rPr>
        <sz val="11"/>
        <color theme="0" tint="-0.34998626667073579"/>
        <rFont val="Calibri"/>
        <family val="2"/>
      </rPr>
      <t xml:space="preserve"> </t>
    </r>
    <r>
      <rPr>
        <sz val="11"/>
        <color theme="1"/>
        <rFont val="Calibri"/>
        <family val="2"/>
      </rPr>
      <t>Project SOC in equilibrium year 2026, tC</t>
    </r>
  </si>
  <si>
    <r>
      <rPr>
        <sz val="11"/>
        <color theme="0" tint="-0.34998626667073579"/>
        <rFont val="Calibri"/>
        <family val="2"/>
      </rPr>
      <t>PS</t>
    </r>
    <r>
      <rPr>
        <vertAlign val="subscript"/>
        <sz val="11"/>
        <color theme="0" tint="-0.34998626667073579"/>
        <rFont val="Calibri"/>
        <family val="2"/>
      </rPr>
      <t>equil,t</t>
    </r>
    <r>
      <rPr>
        <sz val="11"/>
        <color theme="1"/>
        <rFont val="Calibri"/>
        <family val="2"/>
      </rPr>
      <t xml:space="preserve"> Project SOC in equilibrium year 2027, tC</t>
    </r>
  </si>
  <si>
    <r>
      <rPr>
        <sz val="11"/>
        <color theme="0" tint="-0.34998626667073579"/>
        <rFont val="Calibri"/>
        <family val="2"/>
      </rPr>
      <t>PS</t>
    </r>
    <r>
      <rPr>
        <vertAlign val="subscript"/>
        <sz val="11"/>
        <color theme="0" tint="-0.34998626667073579"/>
        <rFont val="Calibri"/>
        <family val="2"/>
      </rPr>
      <t>equil,t</t>
    </r>
    <r>
      <rPr>
        <sz val="11"/>
        <color theme="0" tint="-0.34998626667073579"/>
        <rFont val="Calibri"/>
        <family val="2"/>
      </rPr>
      <t xml:space="preserve"> </t>
    </r>
    <r>
      <rPr>
        <sz val="11"/>
        <color theme="1"/>
        <rFont val="Calibri"/>
        <family val="2"/>
      </rPr>
      <t>Project SOC in equilibrium year 2028, tC</t>
    </r>
  </si>
  <si>
    <r>
      <rPr>
        <sz val="11"/>
        <color theme="0" tint="-0.34998626667073579"/>
        <rFont val="Calibri"/>
        <family val="2"/>
      </rPr>
      <t>PS</t>
    </r>
    <r>
      <rPr>
        <vertAlign val="subscript"/>
        <sz val="11"/>
        <color theme="0" tint="-0.34998626667073579"/>
        <rFont val="Calibri"/>
        <family val="2"/>
      </rPr>
      <t>equil,t</t>
    </r>
    <r>
      <rPr>
        <sz val="11"/>
        <color theme="0" tint="-0.34998626667073579"/>
        <rFont val="Calibri"/>
        <family val="2"/>
      </rPr>
      <t xml:space="preserve"> </t>
    </r>
    <r>
      <rPr>
        <sz val="11"/>
        <color theme="1"/>
        <rFont val="Calibri"/>
        <family val="2"/>
      </rPr>
      <t>Project SOC in equilibrium year 2029, tC</t>
    </r>
  </si>
  <si>
    <r>
      <rPr>
        <sz val="11"/>
        <color theme="0" tint="-0.34998626667073579"/>
        <rFont val="Calibri"/>
        <family val="2"/>
      </rPr>
      <t>PS</t>
    </r>
    <r>
      <rPr>
        <vertAlign val="subscript"/>
        <sz val="11"/>
        <color theme="0" tint="-0.34998626667073579"/>
        <rFont val="Calibri"/>
        <family val="2"/>
      </rPr>
      <t>equil,t</t>
    </r>
    <r>
      <rPr>
        <sz val="11"/>
        <color theme="1"/>
        <rFont val="Calibri"/>
        <family val="2"/>
      </rPr>
      <t xml:space="preserve"> Project SOC in equilibrium year 2030, tC</t>
    </r>
  </si>
  <si>
    <r>
      <rPr>
        <sz val="11"/>
        <color theme="0" tint="-0.34998626667073579"/>
        <rFont val="Calibri"/>
        <family val="2"/>
      </rPr>
      <t>PS</t>
    </r>
    <r>
      <rPr>
        <vertAlign val="subscript"/>
        <sz val="11"/>
        <color theme="0" tint="-0.34998626667073579"/>
        <rFont val="Calibri"/>
        <family val="2"/>
      </rPr>
      <t>equil,t</t>
    </r>
    <r>
      <rPr>
        <sz val="11"/>
        <color theme="0" tint="-0.34998626667073579"/>
        <rFont val="Calibri"/>
        <family val="2"/>
      </rPr>
      <t xml:space="preserve"> </t>
    </r>
    <r>
      <rPr>
        <sz val="11"/>
        <color theme="1"/>
        <rFont val="Calibri"/>
        <family val="2"/>
      </rPr>
      <t>Project SOC in equilibrium year 2031, tC</t>
    </r>
  </si>
  <si>
    <r>
      <rPr>
        <sz val="11"/>
        <color theme="0" tint="-0.34998626667073579"/>
        <rFont val="Calibri"/>
        <family val="2"/>
      </rPr>
      <t>PS</t>
    </r>
    <r>
      <rPr>
        <vertAlign val="subscript"/>
        <sz val="11"/>
        <color theme="0" tint="-0.34998626667073579"/>
        <rFont val="Calibri"/>
        <family val="2"/>
      </rPr>
      <t>equil,t</t>
    </r>
    <r>
      <rPr>
        <vertAlign val="subscript"/>
        <sz val="11"/>
        <color theme="1"/>
        <rFont val="Calibri"/>
        <family val="2"/>
      </rPr>
      <t xml:space="preserve"> </t>
    </r>
    <r>
      <rPr>
        <sz val="11"/>
        <color theme="1"/>
        <rFont val="Calibri"/>
        <family val="2"/>
      </rPr>
      <t>Project SOC in equilibrium year 2032, tC</t>
    </r>
  </si>
  <si>
    <t>January 1,2023- December 31, 2023</t>
  </si>
  <si>
    <t>January 1,2024- December 31, 2024</t>
  </si>
  <si>
    <t>January 1,2025- December 31, 2025</t>
  </si>
  <si>
    <t>January 1,2026- December 31, 2026</t>
  </si>
  <si>
    <t>January 1,2027- December 31, 2027</t>
  </si>
  <si>
    <t>January 1,2028- December 31, 2028</t>
  </si>
  <si>
    <t>January 1,2029- December 31, 2029</t>
  </si>
  <si>
    <t>January 1,2030- December 31, 2030</t>
  </si>
  <si>
    <t>January 1,2031- December 31, 2031</t>
  </si>
  <si>
    <t>January 1, 2032 - December 31, 2032</t>
  </si>
  <si>
    <t>The project are is within the towns of Kitale, Kenya and Kisumu, Kenya in a combined area of 45,000 ha</t>
  </si>
  <si>
    <t xml:space="preserve">The project activity would not occur or be financially attractive without the income associated with the sale of VCUs. The land qualifies as a crop land and would be degraded over time if not for this project. </t>
  </si>
  <si>
    <t>Reduce emissions in agriculture through adoption of sustainable land management practices</t>
  </si>
  <si>
    <t>Monitoring plan was stuctured based on VM0017 v1.0 criteria.</t>
  </si>
  <si>
    <r>
      <rPr>
        <sz val="11"/>
        <color theme="0" tint="-0.34998626667073579"/>
        <rFont val="Calibri"/>
        <family val="2"/>
      </rPr>
      <t xml:space="preserve">∆R </t>
    </r>
    <r>
      <rPr>
        <sz val="11"/>
        <color theme="1"/>
        <rFont val="Calibri"/>
        <family val="2"/>
      </rPr>
      <t>Net anthropogenic GHG emissions &amp; removals 2023</t>
    </r>
  </si>
  <si>
    <r>
      <rPr>
        <sz val="11"/>
        <color theme="0" tint="-0.34998626667073579"/>
        <rFont val="Calibri"/>
        <family val="2"/>
      </rPr>
      <t xml:space="preserve">∆R </t>
    </r>
    <r>
      <rPr>
        <sz val="11"/>
        <color theme="1"/>
        <rFont val="Calibri"/>
        <family val="2"/>
      </rPr>
      <t>Net anthropogenic GHG emissions &amp; removals 2024</t>
    </r>
  </si>
  <si>
    <r>
      <rPr>
        <sz val="11"/>
        <color theme="0" tint="-0.34998626667073579"/>
        <rFont val="Calibri"/>
        <family val="2"/>
      </rPr>
      <t>∆R</t>
    </r>
    <r>
      <rPr>
        <sz val="11"/>
        <color theme="1"/>
        <rFont val="Calibri"/>
        <family val="2"/>
      </rPr>
      <t xml:space="preserve"> Net anthropogenic GHG emissions &amp; removals 2025</t>
    </r>
  </si>
  <si>
    <r>
      <rPr>
        <sz val="11"/>
        <color theme="0" tint="-0.34998626667073579"/>
        <rFont val="Calibri"/>
        <family val="2"/>
      </rPr>
      <t>∆R</t>
    </r>
    <r>
      <rPr>
        <sz val="11"/>
        <color theme="1"/>
        <rFont val="Calibri"/>
        <family val="2"/>
      </rPr>
      <t xml:space="preserve"> Net anthropogenic GHG emissions &amp; removals 2026</t>
    </r>
  </si>
  <si>
    <r>
      <rPr>
        <sz val="11"/>
        <color theme="0" tint="-0.34998626667073579"/>
        <rFont val="Calibri"/>
        <family val="2"/>
      </rPr>
      <t>∆R</t>
    </r>
    <r>
      <rPr>
        <sz val="11"/>
        <color theme="1"/>
        <rFont val="Calibri"/>
        <family val="2"/>
      </rPr>
      <t xml:space="preserve"> Net anthropogenic GHG emissions &amp; removals 2027</t>
    </r>
  </si>
  <si>
    <r>
      <rPr>
        <sz val="11"/>
        <color theme="0" tint="-0.34998626667073579"/>
        <rFont val="Calibri"/>
        <family val="2"/>
      </rPr>
      <t>∆R</t>
    </r>
    <r>
      <rPr>
        <sz val="11"/>
        <color theme="1"/>
        <rFont val="Calibri"/>
        <family val="2"/>
      </rPr>
      <t xml:space="preserve"> Net anthropogenic GHG emissions &amp; removals 2028</t>
    </r>
  </si>
  <si>
    <r>
      <rPr>
        <sz val="11"/>
        <color theme="0" tint="-0.34998626667073579"/>
        <rFont val="Calibri"/>
        <family val="2"/>
      </rPr>
      <t>∆R</t>
    </r>
    <r>
      <rPr>
        <sz val="11"/>
        <color theme="1"/>
        <rFont val="Calibri"/>
        <family val="2"/>
      </rPr>
      <t xml:space="preserve"> Net anthropogenic GHG emissions &amp; removals 2029</t>
    </r>
  </si>
  <si>
    <r>
      <rPr>
        <sz val="11"/>
        <color theme="0" tint="-0.34998626667073579"/>
        <rFont val="Calibri"/>
        <family val="2"/>
      </rPr>
      <t>∆R</t>
    </r>
    <r>
      <rPr>
        <sz val="11"/>
        <color theme="1"/>
        <rFont val="Calibri"/>
        <family val="2"/>
      </rPr>
      <t xml:space="preserve"> Net anthropogenic GHG emissions &amp; removals 2030</t>
    </r>
  </si>
  <si>
    <r>
      <rPr>
        <sz val="11"/>
        <color theme="0" tint="-0.34998626667073579"/>
        <rFont val="Calibri"/>
        <family val="2"/>
      </rPr>
      <t>∆R</t>
    </r>
    <r>
      <rPr>
        <sz val="11"/>
        <color theme="1"/>
        <rFont val="Calibri"/>
        <family val="2"/>
      </rPr>
      <t xml:space="preserve"> Net anthropogenic GHG emissions &amp; removals 2031</t>
    </r>
  </si>
  <si>
    <r>
      <rPr>
        <sz val="11"/>
        <color theme="0" tint="-0.34998626667073579"/>
        <rFont val="Calibri"/>
        <family val="2"/>
      </rPr>
      <t>∆R</t>
    </r>
    <r>
      <rPr>
        <sz val="11"/>
        <color theme="1"/>
        <rFont val="Calibri"/>
        <family val="2"/>
      </rPr>
      <t xml:space="preserve"> Net anthropogenic GHG emissions &amp; removals 2032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</si>
</sst>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8"/>
      <color rgb="FF000000"/>
      <name val="Calibri"/>
      <family val="2"/>
      <scheme val="minor"/>
    </font>
    <font>
      <sz val="12"/>
      <color rgb="FF000000"/>
      <name val="Calibri"/>
      <family val="2"/>
      <scheme val="minor"/>
    </font>
    <font>
      <sz val="11"/>
      <color theme="0" tint="-0.34998626667073579"/>
      <name val="Calibri"/>
      <family val="2"/>
      <scheme val="minor"/>
    </font>
    <font>
      <vertAlign val="subscript"/>
      <sz val="11"/>
      <color theme="0" tint="-0.34998626667073579"/>
      <name val="Calibri"/>
      <family val="2"/>
      <scheme val="minor"/>
    </font>
    <font>
      <u/>
      <sz val="11"/>
      <color theme="10"/>
      <name val="Calibri"/>
      <family val="2"/>
      <scheme val="minor"/>
    </font>
    <font>
      <b/>
      <sz val="18"/>
      <color theme="1"/>
      <name val="Calibri"/>
      <family val="2"/>
      <scheme val="minor"/>
    </font>
    <font>
      <sz val="18"/>
      <color theme="1"/>
      <name val="Calibri"/>
      <family val="2"/>
      <scheme val="minor"/>
    </font>
    <font>
      <vertAlign val="subscript"/>
      <sz val="11"/>
      <color theme="1"/>
      <name val="Calibri"/>
      <family val="2"/>
      <scheme val="minor"/>
    </font>
    <font>
      <b/>
      <vertAlign val="subscript"/>
      <sz val="11"/>
      <color theme="1"/>
      <name val="Calibri"/>
      <family val="2"/>
      <scheme val="minor"/>
    </font>
    <font>
      <sz val="11"/>
      <name val="Calibri"/>
      <family val="2"/>
      <scheme val="minor"/>
    </font>
    <font>
      <sz val="11"/>
      <color theme="1"/>
      <name val="Calibri"/>
      <family val="2"/>
    </font>
    <font>
      <sz val="11"/>
      <color theme="0" tint="-0.34998626667073579"/>
      <name val="Calibri"/>
      <family val="2"/>
    </font>
    <font>
      <vertAlign val="subscript"/>
      <sz val="11"/>
      <color theme="0" tint="-0.34998626667073579"/>
      <name val="Calibri"/>
      <family val="2"/>
    </font>
    <font>
      <vertAlign val="subscript"/>
      <sz val="11"/>
      <color theme="1"/>
      <name val="Calibri"/>
      <family val="2"/>
    </font>
    <font>
      <sz val="11"/>
      <name val="Calibri"/>
      <family val="2"/>
    </font>
    <font>
      <sz val="11"/>
      <color rgb="FF000000"/>
      <name val="Calibri"/>
      <family val="2"/>
      <scheme val="minor"/>
    </font>
    <font>
      <b/>
      <sz val="11"/>
      <color rgb="FF000000"/>
      <name val="Calibri"/>
      <family val="2"/>
      <scheme val="minor"/>
    </font>
    <font>
      <vertAlign val="subscript"/>
      <sz val="11"/>
      <color rgb="FF000000"/>
      <name val="Calibri"/>
      <family val="2"/>
      <scheme val="minor"/>
    </font>
    <font>
      <sz val="8"/>
      <name val="Calibri"/>
      <family val="2"/>
      <scheme val="minor"/>
    </font>
    <font>
      <b/>
      <sz val="11"/>
      <color theme="0" tint="-0.34998626667073579"/>
      <name val="Calibri"/>
      <family val="2"/>
      <scheme val="minor"/>
    </font>
    <font>
      <b/>
      <vertAlign val="subscript"/>
      <sz val="11"/>
      <color theme="0" tint="-0.34998626667073579"/>
      <name val="Calibri"/>
      <family val="2"/>
      <scheme val="minor"/>
    </font>
    <font>
      <b/>
      <vertAlign val="subscript"/>
      <sz val="11"/>
      <color rgb="FF000000"/>
      <name val="Calibri"/>
      <family val="2"/>
      <scheme val="minor"/>
    </font>
  </fonts>
  <fills count="5">
    <fill>
      <patternFill patternType="none"/>
    </fill>
    <fill>
      <patternFill patternType="gray125"/>
    </fill>
    <fill>
      <patternFill patternType="solid">
        <fgColor rgb="FFBFBFBF"/>
        <bgColor rgb="FF000000"/>
      </patternFill>
    </fill>
    <fill>
      <patternFill patternType="solid">
        <fgColor rgb="FF92D050"/>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8">
    <xf numFmtId="0" fontId="0" fillId="0" borderId="0" xfId="0"/>
    <xf numFmtId="0" fontId="0" fillId="3" borderId="0" xfId="0" applyFill="1"/>
    <xf numFmtId="0" fontId="2" fillId="3" borderId="0" xfId="0" applyFont="1" applyFill="1" applyAlignment="1">
      <alignment horizontal="left" wrapText="1"/>
    </xf>
    <xf numFmtId="0" fontId="2" fillId="3" borderId="0" xfId="0" applyFont="1" applyFill="1" applyAlignment="1">
      <alignment horizontal="left"/>
    </xf>
    <xf numFmtId="0" fontId="0" fillId="3" borderId="0" xfId="0" applyFill="1" applyAlignment="1">
      <alignment wrapText="1"/>
    </xf>
    <xf numFmtId="0" fontId="0" fillId="3" borderId="0" xfId="0" applyFill="1" applyAlignment="1">
      <alignment horizontal="left"/>
    </xf>
    <xf numFmtId="0" fontId="2" fillId="0" borderId="0" xfId="0" applyFont="1" applyAlignment="1">
      <alignment horizontal="left" wrapText="1"/>
    </xf>
    <xf numFmtId="0" fontId="2" fillId="0" borderId="0" xfId="0" applyFont="1" applyAlignment="1">
      <alignment horizontal="left"/>
    </xf>
    <xf numFmtId="0" fontId="0" fillId="0" borderId="0" xfId="0" applyAlignment="1">
      <alignment wrapText="1"/>
    </xf>
    <xf numFmtId="0" fontId="0" fillId="0" borderId="0" xfId="0" applyAlignment="1">
      <alignment horizontal="left"/>
    </xf>
    <xf numFmtId="0" fontId="6" fillId="0" borderId="0" xfId="0" applyFont="1"/>
    <xf numFmtId="0" fontId="6" fillId="0" borderId="0" xfId="0" applyFont="1" applyAlignment="1">
      <alignment horizontal="left"/>
    </xf>
    <xf numFmtId="0" fontId="5" fillId="0" borderId="0" xfId="1"/>
    <xf numFmtId="0" fontId="2" fillId="0" borderId="0" xfId="0" applyFont="1"/>
    <xf numFmtId="0" fontId="11" fillId="0" borderId="0" xfId="0" applyFont="1" applyAlignment="1">
      <alignment wrapText="1"/>
    </xf>
    <xf numFmtId="0" fontId="11" fillId="3" borderId="0" xfId="0" applyFont="1" applyFill="1" applyAlignment="1">
      <alignment wrapText="1"/>
    </xf>
    <xf numFmtId="0" fontId="12" fillId="0" borderId="0" xfId="0" applyFont="1" applyAlignment="1">
      <alignment wrapText="1"/>
    </xf>
    <xf numFmtId="0" fontId="3" fillId="3" borderId="0" xfId="0" applyFont="1" applyFill="1" applyAlignment="1">
      <alignment wrapText="1"/>
    </xf>
    <xf numFmtId="0" fontId="16" fillId="0" borderId="0" xfId="0" applyFont="1" applyAlignment="1">
      <alignment horizontal="left" wrapText="1"/>
    </xf>
    <xf numFmtId="0" fontId="16" fillId="0" borderId="0" xfId="0" applyFont="1" applyAlignment="1">
      <alignment horizontal="left"/>
    </xf>
    <xf numFmtId="0" fontId="1" fillId="2" borderId="0" xfId="0" applyFont="1" applyFill="1" applyAlignment="1">
      <alignment horizontal="center" wrapText="1"/>
    </xf>
    <xf numFmtId="0" fontId="1" fillId="2" borderId="0" xfId="0" applyFont="1" applyFill="1" applyAlignment="1">
      <alignment horizontal="center"/>
    </xf>
    <xf numFmtId="0" fontId="6" fillId="4" borderId="0" xfId="0" applyFont="1" applyFill="1" applyAlignment="1">
      <alignment horizontal="center"/>
    </xf>
    <xf numFmtId="0" fontId="7" fillId="4" borderId="0" xfId="0" applyFont="1" applyFill="1" applyAlignment="1">
      <alignment horizontal="center"/>
    </xf>
    <xf numFmtId="0" fontId="0" fillId="0" borderId="0" xfId="0" applyFill="1"/>
    <xf numFmtId="0" fontId="2" fillId="0" borderId="0" xfId="0" applyFont="1" applyFill="1" applyAlignment="1">
      <alignment horizontal="left"/>
    </xf>
    <xf numFmtId="0" fontId="0" fillId="0" borderId="0" xfId="0" applyFill="1" applyAlignment="1">
      <alignment wrapText="1"/>
    </xf>
    <xf numFmtId="0" fontId="0" fillId="0" borderId="0" xfId="0"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iline Molina" id="{AC57183C-FD4F-4ADE-822F-B962045CD151}" userId="f3e4387646bbb89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2" dT="2023-02-13T17:10:44.74" personId="{AC57183C-FD4F-4ADE-822F-B962045CD151}" id="{E51129CD-A946-4304-B94C-3C1BC1650BEE}">
    <text xml:space="preserve">This example will focus on section II.4.3 Baseline emissions due to burning of biomass </text>
  </threadedComment>
  <threadedComment ref="E47" dT="2023-02-17T22:18:11.84" personId="{AC57183C-FD4F-4ADE-822F-B962045CD151}" id="{D52F9EB9-0C2A-4979-8272-481E1D0C92BF}">
    <text xml:space="preserve">There are as well some varieties of Napier grass that are nitrogen fixing but the project does not propose increasing or changing the amount of Napier grass planted. Therefore baseline emissions changes due to the use of N-fixing species are zero, therefore: BEN t = 0 </text>
  </threadedComment>
  <threadedComment ref="E48" dT="2023-02-18T23:37:39.84" personId="{AC57183C-FD4F-4ADE-822F-B962045CD151}" id="{E5E44464-51C1-47D2-8E92-8ED9D6FD786B}">
    <text>Kisumu farmers did not use machinery, Kitale farmers used machinery but the emissions were 1.4tCO2e which is insignificant compared to project GHG removals so it can be left as 0 for the baseline.</text>
  </threadedComment>
  <threadedComment ref="E48" dT="2023-02-18T23:37:48.31" personId="{AC57183C-FD4F-4ADE-822F-B962045CD151}" id="{2CB1D0C1-115E-4C41-9581-C87EFF4E33E8}" parentId="{E5E44464-51C1-47D2-8E92-8ED9D6FD786B}">
    <text xml:space="preserve">Calcs are below </text>
  </threadedComment>
  <threadedComment ref="E49" dT="2023-02-17T22:19:31.77" personId="{AC57183C-FD4F-4ADE-822F-B962045CD151}" id="{BB462BFC-C173-4BD8-89DD-F623BEEB329F}">
    <text>The project area where burning of biomass is a common practice in the baseline scenario making BEBBt= 0</text>
  </threadedComment>
  <threadedComment ref="E49" dT="2023-02-17T22:19:49.29" personId="{AC57183C-FD4F-4ADE-822F-B962045CD151}" id="{01AA33DF-AEC2-453C-BCDA-1D42C8226937}" parentId="{BB462BFC-C173-4BD8-89DD-F623BEEB329F}">
    <text>This applies to both the baseline and project scenario</text>
  </threadedComment>
  <threadedComment ref="E49" dT="2023-02-17T22:21:20.38" personId="{AC57183C-FD4F-4ADE-822F-B962045CD151}" id="{0330297A-726A-4B25-8D88-A680E3E7A2F8}" parentId="{BB462BFC-C173-4BD8-89DD-F623BEEB329F}">
    <text xml:space="preserve">The project is promoting the cessation of biomass burning and thus emissions due to this practice are expected to decrease within the project. </text>
  </threadedComment>
  <threadedComment ref="C52" dT="2023-02-15T20:33:27.74" personId="{AC57183C-FD4F-4ADE-822F-B962045CD151}" id="{82837424-CDE9-45DD-A410-50767A12691F}">
    <text>Comes from AR-AMS0007</text>
  </threadedComment>
  <threadedComment ref="C52" dT="2023-02-17T23:42:23.69" personId="{AC57183C-FD4F-4ADE-822F-B962045CD151}" id="{E8B14FF0-62EA-4EC0-824F-FB2BF6514611}" parentId="{82837424-CDE9-45DD-A410-50767A12691F}">
    <text xml:space="preserve">Shrubs, Litter, and Dead Wood are not included as they are not part of this specific project scenario </text>
  </threadedComment>
  <threadedComment ref="C53" dT="2023-02-15T20:49:49.74" personId="{AC57183C-FD4F-4ADE-822F-B962045CD151}" id="{7C2A4130-73F2-4B24-9525-7357C8588473}">
    <text>t in this equation refers to the year but this is the baseline so it would be calculated pre-project</text>
  </threadedComment>
  <threadedComment ref="E55" dT="2023-02-17T23:48:27.75" personId="{AC57183C-FD4F-4ADE-822F-B962045CD151}" id="{38EE98F2-8C10-4FE4-8123-673996E4FFAC}">
    <text>∆BFOREST is set to zero from the start of the project because the trees in the baseline have reached their equilibrium carbon stocks (surveys can show how many removals come from agroforestry and in this specific project they determined that zero removals occurred in the baseline)</text>
  </threadedComment>
  <threadedComment ref="C60" dT="2023-02-19T00:33:18.16" personId="{AC57183C-FD4F-4ADE-822F-B962045CD151}" id="{D887F820-3EA0-4A6F-AA40-BC9DB6CF6C73}">
    <text>Used VMD0014</text>
  </threadedComment>
  <threadedComment ref="E68" dT="2023-02-18T00:10:57.44" personId="{AC57183C-FD4F-4ADE-822F-B962045CD151}" id="{27E9B31D-C7CD-47EA-B3AA-AC7A05F2CB65}">
    <text xml:space="preserve">Since the applicability conditions limit the project to lands that are under agricultural pressure and are degrading, it can be conservatively assumed that the baseline removals due to changes in SOC are zero </text>
  </threadedComment>
  <threadedComment ref="C70" dT="2023-02-20T02:19:56.39" personId="{AC57183C-FD4F-4ADE-822F-B962045CD151}" id="{48463E1D-56D5-4E96-AB70-0A7063FD4294}">
    <text>Assume they used the same amount every year</text>
  </threadedComment>
  <threadedComment ref="C71" dT="2023-02-19T01:11:55.78" personId="{AC57183C-FD4F-4ADE-822F-B962045CD151}" id="{383A589B-7301-4C90-9EB7-DED1ED3CD470}">
    <text>From CDM tool “Estimation of direct nitrous oxide emission from nitrogen fertilization "</text>
  </threadedComment>
  <threadedComment ref="E71" dT="2023-02-19T01:09:41.14" personId="{AC57183C-FD4F-4ADE-822F-B962045CD151}" id="{46E21953-FE1D-4367-85FC-B50FF9E0ABA6}">
    <text xml:space="preserve">Per hectare as mentioned in the project documents </text>
  </threadedComment>
  <threadedComment ref="E73" dT="2023-02-19T01:08:42.73" personId="{AC57183C-FD4F-4ADE-822F-B962045CD151}" id="{B7EB5D2C-8210-4402-835C-375675775E53}">
    <text>This is only for Kitale because Kisumu's fertilizer use was so low that the emissions could be considered 0</text>
  </threadedComment>
  <threadedComment ref="E84" dT="2023-02-19T02:19:39.35" personId="{AC57183C-FD4F-4ADE-822F-B962045CD151}" id="{FAE2DD42-DF0A-42F3-8E9F-8F2E465BBB50}">
    <text>Number was mentioned in project document as above ground biomass</text>
  </threadedComment>
  <threadedComment ref="E87" dT="2023-02-19T01:51:20.38" personId="{AC57183C-FD4F-4ADE-822F-B962045CD151}" id="{E0D44554-08EB-455F-94F2-42DB8A23D752}">
    <text>Cannot find anywhere</text>
  </threadedComment>
  <threadedComment ref="E95" dT="2023-02-20T02:23:26.66" personId="{AC57183C-FD4F-4ADE-822F-B962045CD151}" id="{C1A2687F-61CC-4C0E-A951-D7CAE3F90FE9}">
    <text>Project does not include "burning of biomass"</text>
  </threadedComment>
  <threadedComment ref="C97" dT="2023-02-20T02:12:06.54" personId="{AC57183C-FD4F-4ADE-822F-B962045CD151}" id="{5CFEE82A-274C-4500-959A-781424892892}">
    <text>Assuming no new trees are planted (This one didn't make much sense compared to the project doc because they mentioned more hectares of land than what is described in their description. All their land isn't covered in trees.)</text>
  </threadedComment>
  <threadedComment ref="C100" dT="2023-02-15T20:33:27.74" personId="{AC57183C-FD4F-4ADE-822F-B962045CD151}" id="{D73B9227-2129-4908-8186-B8618A37B8DF}">
    <text>Comes from AR-AMS0007</text>
  </threadedComment>
  <threadedComment ref="C100" dT="2023-02-17T23:42:23.69" personId="{AC57183C-FD4F-4ADE-822F-B962045CD151}" id="{84E762AA-AACD-47B1-A83C-015B1EC6D04D}" parentId="{D73B9227-2129-4908-8186-B8618A37B8DF}">
    <text xml:space="preserve">Shrubs, Litter, and Dead Wood are not included as they are not part of this specific project scenario </text>
  </threadedComment>
  <threadedComment ref="C101" dT="2023-02-15T20:49:49.74" personId="{AC57183C-FD4F-4ADE-822F-B962045CD151}" id="{676F6B3E-0070-4EB6-9AC4-71BDB1E99113}">
    <text>t in this equation refers to the year but this is the baseline so it would be calculated pre-project</text>
  </threadedComment>
  <threadedComment ref="E103" dT="2023-02-19T03:00:44.32" personId="{AC57183C-FD4F-4ADE-822F-B962045CD151}" id="{2D13A0D4-9E13-4C34-8F1E-EE2C05C2DFCA}">
    <text>Kitale</text>
  </threadedComment>
  <threadedComment ref="C111" dT="2023-02-19T00:33:18.16" personId="{AC57183C-FD4F-4ADE-822F-B962045CD151}" id="{F259366C-028D-43E1-A9AA-2173EC6454A1}">
    <text>Used VMD0014</text>
  </threadedComment>
  <threadedComment ref="E138" dT="2023-02-19T20:40:50.40" personId="{AC57183C-FD4F-4ADE-822F-B962045CD151}" id="{4C67D1A6-1EF5-4EEC-96CB-6BF9748F99AF}">
    <text>Management practice includes cover crops and mulch</text>
  </threadedComment>
  <threadedComment ref="E139" dT="2023-02-19T20:55:25.14" personId="{AC57183C-FD4F-4ADE-822F-B962045CD151}" id="{EC439959-AE70-44B9-AAE7-45EA9AF4ECAD}">
    <text>From "Soil Organic Carbon on Cropland Soils" figure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D@XYZagriculture.com"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00783-D545-40C9-9DDB-BDD3DD3A3E68}">
  <dimension ref="A2:F196"/>
  <sheetViews>
    <sheetView tabSelected="1" topLeftCell="A174" workbookViewId="0">
      <selection activeCell="E197" sqref="E197"/>
    </sheetView>
  </sheetViews>
  <sheetFormatPr defaultRowHeight="15" x14ac:dyDescent="0.25"/>
  <cols>
    <col min="1" max="1" width="22.42578125" bestFit="1" customWidth="1"/>
    <col min="2" max="2" width="20.28515625" bestFit="1" customWidth="1"/>
    <col min="3" max="3" width="37.140625" bestFit="1" customWidth="1"/>
    <col min="4" max="4" width="36.42578125" bestFit="1" customWidth="1"/>
    <col min="5" max="5" width="119" bestFit="1" customWidth="1"/>
  </cols>
  <sheetData>
    <row r="2" spans="1:5" ht="23.25" x14ac:dyDescent="0.35">
      <c r="A2" s="10" t="s">
        <v>8</v>
      </c>
      <c r="B2" s="10" t="s">
        <v>9</v>
      </c>
      <c r="C2" s="10" t="s">
        <v>10</v>
      </c>
      <c r="D2" s="10" t="s">
        <v>11</v>
      </c>
      <c r="E2" s="11" t="s">
        <v>12</v>
      </c>
    </row>
    <row r="3" spans="1:5" ht="23.25" x14ac:dyDescent="0.35">
      <c r="A3" s="22" t="s">
        <v>13</v>
      </c>
      <c r="B3" s="23"/>
      <c r="C3" s="23"/>
      <c r="D3" s="23"/>
      <c r="E3" s="23"/>
    </row>
    <row r="4" spans="1:5" x14ac:dyDescent="0.25">
      <c r="A4" t="s">
        <v>1</v>
      </c>
      <c r="B4" t="s">
        <v>14</v>
      </c>
      <c r="C4" t="s">
        <v>15</v>
      </c>
      <c r="D4" t="s">
        <v>16</v>
      </c>
      <c r="E4" t="s">
        <v>146</v>
      </c>
    </row>
    <row r="5" spans="1:5" x14ac:dyDescent="0.25">
      <c r="A5" t="s">
        <v>1</v>
      </c>
      <c r="B5" t="s">
        <v>14</v>
      </c>
      <c r="C5" t="s">
        <v>17</v>
      </c>
      <c r="D5" t="s">
        <v>16</v>
      </c>
      <c r="E5" t="s">
        <v>18</v>
      </c>
    </row>
    <row r="6" spans="1:5" x14ac:dyDescent="0.25">
      <c r="A6" t="s">
        <v>1</v>
      </c>
      <c r="B6" t="s">
        <v>14</v>
      </c>
      <c r="C6" t="s">
        <v>19</v>
      </c>
      <c r="D6" t="s">
        <v>1</v>
      </c>
      <c r="E6" t="s">
        <v>20</v>
      </c>
    </row>
    <row r="7" spans="1:5" x14ac:dyDescent="0.25">
      <c r="A7" t="s">
        <v>1</v>
      </c>
      <c r="B7" t="s">
        <v>14</v>
      </c>
      <c r="C7" t="s">
        <v>21</v>
      </c>
      <c r="D7" t="s">
        <v>1</v>
      </c>
      <c r="E7" t="s">
        <v>209</v>
      </c>
    </row>
    <row r="8" spans="1:5" x14ac:dyDescent="0.25">
      <c r="A8" t="s">
        <v>1</v>
      </c>
      <c r="B8" t="s">
        <v>14</v>
      </c>
      <c r="C8" t="s">
        <v>22</v>
      </c>
      <c r="D8" t="s">
        <v>16</v>
      </c>
      <c r="E8" t="s">
        <v>208</v>
      </c>
    </row>
    <row r="9" spans="1:5" x14ac:dyDescent="0.25">
      <c r="A9" t="s">
        <v>1</v>
      </c>
      <c r="B9" t="s">
        <v>14</v>
      </c>
      <c r="C9" t="s">
        <v>23</v>
      </c>
      <c r="D9" t="s">
        <v>16</v>
      </c>
      <c r="E9" t="s">
        <v>142</v>
      </c>
    </row>
    <row r="10" spans="1:5" x14ac:dyDescent="0.25">
      <c r="A10" t="s">
        <v>1</v>
      </c>
      <c r="B10" t="s">
        <v>24</v>
      </c>
      <c r="C10" t="s">
        <v>25</v>
      </c>
      <c r="D10" t="s">
        <v>16</v>
      </c>
      <c r="E10" t="s">
        <v>26</v>
      </c>
    </row>
    <row r="11" spans="1:5" x14ac:dyDescent="0.25">
      <c r="A11" t="s">
        <v>1</v>
      </c>
      <c r="B11" t="s">
        <v>14</v>
      </c>
      <c r="C11" t="s">
        <v>27</v>
      </c>
      <c r="D11" t="s">
        <v>16</v>
      </c>
      <c r="E11" t="s">
        <v>28</v>
      </c>
    </row>
    <row r="12" spans="1:5" x14ac:dyDescent="0.25">
      <c r="A12" t="s">
        <v>1</v>
      </c>
      <c r="B12" t="s">
        <v>29</v>
      </c>
      <c r="C12" t="s">
        <v>30</v>
      </c>
      <c r="D12" t="s">
        <v>16</v>
      </c>
      <c r="E12" t="s">
        <v>141</v>
      </c>
    </row>
    <row r="13" spans="1:5" x14ac:dyDescent="0.25">
      <c r="A13" t="s">
        <v>1</v>
      </c>
      <c r="B13" t="s">
        <v>31</v>
      </c>
      <c r="C13" t="s">
        <v>32</v>
      </c>
      <c r="D13" t="s">
        <v>16</v>
      </c>
      <c r="E13" t="s">
        <v>33</v>
      </c>
    </row>
    <row r="14" spans="1:5" x14ac:dyDescent="0.25">
      <c r="A14" t="s">
        <v>1</v>
      </c>
      <c r="B14" t="s">
        <v>34</v>
      </c>
      <c r="C14" t="s">
        <v>35</v>
      </c>
      <c r="D14" t="s">
        <v>16</v>
      </c>
      <c r="E14" s="12" t="s">
        <v>36</v>
      </c>
    </row>
    <row r="15" spans="1:5" x14ac:dyDescent="0.25">
      <c r="A15" t="s">
        <v>1</v>
      </c>
      <c r="B15" t="s">
        <v>14</v>
      </c>
      <c r="C15" t="s">
        <v>37</v>
      </c>
      <c r="D15" t="s">
        <v>16</v>
      </c>
      <c r="E15" t="s">
        <v>38</v>
      </c>
    </row>
    <row r="16" spans="1:5" x14ac:dyDescent="0.25">
      <c r="A16" t="s">
        <v>1</v>
      </c>
      <c r="B16" t="s">
        <v>14</v>
      </c>
      <c r="C16" t="s">
        <v>39</v>
      </c>
      <c r="D16" t="s">
        <v>16</v>
      </c>
      <c r="E16" t="s">
        <v>16</v>
      </c>
    </row>
    <row r="17" spans="1:5" x14ac:dyDescent="0.25">
      <c r="A17" t="s">
        <v>1</v>
      </c>
      <c r="B17" t="s">
        <v>14</v>
      </c>
      <c r="C17" t="s">
        <v>40</v>
      </c>
      <c r="D17" t="s">
        <v>16</v>
      </c>
      <c r="E17" t="s">
        <v>16</v>
      </c>
    </row>
    <row r="18" spans="1:5" x14ac:dyDescent="0.25">
      <c r="A18" t="s">
        <v>1</v>
      </c>
      <c r="B18" t="s">
        <v>14</v>
      </c>
      <c r="C18" t="s">
        <v>41</v>
      </c>
      <c r="D18" t="s">
        <v>1</v>
      </c>
      <c r="E18" t="s">
        <v>42</v>
      </c>
    </row>
    <row r="19" spans="1:5" x14ac:dyDescent="0.25">
      <c r="A19" t="s">
        <v>1</v>
      </c>
      <c r="B19" t="s">
        <v>14</v>
      </c>
      <c r="C19" t="s">
        <v>41</v>
      </c>
      <c r="D19" t="s">
        <v>1</v>
      </c>
      <c r="E19" t="s">
        <v>43</v>
      </c>
    </row>
    <row r="20" spans="1:5" x14ac:dyDescent="0.25">
      <c r="A20" t="s">
        <v>1</v>
      </c>
      <c r="B20" t="s">
        <v>14</v>
      </c>
      <c r="C20" t="s">
        <v>41</v>
      </c>
      <c r="D20" t="s">
        <v>1</v>
      </c>
      <c r="E20" t="s">
        <v>44</v>
      </c>
    </row>
    <row r="21" spans="1:5" x14ac:dyDescent="0.25">
      <c r="A21" t="s">
        <v>1</v>
      </c>
      <c r="B21" t="s">
        <v>14</v>
      </c>
      <c r="C21" t="s">
        <v>41</v>
      </c>
      <c r="D21" t="s">
        <v>1</v>
      </c>
      <c r="E21" t="s">
        <v>45</v>
      </c>
    </row>
    <row r="22" spans="1:5" x14ac:dyDescent="0.25">
      <c r="A22" t="s">
        <v>1</v>
      </c>
      <c r="B22" t="s">
        <v>14</v>
      </c>
      <c r="C22" t="s">
        <v>41</v>
      </c>
      <c r="D22" t="s">
        <v>1</v>
      </c>
      <c r="E22" t="s">
        <v>46</v>
      </c>
    </row>
    <row r="23" spans="1:5" x14ac:dyDescent="0.25">
      <c r="A23" t="s">
        <v>1</v>
      </c>
      <c r="B23" t="s">
        <v>14</v>
      </c>
      <c r="C23" t="s">
        <v>47</v>
      </c>
      <c r="D23" t="s">
        <v>16</v>
      </c>
      <c r="E23" t="s">
        <v>207</v>
      </c>
    </row>
    <row r="24" spans="1:5" x14ac:dyDescent="0.25">
      <c r="A24" t="s">
        <v>1</v>
      </c>
      <c r="B24" t="s">
        <v>48</v>
      </c>
      <c r="C24" t="s">
        <v>49</v>
      </c>
      <c r="D24" t="s">
        <v>1</v>
      </c>
    </row>
    <row r="25" spans="1:5" x14ac:dyDescent="0.25">
      <c r="A25" t="s">
        <v>1</v>
      </c>
      <c r="B25" t="s">
        <v>50</v>
      </c>
      <c r="C25" t="s">
        <v>51</v>
      </c>
      <c r="D25" t="s">
        <v>16</v>
      </c>
      <c r="E25" t="s">
        <v>52</v>
      </c>
    </row>
    <row r="26" spans="1:5" x14ac:dyDescent="0.25">
      <c r="A26" t="s">
        <v>1</v>
      </c>
      <c r="B26" t="s">
        <v>50</v>
      </c>
      <c r="C26" t="s">
        <v>53</v>
      </c>
      <c r="D26" t="s">
        <v>1</v>
      </c>
      <c r="E26" t="s">
        <v>197</v>
      </c>
    </row>
    <row r="27" spans="1:5" x14ac:dyDescent="0.25">
      <c r="A27" t="s">
        <v>1</v>
      </c>
      <c r="B27" t="s">
        <v>50</v>
      </c>
      <c r="C27" t="s">
        <v>53</v>
      </c>
      <c r="D27" t="s">
        <v>1</v>
      </c>
      <c r="E27" t="s">
        <v>198</v>
      </c>
    </row>
    <row r="28" spans="1:5" x14ac:dyDescent="0.25">
      <c r="A28" t="s">
        <v>1</v>
      </c>
      <c r="B28" t="s">
        <v>50</v>
      </c>
      <c r="C28" t="s">
        <v>53</v>
      </c>
      <c r="D28" t="s">
        <v>1</v>
      </c>
      <c r="E28" t="s">
        <v>199</v>
      </c>
    </row>
    <row r="29" spans="1:5" x14ac:dyDescent="0.25">
      <c r="A29" t="s">
        <v>1</v>
      </c>
      <c r="B29" t="s">
        <v>50</v>
      </c>
      <c r="C29" t="s">
        <v>53</v>
      </c>
      <c r="D29" t="s">
        <v>1</v>
      </c>
      <c r="E29" t="s">
        <v>200</v>
      </c>
    </row>
    <row r="30" spans="1:5" x14ac:dyDescent="0.25">
      <c r="A30" t="s">
        <v>1</v>
      </c>
      <c r="B30" t="s">
        <v>50</v>
      </c>
      <c r="C30" t="s">
        <v>53</v>
      </c>
      <c r="D30" t="s">
        <v>1</v>
      </c>
      <c r="E30" t="s">
        <v>201</v>
      </c>
    </row>
    <row r="31" spans="1:5" x14ac:dyDescent="0.25">
      <c r="A31" t="s">
        <v>1</v>
      </c>
      <c r="B31" t="s">
        <v>50</v>
      </c>
      <c r="C31" t="s">
        <v>53</v>
      </c>
      <c r="D31" t="s">
        <v>1</v>
      </c>
      <c r="E31" t="s">
        <v>202</v>
      </c>
    </row>
    <row r="32" spans="1:5" x14ac:dyDescent="0.25">
      <c r="A32" t="s">
        <v>1</v>
      </c>
      <c r="B32" t="s">
        <v>50</v>
      </c>
      <c r="C32" t="s">
        <v>53</v>
      </c>
      <c r="D32" t="s">
        <v>1</v>
      </c>
      <c r="E32" t="s">
        <v>203</v>
      </c>
    </row>
    <row r="33" spans="1:6" x14ac:dyDescent="0.25">
      <c r="A33" t="s">
        <v>1</v>
      </c>
      <c r="B33" t="s">
        <v>50</v>
      </c>
      <c r="C33" t="s">
        <v>53</v>
      </c>
      <c r="D33" t="s">
        <v>1</v>
      </c>
      <c r="E33" t="s">
        <v>204</v>
      </c>
    </row>
    <row r="34" spans="1:6" x14ac:dyDescent="0.25">
      <c r="A34" t="s">
        <v>1</v>
      </c>
      <c r="B34" t="s">
        <v>50</v>
      </c>
      <c r="C34" t="s">
        <v>53</v>
      </c>
      <c r="D34" t="s">
        <v>1</v>
      </c>
      <c r="E34" t="s">
        <v>205</v>
      </c>
    </row>
    <row r="35" spans="1:6" x14ac:dyDescent="0.25">
      <c r="A35" t="s">
        <v>1</v>
      </c>
      <c r="B35" t="s">
        <v>50</v>
      </c>
      <c r="C35" t="s">
        <v>53</v>
      </c>
      <c r="D35" t="s">
        <v>1</v>
      </c>
      <c r="E35" t="s">
        <v>206</v>
      </c>
    </row>
    <row r="36" spans="1:6" ht="15.75" x14ac:dyDescent="0.25">
      <c r="A36" s="13" t="s">
        <v>1</v>
      </c>
      <c r="B36" s="13" t="s">
        <v>14</v>
      </c>
      <c r="C36" s="13" t="s">
        <v>54</v>
      </c>
      <c r="D36" s="13" t="s">
        <v>55</v>
      </c>
      <c r="E36" s="7" t="s">
        <v>56</v>
      </c>
      <c r="F36" s="13"/>
    </row>
    <row r="37" spans="1:6" ht="15.75" x14ac:dyDescent="0.25">
      <c r="A37" s="13" t="s">
        <v>1</v>
      </c>
      <c r="B37" s="13" t="s">
        <v>14</v>
      </c>
      <c r="C37" s="13" t="s">
        <v>54</v>
      </c>
      <c r="D37" s="13" t="s">
        <v>55</v>
      </c>
      <c r="E37" s="7" t="s">
        <v>57</v>
      </c>
      <c r="F37" s="13"/>
    </row>
    <row r="38" spans="1:6" ht="15.75" x14ac:dyDescent="0.25">
      <c r="A38" s="13" t="s">
        <v>1</v>
      </c>
      <c r="B38" s="13" t="s">
        <v>14</v>
      </c>
      <c r="C38" s="13" t="s">
        <v>54</v>
      </c>
      <c r="D38" s="13" t="s">
        <v>55</v>
      </c>
      <c r="E38" s="7" t="s">
        <v>58</v>
      </c>
      <c r="F38" s="13"/>
    </row>
    <row r="39" spans="1:6" ht="15.75" x14ac:dyDescent="0.25">
      <c r="A39" s="13" t="s">
        <v>1</v>
      </c>
      <c r="B39" s="13" t="s">
        <v>14</v>
      </c>
      <c r="C39" s="13" t="s">
        <v>59</v>
      </c>
      <c r="D39" s="13" t="s">
        <v>1</v>
      </c>
      <c r="E39" s="7" t="s">
        <v>145</v>
      </c>
      <c r="F39" s="13"/>
    </row>
    <row r="40" spans="1:6" ht="15.75" x14ac:dyDescent="0.25">
      <c r="A40" s="13" t="s">
        <v>1</v>
      </c>
      <c r="B40" s="13" t="s">
        <v>14</v>
      </c>
      <c r="C40" s="13" t="s">
        <v>59</v>
      </c>
      <c r="D40" s="13" t="s">
        <v>1</v>
      </c>
      <c r="E40" s="7" t="s">
        <v>144</v>
      </c>
      <c r="F40" s="13"/>
    </row>
    <row r="41" spans="1:6" x14ac:dyDescent="0.25">
      <c r="A41" t="s">
        <v>1</v>
      </c>
      <c r="B41" t="s">
        <v>14</v>
      </c>
      <c r="C41" t="s">
        <v>59</v>
      </c>
      <c r="D41" t="s">
        <v>1</v>
      </c>
      <c r="E41" t="s">
        <v>143</v>
      </c>
    </row>
    <row r="42" spans="1:6" ht="15.75" x14ac:dyDescent="0.25">
      <c r="A42" t="s">
        <v>1</v>
      </c>
      <c r="B42" t="s">
        <v>14</v>
      </c>
      <c r="C42" t="s">
        <v>60</v>
      </c>
      <c r="D42" t="s">
        <v>16</v>
      </c>
      <c r="E42" s="7" t="s">
        <v>210</v>
      </c>
    </row>
    <row r="43" spans="1:6" s="1" customFormat="1" ht="23.25" customHeight="1" x14ac:dyDescent="0.35">
      <c r="A43" s="20" t="s">
        <v>0</v>
      </c>
      <c r="B43" s="21"/>
      <c r="C43" s="21"/>
      <c r="D43" s="21"/>
      <c r="E43" s="21"/>
    </row>
    <row r="44" spans="1:6" s="1" customFormat="1" ht="18" x14ac:dyDescent="0.35">
      <c r="A44" s="2" t="s">
        <v>1</v>
      </c>
      <c r="B44" s="3" t="s">
        <v>2</v>
      </c>
      <c r="C44" s="4" t="s">
        <v>3</v>
      </c>
      <c r="D44" s="3" t="s">
        <v>1</v>
      </c>
      <c r="E44" s="5">
        <f>E45+E48+E49-E50</f>
        <v>0</v>
      </c>
    </row>
    <row r="45" spans="1:6" ht="35.25" customHeight="1" x14ac:dyDescent="0.25">
      <c r="A45" s="6" t="s">
        <v>1</v>
      </c>
      <c r="B45" s="7" t="s">
        <v>4</v>
      </c>
      <c r="C45" s="8" t="s">
        <v>61</v>
      </c>
      <c r="D45" s="7" t="s">
        <v>1</v>
      </c>
      <c r="E45" s="9">
        <v>0</v>
      </c>
    </row>
    <row r="46" spans="1:6" ht="33" x14ac:dyDescent="0.25">
      <c r="A46" s="6" t="s">
        <v>1</v>
      </c>
      <c r="B46" s="7" t="s">
        <v>4</v>
      </c>
      <c r="C46" s="8" t="s">
        <v>62</v>
      </c>
      <c r="D46" s="7" t="s">
        <v>1</v>
      </c>
      <c r="E46" s="9">
        <v>0.17080000000000001</v>
      </c>
    </row>
    <row r="47" spans="1:6" ht="33" x14ac:dyDescent="0.25">
      <c r="A47" s="6" t="s">
        <v>1</v>
      </c>
      <c r="B47" s="7" t="s">
        <v>4</v>
      </c>
      <c r="C47" s="8" t="s">
        <v>63</v>
      </c>
      <c r="D47" s="7" t="s">
        <v>1</v>
      </c>
      <c r="E47" s="9">
        <v>0</v>
      </c>
    </row>
    <row r="48" spans="1:6" ht="50.25" customHeight="1" x14ac:dyDescent="0.25">
      <c r="A48" s="6" t="s">
        <v>1</v>
      </c>
      <c r="B48" s="7" t="s">
        <v>4</v>
      </c>
      <c r="C48" s="8" t="s">
        <v>5</v>
      </c>
      <c r="D48" s="7" t="s">
        <v>1</v>
      </c>
      <c r="E48" s="9">
        <v>0</v>
      </c>
    </row>
    <row r="49" spans="1:5" s="24" customFormat="1" ht="33" x14ac:dyDescent="0.25">
      <c r="A49" s="24" t="s">
        <v>1</v>
      </c>
      <c r="B49" s="25" t="s">
        <v>4</v>
      </c>
      <c r="C49" s="26" t="s">
        <v>6</v>
      </c>
      <c r="D49" s="25" t="s">
        <v>1</v>
      </c>
      <c r="E49" s="27">
        <v>0</v>
      </c>
    </row>
    <row r="50" spans="1:5" s="1" customFormat="1" ht="36.75" customHeight="1" x14ac:dyDescent="0.25">
      <c r="A50" s="1" t="s">
        <v>1</v>
      </c>
      <c r="B50" s="1" t="s">
        <v>2</v>
      </c>
      <c r="C50" s="4" t="s">
        <v>7</v>
      </c>
      <c r="D50" s="1" t="s">
        <v>1</v>
      </c>
      <c r="E50" s="5">
        <f>E52</f>
        <v>0</v>
      </c>
    </row>
    <row r="51" spans="1:5" s="1" customFormat="1" ht="23.25" customHeight="1" x14ac:dyDescent="0.35">
      <c r="A51" s="20" t="s">
        <v>72</v>
      </c>
      <c r="B51" s="21"/>
      <c r="C51" s="21"/>
      <c r="D51" s="21"/>
      <c r="E51" s="21"/>
    </row>
    <row r="52" spans="1:5" s="1" customFormat="1" ht="33" x14ac:dyDescent="0.25">
      <c r="A52" s="1" t="s">
        <v>1</v>
      </c>
      <c r="B52" s="1" t="s">
        <v>2</v>
      </c>
      <c r="C52" s="15" t="s">
        <v>64</v>
      </c>
      <c r="D52" s="1" t="s">
        <v>1</v>
      </c>
      <c r="E52" s="5">
        <f>E53</f>
        <v>0</v>
      </c>
    </row>
    <row r="53" spans="1:5" s="1" customFormat="1" ht="123" x14ac:dyDescent="0.25">
      <c r="A53" s="1" t="s">
        <v>1</v>
      </c>
      <c r="B53" s="1" t="s">
        <v>4</v>
      </c>
      <c r="C53" s="15" t="s">
        <v>65</v>
      </c>
      <c r="D53" s="1" t="s">
        <v>1</v>
      </c>
      <c r="E53" s="5">
        <f>((44/12)*E54*E55)*(1+E56)*E57*E58</f>
        <v>0</v>
      </c>
    </row>
    <row r="54" spans="1:5" ht="33" x14ac:dyDescent="0.25">
      <c r="A54" t="s">
        <v>1</v>
      </c>
      <c r="B54" t="s">
        <v>4</v>
      </c>
      <c r="C54" s="14" t="s">
        <v>66</v>
      </c>
      <c r="D54" t="s">
        <v>1</v>
      </c>
      <c r="E54" s="9">
        <v>0.47</v>
      </c>
    </row>
    <row r="55" spans="1:5" ht="78" x14ac:dyDescent="0.25">
      <c r="A55" t="s">
        <v>1</v>
      </c>
      <c r="B55" t="s">
        <v>4</v>
      </c>
      <c r="C55" s="14" t="s">
        <v>70</v>
      </c>
      <c r="D55" t="s">
        <v>1</v>
      </c>
      <c r="E55" s="9">
        <v>0</v>
      </c>
    </row>
    <row r="56" spans="1:5" ht="33" x14ac:dyDescent="0.25">
      <c r="A56" t="s">
        <v>1</v>
      </c>
      <c r="B56" t="s">
        <v>4</v>
      </c>
      <c r="C56" s="14" t="s">
        <v>67</v>
      </c>
      <c r="D56" t="s">
        <v>1</v>
      </c>
      <c r="E56" s="9">
        <v>0.25</v>
      </c>
    </row>
    <row r="57" spans="1:5" ht="63" x14ac:dyDescent="0.25">
      <c r="A57" t="s">
        <v>1</v>
      </c>
      <c r="B57" t="s">
        <v>4</v>
      </c>
      <c r="C57" s="14" t="s">
        <v>68</v>
      </c>
      <c r="D57" t="s">
        <v>1</v>
      </c>
      <c r="E57" s="9">
        <v>0.1</v>
      </c>
    </row>
    <row r="58" spans="1:5" ht="63" x14ac:dyDescent="0.25">
      <c r="A58" t="s">
        <v>1</v>
      </c>
      <c r="B58" t="s">
        <v>4</v>
      </c>
      <c r="C58" s="14" t="s">
        <v>69</v>
      </c>
      <c r="D58" t="s">
        <v>1</v>
      </c>
      <c r="E58" s="9">
        <v>125</v>
      </c>
    </row>
    <row r="59" spans="1:5" s="1" customFormat="1" ht="23.25" customHeight="1" x14ac:dyDescent="0.35">
      <c r="A59" s="20" t="s">
        <v>71</v>
      </c>
      <c r="B59" s="21"/>
      <c r="C59" s="21"/>
      <c r="D59" s="21"/>
      <c r="E59" s="21"/>
    </row>
    <row r="60" spans="1:5" s="1" customFormat="1" ht="48" x14ac:dyDescent="0.25">
      <c r="A60" s="1" t="s">
        <v>1</v>
      </c>
      <c r="B60" s="1" t="s">
        <v>2</v>
      </c>
      <c r="C60" s="15" t="s">
        <v>75</v>
      </c>
      <c r="D60" s="1" t="s">
        <v>1</v>
      </c>
      <c r="E60" s="5">
        <f>SUM(E61*E62)</f>
        <v>1.3220018907840003</v>
      </c>
    </row>
    <row r="61" spans="1:5" s="1" customFormat="1" ht="48" x14ac:dyDescent="0.25">
      <c r="A61" s="1" t="s">
        <v>1</v>
      </c>
      <c r="B61" s="1" t="s">
        <v>2</v>
      </c>
      <c r="C61" s="15" t="s">
        <v>76</v>
      </c>
      <c r="D61" s="1" t="s">
        <v>1</v>
      </c>
      <c r="E61" s="5">
        <f>(E64*E65*E66)/10^6</f>
        <v>1.7864890416000003E-2</v>
      </c>
    </row>
    <row r="62" spans="1:5" ht="33" x14ac:dyDescent="0.25">
      <c r="A62" t="s">
        <v>1</v>
      </c>
      <c r="B62" t="s">
        <v>4</v>
      </c>
      <c r="C62" s="14" t="s">
        <v>77</v>
      </c>
      <c r="D62" t="s">
        <v>1</v>
      </c>
      <c r="E62" s="9">
        <v>74</v>
      </c>
    </row>
    <row r="63" spans="1:5" ht="30" x14ac:dyDescent="0.25">
      <c r="A63" t="s">
        <v>1</v>
      </c>
      <c r="B63" t="s">
        <v>4</v>
      </c>
      <c r="C63" s="14" t="s">
        <v>78</v>
      </c>
      <c r="D63" t="s">
        <v>1</v>
      </c>
      <c r="E63" s="9">
        <v>1</v>
      </c>
    </row>
    <row r="64" spans="1:5" ht="33" x14ac:dyDescent="0.25">
      <c r="A64" t="s">
        <v>1</v>
      </c>
      <c r="B64" t="s">
        <v>4</v>
      </c>
      <c r="C64" s="16" t="s">
        <v>79</v>
      </c>
      <c r="D64" t="s">
        <v>1</v>
      </c>
      <c r="E64" s="9">
        <v>488</v>
      </c>
    </row>
    <row r="65" spans="1:5" ht="18.75" customHeight="1" x14ac:dyDescent="0.25">
      <c r="A65" t="s">
        <v>1</v>
      </c>
      <c r="B65" t="s">
        <v>4</v>
      </c>
      <c r="C65" s="16" t="s">
        <v>80</v>
      </c>
      <c r="D65" t="s">
        <v>1</v>
      </c>
      <c r="E65" s="9">
        <v>0.84389999999999998</v>
      </c>
    </row>
    <row r="66" spans="1:5" ht="33" x14ac:dyDescent="0.25">
      <c r="A66" t="s">
        <v>1</v>
      </c>
      <c r="B66" t="s">
        <v>4</v>
      </c>
      <c r="C66" s="16" t="s">
        <v>81</v>
      </c>
      <c r="D66" t="s">
        <v>1</v>
      </c>
      <c r="E66" s="9">
        <v>43.38</v>
      </c>
    </row>
    <row r="67" spans="1:5" s="1" customFormat="1" ht="27.75" customHeight="1" x14ac:dyDescent="0.35">
      <c r="A67" s="20" t="s">
        <v>73</v>
      </c>
      <c r="B67" s="21"/>
      <c r="C67" s="21"/>
      <c r="D67" s="21"/>
      <c r="E67" s="21"/>
    </row>
    <row r="68" spans="1:5" ht="33" x14ac:dyDescent="0.25">
      <c r="A68" t="s">
        <v>1</v>
      </c>
      <c r="B68" t="s">
        <v>4</v>
      </c>
      <c r="C68" s="8" t="s">
        <v>74</v>
      </c>
      <c r="D68" t="s">
        <v>1</v>
      </c>
      <c r="E68" s="9">
        <v>0</v>
      </c>
    </row>
    <row r="69" spans="1:5" s="1" customFormat="1" ht="27.75" customHeight="1" x14ac:dyDescent="0.35">
      <c r="A69" s="20" t="s">
        <v>82</v>
      </c>
      <c r="B69" s="21"/>
      <c r="C69" s="21"/>
      <c r="D69" s="21"/>
      <c r="E69" s="21"/>
    </row>
    <row r="70" spans="1:5" s="9" customFormat="1" ht="31.5" customHeight="1" x14ac:dyDescent="0.25">
      <c r="A70" s="18" t="s">
        <v>1</v>
      </c>
      <c r="B70" s="19" t="s">
        <v>4</v>
      </c>
      <c r="C70" s="18" t="s">
        <v>124</v>
      </c>
      <c r="D70" s="19" t="s">
        <v>1</v>
      </c>
      <c r="E70" s="19">
        <f>E71</f>
        <v>0.17098714285714287</v>
      </c>
    </row>
    <row r="71" spans="1:5" s="1" customFormat="1" ht="48" x14ac:dyDescent="0.25">
      <c r="A71" s="1" t="s">
        <v>1</v>
      </c>
      <c r="B71" s="1" t="s">
        <v>2</v>
      </c>
      <c r="C71" s="17" t="s">
        <v>83</v>
      </c>
      <c r="D71" s="1" t="s">
        <v>1</v>
      </c>
      <c r="E71" s="5">
        <f>E72*E74*E76*E77</f>
        <v>0.17098714285714287</v>
      </c>
    </row>
    <row r="72" spans="1:5" s="1" customFormat="1" ht="48" x14ac:dyDescent="0.25">
      <c r="A72" s="1" t="s">
        <v>1</v>
      </c>
      <c r="B72" s="1" t="s">
        <v>2</v>
      </c>
      <c r="C72" s="4" t="s">
        <v>84</v>
      </c>
      <c r="D72" s="1" t="s">
        <v>1</v>
      </c>
      <c r="E72" s="5">
        <f>SUM(E73*E78*(1-E75))</f>
        <v>3.5100000000000002E-4</v>
      </c>
    </row>
    <row r="73" spans="1:5" ht="33" x14ac:dyDescent="0.25">
      <c r="A73" t="s">
        <v>1</v>
      </c>
      <c r="B73" t="s">
        <v>4</v>
      </c>
      <c r="C73" s="8" t="s">
        <v>85</v>
      </c>
      <c r="D73" t="s">
        <v>1</v>
      </c>
      <c r="E73" s="9">
        <v>3.8999999999999999E-5</v>
      </c>
    </row>
    <row r="74" spans="1:5" ht="48" x14ac:dyDescent="0.25">
      <c r="A74" t="s">
        <v>1</v>
      </c>
      <c r="B74" t="s">
        <v>4</v>
      </c>
      <c r="C74" s="8" t="s">
        <v>86</v>
      </c>
      <c r="D74" t="s">
        <v>1</v>
      </c>
      <c r="E74" s="9">
        <v>1</v>
      </c>
    </row>
    <row r="75" spans="1:5" ht="48" x14ac:dyDescent="0.25">
      <c r="A75" t="s">
        <v>1</v>
      </c>
      <c r="B75" t="s">
        <v>4</v>
      </c>
      <c r="C75" s="8" t="s">
        <v>87</v>
      </c>
      <c r="D75" t="s">
        <v>1</v>
      </c>
      <c r="E75" s="9">
        <v>0.1</v>
      </c>
    </row>
    <row r="76" spans="1:5" ht="33" x14ac:dyDescent="0.25">
      <c r="A76" t="s">
        <v>1</v>
      </c>
      <c r="B76" t="s">
        <v>4</v>
      </c>
      <c r="C76" s="8" t="s">
        <v>91</v>
      </c>
      <c r="D76" t="s">
        <v>1</v>
      </c>
      <c r="E76" s="9">
        <f>44/28</f>
        <v>1.5714285714285714</v>
      </c>
    </row>
    <row r="77" spans="1:5" ht="33" x14ac:dyDescent="0.25">
      <c r="A77" t="s">
        <v>1</v>
      </c>
      <c r="B77" t="s">
        <v>4</v>
      </c>
      <c r="C77" s="8" t="s">
        <v>88</v>
      </c>
      <c r="D77" t="s">
        <v>1</v>
      </c>
      <c r="E77" s="9">
        <v>310</v>
      </c>
    </row>
    <row r="78" spans="1:5" ht="63" x14ac:dyDescent="0.25">
      <c r="A78" t="s">
        <v>1</v>
      </c>
      <c r="B78" t="s">
        <v>4</v>
      </c>
      <c r="C78" s="8" t="s">
        <v>89</v>
      </c>
      <c r="D78" t="s">
        <v>1</v>
      </c>
      <c r="E78" s="9">
        <v>10</v>
      </c>
    </row>
    <row r="79" spans="1:5" x14ac:dyDescent="0.25">
      <c r="A79" t="s">
        <v>1</v>
      </c>
      <c r="B79" t="s">
        <v>4</v>
      </c>
      <c r="C79" t="s">
        <v>90</v>
      </c>
      <c r="D79" t="s">
        <v>1</v>
      </c>
      <c r="E79" s="9">
        <v>1</v>
      </c>
    </row>
    <row r="80" spans="1:5" s="1" customFormat="1" ht="27.75" customHeight="1" x14ac:dyDescent="0.35">
      <c r="A80" s="20" t="s">
        <v>92</v>
      </c>
      <c r="B80" s="21"/>
      <c r="C80" s="21"/>
      <c r="D80" s="21"/>
      <c r="E80" s="21"/>
    </row>
    <row r="81" spans="1:5" s="9" customFormat="1" ht="31.5" customHeight="1" x14ac:dyDescent="0.25">
      <c r="A81" s="18" t="s">
        <v>1</v>
      </c>
      <c r="B81" s="19" t="s">
        <v>4</v>
      </c>
      <c r="C81" s="18" t="s">
        <v>125</v>
      </c>
      <c r="D81" s="19" t="s">
        <v>1</v>
      </c>
      <c r="E81" s="19">
        <f>E82</f>
        <v>1698.1164765714286</v>
      </c>
    </row>
    <row r="82" spans="1:5" s="1" customFormat="1" ht="63" x14ac:dyDescent="0.25">
      <c r="A82" s="1" t="s">
        <v>1</v>
      </c>
      <c r="B82" s="1" t="s">
        <v>2</v>
      </c>
      <c r="C82" s="4" t="s">
        <v>93</v>
      </c>
      <c r="D82" s="1" t="s">
        <v>1</v>
      </c>
      <c r="E82" s="5">
        <f>E83*E74*E76*E77*10^-3</f>
        <v>1698.1164765714286</v>
      </c>
    </row>
    <row r="83" spans="1:5" s="1" customFormat="1" ht="67.5" customHeight="1" x14ac:dyDescent="0.25">
      <c r="A83" s="1" t="s">
        <v>1</v>
      </c>
      <c r="B83" s="1" t="s">
        <v>2</v>
      </c>
      <c r="C83" s="4" t="s">
        <v>94</v>
      </c>
      <c r="D83" s="1" t="s">
        <v>1</v>
      </c>
      <c r="E83" s="5">
        <f>SUM(E84*(E85-E86*E87)*E88*ABS(E89*E90*(1-E91)+E92*E93))</f>
        <v>3485.8696</v>
      </c>
    </row>
    <row r="84" spans="1:5" ht="33" x14ac:dyDescent="0.25">
      <c r="A84" t="s">
        <v>1</v>
      </c>
      <c r="B84" t="s">
        <v>4</v>
      </c>
      <c r="C84" s="8" t="s">
        <v>95</v>
      </c>
      <c r="D84" t="s">
        <v>1</v>
      </c>
      <c r="E84" s="9">
        <v>29000</v>
      </c>
    </row>
    <row r="85" spans="1:5" ht="33" x14ac:dyDescent="0.25">
      <c r="A85" t="s">
        <v>1</v>
      </c>
      <c r="B85" t="s">
        <v>4</v>
      </c>
      <c r="C85" s="8" t="s">
        <v>96</v>
      </c>
      <c r="D85" t="s">
        <v>1</v>
      </c>
      <c r="E85" s="9">
        <v>62.76</v>
      </c>
    </row>
    <row r="86" spans="1:5" ht="33" x14ac:dyDescent="0.25">
      <c r="A86" t="s">
        <v>1</v>
      </c>
      <c r="B86" t="s">
        <v>4</v>
      </c>
      <c r="C86" s="8" t="s">
        <v>97</v>
      </c>
      <c r="D86" t="s">
        <v>1</v>
      </c>
      <c r="E86" s="9">
        <v>1</v>
      </c>
    </row>
    <row r="87" spans="1:5" ht="18" x14ac:dyDescent="0.35">
      <c r="A87" t="s">
        <v>1</v>
      </c>
      <c r="B87" t="s">
        <v>4</v>
      </c>
      <c r="C87" s="8" t="s">
        <v>98</v>
      </c>
      <c r="D87" t="s">
        <v>1</v>
      </c>
      <c r="E87" s="9">
        <v>0.8</v>
      </c>
    </row>
    <row r="88" spans="1:5" ht="33" x14ac:dyDescent="0.25">
      <c r="A88" t="s">
        <v>1</v>
      </c>
      <c r="B88" t="s">
        <v>4</v>
      </c>
      <c r="C88" s="8" t="s">
        <v>99</v>
      </c>
      <c r="D88" t="s">
        <v>1</v>
      </c>
      <c r="E88" s="9">
        <v>1</v>
      </c>
    </row>
    <row r="89" spans="1:5" ht="60.75" customHeight="1" x14ac:dyDescent="0.25">
      <c r="A89" t="s">
        <v>1</v>
      </c>
      <c r="B89" t="s">
        <v>4</v>
      </c>
      <c r="C89" s="8" t="s">
        <v>100</v>
      </c>
      <c r="D89" t="s">
        <v>1</v>
      </c>
      <c r="E89" s="9">
        <v>0.02</v>
      </c>
    </row>
    <row r="90" spans="1:5" ht="33" x14ac:dyDescent="0.25">
      <c r="A90" t="s">
        <v>1</v>
      </c>
      <c r="B90" t="s">
        <v>4</v>
      </c>
      <c r="C90" s="8" t="s">
        <v>101</v>
      </c>
      <c r="D90" t="s">
        <v>1</v>
      </c>
      <c r="E90" s="9">
        <v>2.7E-2</v>
      </c>
    </row>
    <row r="91" spans="1:5" ht="63" x14ac:dyDescent="0.25">
      <c r="A91" t="s">
        <v>1</v>
      </c>
      <c r="B91" t="s">
        <v>4</v>
      </c>
      <c r="C91" s="8" t="s">
        <v>102</v>
      </c>
      <c r="D91" t="s">
        <v>1</v>
      </c>
      <c r="E91" s="9">
        <v>5</v>
      </c>
    </row>
    <row r="92" spans="1:5" ht="48" x14ac:dyDescent="0.25">
      <c r="A92" t="s">
        <v>1</v>
      </c>
      <c r="B92" t="s">
        <v>4</v>
      </c>
      <c r="C92" s="8" t="s">
        <v>103</v>
      </c>
      <c r="D92" t="s">
        <v>1</v>
      </c>
      <c r="E92" s="9">
        <v>0.01</v>
      </c>
    </row>
    <row r="93" spans="1:5" ht="33" x14ac:dyDescent="0.25">
      <c r="A93" t="s">
        <v>1</v>
      </c>
      <c r="B93" t="s">
        <v>4</v>
      </c>
      <c r="C93" s="8" t="s">
        <v>104</v>
      </c>
      <c r="D93" t="s">
        <v>1</v>
      </c>
      <c r="E93" s="9">
        <v>2.1999999999999999E-2</v>
      </c>
    </row>
    <row r="94" spans="1:5" s="1" customFormat="1" ht="27.75" customHeight="1" x14ac:dyDescent="0.35">
      <c r="A94" s="20" t="s">
        <v>126</v>
      </c>
      <c r="B94" s="20"/>
      <c r="C94" s="20"/>
      <c r="D94" s="20"/>
      <c r="E94" s="20"/>
    </row>
    <row r="95" spans="1:5" ht="36" customHeight="1" x14ac:dyDescent="0.25">
      <c r="A95" t="s">
        <v>1</v>
      </c>
      <c r="B95" t="s">
        <v>4</v>
      </c>
      <c r="C95" s="8" t="s">
        <v>127</v>
      </c>
      <c r="D95" t="s">
        <v>1</v>
      </c>
      <c r="E95" s="9">
        <v>0</v>
      </c>
    </row>
    <row r="96" spans="1:5" s="1" customFormat="1" ht="27.75" customHeight="1" x14ac:dyDescent="0.35">
      <c r="A96" s="20" t="s">
        <v>105</v>
      </c>
      <c r="B96" s="20"/>
      <c r="C96" s="20"/>
      <c r="D96" s="20"/>
      <c r="E96" s="20"/>
    </row>
    <row r="97" spans="1:5" s="9" customFormat="1" ht="32.25" customHeight="1" x14ac:dyDescent="0.25">
      <c r="A97" s="18" t="s">
        <v>1</v>
      </c>
      <c r="B97" s="18" t="s">
        <v>4</v>
      </c>
      <c r="C97" s="18" t="s">
        <v>123</v>
      </c>
      <c r="D97" s="18" t="s">
        <v>1</v>
      </c>
      <c r="E97" s="18">
        <f>E98</f>
        <v>23377.5</v>
      </c>
    </row>
    <row r="98" spans="1:5" s="1" customFormat="1" ht="33" x14ac:dyDescent="0.25">
      <c r="A98" s="1" t="s">
        <v>111</v>
      </c>
      <c r="B98" s="1" t="s">
        <v>2</v>
      </c>
      <c r="C98" s="15" t="s">
        <v>108</v>
      </c>
      <c r="E98" s="5">
        <f>E99-E107</f>
        <v>23377.5</v>
      </c>
    </row>
    <row r="99" spans="1:5" s="1" customFormat="1" ht="48" x14ac:dyDescent="0.25">
      <c r="A99" s="1" t="s">
        <v>1</v>
      </c>
      <c r="B99" s="1" t="s">
        <v>2</v>
      </c>
      <c r="C99" s="15" t="s">
        <v>109</v>
      </c>
      <c r="E99" s="5">
        <f>E101+E108</f>
        <v>23377.5</v>
      </c>
    </row>
    <row r="100" spans="1:5" s="1" customFormat="1" ht="33" x14ac:dyDescent="0.25">
      <c r="A100" s="1" t="s">
        <v>1</v>
      </c>
      <c r="B100" s="1" t="s">
        <v>2</v>
      </c>
      <c r="C100" s="15" t="s">
        <v>107</v>
      </c>
      <c r="D100" s="1" t="s">
        <v>1</v>
      </c>
      <c r="E100" s="5">
        <f>E101</f>
        <v>3877.5000000000005</v>
      </c>
    </row>
    <row r="101" spans="1:5" s="1" customFormat="1" ht="123" x14ac:dyDescent="0.25">
      <c r="A101" s="1" t="s">
        <v>1</v>
      </c>
      <c r="B101" s="1" t="s">
        <v>4</v>
      </c>
      <c r="C101" s="15" t="s">
        <v>122</v>
      </c>
      <c r="D101" s="1" t="s">
        <v>1</v>
      </c>
      <c r="E101" s="5">
        <f>((44/12)*E102*E103)*(1+E104)*E105*E106</f>
        <v>3877.5000000000005</v>
      </c>
    </row>
    <row r="102" spans="1:5" ht="33" x14ac:dyDescent="0.25">
      <c r="A102" t="s">
        <v>1</v>
      </c>
      <c r="B102" t="s">
        <v>4</v>
      </c>
      <c r="C102" s="14" t="s">
        <v>66</v>
      </c>
      <c r="D102" t="s">
        <v>1</v>
      </c>
      <c r="E102" s="9">
        <v>0.47</v>
      </c>
    </row>
    <row r="103" spans="1:5" ht="78" x14ac:dyDescent="0.25">
      <c r="A103" t="s">
        <v>1</v>
      </c>
      <c r="B103" t="s">
        <v>4</v>
      </c>
      <c r="C103" s="14" t="s">
        <v>70</v>
      </c>
      <c r="D103" t="s">
        <v>1</v>
      </c>
      <c r="E103" s="9">
        <v>7.2</v>
      </c>
    </row>
    <row r="104" spans="1:5" ht="33" x14ac:dyDescent="0.25">
      <c r="A104" t="s">
        <v>1</v>
      </c>
      <c r="B104" t="s">
        <v>4</v>
      </c>
      <c r="C104" s="14" t="s">
        <v>67</v>
      </c>
      <c r="D104" t="s">
        <v>1</v>
      </c>
      <c r="E104" s="9">
        <v>0.25</v>
      </c>
    </row>
    <row r="105" spans="1:5" ht="63" x14ac:dyDescent="0.25">
      <c r="A105" t="s">
        <v>1</v>
      </c>
      <c r="B105" t="s">
        <v>4</v>
      </c>
      <c r="C105" s="14" t="s">
        <v>106</v>
      </c>
      <c r="D105" t="s">
        <v>1</v>
      </c>
      <c r="E105" s="9">
        <v>0.1</v>
      </c>
    </row>
    <row r="106" spans="1:5" ht="63" x14ac:dyDescent="0.25">
      <c r="A106" t="s">
        <v>1</v>
      </c>
      <c r="B106" t="s">
        <v>4</v>
      </c>
      <c r="C106" s="14" t="s">
        <v>69</v>
      </c>
      <c r="D106" t="s">
        <v>1</v>
      </c>
      <c r="E106" s="9">
        <v>2500</v>
      </c>
    </row>
    <row r="107" spans="1:5" ht="138" x14ac:dyDescent="0.25">
      <c r="A107" t="s">
        <v>1</v>
      </c>
      <c r="B107" t="s">
        <v>4</v>
      </c>
      <c r="C107" s="14" t="s">
        <v>110</v>
      </c>
      <c r="E107" s="9">
        <v>0</v>
      </c>
    </row>
    <row r="108" spans="1:5" ht="108" x14ac:dyDescent="0.25">
      <c r="A108" t="s">
        <v>1</v>
      </c>
      <c r="B108" t="s">
        <v>4</v>
      </c>
      <c r="C108" s="14" t="s">
        <v>112</v>
      </c>
      <c r="D108" t="s">
        <v>1</v>
      </c>
      <c r="E108" s="9">
        <f>E142-E141</f>
        <v>19500</v>
      </c>
    </row>
    <row r="109" spans="1:5" s="1" customFormat="1" ht="27.75" customHeight="1" x14ac:dyDescent="0.35">
      <c r="A109" s="20" t="s">
        <v>128</v>
      </c>
      <c r="B109" s="20"/>
      <c r="C109" s="20"/>
      <c r="D109" s="20"/>
      <c r="E109" s="20"/>
    </row>
    <row r="110" spans="1:5" s="9" customFormat="1" ht="33.75" customHeight="1" x14ac:dyDescent="0.25">
      <c r="A110" s="18" t="s">
        <v>1</v>
      </c>
      <c r="B110" s="18" t="s">
        <v>129</v>
      </c>
      <c r="C110" s="18" t="s">
        <v>130</v>
      </c>
      <c r="D110" s="18" t="s">
        <v>1</v>
      </c>
      <c r="E110" s="18">
        <f>E111</f>
        <v>1.3220018907840003</v>
      </c>
    </row>
    <row r="111" spans="1:5" s="1" customFormat="1" ht="48" x14ac:dyDescent="0.25">
      <c r="A111" s="1" t="s">
        <v>1</v>
      </c>
      <c r="B111" s="1" t="s">
        <v>2</v>
      </c>
      <c r="C111" s="15" t="s">
        <v>75</v>
      </c>
      <c r="D111" s="1" t="s">
        <v>1</v>
      </c>
      <c r="E111" s="5">
        <f>SUM(E112*E113)</f>
        <v>1.3220018907840003</v>
      </c>
    </row>
    <row r="112" spans="1:5" s="1" customFormat="1" ht="48" x14ac:dyDescent="0.25">
      <c r="A112" s="1" t="s">
        <v>1</v>
      </c>
      <c r="B112" s="1" t="s">
        <v>2</v>
      </c>
      <c r="C112" s="15" t="s">
        <v>76</v>
      </c>
      <c r="D112" s="1" t="s">
        <v>1</v>
      </c>
      <c r="E112" s="5">
        <f>(E115*E116*E117)/10^6</f>
        <v>1.7864890416000003E-2</v>
      </c>
    </row>
    <row r="113" spans="1:5" ht="33" x14ac:dyDescent="0.25">
      <c r="A113" t="s">
        <v>1</v>
      </c>
      <c r="B113" t="s">
        <v>4</v>
      </c>
      <c r="C113" s="14" t="s">
        <v>77</v>
      </c>
      <c r="D113" t="s">
        <v>1</v>
      </c>
      <c r="E113" s="9">
        <v>74</v>
      </c>
    </row>
    <row r="114" spans="1:5" ht="30" x14ac:dyDescent="0.25">
      <c r="A114" t="s">
        <v>1</v>
      </c>
      <c r="B114" t="s">
        <v>4</v>
      </c>
      <c r="C114" s="14" t="s">
        <v>78</v>
      </c>
      <c r="D114" t="s">
        <v>1</v>
      </c>
      <c r="E114" s="9">
        <v>1</v>
      </c>
    </row>
    <row r="115" spans="1:5" ht="33" x14ac:dyDescent="0.25">
      <c r="A115" t="s">
        <v>1</v>
      </c>
      <c r="B115" t="s">
        <v>4</v>
      </c>
      <c r="C115" s="16" t="s">
        <v>79</v>
      </c>
      <c r="D115" t="s">
        <v>1</v>
      </c>
      <c r="E115" s="9">
        <v>488</v>
      </c>
    </row>
    <row r="116" spans="1:5" ht="18.75" customHeight="1" x14ac:dyDescent="0.25">
      <c r="A116" t="s">
        <v>1</v>
      </c>
      <c r="B116" t="s">
        <v>4</v>
      </c>
      <c r="C116" s="16" t="s">
        <v>80</v>
      </c>
      <c r="D116" t="s">
        <v>1</v>
      </c>
      <c r="E116" s="9">
        <v>0.84389999999999998</v>
      </c>
    </row>
    <row r="117" spans="1:5" ht="33" x14ac:dyDescent="0.25">
      <c r="A117" t="s">
        <v>1</v>
      </c>
      <c r="B117" t="s">
        <v>4</v>
      </c>
      <c r="C117" s="16" t="s">
        <v>81</v>
      </c>
      <c r="D117" t="s">
        <v>1</v>
      </c>
      <c r="E117" s="9">
        <v>43.38</v>
      </c>
    </row>
    <row r="118" spans="1:5" s="1" customFormat="1" ht="27.75" customHeight="1" x14ac:dyDescent="0.35">
      <c r="A118" s="20" t="s">
        <v>113</v>
      </c>
      <c r="B118" s="20"/>
      <c r="C118" s="20"/>
      <c r="D118" s="20"/>
      <c r="E118" s="20"/>
    </row>
    <row r="119" spans="1:5" s="1" customFormat="1" ht="33" x14ac:dyDescent="0.25">
      <c r="A119" s="1" t="s">
        <v>1</v>
      </c>
      <c r="B119" s="1" t="s">
        <v>2</v>
      </c>
      <c r="C119" s="15" t="s">
        <v>187</v>
      </c>
      <c r="D119" s="1" t="s">
        <v>1</v>
      </c>
      <c r="E119" s="5">
        <f>(E129*E139)</f>
        <v>130000</v>
      </c>
    </row>
    <row r="120" spans="1:5" s="1" customFormat="1" ht="33" x14ac:dyDescent="0.25">
      <c r="A120" s="1" t="s">
        <v>1</v>
      </c>
      <c r="B120" s="1" t="s">
        <v>2</v>
      </c>
      <c r="C120" s="15" t="s">
        <v>188</v>
      </c>
      <c r="D120" s="1" t="s">
        <v>1</v>
      </c>
      <c r="E120" s="5">
        <f>(E130*E139)</f>
        <v>260000</v>
      </c>
    </row>
    <row r="121" spans="1:5" s="1" customFormat="1" ht="33" x14ac:dyDescent="0.25">
      <c r="A121" s="1" t="s">
        <v>1</v>
      </c>
      <c r="B121" s="1" t="s">
        <v>2</v>
      </c>
      <c r="C121" s="15" t="s">
        <v>189</v>
      </c>
      <c r="D121" s="1" t="s">
        <v>1</v>
      </c>
      <c r="E121" s="5">
        <f>(E131*E139)</f>
        <v>390000</v>
      </c>
    </row>
    <row r="122" spans="1:5" s="1" customFormat="1" ht="33" x14ac:dyDescent="0.25">
      <c r="A122" s="1" t="s">
        <v>1</v>
      </c>
      <c r="B122" s="1" t="s">
        <v>2</v>
      </c>
      <c r="C122" s="15" t="s">
        <v>190</v>
      </c>
      <c r="D122" s="1" t="s">
        <v>1</v>
      </c>
      <c r="E122" s="5">
        <f>E132*E139</f>
        <v>520000</v>
      </c>
    </row>
    <row r="123" spans="1:5" s="1" customFormat="1" ht="33" x14ac:dyDescent="0.25">
      <c r="A123" s="1" t="s">
        <v>1</v>
      </c>
      <c r="B123" s="1" t="s">
        <v>2</v>
      </c>
      <c r="C123" s="15" t="s">
        <v>191</v>
      </c>
      <c r="D123" s="1" t="s">
        <v>1</v>
      </c>
      <c r="E123" s="5">
        <f>E133*E139</f>
        <v>650000</v>
      </c>
    </row>
    <row r="124" spans="1:5" s="1" customFormat="1" ht="33" x14ac:dyDescent="0.25">
      <c r="A124" s="1" t="s">
        <v>1</v>
      </c>
      <c r="B124" s="1" t="s">
        <v>2</v>
      </c>
      <c r="C124" s="15" t="s">
        <v>192</v>
      </c>
      <c r="D124" s="1" t="s">
        <v>1</v>
      </c>
      <c r="E124" s="5">
        <f>E134*E139</f>
        <v>780000</v>
      </c>
    </row>
    <row r="125" spans="1:5" s="1" customFormat="1" ht="33" x14ac:dyDescent="0.25">
      <c r="A125" s="1" t="s">
        <v>1</v>
      </c>
      <c r="B125" s="1" t="s">
        <v>2</v>
      </c>
      <c r="C125" s="15" t="s">
        <v>193</v>
      </c>
      <c r="D125" s="1" t="s">
        <v>1</v>
      </c>
      <c r="E125" s="5">
        <f>E135*E139</f>
        <v>910000</v>
      </c>
    </row>
    <row r="126" spans="1:5" s="1" customFormat="1" ht="33" x14ac:dyDescent="0.25">
      <c r="A126" s="1" t="s">
        <v>1</v>
      </c>
      <c r="B126" s="1" t="s">
        <v>2</v>
      </c>
      <c r="C126" s="15" t="s">
        <v>194</v>
      </c>
      <c r="D126" s="1" t="s">
        <v>1</v>
      </c>
      <c r="E126" s="5">
        <f>E136*E139</f>
        <v>1040000</v>
      </c>
    </row>
    <row r="127" spans="1:5" s="1" customFormat="1" ht="33" x14ac:dyDescent="0.25">
      <c r="A127" s="1" t="s">
        <v>1</v>
      </c>
      <c r="B127" s="1" t="s">
        <v>2</v>
      </c>
      <c r="C127" s="15" t="s">
        <v>195</v>
      </c>
      <c r="D127" s="1" t="s">
        <v>1</v>
      </c>
      <c r="E127" s="5">
        <f>E137*E139</f>
        <v>1170000</v>
      </c>
    </row>
    <row r="128" spans="1:5" s="1" customFormat="1" ht="33" x14ac:dyDescent="0.25">
      <c r="A128" s="1" t="s">
        <v>1</v>
      </c>
      <c r="B128" s="1" t="s">
        <v>2</v>
      </c>
      <c r="C128" s="15" t="s">
        <v>196</v>
      </c>
      <c r="D128" s="1" t="s">
        <v>1</v>
      </c>
      <c r="E128" s="5">
        <f>E138*E139</f>
        <v>1170000</v>
      </c>
    </row>
    <row r="129" spans="1:5" ht="33" x14ac:dyDescent="0.25">
      <c r="A129" t="s">
        <v>1</v>
      </c>
      <c r="B129" t="s">
        <v>4</v>
      </c>
      <c r="C129" s="14" t="s">
        <v>139</v>
      </c>
      <c r="D129" t="s">
        <v>1</v>
      </c>
      <c r="E129" s="9">
        <f>2500*2</f>
        <v>5000</v>
      </c>
    </row>
    <row r="130" spans="1:5" ht="33" x14ac:dyDescent="0.25">
      <c r="A130" t="s">
        <v>1</v>
      </c>
      <c r="B130" t="s">
        <v>4</v>
      </c>
      <c r="C130" s="14" t="s">
        <v>138</v>
      </c>
      <c r="D130" t="s">
        <v>1</v>
      </c>
      <c r="E130" s="9">
        <f>5000*2</f>
        <v>10000</v>
      </c>
    </row>
    <row r="131" spans="1:5" ht="33" x14ac:dyDescent="0.25">
      <c r="A131" t="s">
        <v>1</v>
      </c>
      <c r="B131" t="s">
        <v>4</v>
      </c>
      <c r="C131" s="14" t="s">
        <v>137</v>
      </c>
      <c r="D131" t="s">
        <v>1</v>
      </c>
      <c r="E131" s="9">
        <f>7500*2</f>
        <v>15000</v>
      </c>
    </row>
    <row r="132" spans="1:5" ht="33" x14ac:dyDescent="0.25">
      <c r="A132" t="s">
        <v>1</v>
      </c>
      <c r="B132" t="s">
        <v>4</v>
      </c>
      <c r="C132" s="14" t="s">
        <v>136</v>
      </c>
      <c r="D132" t="s">
        <v>1</v>
      </c>
      <c r="E132" s="9">
        <f>10000*2</f>
        <v>20000</v>
      </c>
    </row>
    <row r="133" spans="1:5" ht="33" x14ac:dyDescent="0.25">
      <c r="A133" t="s">
        <v>1</v>
      </c>
      <c r="B133" t="s">
        <v>4</v>
      </c>
      <c r="C133" s="14" t="s">
        <v>135</v>
      </c>
      <c r="D133" t="s">
        <v>1</v>
      </c>
      <c r="E133" s="9">
        <f>12500*2</f>
        <v>25000</v>
      </c>
    </row>
    <row r="134" spans="1:5" ht="33" x14ac:dyDescent="0.25">
      <c r="A134" t="s">
        <v>1</v>
      </c>
      <c r="B134" t="s">
        <v>4</v>
      </c>
      <c r="C134" s="14" t="s">
        <v>134</v>
      </c>
      <c r="D134" t="s">
        <v>1</v>
      </c>
      <c r="E134" s="9">
        <f>15000*2</f>
        <v>30000</v>
      </c>
    </row>
    <row r="135" spans="1:5" ht="33" x14ac:dyDescent="0.25">
      <c r="A135" t="s">
        <v>1</v>
      </c>
      <c r="B135" t="s">
        <v>4</v>
      </c>
      <c r="C135" s="14" t="s">
        <v>133</v>
      </c>
      <c r="D135" t="s">
        <v>1</v>
      </c>
      <c r="E135" s="9">
        <f>17500*2</f>
        <v>35000</v>
      </c>
    </row>
    <row r="136" spans="1:5" ht="33" x14ac:dyDescent="0.25">
      <c r="A136" t="s">
        <v>1</v>
      </c>
      <c r="B136" t="s">
        <v>4</v>
      </c>
      <c r="C136" s="14" t="s">
        <v>132</v>
      </c>
      <c r="D136" t="s">
        <v>1</v>
      </c>
      <c r="E136" s="9">
        <f>20000*2</f>
        <v>40000</v>
      </c>
    </row>
    <row r="137" spans="1:5" ht="33" x14ac:dyDescent="0.25">
      <c r="A137" t="s">
        <v>1</v>
      </c>
      <c r="B137" t="s">
        <v>4</v>
      </c>
      <c r="C137" s="14" t="s">
        <v>131</v>
      </c>
      <c r="D137" t="s">
        <v>1</v>
      </c>
      <c r="E137" s="9">
        <f>22500*2</f>
        <v>45000</v>
      </c>
    </row>
    <row r="138" spans="1:5" ht="33" x14ac:dyDescent="0.25">
      <c r="A138" t="s">
        <v>1</v>
      </c>
      <c r="B138" t="s">
        <v>4</v>
      </c>
      <c r="C138" s="14" t="s">
        <v>121</v>
      </c>
      <c r="D138" t="s">
        <v>1</v>
      </c>
      <c r="E138" s="9">
        <f>22500*2</f>
        <v>45000</v>
      </c>
    </row>
    <row r="139" spans="1:5" ht="63" x14ac:dyDescent="0.25">
      <c r="A139" t="s">
        <v>1</v>
      </c>
      <c r="B139" t="s">
        <v>4</v>
      </c>
      <c r="C139" s="14" t="s">
        <v>114</v>
      </c>
      <c r="D139" t="s">
        <v>1</v>
      </c>
      <c r="E139" s="9">
        <v>26</v>
      </c>
    </row>
    <row r="140" spans="1:5" s="1" customFormat="1" ht="27.75" customHeight="1" x14ac:dyDescent="0.35">
      <c r="A140" s="20" t="s">
        <v>115</v>
      </c>
      <c r="B140" s="20"/>
      <c r="C140" s="20"/>
      <c r="D140" s="20"/>
      <c r="E140" s="20"/>
    </row>
    <row r="141" spans="1:5" s="1" customFormat="1" ht="33" x14ac:dyDescent="0.25">
      <c r="A141" s="1" t="s">
        <v>1</v>
      </c>
      <c r="B141" s="1" t="s">
        <v>2</v>
      </c>
      <c r="C141" s="15" t="s">
        <v>177</v>
      </c>
      <c r="D141" s="1" t="s">
        <v>1</v>
      </c>
      <c r="E141" s="5">
        <f>(1/E151)*SUM(E119*1)</f>
        <v>6500</v>
      </c>
    </row>
    <row r="142" spans="1:5" s="1" customFormat="1" ht="33" x14ac:dyDescent="0.25">
      <c r="A142" s="1" t="s">
        <v>1</v>
      </c>
      <c r="B142" s="1" t="s">
        <v>2</v>
      </c>
      <c r="C142" s="15" t="s">
        <v>178</v>
      </c>
      <c r="D142" s="1" t="s">
        <v>1</v>
      </c>
      <c r="E142" s="5">
        <f>(1/E151)*SUM(E120*2)</f>
        <v>26000</v>
      </c>
    </row>
    <row r="143" spans="1:5" s="1" customFormat="1" ht="33" x14ac:dyDescent="0.25">
      <c r="A143" s="1" t="s">
        <v>1</v>
      </c>
      <c r="B143" s="1" t="s">
        <v>2</v>
      </c>
      <c r="C143" s="15" t="s">
        <v>179</v>
      </c>
      <c r="D143" s="1" t="s">
        <v>1</v>
      </c>
      <c r="E143" s="5">
        <f>(1/E151)*SUM(E121*3)</f>
        <v>58500</v>
      </c>
    </row>
    <row r="144" spans="1:5" s="1" customFormat="1" ht="30" x14ac:dyDescent="0.25">
      <c r="A144" s="1" t="s">
        <v>1</v>
      </c>
      <c r="B144" s="1" t="s">
        <v>2</v>
      </c>
      <c r="C144" s="15" t="s">
        <v>180</v>
      </c>
      <c r="D144" s="1" t="s">
        <v>1</v>
      </c>
      <c r="E144" s="5">
        <f>(1/E151)*SUM(E122*4)</f>
        <v>104000</v>
      </c>
    </row>
    <row r="145" spans="1:5" s="1" customFormat="1" ht="33" x14ac:dyDescent="0.25">
      <c r="A145" s="1" t="s">
        <v>1</v>
      </c>
      <c r="B145" s="1" t="s">
        <v>2</v>
      </c>
      <c r="C145" s="15" t="s">
        <v>181</v>
      </c>
      <c r="D145" s="1" t="s">
        <v>1</v>
      </c>
      <c r="E145" s="5">
        <f>(1/E151)*SUM(E123*5)</f>
        <v>162500</v>
      </c>
    </row>
    <row r="146" spans="1:5" s="1" customFormat="1" ht="30" x14ac:dyDescent="0.25">
      <c r="A146" s="1" t="s">
        <v>1</v>
      </c>
      <c r="B146" s="1" t="s">
        <v>2</v>
      </c>
      <c r="C146" s="15" t="s">
        <v>182</v>
      </c>
      <c r="D146" s="1" t="s">
        <v>1</v>
      </c>
      <c r="E146" s="5">
        <f>(1/E151)*SUM(E124*6)</f>
        <v>234000</v>
      </c>
    </row>
    <row r="147" spans="1:5" s="1" customFormat="1" ht="33" x14ac:dyDescent="0.25">
      <c r="A147" s="1" t="s">
        <v>1</v>
      </c>
      <c r="B147" s="1" t="s">
        <v>2</v>
      </c>
      <c r="C147" s="15" t="s">
        <v>183</v>
      </c>
      <c r="D147" s="1" t="s">
        <v>1</v>
      </c>
      <c r="E147" s="5">
        <f>(1/E151)*SUM(E125*7)</f>
        <v>318500</v>
      </c>
    </row>
    <row r="148" spans="1:5" s="1" customFormat="1" ht="30" x14ac:dyDescent="0.25">
      <c r="A148" s="1" t="s">
        <v>1</v>
      </c>
      <c r="B148" s="1" t="s">
        <v>2</v>
      </c>
      <c r="C148" s="15" t="s">
        <v>184</v>
      </c>
      <c r="D148" s="1" t="s">
        <v>1</v>
      </c>
      <c r="E148" s="5">
        <f>(1/E151)*SUM(E126*8)</f>
        <v>416000</v>
      </c>
    </row>
    <row r="149" spans="1:5" s="1" customFormat="1" ht="33" x14ac:dyDescent="0.25">
      <c r="A149" s="1" t="s">
        <v>1</v>
      </c>
      <c r="B149" s="1" t="s">
        <v>2</v>
      </c>
      <c r="C149" s="15" t="s">
        <v>185</v>
      </c>
      <c r="D149" s="1" t="s">
        <v>1</v>
      </c>
      <c r="E149" s="5">
        <f>(1/E151)*SUM(E127*9)</f>
        <v>526500</v>
      </c>
    </row>
    <row r="150" spans="1:5" s="1" customFormat="1" ht="33" x14ac:dyDescent="0.25">
      <c r="A150" s="1" t="s">
        <v>1</v>
      </c>
      <c r="B150" s="1" t="s">
        <v>2</v>
      </c>
      <c r="C150" s="15" t="s">
        <v>186</v>
      </c>
      <c r="D150" s="1" t="s">
        <v>1</v>
      </c>
      <c r="E150" s="5">
        <f>(1/E151)*SUM(E128*10)</f>
        <v>585000</v>
      </c>
    </row>
    <row r="151" spans="1:5" ht="45.75" customHeight="1" x14ac:dyDescent="0.25">
      <c r="A151" t="s">
        <v>1</v>
      </c>
      <c r="B151" t="s">
        <v>4</v>
      </c>
      <c r="C151" s="14" t="s">
        <v>116</v>
      </c>
      <c r="D151" t="s">
        <v>1</v>
      </c>
      <c r="E151" s="9">
        <v>20</v>
      </c>
    </row>
    <row r="152" spans="1:5" x14ac:dyDescent="0.25">
      <c r="A152" t="s">
        <v>1</v>
      </c>
      <c r="B152" t="s">
        <v>4</v>
      </c>
      <c r="C152" s="14" t="s">
        <v>117</v>
      </c>
      <c r="D152" t="s">
        <v>1</v>
      </c>
      <c r="E152" s="9">
        <v>21</v>
      </c>
    </row>
    <row r="153" spans="1:5" ht="18" x14ac:dyDescent="0.35">
      <c r="A153" t="s">
        <v>1</v>
      </c>
      <c r="B153" t="s">
        <v>4</v>
      </c>
      <c r="C153" s="14" t="s">
        <v>120</v>
      </c>
      <c r="D153" t="s">
        <v>1</v>
      </c>
      <c r="E153" s="9">
        <v>20</v>
      </c>
    </row>
    <row r="154" spans="1:5" s="1" customFormat="1" x14ac:dyDescent="0.25">
      <c r="A154" s="1" t="s">
        <v>1</v>
      </c>
      <c r="B154" s="1" t="s">
        <v>4</v>
      </c>
      <c r="C154" s="15" t="s">
        <v>118</v>
      </c>
      <c r="D154" s="1" t="s">
        <v>1</v>
      </c>
      <c r="E154" s="5">
        <f>(E141-E119)/E138</f>
        <v>-2.7444444444444445</v>
      </c>
    </row>
    <row r="155" spans="1:5" s="1" customFormat="1" ht="27.75" customHeight="1" x14ac:dyDescent="0.35">
      <c r="A155" s="20" t="s">
        <v>119</v>
      </c>
      <c r="B155" s="20"/>
      <c r="C155" s="20"/>
      <c r="D155" s="20"/>
      <c r="E155" s="20"/>
    </row>
    <row r="156" spans="1:5" s="1" customFormat="1" ht="48" x14ac:dyDescent="0.25">
      <c r="A156" s="1" t="s">
        <v>1</v>
      </c>
      <c r="B156" s="1" t="s">
        <v>2</v>
      </c>
      <c r="C156" s="4" t="s">
        <v>167</v>
      </c>
      <c r="D156" s="1" t="s">
        <v>1</v>
      </c>
      <c r="E156" s="5">
        <f>(E141-0)*44/12</f>
        <v>23833.333333333332</v>
      </c>
    </row>
    <row r="157" spans="1:5" s="1" customFormat="1" ht="48" x14ac:dyDescent="0.25">
      <c r="A157" s="1" t="s">
        <v>1</v>
      </c>
      <c r="B157" s="1" t="s">
        <v>2</v>
      </c>
      <c r="C157" s="4" t="s">
        <v>168</v>
      </c>
      <c r="D157" s="1" t="s">
        <v>1</v>
      </c>
      <c r="E157" s="5">
        <f t="shared" ref="E157:E165" si="0">(E142-E141)*44/12</f>
        <v>71500</v>
      </c>
    </row>
    <row r="158" spans="1:5" s="1" customFormat="1" ht="48" x14ac:dyDescent="0.25">
      <c r="A158" s="1" t="s">
        <v>1</v>
      </c>
      <c r="B158" s="1" t="s">
        <v>2</v>
      </c>
      <c r="C158" s="4" t="s">
        <v>169</v>
      </c>
      <c r="D158" s="1" t="s">
        <v>1</v>
      </c>
      <c r="E158" s="5">
        <f t="shared" si="0"/>
        <v>119166.66666666667</v>
      </c>
    </row>
    <row r="159" spans="1:5" s="1" customFormat="1" ht="48" x14ac:dyDescent="0.25">
      <c r="A159" s="1" t="s">
        <v>1</v>
      </c>
      <c r="B159" s="1" t="s">
        <v>2</v>
      </c>
      <c r="C159" s="4" t="s">
        <v>170</v>
      </c>
      <c r="D159" s="1" t="s">
        <v>1</v>
      </c>
      <c r="E159" s="5">
        <f t="shared" si="0"/>
        <v>166833.33333333334</v>
      </c>
    </row>
    <row r="160" spans="1:5" s="1" customFormat="1" ht="48" x14ac:dyDescent="0.25">
      <c r="A160" s="1" t="s">
        <v>1</v>
      </c>
      <c r="B160" s="1" t="s">
        <v>2</v>
      </c>
      <c r="C160" s="4" t="s">
        <v>171</v>
      </c>
      <c r="D160" s="1" t="s">
        <v>1</v>
      </c>
      <c r="E160" s="5">
        <f t="shared" si="0"/>
        <v>214500</v>
      </c>
    </row>
    <row r="161" spans="1:5" s="1" customFormat="1" ht="48" x14ac:dyDescent="0.25">
      <c r="A161" s="1" t="s">
        <v>1</v>
      </c>
      <c r="B161" s="1" t="s">
        <v>2</v>
      </c>
      <c r="C161" s="4" t="s">
        <v>172</v>
      </c>
      <c r="D161" s="1" t="s">
        <v>1</v>
      </c>
      <c r="E161" s="5">
        <f t="shared" si="0"/>
        <v>262166.66666666669</v>
      </c>
    </row>
    <row r="162" spans="1:5" s="1" customFormat="1" ht="48" x14ac:dyDescent="0.25">
      <c r="A162" s="1" t="s">
        <v>1</v>
      </c>
      <c r="B162" s="1" t="s">
        <v>2</v>
      </c>
      <c r="C162" s="4" t="s">
        <v>173</v>
      </c>
      <c r="D162" s="1" t="s">
        <v>1</v>
      </c>
      <c r="E162" s="5">
        <f t="shared" si="0"/>
        <v>309833.33333333331</v>
      </c>
    </row>
    <row r="163" spans="1:5" s="1" customFormat="1" ht="48" x14ac:dyDescent="0.25">
      <c r="A163" s="1" t="s">
        <v>1</v>
      </c>
      <c r="B163" s="1" t="s">
        <v>2</v>
      </c>
      <c r="C163" s="4" t="s">
        <v>174</v>
      </c>
      <c r="D163" s="1" t="s">
        <v>1</v>
      </c>
      <c r="E163" s="5">
        <f t="shared" si="0"/>
        <v>357500</v>
      </c>
    </row>
    <row r="164" spans="1:5" s="1" customFormat="1" ht="48" x14ac:dyDescent="0.25">
      <c r="A164" s="1" t="s">
        <v>1</v>
      </c>
      <c r="B164" s="1" t="s">
        <v>2</v>
      </c>
      <c r="C164" s="4" t="s">
        <v>175</v>
      </c>
      <c r="D164" s="1" t="s">
        <v>1</v>
      </c>
      <c r="E164" s="5">
        <f t="shared" si="0"/>
        <v>405166.66666666669</v>
      </c>
    </row>
    <row r="165" spans="1:5" s="1" customFormat="1" ht="48" x14ac:dyDescent="0.25">
      <c r="A165" s="1" t="s">
        <v>1</v>
      </c>
      <c r="B165" s="1" t="s">
        <v>2</v>
      </c>
      <c r="C165" s="4" t="s">
        <v>176</v>
      </c>
      <c r="D165" s="1" t="s">
        <v>1</v>
      </c>
      <c r="E165" s="5">
        <f t="shared" si="0"/>
        <v>214500</v>
      </c>
    </row>
    <row r="166" spans="1:5" s="1" customFormat="1" ht="27.75" customHeight="1" x14ac:dyDescent="0.35">
      <c r="A166" s="20" t="s">
        <v>140</v>
      </c>
      <c r="B166" s="20"/>
      <c r="C166" s="20"/>
      <c r="D166" s="20"/>
      <c r="E166" s="20"/>
    </row>
    <row r="167" spans="1:5" s="1" customFormat="1" ht="48" x14ac:dyDescent="0.25">
      <c r="A167" s="1" t="s">
        <v>1</v>
      </c>
      <c r="B167" s="1" t="s">
        <v>2</v>
      </c>
      <c r="C167" s="4" t="s">
        <v>157</v>
      </c>
      <c r="D167" s="1" t="s">
        <v>1</v>
      </c>
      <c r="E167" s="5">
        <f>E70+E81+E95+E110-E97-E156</f>
        <v>-45511.223867728258</v>
      </c>
    </row>
    <row r="168" spans="1:5" s="1" customFormat="1" ht="48" x14ac:dyDescent="0.25">
      <c r="A168" s="1" t="s">
        <v>1</v>
      </c>
      <c r="B168" s="1" t="s">
        <v>2</v>
      </c>
      <c r="C168" s="4" t="s">
        <v>158</v>
      </c>
      <c r="D168" s="1" t="s">
        <v>1</v>
      </c>
      <c r="E168" s="5">
        <f>E70+E81+E95+E110-E97-E157</f>
        <v>-93177.89053439493</v>
      </c>
    </row>
    <row r="169" spans="1:5" s="1" customFormat="1" ht="48" x14ac:dyDescent="0.25">
      <c r="A169" s="1" t="s">
        <v>1</v>
      </c>
      <c r="B169" s="1" t="s">
        <v>2</v>
      </c>
      <c r="C169" s="4" t="s">
        <v>159</v>
      </c>
      <c r="D169" s="1" t="s">
        <v>1</v>
      </c>
      <c r="E169" s="5">
        <f>E70+E81+E95+E110-E97-E158</f>
        <v>-140844.5572010616</v>
      </c>
    </row>
    <row r="170" spans="1:5" s="1" customFormat="1" ht="48" x14ac:dyDescent="0.25">
      <c r="A170" s="1" t="s">
        <v>1</v>
      </c>
      <c r="B170" s="1" t="s">
        <v>2</v>
      </c>
      <c r="C170" s="4" t="s">
        <v>160</v>
      </c>
      <c r="D170" s="1" t="s">
        <v>1</v>
      </c>
      <c r="E170" s="5">
        <f>E70+E81+E95+E110-E159</f>
        <v>-165133.72386772829</v>
      </c>
    </row>
    <row r="171" spans="1:5" s="1" customFormat="1" ht="48" x14ac:dyDescent="0.25">
      <c r="A171" s="1" t="s">
        <v>1</v>
      </c>
      <c r="B171" s="1" t="s">
        <v>2</v>
      </c>
      <c r="C171" s="4" t="s">
        <v>161</v>
      </c>
      <c r="D171" s="1" t="s">
        <v>1</v>
      </c>
      <c r="E171" s="5">
        <f>E70+E81+E110-E97-E160</f>
        <v>-236177.89053439494</v>
      </c>
    </row>
    <row r="172" spans="1:5" s="1" customFormat="1" ht="48" x14ac:dyDescent="0.25">
      <c r="A172" s="1" t="s">
        <v>1</v>
      </c>
      <c r="B172" s="1" t="s">
        <v>2</v>
      </c>
      <c r="C172" s="4" t="s">
        <v>162</v>
      </c>
      <c r="D172" s="1" t="s">
        <v>1</v>
      </c>
      <c r="E172" s="5">
        <f>E70+E81+E95+E110-E97-E161</f>
        <v>-283844.55720106163</v>
      </c>
    </row>
    <row r="173" spans="1:5" s="1" customFormat="1" ht="48" x14ac:dyDescent="0.25">
      <c r="A173" s="1" t="s">
        <v>1</v>
      </c>
      <c r="B173" s="1" t="s">
        <v>2</v>
      </c>
      <c r="C173" s="4" t="s">
        <v>163</v>
      </c>
      <c r="D173" s="1" t="s">
        <v>1</v>
      </c>
      <c r="E173" s="5">
        <f>E70+E81+E95+E110-E97-E162</f>
        <v>-331511.22386772826</v>
      </c>
    </row>
    <row r="174" spans="1:5" s="1" customFormat="1" ht="48" x14ac:dyDescent="0.25">
      <c r="A174" s="1" t="s">
        <v>1</v>
      </c>
      <c r="B174" s="1" t="s">
        <v>2</v>
      </c>
      <c r="C174" s="4" t="s">
        <v>164</v>
      </c>
      <c r="D174" s="1" t="s">
        <v>1</v>
      </c>
      <c r="E174" s="5">
        <f>E70+E81+E95+E110-E97-E163</f>
        <v>-379177.89053439494</v>
      </c>
    </row>
    <row r="175" spans="1:5" s="1" customFormat="1" ht="48" x14ac:dyDescent="0.25">
      <c r="A175" s="1" t="s">
        <v>1</v>
      </c>
      <c r="B175" s="1" t="s">
        <v>2</v>
      </c>
      <c r="C175" s="4" t="s">
        <v>165</v>
      </c>
      <c r="D175" s="1" t="s">
        <v>1</v>
      </c>
      <c r="E175" s="5">
        <f>E70+E81+E95+E110-E97-E164</f>
        <v>-426844.55720106163</v>
      </c>
    </row>
    <row r="176" spans="1:5" s="1" customFormat="1" ht="48" x14ac:dyDescent="0.25">
      <c r="A176" s="1" t="s">
        <v>1</v>
      </c>
      <c r="B176" s="1" t="s">
        <v>2</v>
      </c>
      <c r="C176" s="4" t="s">
        <v>166</v>
      </c>
      <c r="D176" s="1" t="s">
        <v>1</v>
      </c>
      <c r="E176" s="5">
        <f>E70+E81+E95+E110-E97-E165</f>
        <v>-236177.89053439494</v>
      </c>
    </row>
    <row r="177" spans="1:5" s="1" customFormat="1" ht="30" x14ac:dyDescent="0.25">
      <c r="A177" s="1" t="s">
        <v>1</v>
      </c>
      <c r="B177" s="1" t="s">
        <v>2</v>
      </c>
      <c r="C177" s="15" t="s">
        <v>211</v>
      </c>
      <c r="D177" s="1" t="s">
        <v>1</v>
      </c>
      <c r="E177" s="5">
        <f>E44-E167-0</f>
        <v>45511.223867728258</v>
      </c>
    </row>
    <row r="178" spans="1:5" s="1" customFormat="1" ht="30" x14ac:dyDescent="0.25">
      <c r="A178" s="1" t="s">
        <v>1</v>
      </c>
      <c r="B178" s="1" t="s">
        <v>2</v>
      </c>
      <c r="C178" s="15" t="s">
        <v>212</v>
      </c>
      <c r="D178" s="1" t="s">
        <v>1</v>
      </c>
      <c r="E178" s="5">
        <f>E44-E168-0</f>
        <v>93177.89053439493</v>
      </c>
    </row>
    <row r="179" spans="1:5" s="1" customFormat="1" ht="30" x14ac:dyDescent="0.25">
      <c r="A179" s="1" t="s">
        <v>1</v>
      </c>
      <c r="B179" s="1" t="s">
        <v>2</v>
      </c>
      <c r="C179" s="15" t="s">
        <v>213</v>
      </c>
      <c r="D179" s="1" t="s">
        <v>1</v>
      </c>
      <c r="E179" s="5">
        <f>E44-E169-0</f>
        <v>140844.5572010616</v>
      </c>
    </row>
    <row r="180" spans="1:5" s="1" customFormat="1" ht="30" x14ac:dyDescent="0.25">
      <c r="A180" s="1" t="s">
        <v>1</v>
      </c>
      <c r="B180" s="1" t="s">
        <v>2</v>
      </c>
      <c r="C180" s="15" t="s">
        <v>214</v>
      </c>
      <c r="D180" s="1" t="s">
        <v>1</v>
      </c>
      <c r="E180" s="5">
        <f>E44-E170-0</f>
        <v>165133.72386772829</v>
      </c>
    </row>
    <row r="181" spans="1:5" s="1" customFormat="1" ht="30" x14ac:dyDescent="0.25">
      <c r="A181" s="1" t="s">
        <v>1</v>
      </c>
      <c r="B181" s="1" t="s">
        <v>2</v>
      </c>
      <c r="C181" s="15" t="s">
        <v>215</v>
      </c>
      <c r="D181" s="1" t="s">
        <v>1</v>
      </c>
      <c r="E181" s="5">
        <f>E44-E171-0</f>
        <v>236177.89053439494</v>
      </c>
    </row>
    <row r="182" spans="1:5" s="1" customFormat="1" ht="30" x14ac:dyDescent="0.25">
      <c r="A182" s="1" t="s">
        <v>1</v>
      </c>
      <c r="B182" s="1" t="s">
        <v>2</v>
      </c>
      <c r="C182" s="15" t="s">
        <v>216</v>
      </c>
      <c r="D182" s="1" t="s">
        <v>1</v>
      </c>
      <c r="E182" s="5">
        <f>E44-E172-0</f>
        <v>283844.55720106163</v>
      </c>
    </row>
    <row r="183" spans="1:5" s="1" customFormat="1" ht="30" x14ac:dyDescent="0.25">
      <c r="A183" s="1" t="s">
        <v>1</v>
      </c>
      <c r="B183" s="1" t="s">
        <v>2</v>
      </c>
      <c r="C183" s="15" t="s">
        <v>217</v>
      </c>
      <c r="D183" s="1" t="s">
        <v>1</v>
      </c>
      <c r="E183" s="5">
        <f>E44-E173-0</f>
        <v>331511.22386772826</v>
      </c>
    </row>
    <row r="184" spans="1:5" s="1" customFormat="1" ht="30" x14ac:dyDescent="0.25">
      <c r="A184" s="1" t="s">
        <v>1</v>
      </c>
      <c r="B184" s="1" t="s">
        <v>2</v>
      </c>
      <c r="C184" s="15" t="s">
        <v>218</v>
      </c>
      <c r="D184" s="1" t="s">
        <v>1</v>
      </c>
      <c r="E184" s="5">
        <f>E44-E174-0</f>
        <v>379177.89053439494</v>
      </c>
    </row>
    <row r="185" spans="1:5" s="1" customFormat="1" ht="30" x14ac:dyDescent="0.25">
      <c r="A185" s="1" t="s">
        <v>1</v>
      </c>
      <c r="B185" s="1" t="s">
        <v>2</v>
      </c>
      <c r="C185" s="15" t="s">
        <v>219</v>
      </c>
      <c r="D185" s="1" t="s">
        <v>1</v>
      </c>
      <c r="E185" s="5">
        <f>E44-E175-0</f>
        <v>426844.55720106163</v>
      </c>
    </row>
    <row r="186" spans="1:5" s="1" customFormat="1" ht="30" x14ac:dyDescent="0.25">
      <c r="A186" s="1" t="s">
        <v>1</v>
      </c>
      <c r="B186" s="1" t="s">
        <v>2</v>
      </c>
      <c r="C186" s="15" t="s">
        <v>220</v>
      </c>
      <c r="D186" s="1" t="s">
        <v>1</v>
      </c>
      <c r="E186" s="5">
        <f>E44-E176-0</f>
        <v>236177.89053439494</v>
      </c>
    </row>
    <row r="187" spans="1:5" s="1" customFormat="1" x14ac:dyDescent="0.25">
      <c r="A187" s="1" t="s">
        <v>1</v>
      </c>
      <c r="B187" s="1" t="s">
        <v>2</v>
      </c>
      <c r="C187" s="4" t="s">
        <v>147</v>
      </c>
      <c r="D187" s="1" t="s">
        <v>1</v>
      </c>
      <c r="E187" s="5">
        <f>E177</f>
        <v>45511.223867728258</v>
      </c>
    </row>
    <row r="188" spans="1:5" s="1" customFormat="1" x14ac:dyDescent="0.25">
      <c r="A188" s="1" t="s">
        <v>1</v>
      </c>
      <c r="B188" s="1" t="s">
        <v>2</v>
      </c>
      <c r="C188" s="4" t="s">
        <v>148</v>
      </c>
      <c r="D188" s="1" t="s">
        <v>1</v>
      </c>
      <c r="E188" s="5">
        <f>E178</f>
        <v>93177.89053439493</v>
      </c>
    </row>
    <row r="189" spans="1:5" s="1" customFormat="1" x14ac:dyDescent="0.25">
      <c r="A189" s="1" t="s">
        <v>1</v>
      </c>
      <c r="B189" s="1" t="s">
        <v>2</v>
      </c>
      <c r="C189" s="4" t="s">
        <v>149</v>
      </c>
      <c r="D189" s="1" t="s">
        <v>1</v>
      </c>
      <c r="E189" s="5">
        <f>E179</f>
        <v>140844.5572010616</v>
      </c>
    </row>
    <row r="190" spans="1:5" s="1" customFormat="1" x14ac:dyDescent="0.25">
      <c r="A190" s="1" t="s">
        <v>1</v>
      </c>
      <c r="B190" s="1" t="s">
        <v>2</v>
      </c>
      <c r="C190" s="4" t="s">
        <v>150</v>
      </c>
      <c r="D190" s="1" t="s">
        <v>1</v>
      </c>
      <c r="E190" s="5">
        <f>E180</f>
        <v>165133.72386772829</v>
      </c>
    </row>
    <row r="191" spans="1:5" s="1" customFormat="1" x14ac:dyDescent="0.25">
      <c r="A191" s="1" t="s">
        <v>1</v>
      </c>
      <c r="B191" s="1" t="s">
        <v>2</v>
      </c>
      <c r="C191" s="4" t="s">
        <v>151</v>
      </c>
      <c r="D191" s="1" t="s">
        <v>1</v>
      </c>
      <c r="E191" s="5">
        <f>E181</f>
        <v>236177.89053439494</v>
      </c>
    </row>
    <row r="192" spans="1:5" s="1" customFormat="1" x14ac:dyDescent="0.25">
      <c r="A192" s="1" t="s">
        <v>1</v>
      </c>
      <c r="B192" s="1" t="s">
        <v>2</v>
      </c>
      <c r="C192" s="4" t="s">
        <v>152</v>
      </c>
      <c r="D192" s="1" t="s">
        <v>1</v>
      </c>
      <c r="E192" s="5">
        <f>E182</f>
        <v>283844.55720106163</v>
      </c>
    </row>
    <row r="193" spans="1:5" s="1" customFormat="1" ht="14.25" customHeight="1" x14ac:dyDescent="0.25">
      <c r="A193" s="1" t="s">
        <v>1</v>
      </c>
      <c r="B193" s="1" t="s">
        <v>2</v>
      </c>
      <c r="C193" s="4" t="s">
        <v>153</v>
      </c>
      <c r="D193" s="1" t="s">
        <v>1</v>
      </c>
      <c r="E193" s="5">
        <f>E183</f>
        <v>331511.22386772826</v>
      </c>
    </row>
    <row r="194" spans="1:5" s="1" customFormat="1" x14ac:dyDescent="0.25">
      <c r="A194" s="1" t="s">
        <v>1</v>
      </c>
      <c r="B194" s="1" t="s">
        <v>2</v>
      </c>
      <c r="C194" s="4" t="s">
        <v>154</v>
      </c>
      <c r="D194" s="1" t="s">
        <v>1</v>
      </c>
      <c r="E194" s="5">
        <f>E184</f>
        <v>379177.89053439494</v>
      </c>
    </row>
    <row r="195" spans="1:5" s="1" customFormat="1" x14ac:dyDescent="0.25">
      <c r="A195" s="1" t="s">
        <v>1</v>
      </c>
      <c r="B195" s="1" t="s">
        <v>2</v>
      </c>
      <c r="C195" s="4" t="s">
        <v>155</v>
      </c>
      <c r="D195" s="1" t="s">
        <v>1</v>
      </c>
      <c r="E195" s="5">
        <f>E185</f>
        <v>426844.55720106163</v>
      </c>
    </row>
    <row r="196" spans="1:5" s="1" customFormat="1" x14ac:dyDescent="0.25">
      <c r="A196" s="1" t="s">
        <v>1</v>
      </c>
      <c r="B196" s="1" t="s">
        <v>2</v>
      </c>
      <c r="C196" s="4" t="s">
        <v>156</v>
      </c>
      <c r="D196" s="1" t="s">
        <v>1</v>
      </c>
      <c r="E196" s="5">
        <f>E186</f>
        <v>236177.89053439494</v>
      </c>
    </row>
  </sheetData>
  <mergeCells count="14">
    <mergeCell ref="A69:E69"/>
    <mergeCell ref="A3:E3"/>
    <mergeCell ref="A43:E43"/>
    <mergeCell ref="A51:E51"/>
    <mergeCell ref="A59:E59"/>
    <mergeCell ref="A67:E67"/>
    <mergeCell ref="A166:E166"/>
    <mergeCell ref="A80:E80"/>
    <mergeCell ref="A96:E96"/>
    <mergeCell ref="A118:E118"/>
    <mergeCell ref="A140:E140"/>
    <mergeCell ref="A155:E155"/>
    <mergeCell ref="A94:E94"/>
    <mergeCell ref="A109:E109"/>
  </mergeCells>
  <phoneticPr fontId="19" type="noConversion"/>
  <hyperlinks>
    <hyperlink ref="E14" r:id="rId1" xr:uid="{5B938B09-5617-4441-89C7-0414D3FC9D20}"/>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Jailine Molina</dc:creator>
  <cp:lastModifiedBy>Jailine Molina</cp:lastModifiedBy>
  <dcterms:created xsi:type="dcterms:W3CDTF">2023-02-17T21:54:19Z</dcterms:created>
  <dcterms:modified xsi:type="dcterms:W3CDTF">2023-02-24T19:15:13Z</dcterms:modified>
</cp:coreProperties>
</file>