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4387646bbb898/Desktop/Guardian/VM0042/"/>
    </mc:Choice>
  </mc:AlternateContent>
  <xr:revisionPtr revIDLastSave="0" documentId="8_{59FCB9AB-0152-46CC-88C8-8091DDC2F03C}" xr6:coauthVersionLast="47" xr6:coauthVersionMax="47" xr10:uidLastSave="{00000000-0000-0000-0000-000000000000}"/>
  <bookViews>
    <workbookView xWindow="-120" yWindow="-120" windowWidth="29040" windowHeight="15840" xr2:uid="{1150323E-072D-4405-AF7B-D5AED1C3F56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6" i="1" l="1"/>
  <c r="E114" i="1" s="1"/>
  <c r="E83" i="1"/>
  <c r="E206" i="1"/>
  <c r="E204" i="1" s="1"/>
  <c r="E207" i="1"/>
  <c r="E205" i="1" s="1"/>
  <c r="E173" i="1"/>
  <c r="E168" i="1"/>
  <c r="E220" i="1"/>
  <c r="E214" i="1" s="1"/>
  <c r="E129" i="1"/>
  <c r="E123" i="1" s="1"/>
  <c r="E115" i="1"/>
  <c r="E113" i="1" s="1"/>
  <c r="E197" i="1"/>
  <c r="E196" i="1" s="1"/>
  <c r="E181" i="1"/>
  <c r="E178" i="1"/>
  <c r="E159" i="1"/>
  <c r="E166" i="1" s="1"/>
  <c r="E153" i="1"/>
  <c r="E151" i="1" s="1"/>
  <c r="E142" i="1"/>
  <c r="E138" i="1"/>
  <c r="E134" i="1" s="1"/>
  <c r="E225" i="1"/>
  <c r="E124" i="1" l="1"/>
  <c r="E122" i="1" s="1"/>
  <c r="E237" i="1" s="1"/>
  <c r="E203" i="1"/>
  <c r="E112" i="1"/>
  <c r="E247" i="1"/>
  <c r="E177" i="1"/>
  <c r="E215" i="1"/>
  <c r="E157" i="1"/>
  <c r="E165" i="1"/>
  <c r="E164" i="1" s="1"/>
  <c r="E193" i="1"/>
  <c r="E189" i="1"/>
  <c r="E236" i="1" l="1"/>
  <c r="E213" i="1"/>
  <c r="E188" i="1"/>
  <c r="E176" i="1" s="1"/>
  <c r="E156" i="1"/>
  <c r="E228" i="1"/>
  <c r="E69" i="1"/>
  <c r="E75" i="1" s="1"/>
  <c r="E107" i="1"/>
  <c r="E106" i="1" s="1"/>
  <c r="E91" i="1"/>
  <c r="E88" i="1"/>
  <c r="E78" i="1"/>
  <c r="E243" i="1" s="1"/>
  <c r="E63" i="1"/>
  <c r="E61" i="1" s="1"/>
  <c r="E242" i="1" s="1"/>
  <c r="E52" i="1"/>
  <c r="E241" i="1" s="1"/>
  <c r="E48" i="1"/>
  <c r="E44" i="1" s="1"/>
  <c r="E235" i="1" s="1"/>
  <c r="E233" i="1" l="1"/>
  <c r="E239" i="1"/>
  <c r="E175" i="1"/>
  <c r="E76" i="1"/>
  <c r="E87" i="1"/>
  <c r="E103" i="1"/>
  <c r="E99" i="1"/>
  <c r="E67" i="1"/>
  <c r="E74" i="1" l="1"/>
  <c r="E66" i="1" s="1"/>
  <c r="E98" i="1"/>
  <c r="E86" i="1" s="1"/>
  <c r="E85" i="1" l="1"/>
  <c r="E246" i="1" s="1"/>
  <c r="E245" i="1" s="1"/>
  <c r="E250" i="1" l="1"/>
  <c r="E249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tc={A3BAE55F-10B0-40F8-B12F-1C303AA56B88}</author>
    <author>tc={A77A881C-451A-4CE1-B398-F42E3C964B45}</author>
    <author>tc={3FF66585-25DD-4C15-8B1F-AE60F26D4CA7}</author>
    <author>tc={07956AC5-0B7B-4842-BF47-789DE1E6543A}</author>
    <author>tc={B4962CD8-4B1F-4311-9381-F89ACDADAEB7}</author>
    <author>tc={F627B3B6-0148-4B07-B2E3-B0C5FDBC1C4E}</author>
    <author>tc={DBA927CD-E6C1-41CD-8F34-526EA02BAFB5}</author>
    <author>tc={E3F7CACE-7711-4781-AD12-00879E134E33}</author>
    <author>tc={4007A30B-EB95-4714-B6F8-EB4B62352F42}</author>
    <author>tc={6AE983FB-FBB4-4289-9B25-6B8F2665854F}</author>
    <author>tc={E27D0C6E-EA98-409C-AE81-7C362EAB2BBB}</author>
    <author>tc={372D3BE8-B708-451C-9908-A5CBA0202FC8}</author>
    <author>tc={DAA5C90D-C7C7-473C-81C9-44EB07AB3560}</author>
    <author>tc={5B4BBBD0-3088-4A5A-876F-6A9B948AE38F}</author>
    <author>tc={E3B4572F-956D-49FC-BDC1-D8F252B3DB33}</author>
    <author>tc={EC493BBD-4EF7-4B9F-91F4-AD3BF34019B5}</author>
    <author>tc={31F22D8E-90B7-4CA2-A1F9-6A37AE753C66}</author>
    <author>tc={D4FEBCBD-D8FA-4496-B129-4E1DA258BB8A}</author>
    <author>tc={D86EDCE9-FC0D-4032-ACD8-DBA963265EB9}</author>
    <author>tc={9E21AB69-2E4A-48CE-B7C7-208D4784B142}</author>
    <author>tc={A3088DAE-B028-4EAE-A31C-19E8238828AF}</author>
    <author>tc={6A3C3D50-F468-4566-9CA7-95263779EE9A}</author>
    <author>tc={6BDFF225-347C-4767-991B-5E3705084CBD}</author>
    <author>tc={B6654813-3DB3-4F76-9291-406E559205F8}</author>
    <author>tc={8A5C1106-F1AE-44A8-83A3-26D441263422}</author>
    <author>tc={02D76F33-F865-4187-A485-13F784887CF2}</author>
    <author>tc={457AE9C9-A90E-460C-92EF-B8090A477B4F}</author>
    <author>tc={16728BF5-2DF0-4DC1-BECB-3F4019BF89C7}</author>
    <author>tc={9D463A19-DC1A-46FB-8207-156323B9E26D}</author>
    <author>tc={07559A4B-A762-41DC-BD94-A1D54C7BDC63}</author>
    <author>tc={C017D0E0-7096-42EA-A73B-00EA936C2A0E}</author>
    <author>tc={1269CB5A-BC83-4DD3-A477-C54EFB3FC8D3}</author>
    <author>tc={45B13333-46E1-43C6-8138-AF84412B71A6}</author>
    <author>tc={D031DCFB-4974-4602-9FC3-8DF6073947E1}</author>
    <author>tc={AB6F4D0E-FD91-40E3-8C40-129E65DE1DC4}</author>
    <author>tc={0FA935C9-C7DB-40C6-8EA0-8BD66395DDF9}</author>
    <author>tc={85B2B3DC-C7D6-48C8-AB65-37B7E262CEE0}</author>
    <author>tc={C8B0A7BC-A852-4070-B13E-0CF73592CF01}</author>
    <author>tc={4A2F6A04-0E2D-48A5-92FC-661AC65BD270}</author>
    <author>tc={3E86F5B6-04A3-4085-9C01-D94E9466EE05}</author>
    <author>tc={906BE72B-F459-4016-92A8-84D64B70FECB}</author>
    <author>tc={D325C463-65C5-4615-8363-BC5AF97091DD}</author>
    <author>tc={9B3B6177-7301-43EE-94B0-1B9EE6E7C671}</author>
    <author>tc={ECA1680E-218F-471A-86F0-C93937D15838}</author>
    <author>tc={A5C9CCAC-36F0-4F16-B453-B0D35DC58894}</author>
    <author>tc={24203E63-5DD3-4906-843A-4C1E47FAA336}</author>
    <author>tc={F7243176-A78C-474F-B488-8B1EE813D0DB}</author>
    <author>tc={EBFD957B-A181-4E41-86D5-813806B425FC}</author>
    <author>tc={6B6B734D-068F-403F-AB84-B874AB3C83D2}</author>
    <author>tc={7BF20010-C432-446C-9534-C039C9338C5F}</author>
    <author>tc={AC144DC8-FF2B-426F-996C-60193428C7E5}</author>
    <author>tc={E0007BBC-5D8A-42BB-A1A9-910BA36E2018}</author>
    <author>tc={E27388FA-33A5-412E-B39F-F449473D84DF}</author>
    <author>tc={75D54F4B-4B25-4BBB-B43B-013FCC879625}</author>
    <author>tc={C4B71B65-C97E-4811-9197-4779F9F88427}</author>
    <author>tc={620246A2-08F5-477A-BE88-16F0873AF3B2}</author>
    <author>tc={1EBF1EB6-0B06-43A5-912C-1C8E6C24AAB1}</author>
    <author>tc={93E8B58A-3CB3-4E26-A72A-AA865A4FF4C8}</author>
    <author>tc={7D91EF92-DDB8-4B29-A034-993C474D7C54}</author>
    <author>tc={A8170678-D0FC-4A37-B64B-F6287EDDF55A}</author>
    <author>tc={72623886-6442-4494-902D-7212EA7B0056}</author>
    <author>tc={D39B91F9-338F-4551-97D4-8AB6B11A7F75}</author>
    <author>tc={EA726ECF-E072-4B96-9355-3F019023096B}</author>
    <author>tc={BCA689B7-5A34-4B73-9FCC-49A51EC70E44}</author>
    <author>tc={86185057-4C87-494B-A251-E3F41DDB2C83}</author>
    <author>tc={8DEEF50E-69D5-4CF9-98C6-DA42877CBC44}</author>
    <author>tc={D1C290A8-584B-41FB-B7D0-7953153CFD5A}</author>
    <author>tc={5B1E6AEC-841E-45D2-B441-F62AE2A32994}</author>
  </authors>
  <commentList>
    <comment ref="C44" authorId="0" shapeId="0" xr:uid="{A3BAE55F-10B0-40F8-B12F-1C303AA56B88}">
      <text>
        <t>[Threaded comment]
Your version of Excel allows you to read this threaded comment; however, any edits to it will get removed if the file is opened in a newer version of Excel. Learn more: https://go.microsoft.com/fwlink/?linkid=870924
Comment:
    Equation 3</t>
      </text>
    </comment>
    <comment ref="C48" authorId="1" shapeId="0" xr:uid="{A77A881C-451A-4CE1-B398-F42E3C964B45}">
      <text>
        <t>[Threaded comment]
Your version of Excel allows you to read this threaded comment; however, any edits to it will get removed if the file is opened in a newer version of Excel. Learn more: https://go.microsoft.com/fwlink/?linkid=870924
Comment:
    Equation 4</t>
      </text>
    </comment>
    <comment ref="C52" authorId="2" shapeId="0" xr:uid="{3FF66585-25DD-4C15-8B1F-AE60F26D4CA7}">
      <text>
        <t>[Threaded comment]
Your version of Excel allows you to read this threaded comment; however, any edits to it will get removed if the file is opened in a newer version of Excel. Learn more: https://go.microsoft.com/fwlink/?linkid=870924
Comment:
    Equation 6</t>
      </text>
    </comment>
    <comment ref="C61" authorId="3" shapeId="0" xr:uid="{07956AC5-0B7B-4842-BF47-789DE1E6543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Equation 7 </t>
      </text>
    </comment>
    <comment ref="C63" authorId="4" shapeId="0" xr:uid="{B4962CD8-4B1F-4311-9381-F89ACDADAEB7}">
      <text>
        <t>[Threaded comment]
Your version of Excel allows you to read this threaded comment; however, any edits to it will get removed if the file is opened in a newer version of Excel. Learn more: https://go.microsoft.com/fwlink/?linkid=870924
Comment:
    Equation 8</t>
      </text>
    </comment>
    <comment ref="C66" authorId="5" shapeId="0" xr:uid="{F627B3B6-0148-4B07-B2E3-B0C5FDBC1C4E}">
      <text>
        <t>[Threaded comment]
Your version of Excel allows you to read this threaded comment; however, any edits to it will get removed if the file is opened in a newer version of Excel. Learn more: https://go.microsoft.com/fwlink/?linkid=870924
Comment:
    Equation 21</t>
      </text>
    </comment>
    <comment ref="C67" authorId="6" shapeId="0" xr:uid="{DBA927CD-E6C1-41CD-8F34-526EA02BAFB5}">
      <text>
        <t>[Threaded comment]
Your version of Excel allows you to read this threaded comment; however, any edits to it will get removed if the file is opened in a newer version of Excel. Learn more: https://go.microsoft.com/fwlink/?linkid=870924
Comment:
    Equation 22</t>
      </text>
    </comment>
    <comment ref="C69" authorId="7" shapeId="0" xr:uid="{E3F7CACE-7711-4781-AD12-00879E134E33}">
      <text>
        <t>[Threaded comment]
Your version of Excel allows you to read this threaded comment; however, any edits to it will get removed if the file is opened in a newer version of Excel. Learn more: https://go.microsoft.com/fwlink/?linkid=870924
Comment:
    Equation 23</t>
      </text>
    </comment>
    <comment ref="C74" authorId="8" shapeId="0" xr:uid="{4007A30B-EB95-4714-B6F8-EB4B62352F42}">
      <text>
        <t>[Threaded comment]
Your version of Excel allows you to read this threaded comment; however, any edits to it will get removed if the file is opened in a newer version of Excel. Learn more: https://go.microsoft.com/fwlink/?linkid=870924
Comment:
    Equation 24</t>
      </text>
    </comment>
    <comment ref="C75" authorId="9" shapeId="0" xr:uid="{6AE983FB-FBB4-4289-9B25-6B8F2665854F}">
      <text>
        <t>[Threaded comment]
Your version of Excel allows you to read this threaded comment; however, any edits to it will get removed if the file is opened in a newer version of Excel. Learn more: https://go.microsoft.com/fwlink/?linkid=870924
Comment:
    Equation 25</t>
      </text>
    </comment>
    <comment ref="C76" authorId="10" shapeId="0" xr:uid="{E27D0C6E-EA98-409C-AE81-7C362EAB2BBB}">
      <text>
        <t>[Threaded comment]
Your version of Excel allows you to read this threaded comment; however, any edits to it will get removed if the file is opened in a newer version of Excel. Learn more: https://go.microsoft.com/fwlink/?linkid=870924
Comment:
    Equation 26</t>
      </text>
    </comment>
    <comment ref="C78" authorId="11" shapeId="0" xr:uid="{372D3BE8-B708-451C-9908-A5CBA0202FC8}">
      <text>
        <t>[Threaded comment]
Your version of Excel allows you to read this threaded comment; however, any edits to it will get removed if the file is opened in a newer version of Excel. Learn more: https://go.microsoft.com/fwlink/?linkid=870924
Comment:
    Equation 9</t>
      </text>
    </comment>
    <comment ref="C83" authorId="12" shapeId="0" xr:uid="{DAA5C90D-C7C7-473C-81C9-44EB07AB3560}">
      <text>
        <t>[Threaded comment]
Your version of Excel allows you to read this threaded comment; however, any edits to it will get removed if the file is opened in a newer version of Excel. Learn more: https://go.microsoft.com/fwlink/?linkid=870924
Comment:
    Equation 27</t>
      </text>
    </comment>
    <comment ref="C85" authorId="13" shapeId="0" xr:uid="{5B4BBBD0-3088-4A5A-876F-6A9B948AE38F}">
      <text>
        <t>[Threaded comment]
Your version of Excel allows you to read this threaded comment; however, any edits to it will get removed if the file is opened in a newer version of Excel. Learn more: https://go.microsoft.com/fwlink/?linkid=870924
Comment:
    Equation 11</t>
      </text>
    </comment>
    <comment ref="C86" authorId="14" shapeId="0" xr:uid="{E3B4572F-956D-49FC-BDC1-D8F252B3DB33}">
      <text>
        <t>[Threaded comment]
Your version of Excel allows you to read this threaded comment; however, any edits to it will get removed if the file is opened in a newer version of Excel. Learn more: https://go.microsoft.com/fwlink/?linkid=870924
Comment:
    Equation 12</t>
      </text>
    </comment>
    <comment ref="C87" authorId="15" shapeId="0" xr:uid="{EC493BBD-4EF7-4B9F-91F4-AD3BF34019B5}">
      <text>
        <t>[Threaded comment]
Your version of Excel allows you to read this threaded comment; however, any edits to it will get removed if the file is opened in a newer version of Excel. Learn more: https://go.microsoft.com/fwlink/?linkid=870924
Comment:
    Equation 13</t>
      </text>
    </comment>
    <comment ref="C88" authorId="16" shapeId="0" xr:uid="{31F22D8E-90B7-4CA2-A1F9-6A37AE753C66}">
      <text>
        <t>[Threaded comment]
Your version of Excel allows you to read this threaded comment; however, any edits to it will get removed if the file is opened in a newer version of Excel. Learn more: https://go.microsoft.com/fwlink/?linkid=870924
Comment:
    Equation 14</t>
      </text>
    </comment>
    <comment ref="C91" authorId="17" shapeId="0" xr:uid="{D4FEBCBD-D8FA-4496-B129-4E1DA258BB8A}">
      <text>
        <t>[Threaded comment]
Your version of Excel allows you to read this threaded comment; however, any edits to it will get removed if the file is opened in a newer version of Excel. Learn more: https://go.microsoft.com/fwlink/?linkid=870924
Comment:
    Equation 15</t>
      </text>
    </comment>
    <comment ref="C98" authorId="18" shapeId="0" xr:uid="{D86EDCE9-FC0D-4032-ACD8-DBA963265EB9}">
      <text>
        <t>[Threaded comment]
Your version of Excel allows you to read this threaded comment; however, any edits to it will get removed if the file is opened in a newer version of Excel. Learn more: https://go.microsoft.com/fwlink/?linkid=870924
Comment:
    Equation 16</t>
      </text>
    </comment>
    <comment ref="C99" authorId="19" shapeId="0" xr:uid="{9E21AB69-2E4A-48CE-B7C7-208D4784B142}">
      <text>
        <t>[Threaded comment]
Your version of Excel allows you to read this threaded comment; however, any edits to it will get removed if the file is opened in a newer version of Excel. Learn more: https://go.microsoft.com/fwlink/?linkid=870924
Comment:
    Equation 17</t>
      </text>
    </comment>
    <comment ref="C103" authorId="20" shapeId="0" xr:uid="{A3088DAE-B028-4EAE-A31C-19E8238828AF}">
      <text>
        <t>[Threaded comment]
Your version of Excel allows you to read this threaded comment; however, any edits to it will get removed if the file is opened in a newer version of Excel. Learn more: https://go.microsoft.com/fwlink/?linkid=870924
Comment:
    Equation 18</t>
      </text>
    </comment>
    <comment ref="C106" authorId="21" shapeId="0" xr:uid="{6A3C3D50-F468-4566-9CA7-95263779EE9A}">
      <text>
        <t>[Threaded comment]
Your version of Excel allows you to read this threaded comment; however, any edits to it will get removed if the file is opened in a newer version of Excel. Learn more: https://go.microsoft.com/fwlink/?linkid=870924
Comment:
    Equation 19</t>
      </text>
    </comment>
    <comment ref="C107" authorId="22" shapeId="0" xr:uid="{6BDFF225-347C-4767-991B-5E3705084CBD}">
      <text>
        <t>[Threaded comment]
Your version of Excel allows you to read this threaded comment; however, any edits to it will get removed if the file is opened in a newer version of Excel. Learn more: https://go.microsoft.com/fwlink/?linkid=870924
Comment:
    Equation 20</t>
      </text>
    </comment>
    <comment ref="C134" authorId="23" shapeId="0" xr:uid="{B6654813-3DB3-4F76-9291-406E559205F8}">
      <text>
        <t>[Threaded comment]
Your version of Excel allows you to read this threaded comment; however, any edits to it will get removed if the file is opened in a newer version of Excel. Learn more: https://go.microsoft.com/fwlink/?linkid=870924
Comment:
    Equation 3</t>
      </text>
    </comment>
    <comment ref="C138" authorId="24" shapeId="0" xr:uid="{8A5C1106-F1AE-44A8-83A3-26D441263422}">
      <text>
        <t>[Threaded comment]
Your version of Excel allows you to read this threaded comment; however, any edits to it will get removed if the file is opened in a newer version of Excel. Learn more: https://go.microsoft.com/fwlink/?linkid=870924
Comment:
    Equation 4</t>
      </text>
    </comment>
    <comment ref="C142" authorId="25" shapeId="0" xr:uid="{02D76F33-F865-4187-A485-13F784887CF2}">
      <text>
        <t>[Threaded comment]
Your version of Excel allows you to read this threaded comment; however, any edits to it will get removed if the file is opened in a newer version of Excel. Learn more: https://go.microsoft.com/fwlink/?linkid=870924
Comment:
    Equation 6</t>
      </text>
    </comment>
    <comment ref="C151" authorId="26" shapeId="0" xr:uid="{457AE9C9-A90E-460C-92EF-B8090A477B4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Equation 7 </t>
      </text>
    </comment>
    <comment ref="C153" authorId="27" shapeId="0" xr:uid="{16728BF5-2DF0-4DC1-BECB-3F4019BF89C7}">
      <text>
        <t>[Threaded comment]
Your version of Excel allows you to read this threaded comment; however, any edits to it will get removed if the file is opened in a newer version of Excel. Learn more: https://go.microsoft.com/fwlink/?linkid=870924
Comment:
    Equation 8</t>
      </text>
    </comment>
    <comment ref="C156" authorId="28" shapeId="0" xr:uid="{9D463A19-DC1A-46FB-8207-156323B9E26D}">
      <text>
        <t>[Threaded comment]
Your version of Excel allows you to read this threaded comment; however, any edits to it will get removed if the file is opened in a newer version of Excel. Learn more: https://go.microsoft.com/fwlink/?linkid=870924
Comment:
    Equation 21</t>
      </text>
    </comment>
    <comment ref="C157" authorId="29" shapeId="0" xr:uid="{07559A4B-A762-41DC-BD94-A1D54C7BDC63}">
      <text>
        <t>[Threaded comment]
Your version of Excel allows you to read this threaded comment; however, any edits to it will get removed if the file is opened in a newer version of Excel. Learn more: https://go.microsoft.com/fwlink/?linkid=870924
Comment:
    Equation 22</t>
      </text>
    </comment>
    <comment ref="C159" authorId="30" shapeId="0" xr:uid="{C017D0E0-7096-42EA-A73B-00EA936C2A0E}">
      <text>
        <t>[Threaded comment]
Your version of Excel allows you to read this threaded comment; however, any edits to it will get removed if the file is opened in a newer version of Excel. Learn more: https://go.microsoft.com/fwlink/?linkid=870924
Comment:
    Equation 23</t>
      </text>
    </comment>
    <comment ref="C164" authorId="31" shapeId="0" xr:uid="{1269CB5A-BC83-4DD3-A477-C54EFB3FC8D3}">
      <text>
        <t>[Threaded comment]
Your version of Excel allows you to read this threaded comment; however, any edits to it will get removed if the file is opened in a newer version of Excel. Learn more: https://go.microsoft.com/fwlink/?linkid=870924
Comment:
    Equation 24</t>
      </text>
    </comment>
    <comment ref="C165" authorId="32" shapeId="0" xr:uid="{45B13333-46E1-43C6-8138-AF84412B71A6}">
      <text>
        <t>[Threaded comment]
Your version of Excel allows you to read this threaded comment; however, any edits to it will get removed if the file is opened in a newer version of Excel. Learn more: https://go.microsoft.com/fwlink/?linkid=870924
Comment:
    Equation 25</t>
      </text>
    </comment>
    <comment ref="C166" authorId="33" shapeId="0" xr:uid="{D031DCFB-4974-4602-9FC3-8DF6073947E1}">
      <text>
        <t>[Threaded comment]
Your version of Excel allows you to read this threaded comment; however, any edits to it will get removed if the file is opened in a newer version of Excel. Learn more: https://go.microsoft.com/fwlink/?linkid=870924
Comment:
    Equation 26</t>
      </text>
    </comment>
    <comment ref="C168" authorId="34" shapeId="0" xr:uid="{AB6F4D0E-FD91-40E3-8C40-129E65DE1DC4}">
      <text>
        <t>[Threaded comment]
Your version of Excel allows you to read this threaded comment; however, any edits to it will get removed if the file is opened in a newer version of Excel. Learn more: https://go.microsoft.com/fwlink/?linkid=870924
Comment:
    Equation 9</t>
      </text>
    </comment>
    <comment ref="C173" authorId="35" shapeId="0" xr:uid="{0FA935C9-C7DB-40C6-8EA0-8BD66395DDF9}">
      <text>
        <t>[Threaded comment]
Your version of Excel allows you to read this threaded comment; however, any edits to it will get removed if the file is opened in a newer version of Excel. Learn more: https://go.microsoft.com/fwlink/?linkid=870924
Comment:
    Equation 27</t>
      </text>
    </comment>
    <comment ref="C175" authorId="36" shapeId="0" xr:uid="{85B2B3DC-C7D6-48C8-AB65-37B7E262CEE0}">
      <text>
        <t>[Threaded comment]
Your version of Excel allows you to read this threaded comment; however, any edits to it will get removed if the file is opened in a newer version of Excel. Learn more: https://go.microsoft.com/fwlink/?linkid=870924
Comment:
    Equation 11</t>
      </text>
    </comment>
    <comment ref="C176" authorId="37" shapeId="0" xr:uid="{C8B0A7BC-A852-4070-B13E-0CF73592CF01}">
      <text>
        <t>[Threaded comment]
Your version of Excel allows you to read this threaded comment; however, any edits to it will get removed if the file is opened in a newer version of Excel. Learn more: https://go.microsoft.com/fwlink/?linkid=870924
Comment:
    Equation 12</t>
      </text>
    </comment>
    <comment ref="C177" authorId="38" shapeId="0" xr:uid="{4A2F6A04-0E2D-48A5-92FC-661AC65BD270}">
      <text>
        <t>[Threaded comment]
Your version of Excel allows you to read this threaded comment; however, any edits to it will get removed if the file is opened in a newer version of Excel. Learn more: https://go.microsoft.com/fwlink/?linkid=870924
Comment:
    Equation 13</t>
      </text>
    </comment>
    <comment ref="C178" authorId="39" shapeId="0" xr:uid="{3E86F5B6-04A3-4085-9C01-D94E9466EE05}">
      <text>
        <t>[Threaded comment]
Your version of Excel allows you to read this threaded comment; however, any edits to it will get removed if the file is opened in a newer version of Excel. Learn more: https://go.microsoft.com/fwlink/?linkid=870924
Comment:
    Equation 14</t>
      </text>
    </comment>
    <comment ref="C181" authorId="40" shapeId="0" xr:uid="{906BE72B-F459-4016-92A8-84D64B70FECB}">
      <text>
        <t>[Threaded comment]
Your version of Excel allows you to read this threaded comment; however, any edits to it will get removed if the file is opened in a newer version of Excel. Learn more: https://go.microsoft.com/fwlink/?linkid=870924
Comment:
    Equation 15</t>
      </text>
    </comment>
    <comment ref="C188" authorId="41" shapeId="0" xr:uid="{D325C463-65C5-4615-8363-BC5AF97091DD}">
      <text>
        <t>[Threaded comment]
Your version of Excel allows you to read this threaded comment; however, any edits to it will get removed if the file is opened in a newer version of Excel. Learn more: https://go.microsoft.com/fwlink/?linkid=870924
Comment:
    Equation 16</t>
      </text>
    </comment>
    <comment ref="C189" authorId="42" shapeId="0" xr:uid="{9B3B6177-7301-43EE-94B0-1B9EE6E7C671}">
      <text>
        <t>[Threaded comment]
Your version of Excel allows you to read this threaded comment; however, any edits to it will get removed if the file is opened in a newer version of Excel. Learn more: https://go.microsoft.com/fwlink/?linkid=870924
Comment:
    Equation 17</t>
      </text>
    </comment>
    <comment ref="C193" authorId="43" shapeId="0" xr:uid="{ECA1680E-218F-471A-86F0-C93937D15838}">
      <text>
        <t>[Threaded comment]
Your version of Excel allows you to read this threaded comment; however, any edits to it will get removed if the file is opened in a newer version of Excel. Learn more: https://go.microsoft.com/fwlink/?linkid=870924
Comment:
    Equation 18</t>
      </text>
    </comment>
    <comment ref="C196" authorId="44" shapeId="0" xr:uid="{A5C9CCAC-36F0-4F16-B453-B0D35DC58894}">
      <text>
        <t>[Threaded comment]
Your version of Excel allows you to read this threaded comment; however, any edits to it will get removed if the file is opened in a newer version of Excel. Learn more: https://go.microsoft.com/fwlink/?linkid=870924
Comment:
    Equation 19</t>
      </text>
    </comment>
    <comment ref="C197" authorId="45" shapeId="0" xr:uid="{24203E63-5DD3-4906-843A-4C1E47FAA336}">
      <text>
        <t>[Threaded comment]
Your version of Excel allows you to read this threaded comment; however, any edits to it will get removed if the file is opened in a newer version of Excel. Learn more: https://go.microsoft.com/fwlink/?linkid=870924
Comment:
    Equation 20</t>
      </text>
    </comment>
    <comment ref="C203" authorId="46" shapeId="0" xr:uid="{F7243176-A78C-474F-B488-8B1EE813D0DB}">
      <text>
        <t>[Threaded comment]
Your version of Excel allows you to read this threaded comment; however, any edits to it will get removed if the file is opened in a newer version of Excel. Learn more: https://go.microsoft.com/fwlink/?linkid=870924
Comment:
    Equation 11 CDM</t>
      </text>
    </comment>
    <comment ref="C204" authorId="47" shapeId="0" xr:uid="{EBFD957B-A181-4E41-86D5-813806B425FC}">
      <text>
        <t>[Threaded comment]
Your version of Excel allows you to read this threaded comment; however, any edits to it will get removed if the file is opened in a newer version of Excel. Learn more: https://go.microsoft.com/fwlink/?linkid=870924
Comment:
    Equation 12 CDM</t>
      </text>
    </comment>
    <comment ref="C205" authorId="48" shapeId="0" xr:uid="{6B6B734D-068F-403F-AB84-B874AB3C83D2}">
      <text>
        <t>[Threaded comment]
Your version of Excel allows you to read this threaded comment; however, any edits to it will get removed if the file is opened in a newer version of Excel. Learn more: https://go.microsoft.com/fwlink/?linkid=870924
Comment:
    Equation 12 CDM</t>
      </text>
    </comment>
    <comment ref="C225" authorId="49" shapeId="0" xr:uid="{7BF20010-C432-446C-9534-C039C9338C5F}">
      <text>
        <t>[Threaded comment]
Your version of Excel allows you to read this threaded comment; however, any edits to it will get removed if the file is opened in a newer version of Excel. Learn more: https://go.microsoft.com/fwlink/?linkid=870924
Comment:
    Equation 28</t>
      </text>
    </comment>
    <comment ref="C228" authorId="50" shapeId="0" xr:uid="{AC144DC8-FF2B-426F-996C-60193428C7E5}">
      <text>
        <t>[Threaded comment]
Your version of Excel allows you to read this threaded comment; however, any edits to it will get removed if the file is opened in a newer version of Excel. Learn more: https://go.microsoft.com/fwlink/?linkid=870924
Comment:
    Equation 29</t>
      </text>
    </comment>
    <comment ref="C233" authorId="51" shapeId="0" xr:uid="{E0007BBC-5D8A-42BB-A1A9-910BA36E2018}">
      <text>
        <t>[Threaded comment]
Your version of Excel allows you to read this threaded comment; however, any edits to it will get removed if the file is opened in a newer version of Excel. Learn more: https://go.microsoft.com/fwlink/?linkid=870924
Comment:
    Equation 32</t>
      </text>
    </comment>
    <comment ref="E234" authorId="52" shapeId="0" xr:uid="{E27388FA-33A5-412E-B39F-F449473D84D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Issues in methodology with equation 34 and/or 33, states that is part of quantification approach 1 not quantification approach 3. </t>
      </text>
    </comment>
    <comment ref="C235" authorId="53" shapeId="0" xr:uid="{75D54F4B-4B25-4BBB-B43B-013FCC879625}">
      <text>
        <t>[Threaded comment]
Your version of Excel allows you to read this threaded comment; however, any edits to it will get removed if the file is opened in a newer version of Excel. Learn more: https://go.microsoft.com/fwlink/?linkid=870924
Comment:
    Equation 35</t>
      </text>
    </comment>
    <comment ref="C236" authorId="54" shapeId="0" xr:uid="{C4B71B65-C97E-4811-9197-4779F9F88427}">
      <text>
        <t>[Threaded comment]
Your version of Excel allows you to read this threaded comment; however, any edits to it will get removed if the file is opened in a newer version of Excel. Learn more: https://go.microsoft.com/fwlink/?linkid=870924
Comment:
    Equation 36</t>
      </text>
    </comment>
    <comment ref="C237" authorId="55" shapeId="0" xr:uid="{620246A2-08F5-477A-BE88-16F0873AF3B2}">
      <text>
        <t>[Threaded comment]
Your version of Excel allows you to read this threaded comment; however, any edits to it will get removed if the file is opened in a newer version of Excel. Learn more: https://go.microsoft.com/fwlink/?linkid=870924
Comment:
    Equation 37</t>
      </text>
    </comment>
    <comment ref="C239" authorId="56" shapeId="0" xr:uid="{1EBF1EB6-0B06-43A5-912C-1C8E6C24AAB1}">
      <text>
        <t>[Threaded comment]
Your version of Excel allows you to read this threaded comment; however, any edits to it will get removed if the file is opened in a newer version of Excel. Learn more: https://go.microsoft.com/fwlink/?linkid=870924
Comment:
    Equation 38</t>
      </text>
    </comment>
    <comment ref="C240" authorId="57" shapeId="0" xr:uid="{93E8B58A-3CB3-4E26-A72A-AA865A4FF4C8}">
      <text>
        <t>[Threaded comment]
Your version of Excel allows you to read this threaded comment; however, any edits to it will get removed if the file is opened in a newer version of Excel. Learn more: https://go.microsoft.com/fwlink/?linkid=870924
Comment:
    Equation 39</t>
      </text>
    </comment>
    <comment ref="E240" authorId="58" shapeId="0" xr:uid="{7D91EF92-DDB8-4B29-A034-993C474D7C54}">
      <text>
        <t>[Threaded comment]
Your version of Excel allows you to read this threaded comment; however, any edits to it will get removed if the file is opened in a newer version of Excel. Learn more: https://go.microsoft.com/fwlink/?linkid=870924
Comment:
    Issues in methodology with equation 39, states that I need equation 5 but that is part of quantification approach 1 not quantification approach 3. Also, when you look at the table for equation 5 it says its equation 4 which seems to be a typo. 
Reply:
    Will leave as zero unless we figure out the issue</t>
      </text>
    </comment>
    <comment ref="C241" authorId="59" shapeId="0" xr:uid="{A8170678-D0FC-4A37-B64B-F6287EDDF55A}">
      <text>
        <t>[Threaded comment]
Your version of Excel allows you to read this threaded comment; however, any edits to it will get removed if the file is opened in a newer version of Excel. Learn more: https://go.microsoft.com/fwlink/?linkid=870924
Comment:
    Equation 40</t>
      </text>
    </comment>
    <comment ref="C242" authorId="60" shapeId="0" xr:uid="{72623886-6442-4494-902D-7212EA7B0056}">
      <text>
        <t>[Threaded comment]
Your version of Excel allows you to read this threaded comment; however, any edits to it will get removed if the file is opened in a newer version of Excel. Learn more: https://go.microsoft.com/fwlink/?linkid=870924
Comment:
    Equation 41</t>
      </text>
    </comment>
    <comment ref="C243" authorId="61" shapeId="0" xr:uid="{D39B91F9-338F-4551-97D4-8AB6B11A7F75}">
      <text>
        <t>[Threaded comment]
Your version of Excel allows you to read this threaded comment; however, any edits to it will get removed if the file is opened in a newer version of Excel. Learn more: https://go.microsoft.com/fwlink/?linkid=870924
Comment:
    Equation 42</t>
      </text>
    </comment>
    <comment ref="C245" authorId="62" shapeId="0" xr:uid="{EA726ECF-E072-4B96-9355-3F019023096B}">
      <text>
        <t>[Threaded comment]
Your version of Excel allows you to read this threaded comment; however, any edits to it will get removed if the file is opened in a newer version of Excel. Learn more: https://go.microsoft.com/fwlink/?linkid=870924
Comment:
    Equation 43</t>
      </text>
    </comment>
    <comment ref="C246" authorId="63" shapeId="0" xr:uid="{BCA689B7-5A34-4B73-9FCC-49A51EC70E44}">
      <text>
        <t>[Threaded comment]
Your version of Excel allows you to read this threaded comment; however, any edits to it will get removed if the file is opened in a newer version of Excel. Learn more: https://go.microsoft.com/fwlink/?linkid=870924
Comment:
    Equation 44</t>
      </text>
    </comment>
    <comment ref="C247" authorId="64" shapeId="0" xr:uid="{86185057-4C87-494B-A251-E3F41DDB2C83}">
      <text>
        <t>[Threaded comment]
Your version of Excel allows you to read this threaded comment; however, any edits to it will get removed if the file is opened in a newer version of Excel. Learn more: https://go.microsoft.com/fwlink/?linkid=870924
Comment:
    Equation 45</t>
      </text>
    </comment>
    <comment ref="C249" authorId="65" shapeId="0" xr:uid="{8DEEF50E-69D5-4CF9-98C6-DA42877CBC44}">
      <text>
        <t>[Threaded comment]
Your version of Excel allows you to read this threaded comment; however, any edits to it will get removed if the file is opened in a newer version of Excel. Learn more: https://go.microsoft.com/fwlink/?linkid=870924
Comment:
    Equation 53</t>
      </text>
    </comment>
    <comment ref="C250" authorId="66" shapeId="0" xr:uid="{D1C290A8-584B-41FB-B7D0-7953153CFD5A}">
      <text>
        <t>[Threaded comment]
Your version of Excel allows you to read this threaded comment; however, any edits to it will get removed if the file is opened in a newer version of Excel. Learn more: https://go.microsoft.com/fwlink/?linkid=870924
Comment:
    Equation 31</t>
      </text>
    </comment>
    <comment ref="E251" authorId="67" shapeId="0" xr:uid="{5B1E6AEC-841E-45D2-B441-F62AE2A32994}">
      <text>
        <t>[Threaded comment]
Your version of Excel allows you to read this threaded comment; however, any edits to it will get removed if the file is opened in a newer version of Excel. Learn more: https://go.microsoft.com/fwlink/?linkid=870924
Comment:
    Place filler till I get more clarity on how to calculate buffer pool</t>
      </text>
    </comment>
  </commentList>
</comments>
</file>

<file path=xl/sharedStrings.xml><?xml version="1.0" encoding="utf-8"?>
<sst xmlns="http://schemas.openxmlformats.org/spreadsheetml/2006/main" count="1002" uniqueCount="254">
  <si>
    <t>Required Field</t>
  </si>
  <si>
    <t>Schema Type</t>
  </si>
  <si>
    <t xml:space="preserve">Question </t>
  </si>
  <si>
    <t>Allow Multiple Answers</t>
  </si>
  <si>
    <t>Answer</t>
  </si>
  <si>
    <t>Project Details</t>
  </si>
  <si>
    <t>Yes</t>
  </si>
  <si>
    <t>String</t>
  </si>
  <si>
    <t>Summary of the Project Description</t>
  </si>
  <si>
    <t>No</t>
  </si>
  <si>
    <t>Project Scope</t>
  </si>
  <si>
    <t>Project Scope 14: Afforestation and reforestation</t>
  </si>
  <si>
    <t>Project Category</t>
  </si>
  <si>
    <t>Type of Activity</t>
  </si>
  <si>
    <t>Reduce emissions in agriculture through adoption of sustainable land management practices</t>
  </si>
  <si>
    <t>Project Eligibility</t>
  </si>
  <si>
    <t xml:space="preserve">The project activity would not occur or be financially attractive without the income associated with the sale of VCUs. The land qualifies as a crop land and would be degraded over time if not for this project. </t>
  </si>
  <si>
    <t>Project Proponent Organization Name</t>
  </si>
  <si>
    <t>K Agricultural Carbon Project</t>
  </si>
  <si>
    <t>Name</t>
  </si>
  <si>
    <t>Project Proponent Contact Person</t>
  </si>
  <si>
    <t>John Doe</t>
  </si>
  <si>
    <t xml:space="preserve">Project Proponent Title </t>
  </si>
  <si>
    <t xml:space="preserve">Owner </t>
  </si>
  <si>
    <t>Address</t>
  </si>
  <si>
    <t xml:space="preserve">Project Proponent Address </t>
  </si>
  <si>
    <t>Phone Number</t>
  </si>
  <si>
    <t xml:space="preserve">Project Proponent Telephone </t>
  </si>
  <si>
    <t>(305) 222-3131</t>
  </si>
  <si>
    <t>Email</t>
  </si>
  <si>
    <t>Project Proponent Email</t>
  </si>
  <si>
    <t>JD@XYZagriculture.com</t>
  </si>
  <si>
    <t>Evidence of Ownership</t>
  </si>
  <si>
    <t xml:space="preserve">Legal title to land </t>
  </si>
  <si>
    <t>Participation under other GHG Programs</t>
  </si>
  <si>
    <t>Other Forms of Environmental Credit</t>
  </si>
  <si>
    <t>Title and Reference of Methodologies</t>
  </si>
  <si>
    <t>Estimation of carbon stocks and change in carbon stocks of trees and shrubs in A/R CDM project activities</t>
  </si>
  <si>
    <t>Description of Project Area</t>
  </si>
  <si>
    <t>Image</t>
  </si>
  <si>
    <t>Maps of the Project Area</t>
  </si>
  <si>
    <t>Image Upload</t>
  </si>
  <si>
    <t>Date Range</t>
  </si>
  <si>
    <t>Crediting Period</t>
  </si>
  <si>
    <t>Monitoring Period</t>
  </si>
  <si>
    <t>January 1,2024- December 31, 2024</t>
  </si>
  <si>
    <t>January 1,2025- December 31, 2025</t>
  </si>
  <si>
    <t>January 1,2026- December 31, 2026</t>
  </si>
  <si>
    <t>January 1,2027- December 31, 2027</t>
  </si>
  <si>
    <t>January 1,2028- December 31, 2028</t>
  </si>
  <si>
    <t>January 1,2029- December 31, 2029</t>
  </si>
  <si>
    <t>January 1,2030- December 31, 2030</t>
  </si>
  <si>
    <t>January 1,2031- December 31, 2031</t>
  </si>
  <si>
    <t>Carbon Pools</t>
  </si>
  <si>
    <t xml:space="preserve">Yes </t>
  </si>
  <si>
    <t>Soil Organic Carbon (SOC)</t>
  </si>
  <si>
    <t>GHG Sources</t>
  </si>
  <si>
    <t>Monitoring Plan</t>
  </si>
  <si>
    <t>Number</t>
  </si>
  <si>
    <r>
      <t xml:space="preserve">CO2ffbsl,i,t </t>
    </r>
    <r>
      <rPr>
        <sz val="11"/>
        <rFont val="Calibri"/>
        <family val="2"/>
      </rPr>
      <t>Carbon dioxide emissions from fossil fuel combustion in the baseline scenario
for sample unit i in year t; tCO2e/unit area</t>
    </r>
  </si>
  <si>
    <r>
      <t xml:space="preserve">Ai </t>
    </r>
    <r>
      <rPr>
        <sz val="11"/>
        <rFont val="Calibri"/>
        <family val="2"/>
      </rPr>
      <t>Area of sample unit i; unit area</t>
    </r>
  </si>
  <si>
    <r>
      <t xml:space="preserve">j </t>
    </r>
    <r>
      <rPr>
        <sz val="11"/>
        <rFont val="Calibri"/>
        <family val="2"/>
      </rPr>
      <t>Type of fossil fuel (gasoline or diesel)</t>
    </r>
  </si>
  <si>
    <r>
      <t xml:space="preserve">i </t>
    </r>
    <r>
      <rPr>
        <sz val="11"/>
        <rFont val="Calibri"/>
        <family val="2"/>
      </rPr>
      <t>Sample unit</t>
    </r>
  </si>
  <si>
    <r>
      <t>FFC</t>
    </r>
    <r>
      <rPr>
        <vertAlign val="subscript"/>
        <sz val="11"/>
        <color theme="0" tint="-0.34998626667073579"/>
        <rFont val="Calibri"/>
        <family val="2"/>
      </rPr>
      <t>bsl,j,i,t</t>
    </r>
    <r>
      <rPr>
        <sz val="11"/>
        <color theme="0" tint="-0.34998626667073579"/>
        <rFont val="Calibri"/>
        <family val="2"/>
      </rPr>
      <t xml:space="preserve"> </t>
    </r>
    <r>
      <rPr>
        <sz val="11"/>
        <rFont val="Calibri"/>
        <family val="2"/>
      </rPr>
      <t>Consumption of fossil fuel type j for sample unit i in year t; liters</t>
    </r>
  </si>
  <si>
    <r>
      <t>EF</t>
    </r>
    <r>
      <rPr>
        <vertAlign val="subscript"/>
        <sz val="11"/>
        <color theme="0" tint="-0.34998626667073579"/>
        <rFont val="Calibri"/>
        <family val="2"/>
      </rPr>
      <t>CO2,j</t>
    </r>
    <r>
      <rPr>
        <sz val="11"/>
        <color theme="0" tint="-0.34998626667073579"/>
        <rFont val="Calibri"/>
        <family val="2"/>
      </rPr>
      <t xml:space="preserve"> </t>
    </r>
    <r>
      <rPr>
        <sz val="11"/>
        <rFont val="Calibri"/>
        <family val="2"/>
      </rPr>
      <t>Emission factor for the type of fossil fuel j combusted; tCO2e/liter</t>
    </r>
  </si>
  <si>
    <t>Baseline Emissions from Livestock Enteric Fermentation</t>
  </si>
  <si>
    <r>
      <rPr>
        <sz val="11"/>
        <color theme="0" tint="-0.34998626667073579"/>
        <rFont val="Calibri"/>
        <family val="2"/>
        <scheme val="minor"/>
      </rPr>
      <t>CH4_ent</t>
    </r>
    <r>
      <rPr>
        <vertAlign val="subscript"/>
        <sz val="11"/>
        <color theme="0" tint="-0.34998626667073579"/>
        <rFont val="Calibri"/>
        <family val="2"/>
        <scheme val="minor"/>
      </rPr>
      <t xml:space="preserve">bsl,i,t </t>
    </r>
    <r>
      <rPr>
        <sz val="11"/>
        <color theme="1"/>
        <rFont val="Calibri"/>
        <family val="2"/>
        <scheme val="minor"/>
      </rPr>
      <t>Methane emissions from livestock enteric fermentation in the baseline scenario
for sample unit i in year t; tCO2e/unit area</t>
    </r>
  </si>
  <si>
    <r>
      <rPr>
        <sz val="11"/>
        <color theme="0" tint="-0.34998626667073579"/>
        <rFont val="Calibri"/>
        <family val="2"/>
        <scheme val="minor"/>
      </rPr>
      <t>EF</t>
    </r>
    <r>
      <rPr>
        <vertAlign val="subscript"/>
        <sz val="11"/>
        <color theme="0" tint="-0.34998626667073579"/>
        <rFont val="Calibri"/>
        <family val="2"/>
        <scheme val="minor"/>
      </rPr>
      <t>ent,l</t>
    </r>
    <r>
      <rPr>
        <sz val="11"/>
        <color theme="0" tint="-0.34998626667073579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Enteric emission factor for livestock type l; kg CH4/(head * year)</t>
    </r>
  </si>
  <si>
    <r>
      <rPr>
        <sz val="11"/>
        <color theme="0" tint="-0.34998626667073579"/>
        <rFont val="Calibri"/>
        <family val="2"/>
        <scheme val="minor"/>
      </rPr>
      <t>GWP</t>
    </r>
    <r>
      <rPr>
        <vertAlign val="subscript"/>
        <sz val="11"/>
        <color theme="0" tint="-0.34998626667073579"/>
        <rFont val="Calibri"/>
        <family val="2"/>
        <scheme val="minor"/>
      </rPr>
      <t>CH4</t>
    </r>
    <r>
      <rPr>
        <sz val="11"/>
        <color theme="0" tint="-0.34998626667073579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Global warming potential for CH4</t>
    </r>
  </si>
  <si>
    <r>
      <rPr>
        <sz val="11"/>
        <color theme="0" tint="-0.34998626667073579"/>
        <rFont val="Calibri"/>
        <family val="2"/>
        <scheme val="minor"/>
      </rPr>
      <t xml:space="preserve">Ai </t>
    </r>
    <r>
      <rPr>
        <sz val="11"/>
        <color theme="1"/>
        <rFont val="Calibri"/>
        <family val="2"/>
        <scheme val="minor"/>
      </rPr>
      <t>Area of sample unit i; unit area</t>
    </r>
  </si>
  <si>
    <r>
      <rPr>
        <sz val="11"/>
        <color theme="0" tint="-0.34998626667073579"/>
        <rFont val="Calibri"/>
        <family val="2"/>
        <scheme val="minor"/>
      </rPr>
      <t xml:space="preserve">l </t>
    </r>
    <r>
      <rPr>
        <sz val="11"/>
        <color theme="1"/>
        <rFont val="Calibri"/>
        <family val="2"/>
        <scheme val="minor"/>
      </rPr>
      <t>Type of livestock</t>
    </r>
  </si>
  <si>
    <r>
      <rPr>
        <sz val="11"/>
        <color theme="0" tint="-0.34998626667073579"/>
        <rFont val="Calibri"/>
        <family val="2"/>
        <scheme val="minor"/>
      </rPr>
      <t xml:space="preserve">i </t>
    </r>
    <r>
      <rPr>
        <sz val="11"/>
        <color theme="1"/>
        <rFont val="Calibri"/>
        <family val="2"/>
        <scheme val="minor"/>
      </rPr>
      <t>Sample unit</t>
    </r>
  </si>
  <si>
    <t>Baseline Emissions from Manure Deposition</t>
  </si>
  <si>
    <r>
      <rPr>
        <sz val="11"/>
        <color theme="0" tint="-0.34998626667073579"/>
        <rFont val="Calibri"/>
        <family val="2"/>
        <scheme val="minor"/>
      </rPr>
      <t>Days</t>
    </r>
    <r>
      <rPr>
        <vertAlign val="subscript"/>
        <sz val="11"/>
        <color theme="0" tint="-0.34998626667073579"/>
        <rFont val="Calibri"/>
        <family val="2"/>
        <scheme val="minor"/>
      </rPr>
      <t>bsl,l,i,t</t>
    </r>
    <r>
      <rPr>
        <sz val="11"/>
        <color theme="1"/>
        <rFont val="Calibri"/>
        <family val="2"/>
        <scheme val="minor"/>
      </rPr>
      <t xml:space="preserve"> Average grazing days per head in the baseline scenario for each livestock type l in sample unit i in year t; days</t>
    </r>
  </si>
  <si>
    <r>
      <rPr>
        <sz val="11"/>
        <color theme="0" tint="-0.34998626667073579"/>
        <rFont val="Calibri"/>
        <family val="2"/>
        <scheme val="minor"/>
      </rPr>
      <t>P</t>
    </r>
    <r>
      <rPr>
        <vertAlign val="subscript"/>
        <sz val="11"/>
        <color theme="0" tint="-0.34998626667073579"/>
        <rFont val="Calibri"/>
        <family val="2"/>
        <scheme val="minor"/>
      </rPr>
      <t xml:space="preserve">bsl,l,i,,t </t>
    </r>
    <r>
      <rPr>
        <sz val="11"/>
        <color theme="1"/>
        <rFont val="Calibri"/>
        <family val="2"/>
        <scheme val="minor"/>
      </rPr>
      <t>Population of grazing livestock in the baseline scenario of type l in sample unit I in year t; head</t>
    </r>
  </si>
  <si>
    <t xml:space="preserve">Baseline Emissions from Biomass Burning </t>
  </si>
  <si>
    <r>
      <rPr>
        <sz val="11"/>
        <color theme="0" tint="-0.34998626667073579"/>
        <rFont val="Calibri"/>
        <family val="2"/>
        <scheme val="minor"/>
      </rPr>
      <t>N2Ofert</t>
    </r>
    <r>
      <rPr>
        <vertAlign val="subscript"/>
        <sz val="11"/>
        <color theme="0" tint="-0.34998626667073579"/>
        <rFont val="Calibri"/>
        <family val="2"/>
        <scheme val="minor"/>
      </rPr>
      <t>bsl,indirect,i,t</t>
    </r>
    <r>
      <rPr>
        <sz val="11"/>
        <color theme="0" tint="-0.34998626667073579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Indirect nitrous oxide emissions due to fertilizer use in the baseline scenario for sample unit i in year t; t CO2e/unit area</t>
    </r>
  </si>
  <si>
    <r>
      <rPr>
        <sz val="11"/>
        <color theme="0" tint="-0.34998626667073579"/>
        <rFont val="Calibri"/>
        <family val="2"/>
        <scheme val="minor"/>
      </rPr>
      <t>N2Ofert</t>
    </r>
    <r>
      <rPr>
        <vertAlign val="subscript"/>
        <sz val="11"/>
        <color theme="0" tint="-0.34998626667073579"/>
        <rFont val="Calibri"/>
        <family val="2"/>
        <scheme val="minor"/>
      </rPr>
      <t>bsl,direct,i,t</t>
    </r>
    <r>
      <rPr>
        <sz val="11"/>
        <color theme="0" tint="-0.34998626667073579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Direct nitrous oxide emissions due to fertilizer use in the baseline scenario for sample unit i in year t; t CO2e/unit area</t>
    </r>
  </si>
  <si>
    <r>
      <rPr>
        <sz val="11"/>
        <color theme="0" tint="-0.34998626667073579"/>
        <rFont val="Calibri"/>
        <family val="2"/>
        <scheme val="minor"/>
      </rPr>
      <t>N2Ofert</t>
    </r>
    <r>
      <rPr>
        <vertAlign val="subscript"/>
        <sz val="11"/>
        <color theme="0" tint="-0.34998626667073579"/>
        <rFont val="Calibri"/>
        <family val="2"/>
        <scheme val="minor"/>
      </rPr>
      <t>bsl,i,t</t>
    </r>
    <r>
      <rPr>
        <sz val="11"/>
        <color theme="0" tint="-0.34998626667073579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Nitrous oxide emissions due to fertilizer use in the baseline scenario for sample unit i in year t; t CO2e/unit area</t>
    </r>
  </si>
  <si>
    <r>
      <rPr>
        <sz val="11"/>
        <color theme="0" tint="-0.34998626667073579"/>
        <rFont val="Calibri"/>
        <family val="2"/>
        <scheme val="minor"/>
      </rPr>
      <t>N2Osoil</t>
    </r>
    <r>
      <rPr>
        <vertAlign val="subscript"/>
        <sz val="11"/>
        <color theme="0" tint="-0.34998626667073579"/>
        <rFont val="Calibri"/>
        <family val="2"/>
        <scheme val="minor"/>
      </rPr>
      <t>bsl,i,t</t>
    </r>
    <r>
      <rPr>
        <sz val="11"/>
        <color theme="0" tint="-0.34998626667073579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Nitrous oxide emissions due to nitrogen inputs to soils in the baseline scenario for sample unit i in year t; t CO2e/unit area</t>
    </r>
  </si>
  <si>
    <r>
      <rPr>
        <sz val="11"/>
        <color theme="0" tint="-0.34998626667073579"/>
        <rFont val="Calibri"/>
        <family val="2"/>
        <scheme val="minor"/>
      </rPr>
      <t>CH4_bb</t>
    </r>
    <r>
      <rPr>
        <vertAlign val="subscript"/>
        <sz val="11"/>
        <color theme="0" tint="-0.34998626667073579"/>
        <rFont val="Calibri"/>
        <family val="2"/>
        <scheme val="minor"/>
      </rPr>
      <t>bsl,i,t</t>
    </r>
    <r>
      <rPr>
        <sz val="11"/>
        <color theme="0" tint="-0.34998626667073579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Methane emissions in the baseline scenario from biomass burning for sample unit i in year t; t CO2e/unit area</t>
    </r>
  </si>
  <si>
    <r>
      <rPr>
        <sz val="11"/>
        <color theme="0" tint="-0.34998626667073579"/>
        <rFont val="Calibri"/>
        <family val="2"/>
        <scheme val="minor"/>
      </rPr>
      <t>MB</t>
    </r>
    <r>
      <rPr>
        <vertAlign val="subscript"/>
        <sz val="11"/>
        <color theme="0" tint="-0.34998626667073579"/>
        <rFont val="Calibri"/>
        <family val="2"/>
        <scheme val="minor"/>
      </rPr>
      <t xml:space="preserve">bsl,c,i,t </t>
    </r>
    <r>
      <rPr>
        <sz val="11"/>
        <color theme="1"/>
        <rFont val="Calibri"/>
        <family val="2"/>
        <scheme val="minor"/>
      </rPr>
      <t>Mass of agricultural residues of type c burned in the baseline scenario for sample unit i in year t; kilograms</t>
    </r>
  </si>
  <si>
    <r>
      <rPr>
        <sz val="11"/>
        <color theme="0" tint="-0.34998626667073579"/>
        <rFont val="Calibri"/>
        <family val="2"/>
        <scheme val="minor"/>
      </rPr>
      <t>CF</t>
    </r>
    <r>
      <rPr>
        <vertAlign val="subscript"/>
        <sz val="11"/>
        <color theme="0" tint="-0.34998626667073579"/>
        <rFont val="Calibri"/>
        <family val="2"/>
        <scheme val="minor"/>
      </rPr>
      <t>c</t>
    </r>
    <r>
      <rPr>
        <sz val="11"/>
        <color theme="0" tint="-0.34998626667073579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Combustion factor for agricultural residue type c; proportion of pre-fire fuel biomass consumed</t>
    </r>
  </si>
  <si>
    <r>
      <rPr>
        <sz val="11"/>
        <color theme="0" tint="-0.34998626667073579"/>
        <rFont val="Calibri"/>
        <family val="2"/>
        <scheme val="minor"/>
      </rPr>
      <t>EF</t>
    </r>
    <r>
      <rPr>
        <vertAlign val="subscript"/>
        <sz val="11"/>
        <color theme="0" tint="-0.34998626667073579"/>
        <rFont val="Calibri"/>
        <family val="2"/>
        <scheme val="minor"/>
      </rPr>
      <t>c,CH4</t>
    </r>
    <r>
      <rPr>
        <sz val="11"/>
        <color theme="0" tint="-0.34998626667073579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Methane emission factor for the burning of agricultural residue type c; g CH4/kg dry matter burnt</t>
    </r>
  </si>
  <si>
    <r>
      <rPr>
        <sz val="11"/>
        <color theme="0" tint="-0.34998626667073579"/>
        <rFont val="Calibri"/>
        <family val="2"/>
        <scheme val="minor"/>
      </rPr>
      <t>VS</t>
    </r>
    <r>
      <rPr>
        <vertAlign val="subscript"/>
        <sz val="11"/>
        <color theme="0" tint="-0.34998626667073579"/>
        <rFont val="Calibri"/>
        <family val="2"/>
        <scheme val="minor"/>
      </rPr>
      <t>l,i,t</t>
    </r>
    <r>
      <rPr>
        <sz val="11"/>
        <color theme="0" tint="-0.34998626667073579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Average volatile solids excretion per head for livestock type l in sample unit i in year t; kg volatile solids/( head * day)</t>
    </r>
  </si>
  <si>
    <r>
      <rPr>
        <sz val="11"/>
        <color theme="0" tint="-0.34998626667073579"/>
        <rFont val="Calibri"/>
        <family val="2"/>
        <scheme val="minor"/>
      </rPr>
      <t>VS</t>
    </r>
    <r>
      <rPr>
        <vertAlign val="subscript"/>
        <sz val="11"/>
        <color theme="0" tint="-0.34998626667073579"/>
        <rFont val="Calibri"/>
        <family val="2"/>
        <scheme val="minor"/>
      </rPr>
      <t>rate,l</t>
    </r>
    <r>
      <rPr>
        <sz val="11"/>
        <color theme="0" tint="-0.34998626667073579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Default volatile solids excretion rate for livestock type l; kg volatile solids/(1000 kg animal mass * day)</t>
    </r>
  </si>
  <si>
    <r>
      <rPr>
        <sz val="11"/>
        <color theme="0" tint="-0.34998626667073579"/>
        <rFont val="Calibri"/>
        <family val="2"/>
        <scheme val="minor"/>
      </rPr>
      <t>W</t>
    </r>
    <r>
      <rPr>
        <vertAlign val="subscript"/>
        <sz val="11"/>
        <color theme="0" tint="-0.34998626667073579"/>
        <rFont val="Calibri"/>
        <family val="2"/>
        <scheme val="minor"/>
      </rPr>
      <t>bsl,l,i,t</t>
    </r>
    <r>
      <rPr>
        <sz val="11"/>
        <color theme="0" tint="-0.34998626667073579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Average weight in the baseline scenario of livestock type l for sample unit i in year t; kg animal mass/head</t>
    </r>
  </si>
  <si>
    <r>
      <rPr>
        <sz val="11"/>
        <color theme="0" tint="-0.34998626667073579"/>
        <rFont val="Calibri"/>
        <family val="2"/>
        <scheme val="minor"/>
      </rPr>
      <t>FSN</t>
    </r>
    <r>
      <rPr>
        <vertAlign val="subscript"/>
        <sz val="11"/>
        <color theme="0" tint="-0.34998626667073579"/>
        <rFont val="Calibri"/>
        <family val="2"/>
        <scheme val="minor"/>
      </rPr>
      <t>,bsl,i,t</t>
    </r>
    <r>
      <rPr>
        <sz val="11"/>
        <color theme="0" tint="-0.34998626667073579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Baseline synthetic N fertilizer applied for sample unit i in year t; t N</t>
    </r>
  </si>
  <si>
    <r>
      <rPr>
        <sz val="11"/>
        <color theme="0" tint="-0.34998626667073579"/>
        <rFont val="Calibri"/>
        <family val="2"/>
        <scheme val="minor"/>
      </rPr>
      <t>Mb</t>
    </r>
    <r>
      <rPr>
        <vertAlign val="subscript"/>
        <sz val="11"/>
        <color theme="0" tint="-0.34998626667073579"/>
        <rFont val="Calibri"/>
        <family val="2"/>
        <scheme val="minor"/>
      </rPr>
      <t>sl,SF,i,t</t>
    </r>
    <r>
      <rPr>
        <sz val="11"/>
        <color theme="0" tint="-0.34998626667073579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Mass of baseline N containing synthetic fertilizer type SF applied for
sample unit i in year t; t fertilizer</t>
    </r>
  </si>
  <si>
    <r>
      <rPr>
        <sz val="11"/>
        <color theme="0" tint="-0.34998626667073579"/>
        <rFont val="Calibri"/>
        <family val="2"/>
        <scheme val="minor"/>
      </rPr>
      <t>FON</t>
    </r>
    <r>
      <rPr>
        <vertAlign val="subscript"/>
        <sz val="11"/>
        <color theme="0" tint="-0.34998626667073579"/>
        <rFont val="Calibri"/>
        <family val="2"/>
        <scheme val="minor"/>
      </rPr>
      <t>,bsl,i,t</t>
    </r>
    <r>
      <rPr>
        <sz val="11"/>
        <color theme="0" tint="-0.34998626667073579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Baseline organic N fertilizer applied for sample unit i in year t; t N</t>
    </r>
  </si>
  <si>
    <r>
      <rPr>
        <sz val="11"/>
        <color theme="0" tint="-0.34998626667073579"/>
        <rFont val="Calibri"/>
        <family val="2"/>
        <scheme val="minor"/>
      </rPr>
      <t>M</t>
    </r>
    <r>
      <rPr>
        <vertAlign val="subscript"/>
        <sz val="11"/>
        <color theme="0" tint="-0.34998626667073579"/>
        <rFont val="Calibri"/>
        <family val="2"/>
        <scheme val="minor"/>
      </rPr>
      <t>bsl,OF,i,t</t>
    </r>
    <r>
      <rPr>
        <sz val="11"/>
        <color theme="0" tint="-0.34998626667073579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Mass of baseline N containing organic fertilizer type OF applied for
sample unit i in year t; t fertilizer</t>
    </r>
  </si>
  <si>
    <r>
      <rPr>
        <sz val="11"/>
        <color theme="0" tint="-0.34998626667073579"/>
        <rFont val="Calibri"/>
        <family val="2"/>
        <scheme val="minor"/>
      </rPr>
      <t>NC</t>
    </r>
    <r>
      <rPr>
        <vertAlign val="subscript"/>
        <sz val="11"/>
        <color theme="0" tint="-0.34998626667073579"/>
        <rFont val="Calibri"/>
        <family val="2"/>
        <scheme val="minor"/>
      </rPr>
      <t>bsl,OF</t>
    </r>
    <r>
      <rPr>
        <sz val="11"/>
        <color theme="0" tint="-0.34998626667073579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N content of baseline organic fertilizer type OF applied; t N/t fertilizer</t>
    </r>
  </si>
  <si>
    <r>
      <rPr>
        <sz val="11"/>
        <color theme="0" tint="-0.34998626667073579"/>
        <rFont val="Calibri"/>
        <family val="2"/>
        <scheme val="minor"/>
      </rPr>
      <t>EF</t>
    </r>
    <r>
      <rPr>
        <vertAlign val="subscript"/>
        <sz val="11"/>
        <color theme="0" tint="-0.34998626667073579"/>
        <rFont val="Calibri"/>
        <family val="2"/>
        <scheme val="minor"/>
      </rPr>
      <t>Ndirect</t>
    </r>
    <r>
      <rPr>
        <sz val="11"/>
        <color theme="0" tint="-0.34998626667073579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Emission factor for nitrous oxide emissions from N additions from
synthetic fertilizers, organic amendments and crop residues; t N2O-N/t N applied</t>
    </r>
  </si>
  <si>
    <r>
      <rPr>
        <sz val="11"/>
        <color theme="0" tint="-0.34998626667073579"/>
        <rFont val="Calibri"/>
        <family val="2"/>
        <scheme val="minor"/>
      </rPr>
      <t xml:space="preserve">SF </t>
    </r>
    <r>
      <rPr>
        <sz val="11"/>
        <color theme="1"/>
        <rFont val="Calibri"/>
        <family val="2"/>
        <scheme val="minor"/>
      </rPr>
      <t>Synthetic N fertilizer type</t>
    </r>
  </si>
  <si>
    <r>
      <rPr>
        <sz val="11"/>
        <color theme="0" tint="-0.34998626667073579"/>
        <rFont val="Calibri"/>
        <family val="2"/>
        <scheme val="minor"/>
      </rPr>
      <t xml:space="preserve">OF </t>
    </r>
    <r>
      <rPr>
        <sz val="11"/>
        <color theme="1"/>
        <rFont val="Calibri"/>
        <family val="2"/>
        <scheme val="minor"/>
      </rPr>
      <t>Organic N fertilizer type</t>
    </r>
  </si>
  <si>
    <r>
      <rPr>
        <sz val="11"/>
        <color theme="0" tint="-0.34998626667073579"/>
        <rFont val="Calibri"/>
        <family val="2"/>
        <scheme val="minor"/>
      </rPr>
      <t>GWP</t>
    </r>
    <r>
      <rPr>
        <vertAlign val="subscript"/>
        <sz val="11"/>
        <color theme="0" tint="-0.34998626667073579"/>
        <rFont val="Calibri"/>
        <family val="2"/>
        <scheme val="minor"/>
      </rPr>
      <t>N2O</t>
    </r>
    <r>
      <rPr>
        <vertAlign val="subscript"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Global warming potential for N2O</t>
    </r>
  </si>
  <si>
    <r>
      <rPr>
        <sz val="11"/>
        <color theme="0" tint="-0.34998626667073579"/>
        <rFont val="Calibri"/>
        <family val="2"/>
        <scheme val="minor"/>
      </rPr>
      <t>N2O_fert</t>
    </r>
    <r>
      <rPr>
        <vertAlign val="subscript"/>
        <sz val="11"/>
        <color theme="0" tint="-0.34998626667073579"/>
        <rFont val="Calibri"/>
        <family val="2"/>
        <scheme val="minor"/>
      </rPr>
      <t>bsl,volat,i,t</t>
    </r>
    <r>
      <rPr>
        <sz val="11"/>
        <color theme="0" tint="-0.34998626667073579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Indirect nitrous oxide emissions produced from atmospheric deposition of N volatilized due to fertilizer use for sample unit i in year t; t CO2e</t>
    </r>
  </si>
  <si>
    <r>
      <rPr>
        <sz val="11"/>
        <color theme="0" tint="-0.34998626667073579"/>
        <rFont val="Calibri"/>
        <family val="2"/>
        <scheme val="minor"/>
      </rPr>
      <t>Frac</t>
    </r>
    <r>
      <rPr>
        <vertAlign val="subscript"/>
        <sz val="11"/>
        <color theme="0" tint="-0.34998626667073579"/>
        <rFont val="Calibri"/>
        <family val="2"/>
        <scheme val="minor"/>
      </rPr>
      <t>GASF</t>
    </r>
    <r>
      <rPr>
        <sz val="11"/>
        <color theme="0" tint="-0.34998626667073579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Fraction of all synthetic N added to soils that volatilizes as NH3 and
NOx; dimensionless</t>
    </r>
  </si>
  <si>
    <r>
      <rPr>
        <sz val="11"/>
        <color theme="0" tint="-0.34998626667073579"/>
        <rFont val="Calibri"/>
        <family val="2"/>
        <scheme val="minor"/>
      </rPr>
      <t>EF</t>
    </r>
    <r>
      <rPr>
        <vertAlign val="subscript"/>
        <sz val="11"/>
        <color theme="0" tint="-0.34998626667073579"/>
        <rFont val="Calibri"/>
        <family val="2"/>
        <scheme val="minor"/>
      </rPr>
      <t>Nleach</t>
    </r>
    <r>
      <rPr>
        <sz val="11"/>
        <color theme="0" tint="-0.34998626667073579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Emission factor for nitrous oxide emissions from leaching and runoff; t
N2O-N / t N leached and runoff</t>
    </r>
  </si>
  <si>
    <r>
      <rPr>
        <sz val="11"/>
        <color theme="0" tint="-0.34998626667073579"/>
        <rFont val="Calibri"/>
        <family val="2"/>
        <scheme val="minor"/>
      </rPr>
      <t>Frac</t>
    </r>
    <r>
      <rPr>
        <vertAlign val="subscript"/>
        <sz val="11"/>
        <color theme="0" tint="-0.34998626667073579"/>
        <rFont val="Calibri"/>
        <family val="2"/>
        <scheme val="minor"/>
      </rPr>
      <t xml:space="preserve">GASM </t>
    </r>
    <r>
      <rPr>
        <sz val="11"/>
        <color theme="1"/>
        <rFont val="Calibri"/>
        <family val="2"/>
        <scheme val="minor"/>
      </rPr>
      <t>Fraction of all organic N added to soils and N in manure and urine
deposited on soils that volatilizes as NH3 and NOx; dimensionless</t>
    </r>
  </si>
  <si>
    <r>
      <rPr>
        <sz val="11"/>
        <color theme="0" tint="-0.34998626667073579"/>
        <rFont val="Calibri"/>
        <family val="2"/>
        <scheme val="minor"/>
      </rPr>
      <t>EF</t>
    </r>
    <r>
      <rPr>
        <vertAlign val="subscript"/>
        <sz val="11"/>
        <color theme="0" tint="-0.34998626667073579"/>
        <rFont val="Calibri"/>
        <family val="2"/>
        <scheme val="minor"/>
      </rPr>
      <t>Nvolat</t>
    </r>
    <r>
      <rPr>
        <sz val="11"/>
        <color theme="0" tint="-0.34998626667073579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Emission factor for nitrous oxide emissions from atmospheric
deposition of N on soils and water surfaces; t N2O-N /(t NH3-N + NOx-N
volatilized)</t>
    </r>
  </si>
  <si>
    <r>
      <rPr>
        <sz val="11"/>
        <color theme="0" tint="-0.34998626667073579"/>
        <rFont val="Calibri"/>
        <family val="2"/>
        <scheme val="minor"/>
      </rPr>
      <t>N2O_fert</t>
    </r>
    <r>
      <rPr>
        <vertAlign val="subscript"/>
        <sz val="11"/>
        <color theme="0" tint="-0.34998626667073579"/>
        <rFont val="Calibri"/>
        <family val="2"/>
        <scheme val="minor"/>
      </rPr>
      <t xml:space="preserve">bsl,leach,i,t </t>
    </r>
    <r>
      <rPr>
        <sz val="11"/>
        <rFont val="Calibri"/>
        <family val="2"/>
        <scheme val="minor"/>
      </rPr>
      <t xml:space="preserve">Indirect nitrous oxide emissions produced from leaching and runoff of N, in regions where leaching and runoff occurs, due to fertilizer use for sample unit i in year t; t CO2e. </t>
    </r>
  </si>
  <si>
    <r>
      <rPr>
        <sz val="11"/>
        <color theme="0" tint="-0.34998626667073579"/>
        <rFont val="Calibri"/>
        <family val="2"/>
        <scheme val="minor"/>
      </rPr>
      <t>Frac</t>
    </r>
    <r>
      <rPr>
        <vertAlign val="subscript"/>
        <sz val="11"/>
        <color theme="0" tint="-0.34998626667073579"/>
        <rFont val="Calibri"/>
        <family val="2"/>
        <scheme val="minor"/>
      </rPr>
      <t xml:space="preserve">LEACH </t>
    </r>
    <r>
      <rPr>
        <sz val="11"/>
        <color theme="1"/>
        <rFont val="Calibri"/>
        <family val="2"/>
        <scheme val="minor"/>
      </rPr>
      <t>Fraction of N added (synthetic or organic) to soils and in manure and
urine deposited on soils that is lost through leaching and runoff, in
regions where leaching and runoff occurs; dimensionless</t>
    </r>
  </si>
  <si>
    <t>Baseline Emissions from Nitrogen Fertilizers and Nitrogen-Fixing Species</t>
  </si>
  <si>
    <r>
      <rPr>
        <sz val="11"/>
        <color theme="0" tint="-0.34998626667073579"/>
        <rFont val="Calibri"/>
        <family val="2"/>
        <scheme val="minor"/>
      </rPr>
      <t>N2O_Nfix</t>
    </r>
    <r>
      <rPr>
        <vertAlign val="subscript"/>
        <sz val="11"/>
        <color theme="0" tint="-0.34998626667073579"/>
        <rFont val="Calibri"/>
        <family val="2"/>
        <scheme val="minor"/>
      </rPr>
      <t>bsl,i,t</t>
    </r>
    <r>
      <rPr>
        <sz val="11"/>
        <color theme="0" tint="-0.34998626667073579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Nitrous oxide emissions due to the use of N-fixing species in the baseline scenario for sample unit i in year t; t CO2e/unit area</t>
    </r>
  </si>
  <si>
    <r>
      <rPr>
        <sz val="11"/>
        <color theme="0" tint="-0.34998626667073579"/>
        <rFont val="Calibri"/>
        <family val="2"/>
        <scheme val="minor"/>
      </rPr>
      <t>F</t>
    </r>
    <r>
      <rPr>
        <vertAlign val="subscript"/>
        <sz val="11"/>
        <color theme="0" tint="-0.34998626667073579"/>
        <rFont val="Calibri"/>
        <family val="2"/>
        <scheme val="minor"/>
      </rPr>
      <t>CR,bsl,,i,t</t>
    </r>
    <r>
      <rPr>
        <sz val="11"/>
        <color theme="1"/>
        <rFont val="Calibri"/>
        <family val="2"/>
        <scheme val="minor"/>
      </rPr>
      <t xml:space="preserve"> Amount of N in N-fixing species (above and below ground) returned to soils in the baseline scenario for sample unit i in year t; t N</t>
    </r>
  </si>
  <si>
    <r>
      <rPr>
        <sz val="11"/>
        <color theme="0" tint="-0.34998626667073579"/>
        <rFont val="Calibri"/>
        <family val="2"/>
        <scheme val="minor"/>
      </rPr>
      <t>MB</t>
    </r>
    <r>
      <rPr>
        <vertAlign val="subscript"/>
        <sz val="11"/>
        <color theme="0" tint="-0.34998626667073579"/>
        <rFont val="Calibri"/>
        <family val="2"/>
        <scheme val="minor"/>
      </rPr>
      <t>g,bsl,i,t</t>
    </r>
    <r>
      <rPr>
        <sz val="11"/>
        <color theme="0" tint="-0.34998626667073579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Annual dry matter, including aboveground and below ground, of N-fixing species g returned to soils for sample unit i in year t; t dm </t>
    </r>
  </si>
  <si>
    <r>
      <rPr>
        <sz val="11"/>
        <color theme="0" tint="-0.34998626667073579"/>
        <rFont val="Calibri"/>
        <family val="2"/>
        <scheme val="minor"/>
      </rPr>
      <t>N</t>
    </r>
    <r>
      <rPr>
        <vertAlign val="subscript"/>
        <sz val="11"/>
        <color theme="0" tint="-0.34998626667073579"/>
        <rFont val="Calibri"/>
        <family val="2"/>
        <scheme val="minor"/>
      </rPr>
      <t xml:space="preserve">content,g </t>
    </r>
    <r>
      <rPr>
        <sz val="11"/>
        <color theme="1"/>
        <rFont val="Calibri"/>
        <family val="2"/>
        <scheme val="minor"/>
      </rPr>
      <t>Fraction of N in dry matter for N-fixing species g; t N/t dm</t>
    </r>
  </si>
  <si>
    <r>
      <rPr>
        <sz val="11"/>
        <color theme="0" tint="-0.34998626667073579"/>
        <rFont val="Calibri"/>
        <family val="2"/>
        <scheme val="minor"/>
      </rPr>
      <t xml:space="preserve">g </t>
    </r>
    <r>
      <rPr>
        <sz val="11"/>
        <color theme="1"/>
        <rFont val="Calibri"/>
        <family val="2"/>
        <scheme val="minor"/>
      </rPr>
      <t>Type of N-fixing species</t>
    </r>
  </si>
  <si>
    <r>
      <rPr>
        <sz val="11"/>
        <color theme="0" tint="-0.34998626667073579"/>
        <rFont val="Calibri"/>
        <family val="2"/>
        <scheme val="minor"/>
      </rPr>
      <t>N2O_md</t>
    </r>
    <r>
      <rPr>
        <vertAlign val="subscript"/>
        <sz val="11"/>
        <color theme="0" tint="-0.34998626667073579"/>
        <rFont val="Calibri"/>
        <family val="2"/>
        <scheme val="minor"/>
      </rPr>
      <t>bsl,i,t</t>
    </r>
    <r>
      <rPr>
        <sz val="11"/>
        <color theme="0" tint="-0.34998626667073579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Nitrous oxide emissions due to manure deposition in the baseline scenario for sample unit i in year t; t CO2e/unit area</t>
    </r>
  </si>
  <si>
    <r>
      <rPr>
        <sz val="11"/>
        <color theme="0" tint="-0.34998626667073579"/>
        <rFont val="Calibri"/>
        <family val="2"/>
        <scheme val="minor"/>
      </rPr>
      <t>N2O_md</t>
    </r>
    <r>
      <rPr>
        <vertAlign val="subscript"/>
        <sz val="11"/>
        <color theme="0" tint="-0.34998626667073579"/>
        <rFont val="Calibri"/>
        <family val="2"/>
        <scheme val="minor"/>
      </rPr>
      <t xml:space="preserve">bsl,direct,i,t </t>
    </r>
    <r>
      <rPr>
        <sz val="11"/>
        <color theme="1"/>
        <rFont val="Calibri"/>
        <family val="2"/>
        <scheme val="minor"/>
      </rPr>
      <t>Direct nitrous oxide emissions due to manure deposition in the baseline scenario for sample unit i in year t; t CO2e/unit area</t>
    </r>
  </si>
  <si>
    <r>
      <rPr>
        <sz val="11"/>
        <color theme="0" tint="-0.34998626667073579"/>
        <rFont val="Calibri"/>
        <family val="2"/>
        <scheme val="minor"/>
      </rPr>
      <t>EF</t>
    </r>
    <r>
      <rPr>
        <vertAlign val="subscript"/>
        <sz val="11"/>
        <color theme="0" tint="-0.34998626667073579"/>
        <rFont val="Calibri"/>
        <family val="2"/>
        <scheme val="minor"/>
      </rPr>
      <t>N2O,md,l</t>
    </r>
    <r>
      <rPr>
        <sz val="11"/>
        <color theme="0" tint="-0.34998626667073579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Emission factor for nitrous oxide from manure and urine deposited on soils by livestock type l; kg N2O-N/kg N input</t>
    </r>
  </si>
  <si>
    <r>
      <rPr>
        <sz val="11"/>
        <color theme="0" tint="-0.34998626667073579"/>
        <rFont val="Calibri"/>
        <family val="2"/>
        <scheme val="minor"/>
      </rPr>
      <t>F</t>
    </r>
    <r>
      <rPr>
        <vertAlign val="subscript"/>
        <sz val="11"/>
        <color theme="0" tint="-0.34998626667073579"/>
        <rFont val="Calibri"/>
        <family val="2"/>
        <scheme val="minor"/>
      </rPr>
      <t>bsl,manure,l,i,t</t>
    </r>
    <r>
      <rPr>
        <sz val="11"/>
        <color theme="1"/>
        <rFont val="Calibri"/>
        <family val="2"/>
        <scheme val="minor"/>
      </rPr>
      <t xml:space="preserve"> Amount of nitrogen in manure and urine deposited on soils by livestock type l in sample unit i in year t; t N</t>
    </r>
  </si>
  <si>
    <r>
      <rPr>
        <sz val="11"/>
        <color theme="0" tint="-0.34998626667073579"/>
        <rFont val="Calibri"/>
        <family val="2"/>
        <scheme val="minor"/>
      </rPr>
      <t>P</t>
    </r>
    <r>
      <rPr>
        <vertAlign val="subscript"/>
        <sz val="11"/>
        <color theme="0" tint="-0.34998626667073579"/>
        <rFont val="Calibri"/>
        <family val="2"/>
        <scheme val="minor"/>
      </rPr>
      <t>bsl,l,i,t</t>
    </r>
    <r>
      <rPr>
        <vertAlign val="subscript"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Baseline population of livestock type l for sample unit i in year t; head</t>
    </r>
  </si>
  <si>
    <r>
      <rPr>
        <sz val="11"/>
        <color theme="0" tint="-0.34998626667073579"/>
        <rFont val="Calibri"/>
        <family val="2"/>
        <scheme val="minor"/>
      </rPr>
      <t>Nex</t>
    </r>
    <r>
      <rPr>
        <vertAlign val="subscript"/>
        <sz val="11"/>
        <color theme="0" tint="-0.34998626667073579"/>
        <rFont val="Calibri"/>
        <family val="2"/>
        <scheme val="minor"/>
      </rPr>
      <t xml:space="preserve">l </t>
    </r>
    <r>
      <rPr>
        <sz val="11"/>
        <color theme="1"/>
        <rFont val="Calibri"/>
        <family val="2"/>
        <scheme val="minor"/>
      </rPr>
      <t>Average annual nitrogen excretion per head of livestock type l; kg
N/head/year</t>
    </r>
  </si>
  <si>
    <r>
      <rPr>
        <sz val="11"/>
        <color theme="0" tint="-0.34998626667073579"/>
        <rFont val="Calibri"/>
        <family val="2"/>
        <scheme val="minor"/>
      </rPr>
      <t>N2O_md</t>
    </r>
    <r>
      <rPr>
        <vertAlign val="subscript"/>
        <sz val="11"/>
        <color theme="0" tint="-0.34998626667073579"/>
        <rFont val="Calibri"/>
        <family val="2"/>
        <scheme val="minor"/>
      </rPr>
      <t>bsl,indirect,i,t</t>
    </r>
    <r>
      <rPr>
        <vertAlign val="subscript"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Indirect nitrous oxide emissions due to manure deposition in the baseline scenario for sample unit i in year t; t CO2e/unit area</t>
    </r>
  </si>
  <si>
    <r>
      <rPr>
        <sz val="11"/>
        <color theme="0" tint="-0.34998626667073579"/>
        <rFont val="Calibri"/>
        <family val="2"/>
        <scheme val="minor"/>
      </rPr>
      <t>l</t>
    </r>
    <r>
      <rPr>
        <sz val="11"/>
        <color theme="1"/>
        <rFont val="Calibri"/>
        <family val="2"/>
        <scheme val="minor"/>
      </rPr>
      <t xml:space="preserve"> Type of livestock</t>
    </r>
  </si>
  <si>
    <r>
      <rPr>
        <sz val="11"/>
        <color theme="0" tint="-0.34998626667073579"/>
        <rFont val="Calibri"/>
        <family val="2"/>
        <scheme val="minor"/>
      </rPr>
      <t>N2O_md</t>
    </r>
    <r>
      <rPr>
        <vertAlign val="subscript"/>
        <sz val="11"/>
        <color theme="0" tint="-0.34998626667073579"/>
        <rFont val="Calibri"/>
        <family val="2"/>
        <scheme val="minor"/>
      </rPr>
      <t>bsl,volat,i,t</t>
    </r>
    <r>
      <rPr>
        <sz val="11"/>
        <color theme="1"/>
        <rFont val="Calibri"/>
        <family val="2"/>
        <scheme val="minor"/>
      </rPr>
      <t xml:space="preserve"> Indirect nitrous oxide emissions produced from atmospheric deposition of N volatilized due to manure deposition for sample unit i in year t; t
CO2e</t>
    </r>
  </si>
  <si>
    <r>
      <rPr>
        <sz val="11"/>
        <color theme="0" tint="-0.34998626667073579"/>
        <rFont val="Calibri"/>
        <family val="2"/>
        <scheme val="minor"/>
      </rPr>
      <t>N2O_md</t>
    </r>
    <r>
      <rPr>
        <vertAlign val="subscript"/>
        <sz val="11"/>
        <color theme="0" tint="-0.34998626667073579"/>
        <rFont val="Calibri"/>
        <family val="2"/>
        <scheme val="minor"/>
      </rPr>
      <t>bsl,leach,i,t</t>
    </r>
    <r>
      <rPr>
        <vertAlign val="subscript"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Indirect nitrous oxide emissions produced from leaching and runoff of N, in regions where leaching and runoff occurs, as a result of manure deposition for sample unit i in year t; t CO2e</t>
    </r>
  </si>
  <si>
    <r>
      <rPr>
        <sz val="11"/>
        <color theme="0" tint="-0.34998626667073579"/>
        <rFont val="Calibri"/>
        <family val="2"/>
        <scheme val="minor"/>
      </rPr>
      <t>N2O_bb</t>
    </r>
    <r>
      <rPr>
        <vertAlign val="subscript"/>
        <sz val="11"/>
        <color theme="0" tint="-0.34998626667073579"/>
        <rFont val="Calibri"/>
        <family val="2"/>
        <scheme val="minor"/>
      </rPr>
      <t>bsl,i,t</t>
    </r>
    <r>
      <rPr>
        <sz val="11"/>
        <color theme="1"/>
        <rFont val="Calibri"/>
        <family val="2"/>
        <scheme val="minor"/>
      </rPr>
      <t xml:space="preserve"> Nitrous oxide emissions in the baseline scenario from biomass burning for sample unit i in year t; t CO2e/unit area</t>
    </r>
  </si>
  <si>
    <t>Baseline Emissions from Fossil Fuel Combustion</t>
  </si>
  <si>
    <t>Diesel</t>
  </si>
  <si>
    <t>Cattle</t>
  </si>
  <si>
    <r>
      <rPr>
        <sz val="11"/>
        <color theme="0" tint="-0.34998626667073579"/>
        <rFont val="Calibri"/>
        <family val="2"/>
        <scheme val="minor"/>
      </rPr>
      <t>EF</t>
    </r>
    <r>
      <rPr>
        <vertAlign val="subscript"/>
        <sz val="11"/>
        <color theme="0" tint="-0.34998626667073579"/>
        <rFont val="Calibri"/>
        <family val="2"/>
        <scheme val="minor"/>
      </rPr>
      <t>CH4,md,l</t>
    </r>
    <r>
      <rPr>
        <sz val="11"/>
        <color theme="0" tint="-0.34998626667073579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Emission factor for methane emissions from manure deposition for livestock type l; kg CH4/(kg volatile solids)</t>
    </r>
  </si>
  <si>
    <r>
      <rPr>
        <sz val="11"/>
        <color theme="0" tint="-0.34998626667073579"/>
        <rFont val="Calibri"/>
        <family val="2"/>
        <scheme val="minor"/>
      </rPr>
      <t xml:space="preserve">∆P </t>
    </r>
    <r>
      <rPr>
        <sz val="11"/>
        <color theme="1"/>
        <rFont val="Calibri"/>
        <family val="2"/>
        <scheme val="minor"/>
      </rPr>
      <t>Change in productivity; percent</t>
    </r>
  </si>
  <si>
    <r>
      <rPr>
        <sz val="11"/>
        <color theme="0" tint="-0.34998626667073579"/>
        <rFont val="Calibri"/>
        <family val="2"/>
        <scheme val="minor"/>
      </rPr>
      <t>Pwp,p</t>
    </r>
    <r>
      <rPr>
        <sz val="11"/>
        <color theme="1"/>
        <rFont val="Calibri"/>
        <family val="2"/>
        <scheme val="minor"/>
      </rPr>
      <t xml:space="preserve"> Average productivity for product p during the project period; productivity per hectare or acre</t>
    </r>
  </si>
  <si>
    <r>
      <rPr>
        <sz val="11"/>
        <color theme="0" tint="-0.34998626667073579"/>
        <rFont val="Calibri"/>
        <family val="2"/>
        <scheme val="minor"/>
      </rPr>
      <t xml:space="preserve">Pbsl,p </t>
    </r>
    <r>
      <rPr>
        <sz val="11"/>
        <color theme="1"/>
        <rFont val="Calibri"/>
        <family val="2"/>
        <scheme val="minor"/>
      </rPr>
      <t>Average productivity for product p during the historical baseline period;
productivity per hectare or acre</t>
    </r>
  </si>
  <si>
    <r>
      <rPr>
        <sz val="11"/>
        <color theme="0" tint="-0.34998626667073579"/>
        <rFont val="Calibri"/>
        <family val="2"/>
        <scheme val="minor"/>
      </rPr>
      <t xml:space="preserve">p </t>
    </r>
    <r>
      <rPr>
        <sz val="11"/>
        <color theme="1"/>
        <rFont val="Calibri"/>
        <family val="2"/>
        <scheme val="minor"/>
      </rPr>
      <t>crop/livestock product</t>
    </r>
  </si>
  <si>
    <t xml:space="preserve">Project Carbon Dioxide Emission Reductions </t>
  </si>
  <si>
    <t>Project Methane Emission Reductions</t>
  </si>
  <si>
    <r>
      <rPr>
        <sz val="11"/>
        <color theme="0" tint="-0.34998626667073579"/>
        <rFont val="Calibri"/>
        <family val="2"/>
      </rPr>
      <t>∆CH4</t>
    </r>
    <r>
      <rPr>
        <vertAlign val="subscript"/>
        <sz val="11"/>
        <color theme="0" tint="-0.34998626667073579"/>
        <rFont val="Calibri"/>
        <family val="2"/>
      </rPr>
      <t>t</t>
    </r>
    <r>
      <rPr>
        <sz val="11"/>
        <color theme="0" tint="-0.34998626667073579"/>
        <rFont val="Calibri"/>
        <family val="2"/>
      </rPr>
      <t xml:space="preserve"> </t>
    </r>
    <r>
      <rPr>
        <sz val="11"/>
        <color theme="1"/>
        <rFont val="Calibri"/>
        <family val="2"/>
      </rPr>
      <t>Areal average methane emission reductions in year t; t CO2e/unit area</t>
    </r>
  </si>
  <si>
    <r>
      <rPr>
        <sz val="11"/>
        <color theme="0" tint="-0.34998626667073579"/>
        <rFont val="Calibri"/>
        <family val="2"/>
        <scheme val="minor"/>
      </rPr>
      <t>∆CH4_soil</t>
    </r>
    <r>
      <rPr>
        <vertAlign val="subscript"/>
        <sz val="11"/>
        <color theme="0" tint="-0.34998626667073579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 xml:space="preserve"> Areal average methane emission reductions from soil organic carbon pool in year t; t CO2e/unit area</t>
    </r>
  </si>
  <si>
    <r>
      <rPr>
        <sz val="11"/>
        <color theme="0" tint="-0.34998626667073579"/>
        <rFont val="Calibri"/>
        <family val="2"/>
        <scheme val="minor"/>
      </rPr>
      <t>∆CH4_ent</t>
    </r>
    <r>
      <rPr>
        <vertAlign val="subscript"/>
        <sz val="11"/>
        <color theme="0" tint="-0.34998626667073579"/>
        <rFont val="Calibri"/>
        <family val="2"/>
        <scheme val="minor"/>
      </rPr>
      <t>t</t>
    </r>
    <r>
      <rPr>
        <sz val="11"/>
        <color theme="0" tint="-0.34998626667073579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Areal average methane emission reductions from livestock enteric fermentation in year t; t CO2e/unit area</t>
    </r>
  </si>
  <si>
    <r>
      <rPr>
        <sz val="11"/>
        <color theme="0" tint="-0.34998626667073579"/>
        <rFont val="Calibri"/>
        <family val="2"/>
        <scheme val="minor"/>
      </rPr>
      <t>∆CH4_md</t>
    </r>
    <r>
      <rPr>
        <vertAlign val="subscript"/>
        <sz val="11"/>
        <color theme="0" tint="-0.34998626667073579"/>
        <rFont val="Calibri"/>
        <family val="2"/>
        <scheme val="minor"/>
      </rPr>
      <t>t</t>
    </r>
    <r>
      <rPr>
        <sz val="11"/>
        <color theme="0" tint="-0.34998626667073579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Areal average methane emission reductions from manure deposition in year t; t CO2e/unit area</t>
    </r>
  </si>
  <si>
    <r>
      <rPr>
        <sz val="11"/>
        <color theme="0" tint="-0.34998626667073579"/>
        <rFont val="Calibri"/>
        <family val="2"/>
        <scheme val="minor"/>
      </rPr>
      <t>∆CH4_bb</t>
    </r>
    <r>
      <rPr>
        <vertAlign val="subscript"/>
        <sz val="11"/>
        <color theme="0" tint="-0.34998626667073579"/>
        <rFont val="Calibri"/>
        <family val="2"/>
        <scheme val="minor"/>
      </rPr>
      <t>t</t>
    </r>
    <r>
      <rPr>
        <sz val="11"/>
        <color theme="0" tint="-0.34998626667073579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Areal average methane emission reductions from biomass burning in year t; t CO2e/unit area</t>
    </r>
  </si>
  <si>
    <t>Project Nitrous Oxide Emission Reductions</t>
  </si>
  <si>
    <r>
      <rPr>
        <sz val="11"/>
        <color theme="0" tint="-0.34998626667073579"/>
        <rFont val="Calibri"/>
        <family val="2"/>
        <scheme val="minor"/>
      </rPr>
      <t>∆N20</t>
    </r>
    <r>
      <rPr>
        <vertAlign val="subscript"/>
        <sz val="11"/>
        <color theme="0" tint="-0.34998626667073579"/>
        <rFont val="Calibri"/>
        <family val="2"/>
        <scheme val="minor"/>
      </rPr>
      <t>t</t>
    </r>
    <r>
      <rPr>
        <sz val="11"/>
        <color theme="0" tint="-0.34998626667073579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Areal average nitrous oxide emission reductions in year t; t CO2e/unit area</t>
    </r>
  </si>
  <si>
    <r>
      <rPr>
        <sz val="11"/>
        <color theme="0" tint="-0.34998626667073579"/>
        <rFont val="Calibri"/>
        <family val="2"/>
        <scheme val="minor"/>
      </rPr>
      <t>∆N2O_soil</t>
    </r>
    <r>
      <rPr>
        <vertAlign val="subscript"/>
        <sz val="11"/>
        <color theme="0" tint="-0.34998626667073579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 xml:space="preserve"> Areal average nitrous oxide emission reductions from nitrification/denitrification in year t; t CO2e/unit area</t>
    </r>
  </si>
  <si>
    <r>
      <rPr>
        <sz val="11"/>
        <color theme="0" tint="-0.34998626667073579"/>
        <rFont val="Calibri"/>
        <family val="2"/>
        <scheme val="minor"/>
      </rPr>
      <t>∆N20_bb</t>
    </r>
    <r>
      <rPr>
        <vertAlign val="subscript"/>
        <sz val="11"/>
        <color theme="0" tint="-0.34998626667073579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 xml:space="preserve"> Areal average nitrous oxide emission reductions from biomass burning in year t; t CO2e/unit area</t>
    </r>
  </si>
  <si>
    <t>Auto-Calculate</t>
  </si>
  <si>
    <t>Calculation of VCUs</t>
  </si>
  <si>
    <r>
      <rPr>
        <sz val="11"/>
        <color theme="0" tint="-0.34998626667073579"/>
        <rFont val="Calibri"/>
        <family val="2"/>
        <scheme val="minor"/>
      </rPr>
      <t>Buffer</t>
    </r>
    <r>
      <rPr>
        <vertAlign val="subscript"/>
        <sz val="11"/>
        <color theme="0" tint="-0.34998626667073579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 xml:space="preserve"> Number of buffer credits to be contributed to the AFOLU pooled buffer account in year t; t CO2e</t>
    </r>
  </si>
  <si>
    <t>Leakage</t>
  </si>
  <si>
    <r>
      <rPr>
        <sz val="11"/>
        <color theme="0" tint="-0.34998626667073579"/>
        <rFont val="Calibri"/>
        <family val="2"/>
      </rPr>
      <t>∆CO2</t>
    </r>
    <r>
      <rPr>
        <vertAlign val="subscript"/>
        <sz val="11"/>
        <color theme="0" tint="-0.34998626667073579"/>
        <rFont val="Calibri"/>
        <family val="2"/>
      </rPr>
      <t>t</t>
    </r>
    <r>
      <rPr>
        <sz val="11"/>
        <color theme="1"/>
        <rFont val="Calibri"/>
        <family val="2"/>
      </rPr>
      <t xml:space="preserve"> Areal average carbon dioxide emission reductions in year t; t CO2e/unit area</t>
    </r>
  </si>
  <si>
    <r>
      <rPr>
        <sz val="11"/>
        <color theme="0" tint="-0.34998626667073579"/>
        <rFont val="Calibri"/>
        <family val="2"/>
      </rPr>
      <t>∆CO2_soil</t>
    </r>
    <r>
      <rPr>
        <vertAlign val="subscript"/>
        <sz val="11"/>
        <color theme="0" tint="-0.34998626667073579"/>
        <rFont val="Calibri"/>
        <family val="2"/>
      </rPr>
      <t>t</t>
    </r>
    <r>
      <rPr>
        <vertAlign val="subscript"/>
        <sz val="11"/>
        <color theme="1"/>
        <rFont val="Calibri"/>
        <family val="2"/>
      </rPr>
      <t xml:space="preserve">  </t>
    </r>
    <r>
      <rPr>
        <sz val="11"/>
        <color theme="1"/>
        <rFont val="Calibri"/>
        <family val="2"/>
      </rPr>
      <t>Areal average carbon dioxide emission reductions from soil organic carbon pool in year t; t CO2e/unit area</t>
    </r>
  </si>
  <si>
    <r>
      <rPr>
        <sz val="11"/>
        <color theme="0" tint="-0.34998626667073579"/>
        <rFont val="Calibri"/>
        <family val="2"/>
        <scheme val="minor"/>
      </rPr>
      <t>∆CO2_</t>
    </r>
    <r>
      <rPr>
        <vertAlign val="subscript"/>
        <sz val="11"/>
        <color theme="0" tint="-0.34998626667073579"/>
        <rFont val="Calibri"/>
        <family val="2"/>
        <scheme val="minor"/>
      </rPr>
      <t>ffi,t</t>
    </r>
    <r>
      <rPr>
        <sz val="11"/>
        <color theme="0" tint="-0.34998626667073579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Carbon dioxide emission reductions from fossil fuel combustion for sample unit i in year t; t CO2e/unit area</t>
    </r>
  </si>
  <si>
    <r>
      <rPr>
        <sz val="11"/>
        <color theme="0" tint="-0.34998626667073579"/>
        <rFont val="Calibri"/>
        <family val="2"/>
        <scheme val="minor"/>
      </rPr>
      <t>EFF</t>
    </r>
    <r>
      <rPr>
        <vertAlign val="subscript"/>
        <sz val="11"/>
        <color theme="0" tint="-0.34998626667073579"/>
        <rFont val="Calibri"/>
        <family val="2"/>
        <scheme val="minor"/>
      </rPr>
      <t>bsl,j,i,t</t>
    </r>
    <r>
      <rPr>
        <sz val="11"/>
        <color theme="1"/>
        <rFont val="Calibri"/>
        <family val="2"/>
        <scheme val="minor"/>
      </rPr>
      <t xml:space="preserve"> Carbon dioxide emissions from fossil fuel combustion in the baseline scenario in fossil fuel vehicle/equipment type j for sample unit i in year t; tCO2e</t>
    </r>
  </si>
  <si>
    <t>Non-Dairy Cattle</t>
  </si>
  <si>
    <r>
      <rPr>
        <sz val="11"/>
        <color theme="0" tint="-0.34998626667073579"/>
        <rFont val="Calibri"/>
        <family val="2"/>
        <scheme val="minor"/>
      </rPr>
      <t>CH4_md</t>
    </r>
    <r>
      <rPr>
        <vertAlign val="subscript"/>
        <sz val="11"/>
        <color theme="0" tint="-0.34998626667073579"/>
        <rFont val="Calibri"/>
        <family val="2"/>
        <scheme val="minor"/>
      </rPr>
      <t>bsl,i,t</t>
    </r>
    <r>
      <rPr>
        <sz val="11"/>
        <color theme="0" tint="-0.34998626667073579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Baseline CH4 emissions from manure deposition in the baseline scenario for sample unit i in year t; t CO2e/unit area</t>
    </r>
  </si>
  <si>
    <r>
      <rPr>
        <sz val="11"/>
        <color theme="0" tint="-0.34998626667073579"/>
        <rFont val="Calibri"/>
        <family val="2"/>
        <scheme val="minor"/>
      </rPr>
      <t>MS</t>
    </r>
    <r>
      <rPr>
        <vertAlign val="subscript"/>
        <sz val="11"/>
        <color theme="0" tint="-0.34998626667073579"/>
        <rFont val="Calibri"/>
        <family val="2"/>
        <scheme val="minor"/>
      </rPr>
      <t>bsl,l,i,t</t>
    </r>
    <r>
      <rPr>
        <sz val="11"/>
        <color theme="0" tint="-0.34998626667073579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Baseline fraction of total annual N excretion for each livestock type l for sample unit i in year t that is deposited on the project area; %</t>
    </r>
  </si>
  <si>
    <r>
      <rPr>
        <sz val="11"/>
        <color theme="0" tint="-0.34998626667073579"/>
        <rFont val="Calibri"/>
        <family val="2"/>
        <scheme val="minor"/>
      </rPr>
      <t>NC</t>
    </r>
    <r>
      <rPr>
        <vertAlign val="subscript"/>
        <sz val="11"/>
        <color theme="0" tint="-0.34998626667073579"/>
        <rFont val="Calibri"/>
        <family val="2"/>
        <scheme val="minor"/>
      </rPr>
      <t>bsl,SF,i,t</t>
    </r>
    <r>
      <rPr>
        <sz val="11"/>
        <color theme="0" tint="-0.34998626667073579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N content of baseline synthetic fertilizer type SF applied; t N/t fertilizer</t>
    </r>
  </si>
  <si>
    <t>N/A</t>
  </si>
  <si>
    <t>Cow Manure</t>
  </si>
  <si>
    <t>Soybean</t>
  </si>
  <si>
    <r>
      <rPr>
        <sz val="11"/>
        <color theme="0" tint="-0.34998626667073579"/>
        <rFont val="Calibri"/>
        <family val="2"/>
        <scheme val="minor"/>
      </rPr>
      <t>M_manure</t>
    </r>
    <r>
      <rPr>
        <vertAlign val="subscript"/>
        <sz val="11"/>
        <color theme="0" tint="-0.34998626667073579"/>
        <rFont val="Calibri"/>
        <family val="2"/>
        <scheme val="minor"/>
      </rPr>
      <t>prj,I,t</t>
    </r>
    <r>
      <rPr>
        <vertAlign val="subscript"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Mass of manure applied as fertilizer on the project area from livestock type l in year t; tonnes</t>
    </r>
  </si>
  <si>
    <r>
      <rPr>
        <sz val="11"/>
        <color theme="0" tint="-0.34998626667073579"/>
        <rFont val="Calibri"/>
        <family val="2"/>
        <scheme val="minor"/>
      </rPr>
      <t>CC</t>
    </r>
    <r>
      <rPr>
        <vertAlign val="subscript"/>
        <sz val="11"/>
        <color theme="0" tint="-0.34998626667073579"/>
        <rFont val="Calibri"/>
        <family val="2"/>
        <scheme val="minor"/>
      </rPr>
      <t xml:space="preserve">prj,l,t </t>
    </r>
    <r>
      <rPr>
        <sz val="11"/>
        <color theme="1"/>
        <rFont val="Calibri"/>
        <family val="2"/>
        <scheme val="minor"/>
      </rPr>
      <t>Carbon content of manure applied as fertilizer on the project area from livestock type l in year t; fraction</t>
    </r>
  </si>
  <si>
    <r>
      <rPr>
        <sz val="11"/>
        <color theme="0" tint="-0.34998626667073579"/>
        <rFont val="Calibri"/>
        <family val="2"/>
        <scheme val="minor"/>
      </rPr>
      <t>LE</t>
    </r>
    <r>
      <rPr>
        <vertAlign val="subscript"/>
        <sz val="11"/>
        <color theme="0" tint="-0.34998626667073579"/>
        <rFont val="Calibri"/>
        <family val="2"/>
        <scheme val="minor"/>
      </rPr>
      <t xml:space="preserve">t </t>
    </r>
    <r>
      <rPr>
        <sz val="11"/>
        <color theme="1"/>
        <rFont val="Calibri"/>
        <family val="2"/>
        <scheme val="minor"/>
      </rPr>
      <t>Leakage in year t; t CO2e</t>
    </r>
  </si>
  <si>
    <t xml:space="preserve">Baseline Removals from Woody Perennials </t>
  </si>
  <si>
    <t>Project Emissions from Fossil Fuel Combustion</t>
  </si>
  <si>
    <r>
      <t>FFC</t>
    </r>
    <r>
      <rPr>
        <vertAlign val="subscript"/>
        <sz val="11"/>
        <color theme="0" tint="-0.34998626667073579"/>
        <rFont val="Calibri"/>
        <family val="2"/>
      </rPr>
      <t>wp,j,i,t</t>
    </r>
    <r>
      <rPr>
        <sz val="11"/>
        <color theme="0" tint="-0.34998626667073579"/>
        <rFont val="Calibri"/>
        <family val="2"/>
      </rPr>
      <t xml:space="preserve"> </t>
    </r>
    <r>
      <rPr>
        <sz val="11"/>
        <rFont val="Calibri"/>
        <family val="2"/>
      </rPr>
      <t>Consumption of fossil fuel type j for sample unit i in year t; liters</t>
    </r>
  </si>
  <si>
    <t>Project Emissions from Livestock Enteric Fermentation</t>
  </si>
  <si>
    <r>
      <rPr>
        <sz val="11"/>
        <color theme="0" tint="-0.34998626667073579"/>
        <rFont val="Calibri"/>
        <family val="2"/>
        <scheme val="minor"/>
      </rPr>
      <t>F</t>
    </r>
    <r>
      <rPr>
        <vertAlign val="subscript"/>
        <sz val="11"/>
        <color theme="0" tint="-0.34998626667073579"/>
        <rFont val="Calibri"/>
        <family val="2"/>
        <scheme val="minor"/>
      </rPr>
      <t>wp,manure,l,i,t</t>
    </r>
    <r>
      <rPr>
        <sz val="11"/>
        <color theme="1"/>
        <rFont val="Calibri"/>
        <family val="2"/>
        <scheme val="minor"/>
      </rPr>
      <t xml:space="preserve"> Amount of nitrogen in manure and urine deposited on soils by livestock type l in sample unit i in year t; t N</t>
    </r>
  </si>
  <si>
    <r>
      <rPr>
        <sz val="11"/>
        <color theme="0" tint="-0.34998626667073579"/>
        <rFont val="Calibri"/>
        <family val="2"/>
        <scheme val="minor"/>
      </rPr>
      <t>N2O_md</t>
    </r>
    <r>
      <rPr>
        <vertAlign val="subscript"/>
        <sz val="11"/>
        <color theme="0" tint="-0.34998626667073579"/>
        <rFont val="Calibri"/>
        <family val="2"/>
        <scheme val="minor"/>
      </rPr>
      <t>wp,volat,i,t</t>
    </r>
    <r>
      <rPr>
        <sz val="11"/>
        <color theme="1"/>
        <rFont val="Calibri"/>
        <family val="2"/>
        <scheme val="minor"/>
      </rPr>
      <t xml:space="preserve"> Indirect nitrous oxide emissions produced from atmospheric deposition of N volatilized due to manure deposition for sample unit i in year t; t
CO2e</t>
    </r>
  </si>
  <si>
    <r>
      <rPr>
        <sz val="11"/>
        <color theme="0" tint="-0.34998626667073579"/>
        <rFont val="Calibri"/>
        <family val="2"/>
        <scheme val="minor"/>
      </rPr>
      <t>N2O_md</t>
    </r>
    <r>
      <rPr>
        <vertAlign val="subscript"/>
        <sz val="11"/>
        <color theme="0" tint="-0.34998626667073579"/>
        <rFont val="Calibri"/>
        <family val="2"/>
        <scheme val="minor"/>
      </rPr>
      <t>wp,leach,i,t</t>
    </r>
    <r>
      <rPr>
        <vertAlign val="subscript"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Indirect nitrous oxide emissions produced from leaching and runoff of N, in regions where leaching and runoff occurs, as a result of manure deposition for sample unit i in year t; t CO2e</t>
    </r>
  </si>
  <si>
    <t>Project Emissions from Manure Deposition</t>
  </si>
  <si>
    <t xml:space="preserve">Project Emissions from Biomass Burning </t>
  </si>
  <si>
    <t>Project Emissions from Nitrogen Fertilizers and Nitrogen-Fixing Species</t>
  </si>
  <si>
    <r>
      <rPr>
        <sz val="11"/>
        <color theme="0" tint="-0.34998626667073579"/>
        <rFont val="Calibri"/>
        <family val="2"/>
        <scheme val="minor"/>
      </rPr>
      <t>N2O_fert</t>
    </r>
    <r>
      <rPr>
        <vertAlign val="subscript"/>
        <sz val="11"/>
        <color theme="0" tint="-0.34998626667073579"/>
        <rFont val="Calibri"/>
        <family val="2"/>
        <scheme val="minor"/>
      </rPr>
      <t>wp,volat,i,t</t>
    </r>
    <r>
      <rPr>
        <sz val="11"/>
        <color theme="0" tint="-0.34998626667073579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Indirect nitrous oxide emissions produced from atmospheric deposition of N volatilized due to fertilizer use for sample unit i in year t; t CO2e</t>
    </r>
  </si>
  <si>
    <r>
      <rPr>
        <sz val="11"/>
        <color theme="0" tint="-0.34998626667073579"/>
        <rFont val="Calibri"/>
        <family val="2"/>
        <scheme val="minor"/>
      </rPr>
      <t>N2O_fert</t>
    </r>
    <r>
      <rPr>
        <vertAlign val="subscript"/>
        <sz val="11"/>
        <color theme="0" tint="-0.34998626667073579"/>
        <rFont val="Calibri"/>
        <family val="2"/>
        <scheme val="minor"/>
      </rPr>
      <t xml:space="preserve">wp,leach,i,t </t>
    </r>
    <r>
      <rPr>
        <sz val="11"/>
        <rFont val="Calibri"/>
        <family val="2"/>
        <scheme val="minor"/>
      </rPr>
      <t xml:space="preserve">Indirect nitrous oxide emissions produced from leaching and runoff of N, in regions where leaching and runoff occurs, due to fertilizer use for sample unit i in year t; t CO2e. </t>
    </r>
  </si>
  <si>
    <r>
      <rPr>
        <sz val="11"/>
        <color theme="0" tint="-0.34998626667073579"/>
        <rFont val="Calibri"/>
        <family val="2"/>
        <scheme val="minor"/>
      </rPr>
      <t>MB</t>
    </r>
    <r>
      <rPr>
        <vertAlign val="subscript"/>
        <sz val="11"/>
        <color theme="0" tint="-0.34998626667073579"/>
        <rFont val="Calibri"/>
        <family val="2"/>
        <scheme val="minor"/>
      </rPr>
      <t>g,wp,i,t</t>
    </r>
    <r>
      <rPr>
        <sz val="11"/>
        <color theme="0" tint="-0.34998626667073579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Annual dry matter, including aboveground and below ground, of N-fixing species g returned to soils for sample unit i in year t; t dm </t>
    </r>
  </si>
  <si>
    <t xml:space="preserve">Project Removals from Woody Perennials </t>
  </si>
  <si>
    <r>
      <rPr>
        <sz val="11"/>
        <color theme="0" tint="-0.34998626667073579"/>
        <rFont val="Calibri"/>
        <family val="2"/>
      </rPr>
      <t xml:space="preserve">A </t>
    </r>
    <r>
      <rPr>
        <sz val="11"/>
        <color theme="1"/>
        <rFont val="Calibri"/>
        <family val="2"/>
      </rPr>
      <t xml:space="preserve">Sum of areas of the biomass estimation strata within the project boundary; ha </t>
    </r>
  </si>
  <si>
    <r>
      <rPr>
        <sz val="11"/>
        <color theme="0" tint="-0.34998626667073579"/>
        <rFont val="Calibri"/>
        <family val="2"/>
        <scheme val="minor"/>
      </rPr>
      <t>b</t>
    </r>
    <r>
      <rPr>
        <vertAlign val="subscript"/>
        <sz val="11"/>
        <color theme="0" tint="-0.34998626667073579"/>
        <rFont val="Calibri"/>
        <family val="2"/>
        <scheme val="minor"/>
      </rPr>
      <t>TREE,t</t>
    </r>
    <r>
      <rPr>
        <sz val="11"/>
        <color theme="0" tint="-0.34998626667073579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Mean tree biomass per hectare within the project boundary at a given point of time in year t; t d.m. ha-1</t>
    </r>
  </si>
  <si>
    <r>
      <rPr>
        <sz val="11"/>
        <color theme="0" tint="-0.34998626667073579"/>
        <rFont val="Calibri"/>
        <family val="2"/>
      </rPr>
      <t>CF</t>
    </r>
    <r>
      <rPr>
        <vertAlign val="subscript"/>
        <sz val="11"/>
        <color theme="0" tint="-0.34998626667073579"/>
        <rFont val="Calibri"/>
        <family val="2"/>
      </rPr>
      <t>TREE</t>
    </r>
    <r>
      <rPr>
        <sz val="11"/>
        <color theme="0" tint="-0.34998626667073579"/>
        <rFont val="Calibri"/>
        <family val="2"/>
      </rPr>
      <t xml:space="preserve"> </t>
    </r>
    <r>
      <rPr>
        <sz val="11"/>
        <color theme="1"/>
        <rFont val="Calibri"/>
        <family val="2"/>
      </rPr>
      <t>Carbon fraction of tree biomass; t C t d.m.-1</t>
    </r>
  </si>
  <si>
    <r>
      <rPr>
        <sz val="11"/>
        <color theme="0" tint="-0.34998626667073579"/>
        <rFont val="Calibri"/>
        <family val="2"/>
      </rPr>
      <t>C</t>
    </r>
    <r>
      <rPr>
        <vertAlign val="subscript"/>
        <sz val="11"/>
        <color theme="0" tint="-0.34998626667073579"/>
        <rFont val="Calibri"/>
        <family val="2"/>
      </rPr>
      <t xml:space="preserve">SHRUB,bsl,t </t>
    </r>
    <r>
      <rPr>
        <sz val="11"/>
        <rFont val="Calibri"/>
        <family val="2"/>
      </rPr>
      <t xml:space="preserve">Carbon stock in shrub biomass within the project boundary at a given point of time in year t; t CO2-e </t>
    </r>
  </si>
  <si>
    <r>
      <rPr>
        <sz val="11"/>
        <color theme="0" tint="-0.34998626667073579"/>
        <rFont val="Calibri"/>
        <family val="2"/>
        <scheme val="minor"/>
      </rPr>
      <t>CF</t>
    </r>
    <r>
      <rPr>
        <vertAlign val="subscript"/>
        <sz val="11"/>
        <color theme="0" tint="-0.34998626667073579"/>
        <rFont val="Calibri"/>
        <family val="2"/>
        <scheme val="minor"/>
      </rPr>
      <t>S</t>
    </r>
    <r>
      <rPr>
        <sz val="11"/>
        <color theme="0" tint="-0.34998626667073579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Carbon fraction of shrub biomass; t C (t.d.m.)-1</t>
    </r>
  </si>
  <si>
    <r>
      <rPr>
        <sz val="11"/>
        <color theme="0" tint="-0.34998626667073579"/>
        <rFont val="Calibri"/>
        <family val="2"/>
        <scheme val="minor"/>
      </rPr>
      <t>R</t>
    </r>
    <r>
      <rPr>
        <vertAlign val="subscript"/>
        <sz val="11"/>
        <color theme="0" tint="-0.34998626667073579"/>
        <rFont val="Calibri"/>
        <family val="2"/>
        <scheme val="minor"/>
      </rPr>
      <t>S</t>
    </r>
    <r>
      <rPr>
        <sz val="11"/>
        <color theme="0" tint="-0.34998626667073579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Root-shoot ratio for shrubs; dimensionless </t>
    </r>
  </si>
  <si>
    <r>
      <rPr>
        <sz val="11"/>
        <color theme="0" tint="-0.34998626667073579"/>
        <rFont val="Calibri"/>
        <family val="2"/>
        <scheme val="minor"/>
      </rPr>
      <t>B</t>
    </r>
    <r>
      <rPr>
        <vertAlign val="subscript"/>
        <sz val="11"/>
        <color theme="0" tint="-0.34998626667073579"/>
        <rFont val="Calibri"/>
        <family val="2"/>
        <scheme val="minor"/>
      </rPr>
      <t>SHRUB,i,t</t>
    </r>
    <r>
      <rPr>
        <sz val="11"/>
        <color theme="0" tint="-0.34998626667073579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Shrub biomass per hectare in shrub biomass stratum i at a given point of time in year t; t d.m. ha-1</t>
    </r>
  </si>
  <si>
    <r>
      <rPr>
        <sz val="11"/>
        <color theme="0" tint="-0.34998626667073579"/>
        <rFont val="Calibri"/>
        <family val="2"/>
        <scheme val="minor"/>
      </rPr>
      <t>BDR</t>
    </r>
    <r>
      <rPr>
        <vertAlign val="subscript"/>
        <sz val="11"/>
        <color theme="0" tint="-0.34998626667073579"/>
        <rFont val="Calibri"/>
        <family val="2"/>
        <scheme val="minor"/>
      </rPr>
      <t>SF</t>
    </r>
    <r>
      <rPr>
        <sz val="11"/>
        <color theme="1"/>
        <rFont val="Calibri"/>
        <family val="2"/>
        <scheme val="minor"/>
      </rPr>
      <t xml:space="preserve"> Ratio of shrub biomass per hectare in land having a shrub crown cover
of 1.0 and default above-ground biomass content per hectare in forest
in the region/country where the A/R CDM project is located;
dimensionless</t>
    </r>
  </si>
  <si>
    <r>
      <rPr>
        <sz val="11"/>
        <color theme="0" tint="-0.34998626667073579"/>
        <rFont val="Calibri"/>
        <family val="2"/>
        <scheme val="minor"/>
      </rPr>
      <t>B</t>
    </r>
    <r>
      <rPr>
        <vertAlign val="subscript"/>
        <sz val="11"/>
        <color theme="0" tint="-0.34998626667073579"/>
        <rFont val="Calibri"/>
        <family val="2"/>
        <scheme val="minor"/>
      </rPr>
      <t>FOREST</t>
    </r>
    <r>
      <rPr>
        <sz val="11"/>
        <color theme="1"/>
        <rFont val="Calibri"/>
        <family val="2"/>
        <scheme val="minor"/>
      </rPr>
      <t xml:space="preserve"> Default above-ground biomass content in forest in the region/country
where the A/R CDM project is located; t d.m. ha-1</t>
    </r>
  </si>
  <si>
    <r>
      <rPr>
        <sz val="11"/>
        <color theme="0" tint="-0.34998626667073579"/>
        <rFont val="Calibri"/>
        <family val="2"/>
        <scheme val="minor"/>
      </rPr>
      <t>CC</t>
    </r>
    <r>
      <rPr>
        <vertAlign val="subscript"/>
        <sz val="11"/>
        <color theme="0" tint="-0.34998626667073579"/>
        <rFont val="Calibri"/>
        <family val="2"/>
        <scheme val="minor"/>
      </rPr>
      <t>SHRUB,i,t</t>
    </r>
    <r>
      <rPr>
        <sz val="11"/>
        <color theme="0" tint="-0.34998626667073579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Crown cover of shrubs in shrub biomass stratum i at a given point of
time in year t expressed as a fraction; dimensionless</t>
    </r>
  </si>
  <si>
    <r>
      <rPr>
        <sz val="11"/>
        <color theme="0" tint="-0.34998626667073579"/>
        <rFont val="Calibri"/>
        <family val="2"/>
        <scheme val="minor"/>
      </rPr>
      <t>EF</t>
    </r>
    <r>
      <rPr>
        <vertAlign val="subscript"/>
        <sz val="11"/>
        <color theme="0" tint="-0.34998626667073579"/>
        <rFont val="Calibri"/>
        <family val="2"/>
        <scheme val="minor"/>
      </rPr>
      <t>c,N20</t>
    </r>
    <r>
      <rPr>
        <sz val="11"/>
        <color theme="1"/>
        <rFont val="Calibri"/>
        <family val="2"/>
        <scheme val="minor"/>
      </rPr>
      <t xml:space="preserve"> Nitrous oxide emission factor for the burning of agricultural residue type c; g
N2O/kg dry matter burnt</t>
    </r>
  </si>
  <si>
    <r>
      <rPr>
        <sz val="11"/>
        <color theme="0" tint="-0.34998626667073579"/>
        <rFont val="Calibri"/>
        <family val="2"/>
      </rPr>
      <t>∆C</t>
    </r>
    <r>
      <rPr>
        <vertAlign val="subscript"/>
        <sz val="11"/>
        <color theme="0" tint="-0.34998626667073579"/>
        <rFont val="Calibri"/>
        <family val="2"/>
      </rPr>
      <t xml:space="preserve">TREE,t </t>
    </r>
    <r>
      <rPr>
        <sz val="11"/>
        <color theme="1"/>
        <rFont val="Calibri"/>
        <family val="2"/>
      </rPr>
      <t>Areal average carbon dioxide emission reductions from tree biomass in year t; t CO2-e/unit area</t>
    </r>
  </si>
  <si>
    <r>
      <rPr>
        <sz val="11"/>
        <color theme="0" tint="-0.34998626667073579"/>
        <rFont val="Calibri"/>
        <family val="2"/>
      </rPr>
      <t>∆C</t>
    </r>
    <r>
      <rPr>
        <vertAlign val="subscript"/>
        <sz val="11"/>
        <color theme="0" tint="-0.34998626667073579"/>
        <rFont val="Calibri"/>
        <family val="2"/>
      </rPr>
      <t>SHRUB,t</t>
    </r>
    <r>
      <rPr>
        <sz val="11"/>
        <color theme="1"/>
        <rFont val="Calibri"/>
        <family val="2"/>
      </rPr>
      <t xml:space="preserve"> Areal average carbon dioxide emission reductions from shrub biomass in year t; t CO2-e/unit area</t>
    </r>
  </si>
  <si>
    <r>
      <rPr>
        <sz val="11"/>
        <color theme="0" tint="-0.34998626667073579"/>
        <rFont val="Calibri"/>
        <family val="2"/>
        <scheme val="minor"/>
      </rPr>
      <t>A</t>
    </r>
    <r>
      <rPr>
        <vertAlign val="subscript"/>
        <sz val="11"/>
        <color theme="0" tint="-0.34998626667073579"/>
        <rFont val="Calibri"/>
        <family val="2"/>
        <scheme val="minor"/>
      </rPr>
      <t xml:space="preserve">SHRUB,i,t </t>
    </r>
    <r>
      <rPr>
        <vertAlign val="subscript"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Area of shrub biomass stratum i at a given point of time in year 2024; ha</t>
    </r>
  </si>
  <si>
    <r>
      <rPr>
        <sz val="11"/>
        <color theme="0" tint="-0.34998626667073579"/>
        <rFont val="Calibri"/>
        <family val="2"/>
        <scheme val="minor"/>
      </rPr>
      <t>A</t>
    </r>
    <r>
      <rPr>
        <vertAlign val="subscript"/>
        <sz val="11"/>
        <color theme="0" tint="-0.34998626667073579"/>
        <rFont val="Calibri"/>
        <family val="2"/>
        <scheme val="minor"/>
      </rPr>
      <t xml:space="preserve">SHRUB,i,t  </t>
    </r>
    <r>
      <rPr>
        <sz val="11"/>
        <color theme="1"/>
        <rFont val="Calibri"/>
        <family val="2"/>
        <scheme val="minor"/>
      </rPr>
      <t>Area of shrub biomass stratum i at a given point of time in year 2025; ha</t>
    </r>
  </si>
  <si>
    <r>
      <rPr>
        <sz val="11"/>
        <color theme="0" tint="-0.34998626667073579"/>
        <rFont val="Calibri"/>
        <family val="2"/>
      </rPr>
      <t>B</t>
    </r>
    <r>
      <rPr>
        <vertAlign val="subscript"/>
        <sz val="11"/>
        <color theme="0" tint="-0.34998626667073579"/>
        <rFont val="Calibri"/>
        <family val="2"/>
      </rPr>
      <t>TREE,t</t>
    </r>
    <r>
      <rPr>
        <vertAlign val="subscript"/>
        <sz val="11"/>
        <color theme="1"/>
        <rFont val="Calibri"/>
        <family val="2"/>
      </rPr>
      <t xml:space="preserve"> </t>
    </r>
    <r>
      <rPr>
        <sz val="11"/>
        <color theme="1"/>
        <rFont val="Calibri"/>
        <family val="2"/>
      </rPr>
      <t>Total tree biomass within the project boundary at a given point of time in year 2024; t d.m.</t>
    </r>
  </si>
  <si>
    <r>
      <rPr>
        <sz val="11"/>
        <color theme="0" tint="-0.34998626667073579"/>
        <rFont val="Calibri"/>
        <family val="2"/>
      </rPr>
      <t>B</t>
    </r>
    <r>
      <rPr>
        <vertAlign val="subscript"/>
        <sz val="11"/>
        <color theme="0" tint="-0.34998626667073579"/>
        <rFont val="Calibri"/>
        <family val="2"/>
      </rPr>
      <t>TREE,t</t>
    </r>
    <r>
      <rPr>
        <sz val="11"/>
        <color theme="1"/>
        <rFont val="Calibri"/>
        <family val="2"/>
      </rPr>
      <t xml:space="preserve"> Total tree biomass within the project boundary at a given point of time in year 2025; t d.m.</t>
    </r>
  </si>
  <si>
    <r>
      <rPr>
        <sz val="11"/>
        <color theme="0" tint="-0.34998626667073579"/>
        <rFont val="Calibri"/>
        <family val="2"/>
        <scheme val="minor"/>
      </rPr>
      <t>b</t>
    </r>
    <r>
      <rPr>
        <vertAlign val="subscript"/>
        <sz val="11"/>
        <color theme="0" tint="-0.34998626667073579"/>
        <rFont val="Calibri"/>
        <family val="2"/>
        <scheme val="minor"/>
      </rPr>
      <t>TREE,t</t>
    </r>
    <r>
      <rPr>
        <sz val="11"/>
        <color theme="0" tint="-0.34998626667073579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Mean tree biomass per hectare within the project boundary at a given point of time in year 2024; t d.m. ha-1</t>
    </r>
  </si>
  <si>
    <r>
      <rPr>
        <sz val="11"/>
        <color theme="0" tint="-0.34998626667073579"/>
        <rFont val="Calibri"/>
        <family val="2"/>
        <scheme val="minor"/>
      </rPr>
      <t>b</t>
    </r>
    <r>
      <rPr>
        <vertAlign val="subscript"/>
        <sz val="11"/>
        <color theme="0" tint="-0.34998626667073579"/>
        <rFont val="Calibri"/>
        <family val="2"/>
        <scheme val="minor"/>
      </rPr>
      <t>TREE,t</t>
    </r>
    <r>
      <rPr>
        <sz val="11"/>
        <color theme="1"/>
        <rFont val="Calibri"/>
        <family val="2"/>
        <scheme val="minor"/>
      </rPr>
      <t xml:space="preserve"> Mean tree biomass per hectare within the project boundary at a given point of time in year 2025; t d.m. ha-1</t>
    </r>
  </si>
  <si>
    <r>
      <rPr>
        <sz val="11"/>
        <color theme="0" tint="-0.34998626667073579"/>
        <rFont val="Calibri"/>
        <family val="2"/>
        <scheme val="minor"/>
      </rPr>
      <t>ER</t>
    </r>
    <r>
      <rPr>
        <vertAlign val="subscript"/>
        <sz val="11"/>
        <color theme="0" tint="-0.34998626667073579"/>
        <rFont val="Calibri"/>
        <family val="2"/>
        <scheme val="minor"/>
      </rPr>
      <t>t</t>
    </r>
    <r>
      <rPr>
        <sz val="11"/>
        <color theme="0" tint="-0.34998626667073579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Estimated net GHG emissions reductions and removals in year 2025; t CO2e</t>
    </r>
  </si>
  <si>
    <r>
      <rPr>
        <sz val="11"/>
        <color theme="0" tint="-0.34998626667073579"/>
        <rFont val="Calibri"/>
        <family val="2"/>
        <scheme val="minor"/>
      </rPr>
      <t>VCU</t>
    </r>
    <r>
      <rPr>
        <vertAlign val="subscript"/>
        <sz val="11"/>
        <color theme="0" tint="-0.34998626667073579"/>
        <rFont val="Calibri"/>
        <family val="2"/>
        <scheme val="minor"/>
      </rPr>
      <t>t</t>
    </r>
    <r>
      <rPr>
        <sz val="11"/>
        <color theme="0" tint="-0.34998626667073579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Number of VCU in year 2025; t CO2e</t>
    </r>
  </si>
  <si>
    <r>
      <t>UNC</t>
    </r>
    <r>
      <rPr>
        <vertAlign val="subscript"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 xml:space="preserve"> Uncertainty deduction in year t; fraction between 0 and 1</t>
    </r>
  </si>
  <si>
    <t xml:space="preserve">Number </t>
  </si>
  <si>
    <t>Cropland in Kenya adopting sustainable agricultural land management</t>
  </si>
  <si>
    <t xml:space="preserve">Project Category: Improved Agriculture Land Management </t>
  </si>
  <si>
    <t xml:space="preserve">Kenya </t>
  </si>
  <si>
    <t>VM0042 Methodology for Improved Agricultural Land Management, v1.0</t>
  </si>
  <si>
    <t>The project is within Kenya in a combined area of 1000 ha</t>
  </si>
  <si>
    <t>January 1,2024 - December 31, 2034</t>
  </si>
  <si>
    <t>January 1,2032- December 31, 2032</t>
  </si>
  <si>
    <t>January 1, 2033 - December 31, 2033</t>
  </si>
  <si>
    <t>Simplified baseline and monitoring methodology for small scale CDM afforestation and reforestation project activities implemented on lands other than wetlands</t>
  </si>
  <si>
    <t>Tool for testing significance of GHG emissions in A/R CDM project activities</t>
  </si>
  <si>
    <t>Above Ground Woody Biomass</t>
  </si>
  <si>
    <t>Fossil Fuels</t>
  </si>
  <si>
    <t>Enteric Fermentation</t>
  </si>
  <si>
    <t>Manure Deposition</t>
  </si>
  <si>
    <t>Use of Nitrogen Fertilizers</t>
  </si>
  <si>
    <t>Use of N-Fixing Species</t>
  </si>
  <si>
    <t xml:space="preserve">Biomass Burning </t>
  </si>
  <si>
    <t>Monitoring plan was stuctured based on VM0042 v1.0 criteria.</t>
  </si>
  <si>
    <r>
      <rPr>
        <sz val="11"/>
        <color theme="0" tint="-0.34998626667073579"/>
        <rFont val="Calibri"/>
        <family val="2"/>
      </rPr>
      <t>C</t>
    </r>
    <r>
      <rPr>
        <vertAlign val="subscript"/>
        <sz val="11"/>
        <color theme="0" tint="-0.34998626667073579"/>
        <rFont val="Calibri"/>
        <family val="2"/>
      </rPr>
      <t>TREE,bsl,t</t>
    </r>
    <r>
      <rPr>
        <sz val="11"/>
        <color theme="1"/>
        <rFont val="Calibri"/>
        <family val="2"/>
      </rPr>
      <t xml:space="preserve"> Carbon stock in trees in the tree biomass estimation strata; 2025
t CO2e</t>
    </r>
  </si>
  <si>
    <r>
      <rPr>
        <sz val="11"/>
        <color theme="0" tint="-0.34998626667073579"/>
        <rFont val="Calibri"/>
        <family val="2"/>
      </rPr>
      <t>C</t>
    </r>
    <r>
      <rPr>
        <vertAlign val="subscript"/>
        <sz val="11"/>
        <color theme="0" tint="-0.34998626667073579"/>
        <rFont val="Calibri"/>
        <family val="2"/>
      </rPr>
      <t>TREE,bsl,t</t>
    </r>
    <r>
      <rPr>
        <sz val="11"/>
        <color theme="1"/>
        <rFont val="Calibri"/>
        <family val="2"/>
      </rPr>
      <t xml:space="preserve"> Carbon stock in trees in the tree biomass estimation strata; 2024
t CO2e</t>
    </r>
  </si>
  <si>
    <r>
      <rPr>
        <sz val="11"/>
        <color theme="0" tint="-0.34998626667073579"/>
        <rFont val="Calibri"/>
        <family val="2"/>
      </rPr>
      <t>C</t>
    </r>
    <r>
      <rPr>
        <vertAlign val="subscript"/>
        <sz val="11"/>
        <color theme="0" tint="-0.34998626667073579"/>
        <rFont val="Calibri"/>
        <family val="2"/>
      </rPr>
      <t>TREE,wp,t</t>
    </r>
    <r>
      <rPr>
        <sz val="11"/>
        <color theme="1"/>
        <rFont val="Calibri"/>
        <family val="2"/>
      </rPr>
      <t xml:space="preserve"> Carbon stock in trees in the tree biomass estimation strata; 2025
t CO2e</t>
    </r>
  </si>
  <si>
    <r>
      <rPr>
        <sz val="11"/>
        <color theme="0" tint="-0.34998626667073579"/>
        <rFont val="Calibri"/>
        <family val="2"/>
      </rPr>
      <t>C</t>
    </r>
    <r>
      <rPr>
        <vertAlign val="subscript"/>
        <sz val="11"/>
        <color theme="0" tint="-0.34998626667073579"/>
        <rFont val="Calibri"/>
        <family val="2"/>
      </rPr>
      <t>TREE,wp,t</t>
    </r>
    <r>
      <rPr>
        <sz val="11"/>
        <color theme="1"/>
        <rFont val="Calibri"/>
        <family val="2"/>
      </rPr>
      <t xml:space="preserve"> Carbon stock in trees in the tree biomass estimation strata; 2024
t CO2e</t>
    </r>
  </si>
  <si>
    <r>
      <rPr>
        <sz val="11"/>
        <color theme="0" tint="-0.34998626667073579"/>
        <rFont val="Calibri"/>
        <family val="2"/>
      </rPr>
      <t>C</t>
    </r>
    <r>
      <rPr>
        <vertAlign val="subscript"/>
        <sz val="11"/>
        <color theme="0" tint="-0.34998626667073579"/>
        <rFont val="Calibri"/>
        <family val="2"/>
      </rPr>
      <t xml:space="preserve">SHRUB,wp,t </t>
    </r>
    <r>
      <rPr>
        <sz val="11"/>
        <rFont val="Calibri"/>
        <family val="2"/>
      </rPr>
      <t xml:space="preserve">Carbon stock in shrub biomass within the project boundary at a given point of time in year 2024; t CO2-e </t>
    </r>
  </si>
  <si>
    <r>
      <rPr>
        <sz val="11"/>
        <color theme="0" tint="-0.34998626667073579"/>
        <rFont val="Calibri"/>
        <family val="2"/>
      </rPr>
      <t>C</t>
    </r>
    <r>
      <rPr>
        <vertAlign val="subscript"/>
        <sz val="11"/>
        <color theme="0" tint="-0.34998626667073579"/>
        <rFont val="Calibri"/>
        <family val="2"/>
      </rPr>
      <t xml:space="preserve">SHRUB,wp,t </t>
    </r>
    <r>
      <rPr>
        <sz val="11"/>
        <color theme="1"/>
        <rFont val="Calibri"/>
        <family val="2"/>
      </rPr>
      <t xml:space="preserve">Carbon stock in shrub biomass within the project boundary at a given point of time in year 2025; t CO2-e </t>
    </r>
  </si>
  <si>
    <r>
      <rPr>
        <sz val="11"/>
        <color theme="0" tint="-0.34998626667073579"/>
        <rFont val="Calibri"/>
        <family val="2"/>
        <scheme val="minor"/>
      </rPr>
      <t>VS</t>
    </r>
    <r>
      <rPr>
        <vertAlign val="subscript"/>
        <sz val="11"/>
        <color theme="0" tint="-0.34998626667073579"/>
        <rFont val="Calibri"/>
        <family val="2"/>
        <scheme val="minor"/>
      </rPr>
      <t>l,i,t</t>
    </r>
    <r>
      <rPr>
        <sz val="11"/>
        <color theme="0" tint="-0.34998626667073579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Annual volatile solids excretion per head for livestock type l in sample unit i in year t; kg volatile solids/( head * day)</t>
    </r>
  </si>
  <si>
    <r>
      <rPr>
        <sz val="11"/>
        <color theme="0" tint="-0.34998626667073579"/>
        <rFont val="Calibri"/>
        <family val="2"/>
      </rPr>
      <t>∆C</t>
    </r>
    <r>
      <rPr>
        <vertAlign val="subscript"/>
        <sz val="11"/>
        <color theme="0" tint="-0.34998626667073579"/>
        <rFont val="Calibri"/>
        <family val="2"/>
      </rPr>
      <t>TREE(t1,t2)</t>
    </r>
    <r>
      <rPr>
        <sz val="11"/>
        <color theme="0" tint="-0.34998626667073579"/>
        <rFont val="Calibri"/>
        <family val="2"/>
      </rPr>
      <t xml:space="preserve"> </t>
    </r>
    <r>
      <rPr>
        <sz val="11"/>
        <color theme="1"/>
        <rFont val="Calibri"/>
        <family val="2"/>
      </rPr>
      <t>Change in carbon stock in tree biomass within the project boundary between the earlier verification carried out at time t1 and the later verification carried out at time t2; t CO2-e / ha-1</t>
    </r>
  </si>
  <si>
    <r>
      <rPr>
        <sz val="11"/>
        <color theme="0" tint="-0.34998626667073579"/>
        <rFont val="Calibri"/>
        <family val="2"/>
      </rPr>
      <t>∆C</t>
    </r>
    <r>
      <rPr>
        <vertAlign val="subscript"/>
        <sz val="11"/>
        <color theme="0" tint="-0.34998626667073579"/>
        <rFont val="Calibri"/>
        <family val="2"/>
      </rPr>
      <t xml:space="preserve">SHRUB </t>
    </r>
    <r>
      <rPr>
        <sz val="11"/>
        <color theme="1"/>
        <rFont val="Calibri"/>
        <family val="2"/>
      </rPr>
      <t>Rate of change in carbon stock in shrub biomass within the project boundary
during the period between a point of time in year t1 and a point of time in year t2;
t CO2-e yr-1/ ha-1</t>
    </r>
  </si>
  <si>
    <r>
      <rPr>
        <sz val="11"/>
        <color theme="0" tint="-0.34998626667073579"/>
        <rFont val="Calibri"/>
        <family val="2"/>
        <scheme val="minor"/>
      </rPr>
      <t>b</t>
    </r>
    <r>
      <rPr>
        <vertAlign val="subscript"/>
        <sz val="11"/>
        <color theme="0" tint="-0.34998626667073579"/>
        <rFont val="Calibri"/>
        <family val="2"/>
        <scheme val="minor"/>
      </rPr>
      <t>TREE,t</t>
    </r>
    <r>
      <rPr>
        <sz val="11"/>
        <color theme="1"/>
        <rFont val="Calibri"/>
        <family val="2"/>
        <scheme val="minor"/>
      </rPr>
      <t xml:space="preserve"> Mean tree biomass per hectare within the project boundary at a given point of time in year t; t d.m. ha-1</t>
    </r>
  </si>
  <si>
    <r>
      <rPr>
        <sz val="11"/>
        <color theme="0" tint="-0.34998626667073579"/>
        <rFont val="Calibri"/>
        <family val="2"/>
      </rPr>
      <t>t</t>
    </r>
    <r>
      <rPr>
        <sz val="11"/>
        <color theme="1"/>
        <rFont val="Calibri"/>
        <family val="2"/>
      </rPr>
      <t xml:space="preserve"> Project length in years</t>
    </r>
  </si>
  <si>
    <r>
      <rPr>
        <sz val="11"/>
        <color theme="0" tint="-0.34998626667073579"/>
        <rFont val="Calibri"/>
        <family val="2"/>
        <scheme val="minor"/>
      </rPr>
      <t>A</t>
    </r>
    <r>
      <rPr>
        <vertAlign val="subscript"/>
        <sz val="11"/>
        <color theme="0" tint="-0.34998626667073579"/>
        <rFont val="Calibri"/>
        <family val="2"/>
        <scheme val="minor"/>
      </rPr>
      <t xml:space="preserve">SHRUB,i,t </t>
    </r>
    <r>
      <rPr>
        <vertAlign val="subscript"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Area of shrub biomass stratum i at a given point of time in year 2025; ha</t>
    </r>
  </si>
  <si>
    <r>
      <rPr>
        <sz val="11"/>
        <color theme="0" tint="-0.34998626667073579"/>
        <rFont val="Calibri"/>
        <family val="2"/>
      </rPr>
      <t>B</t>
    </r>
    <r>
      <rPr>
        <vertAlign val="subscript"/>
        <sz val="11"/>
        <color theme="0" tint="-0.34998626667073579"/>
        <rFont val="Calibri"/>
        <family val="2"/>
      </rPr>
      <t>TREE,t</t>
    </r>
    <r>
      <rPr>
        <vertAlign val="subscript"/>
        <sz val="11"/>
        <color theme="1"/>
        <rFont val="Calibri"/>
        <family val="2"/>
      </rPr>
      <t xml:space="preserve"> </t>
    </r>
    <r>
      <rPr>
        <sz val="11"/>
        <color theme="1"/>
        <rFont val="Calibri"/>
        <family val="2"/>
      </rPr>
      <t>Total tree biomass within the project boundary at a given point of time in year 2025; t d.m.</t>
    </r>
  </si>
  <si>
    <r>
      <rPr>
        <sz val="11"/>
        <color theme="0" tint="-0.34998626667073579"/>
        <rFont val="Calibri"/>
        <family val="2"/>
      </rPr>
      <t>∆C</t>
    </r>
    <r>
      <rPr>
        <vertAlign val="subscript"/>
        <sz val="11"/>
        <color theme="0" tint="-0.34998626667073579"/>
        <rFont val="Calibri"/>
        <family val="2"/>
      </rPr>
      <t>SHRUB</t>
    </r>
    <r>
      <rPr>
        <vertAlign val="subscript"/>
        <sz val="11"/>
        <color theme="1"/>
        <rFont val="Calibri"/>
        <family val="2"/>
      </rPr>
      <t xml:space="preserve"> </t>
    </r>
    <r>
      <rPr>
        <sz val="11"/>
        <color theme="1"/>
        <rFont val="Calibri"/>
        <family val="2"/>
      </rPr>
      <t>Rate of change in carbon stock in shrub biomass within the baseline boundary during the period between a point of time in year t1 and a point of time in year t2; t CO2-e yr-1/ ha-1</t>
    </r>
  </si>
  <si>
    <r>
      <rPr>
        <sz val="11"/>
        <color theme="0" tint="-0.34998626667073579"/>
        <rFont val="Calibri"/>
        <family val="2"/>
        <scheme val="minor"/>
      </rPr>
      <t>∆C</t>
    </r>
    <r>
      <rPr>
        <vertAlign val="subscript"/>
        <sz val="11"/>
        <color theme="0" tint="-0.34998626667073579"/>
        <rFont val="Calibri"/>
        <family val="2"/>
        <scheme val="minor"/>
      </rPr>
      <t>TREE(t1,t2)</t>
    </r>
    <r>
      <rPr>
        <sz val="11"/>
        <color theme="0" tint="-0.34998626667073579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Change in carbon stock in tree biomass within the baseline boundary between the earlier verification carried out at time t1 and the later verification carried out at time t2; t CO2-e / ha-1</t>
    </r>
  </si>
  <si>
    <r>
      <rPr>
        <sz val="11"/>
        <color theme="0" tint="-0.34998626667073579"/>
        <rFont val="Calibri"/>
        <family val="2"/>
        <scheme val="minor"/>
      </rPr>
      <t>W</t>
    </r>
    <r>
      <rPr>
        <vertAlign val="subscript"/>
        <sz val="11"/>
        <color theme="0" tint="-0.34998626667073579"/>
        <rFont val="Calibri"/>
        <family val="2"/>
        <scheme val="minor"/>
      </rPr>
      <t>wp,l,i,t</t>
    </r>
    <r>
      <rPr>
        <sz val="11"/>
        <color theme="0" tint="-0.34998626667073579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Average weight in the project scenario of livestock type l for sample unit i in year t; kg animal mass/head</t>
    </r>
  </si>
  <si>
    <r>
      <t>CO2ff</t>
    </r>
    <r>
      <rPr>
        <vertAlign val="subscript"/>
        <sz val="11"/>
        <color theme="0" tint="-0.34998626667073579"/>
        <rFont val="Calibri"/>
        <family val="2"/>
      </rPr>
      <t>wp</t>
    </r>
    <r>
      <rPr>
        <sz val="11"/>
        <color theme="0" tint="-0.34998626667073579"/>
        <rFont val="Calibri"/>
        <family val="2"/>
      </rPr>
      <t xml:space="preserve">,i,t </t>
    </r>
    <r>
      <rPr>
        <sz val="11"/>
        <rFont val="Calibri"/>
        <family val="2"/>
      </rPr>
      <t>Carbon dioxide emissions from fossil fuel combustion in the project scenario
for sample unit i in year t; tCO2e/unit area</t>
    </r>
  </si>
  <si>
    <r>
      <rPr>
        <sz val="11"/>
        <color theme="0" tint="-0.34998626667073579"/>
        <rFont val="Calibri"/>
        <family val="2"/>
        <scheme val="minor"/>
      </rPr>
      <t>EFF</t>
    </r>
    <r>
      <rPr>
        <vertAlign val="subscript"/>
        <sz val="11"/>
        <color theme="0" tint="-0.34998626667073579"/>
        <rFont val="Calibri"/>
        <family val="2"/>
        <scheme val="minor"/>
      </rPr>
      <t>wp,j,i,t</t>
    </r>
    <r>
      <rPr>
        <sz val="11"/>
        <color theme="1"/>
        <rFont val="Calibri"/>
        <family val="2"/>
        <scheme val="minor"/>
      </rPr>
      <t xml:space="preserve"> Carbon dioxide emissions from fossil fuel combustion in the project scenario in fossil fuel vehicle/equipment type j for sample unit i in year t; tCO2e</t>
    </r>
  </si>
  <si>
    <r>
      <rPr>
        <sz val="11"/>
        <color theme="0" tint="-0.34998626667073579"/>
        <rFont val="Calibri"/>
        <family val="2"/>
        <scheme val="minor"/>
      </rPr>
      <t>CH4_ent</t>
    </r>
    <r>
      <rPr>
        <vertAlign val="subscript"/>
        <sz val="11"/>
        <color theme="0" tint="-0.34998626667073579"/>
        <rFont val="Calibri"/>
        <family val="2"/>
        <scheme val="minor"/>
      </rPr>
      <t xml:space="preserve">wp,i,t </t>
    </r>
    <r>
      <rPr>
        <sz val="11"/>
        <color theme="1"/>
        <rFont val="Calibri"/>
        <family val="2"/>
        <scheme val="minor"/>
      </rPr>
      <t>Methane emissions from livestock enteric fermentation in the project scenario
for sample unit i in year t; tCO2e/unit area</t>
    </r>
  </si>
  <si>
    <r>
      <rPr>
        <sz val="11"/>
        <color theme="0" tint="-0.34998626667073579"/>
        <rFont val="Calibri"/>
        <family val="2"/>
        <scheme val="minor"/>
      </rPr>
      <t>P</t>
    </r>
    <r>
      <rPr>
        <vertAlign val="subscript"/>
        <sz val="11"/>
        <color theme="0" tint="-0.34998626667073579"/>
        <rFont val="Calibri"/>
        <family val="2"/>
        <scheme val="minor"/>
      </rPr>
      <t xml:space="preserve">wp,l,i,,t </t>
    </r>
    <r>
      <rPr>
        <sz val="11"/>
        <color theme="1"/>
        <rFont val="Calibri"/>
        <family val="2"/>
        <scheme val="minor"/>
      </rPr>
      <t>Population of grazing livestock in the project scenario of type l in sample unit I in year t; head</t>
    </r>
  </si>
  <si>
    <r>
      <rPr>
        <sz val="11"/>
        <color theme="0" tint="-0.34998626667073579"/>
        <rFont val="Calibri"/>
        <family val="2"/>
        <scheme val="minor"/>
      </rPr>
      <t>Days</t>
    </r>
    <r>
      <rPr>
        <vertAlign val="subscript"/>
        <sz val="11"/>
        <color theme="0" tint="-0.34998626667073579"/>
        <rFont val="Calibri"/>
        <family val="2"/>
        <scheme val="minor"/>
      </rPr>
      <t>wp,l,i,t</t>
    </r>
    <r>
      <rPr>
        <sz val="11"/>
        <color theme="1"/>
        <rFont val="Calibri"/>
        <family val="2"/>
        <scheme val="minor"/>
      </rPr>
      <t xml:space="preserve"> Average grazing days per head in the project scenario for each livestock type l in sample unit i in year t; days</t>
    </r>
  </si>
  <si>
    <r>
      <rPr>
        <sz val="11"/>
        <color theme="0" tint="-0.34998626667073579"/>
        <rFont val="Calibri"/>
        <family val="2"/>
        <scheme val="minor"/>
      </rPr>
      <t>CH4_md</t>
    </r>
    <r>
      <rPr>
        <vertAlign val="subscript"/>
        <sz val="11"/>
        <color theme="0" tint="-0.34998626667073579"/>
        <rFont val="Calibri"/>
        <family val="2"/>
        <scheme val="minor"/>
      </rPr>
      <t>wp,i,t</t>
    </r>
    <r>
      <rPr>
        <sz val="11"/>
        <color theme="0" tint="-0.34998626667073579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>Project</t>
    </r>
    <r>
      <rPr>
        <sz val="11"/>
        <color theme="1"/>
        <rFont val="Calibri"/>
        <family val="2"/>
        <scheme val="minor"/>
      </rPr>
      <t xml:space="preserve"> CH4 emissions from manure deposition in the project scenario for sample unit i in year t; t CO2e/unit area</t>
    </r>
  </si>
  <si>
    <r>
      <rPr>
        <sz val="11"/>
        <color theme="0" tint="-0.34998626667073579"/>
        <rFont val="Calibri"/>
        <family val="2"/>
        <scheme val="minor"/>
      </rPr>
      <t>N2O_md</t>
    </r>
    <r>
      <rPr>
        <vertAlign val="subscript"/>
        <sz val="11"/>
        <color theme="0" tint="-0.34998626667073579"/>
        <rFont val="Calibri"/>
        <family val="2"/>
        <scheme val="minor"/>
      </rPr>
      <t>wp,i,t</t>
    </r>
    <r>
      <rPr>
        <sz val="11"/>
        <color theme="0" tint="-0.34998626667073579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Nitrous oxide emissions due to manure deposition in the project scenario for sample unit i in year t; t CO2e/unit area</t>
    </r>
  </si>
  <si>
    <r>
      <rPr>
        <sz val="11"/>
        <color theme="0" tint="-0.34998626667073579"/>
        <rFont val="Calibri"/>
        <family val="2"/>
        <scheme val="minor"/>
      </rPr>
      <t>N2O_md</t>
    </r>
    <r>
      <rPr>
        <vertAlign val="subscript"/>
        <sz val="11"/>
        <color theme="0" tint="-0.34998626667073579"/>
        <rFont val="Calibri"/>
        <family val="2"/>
        <scheme val="minor"/>
      </rPr>
      <t xml:space="preserve">wp,direct,i,t </t>
    </r>
    <r>
      <rPr>
        <sz val="11"/>
        <color theme="1"/>
        <rFont val="Calibri"/>
        <family val="2"/>
        <scheme val="minor"/>
      </rPr>
      <t>Direct nitrous oxide emissions due to manure deposition in the project scenario for sample unit i in year t; t CO2e/unit area</t>
    </r>
  </si>
  <si>
    <r>
      <rPr>
        <sz val="11"/>
        <color theme="0" tint="-0.34998626667073579"/>
        <rFont val="Calibri"/>
        <family val="2"/>
        <scheme val="minor"/>
      </rPr>
      <t>P</t>
    </r>
    <r>
      <rPr>
        <vertAlign val="subscript"/>
        <sz val="11"/>
        <color theme="0" tint="-0.34998626667073579"/>
        <rFont val="Calibri"/>
        <family val="2"/>
        <scheme val="minor"/>
      </rPr>
      <t>wp,l,i,t</t>
    </r>
    <r>
      <rPr>
        <vertAlign val="subscript"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Project</t>
    </r>
    <r>
      <rPr>
        <vertAlign val="subscript"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population of livestock type l for sample unit i in year t; head</t>
    </r>
  </si>
  <si>
    <r>
      <rPr>
        <sz val="11"/>
        <color theme="0" tint="-0.34998626667073579"/>
        <rFont val="Calibri"/>
        <family val="2"/>
        <scheme val="minor"/>
      </rPr>
      <t>MS</t>
    </r>
    <r>
      <rPr>
        <vertAlign val="subscript"/>
        <sz val="11"/>
        <color theme="0" tint="-0.34998626667073579"/>
        <rFont val="Calibri"/>
        <family val="2"/>
        <scheme val="minor"/>
      </rPr>
      <t>wp,l,i,t</t>
    </r>
    <r>
      <rPr>
        <sz val="11"/>
        <color theme="0" tint="-0.34998626667073579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 xml:space="preserve">Project </t>
    </r>
    <r>
      <rPr>
        <sz val="11"/>
        <color theme="1"/>
        <rFont val="Calibri"/>
        <family val="2"/>
        <scheme val="minor"/>
      </rPr>
      <t>fraction of total annual N excretion for each livestock type l for sample unit i in year t that is deposited on the project area; %</t>
    </r>
  </si>
  <si>
    <r>
      <rPr>
        <sz val="11"/>
        <color theme="0" tint="-0.34998626667073579"/>
        <rFont val="Calibri"/>
        <family val="2"/>
        <scheme val="minor"/>
      </rPr>
      <t>N2O_md</t>
    </r>
    <r>
      <rPr>
        <vertAlign val="subscript"/>
        <sz val="11"/>
        <color theme="0" tint="-0.34998626667073579"/>
        <rFont val="Calibri"/>
        <family val="2"/>
        <scheme val="minor"/>
      </rPr>
      <t>wp,indirect,i,t</t>
    </r>
    <r>
      <rPr>
        <vertAlign val="subscript"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Indirect nitrous oxide emissions due to manure deposition in the project scenario for sample unit i in year t; t CO2e/unit area</t>
    </r>
  </si>
  <si>
    <r>
      <rPr>
        <sz val="11"/>
        <color theme="0" tint="-0.34998626667073579"/>
        <rFont val="Calibri"/>
        <family val="2"/>
        <scheme val="minor"/>
      </rPr>
      <t>CH4_bb</t>
    </r>
    <r>
      <rPr>
        <vertAlign val="subscript"/>
        <sz val="11"/>
        <color theme="0" tint="-0.34998626667073579"/>
        <rFont val="Calibri"/>
        <family val="2"/>
        <scheme val="minor"/>
      </rPr>
      <t>wp,i,t</t>
    </r>
    <r>
      <rPr>
        <sz val="11"/>
        <color theme="0" tint="-0.34998626667073579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Methane emissions in the project scenario from biomass burning for sample unit i in year t; t CO2e/unit area</t>
    </r>
  </si>
  <si>
    <r>
      <rPr>
        <sz val="11"/>
        <color theme="0" tint="-0.34998626667073579"/>
        <rFont val="Calibri"/>
        <family val="2"/>
        <scheme val="minor"/>
      </rPr>
      <t>MB</t>
    </r>
    <r>
      <rPr>
        <vertAlign val="subscript"/>
        <sz val="11"/>
        <color theme="0" tint="-0.34998626667073579"/>
        <rFont val="Calibri"/>
        <family val="2"/>
        <scheme val="minor"/>
      </rPr>
      <t xml:space="preserve">wp,c,i,t </t>
    </r>
    <r>
      <rPr>
        <sz val="11"/>
        <color theme="1"/>
        <rFont val="Calibri"/>
        <family val="2"/>
        <scheme val="minor"/>
      </rPr>
      <t>Mass of agricultural residues of type c burned in the project scenario for sample unit i in year t; kilograms</t>
    </r>
  </si>
  <si>
    <r>
      <rPr>
        <sz val="11"/>
        <color theme="0" tint="-0.34998626667073579"/>
        <rFont val="Calibri"/>
        <family val="2"/>
        <scheme val="minor"/>
      </rPr>
      <t>N2O_bb</t>
    </r>
    <r>
      <rPr>
        <vertAlign val="subscript"/>
        <sz val="11"/>
        <color theme="0" tint="-0.34998626667073579"/>
        <rFont val="Calibri"/>
        <family val="2"/>
        <scheme val="minor"/>
      </rPr>
      <t>wp,i,t</t>
    </r>
    <r>
      <rPr>
        <sz val="11"/>
        <color theme="1"/>
        <rFont val="Calibri"/>
        <family val="2"/>
        <scheme val="minor"/>
      </rPr>
      <t xml:space="preserve"> Nitrous oxide emissions in the project scenario from biomass burning for sample unit i in year t; t CO2e/unit area</t>
    </r>
  </si>
  <si>
    <r>
      <rPr>
        <sz val="11"/>
        <color theme="0" tint="-0.34998626667073579"/>
        <rFont val="Calibri"/>
        <family val="2"/>
        <scheme val="minor"/>
      </rPr>
      <t>N2Osoil</t>
    </r>
    <r>
      <rPr>
        <vertAlign val="subscript"/>
        <sz val="11"/>
        <color theme="0" tint="-0.34998626667073579"/>
        <rFont val="Calibri"/>
        <family val="2"/>
        <scheme val="minor"/>
      </rPr>
      <t>wp,i,t</t>
    </r>
    <r>
      <rPr>
        <sz val="11"/>
        <color theme="0" tint="-0.34998626667073579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Nitrous oxide emissions due to nitrogen inputs to soils in the project scenario for sample unit i in year t; t CO2e/unit area</t>
    </r>
  </si>
  <si>
    <r>
      <rPr>
        <sz val="11"/>
        <color theme="0" tint="-0.34998626667073579"/>
        <rFont val="Calibri"/>
        <family val="2"/>
        <scheme val="minor"/>
      </rPr>
      <t>N2Ofert</t>
    </r>
    <r>
      <rPr>
        <vertAlign val="subscript"/>
        <sz val="11"/>
        <color theme="0" tint="-0.34998626667073579"/>
        <rFont val="Calibri"/>
        <family val="2"/>
        <scheme val="minor"/>
      </rPr>
      <t>wp,i,t</t>
    </r>
    <r>
      <rPr>
        <sz val="11"/>
        <color theme="0" tint="-0.34998626667073579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Nitrous oxide emissions due to fertilizer use in the project scenario for sample unit i in year t; t CO2e/unit area</t>
    </r>
  </si>
  <si>
    <r>
      <rPr>
        <sz val="11"/>
        <color theme="0" tint="-0.34998626667073579"/>
        <rFont val="Calibri"/>
        <family val="2"/>
        <scheme val="minor"/>
      </rPr>
      <t>N2Ofert</t>
    </r>
    <r>
      <rPr>
        <vertAlign val="subscript"/>
        <sz val="11"/>
        <color theme="0" tint="-0.34998626667073579"/>
        <rFont val="Calibri"/>
        <family val="2"/>
        <scheme val="minor"/>
      </rPr>
      <t>wp,direct,i,t</t>
    </r>
    <r>
      <rPr>
        <sz val="11"/>
        <color theme="0" tint="-0.34998626667073579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Direct nitrous oxide emissions due to fertilizer use in the project scenario for sample unit i in year t; t CO2e/unit area</t>
    </r>
  </si>
  <si>
    <r>
      <rPr>
        <sz val="11"/>
        <color theme="0" tint="-0.34998626667073579"/>
        <rFont val="Calibri"/>
        <family val="2"/>
        <scheme val="minor"/>
      </rPr>
      <t>FSN</t>
    </r>
    <r>
      <rPr>
        <vertAlign val="subscript"/>
        <sz val="11"/>
        <color theme="0" tint="-0.34998626667073579"/>
        <rFont val="Calibri"/>
        <family val="2"/>
        <scheme val="minor"/>
      </rPr>
      <t>,wp,i,t</t>
    </r>
    <r>
      <rPr>
        <sz val="11"/>
        <color theme="0" tint="-0.34998626667073579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 xml:space="preserve">Project </t>
    </r>
    <r>
      <rPr>
        <sz val="11"/>
        <color theme="1"/>
        <rFont val="Calibri"/>
        <family val="2"/>
        <scheme val="minor"/>
      </rPr>
      <t>synthetic N fertilizer applied for sample unit i in year t; t N</t>
    </r>
  </si>
  <si>
    <r>
      <rPr>
        <sz val="11"/>
        <color theme="0" tint="-0.34998626667073579"/>
        <rFont val="Calibri"/>
        <family val="2"/>
        <scheme val="minor"/>
      </rPr>
      <t>Mb</t>
    </r>
    <r>
      <rPr>
        <vertAlign val="subscript"/>
        <sz val="11"/>
        <color theme="0" tint="-0.34998626667073579"/>
        <rFont val="Calibri"/>
        <family val="2"/>
        <scheme val="minor"/>
      </rPr>
      <t>sl,SF,i,t</t>
    </r>
    <r>
      <rPr>
        <sz val="11"/>
        <color theme="0" tint="-0.34998626667073579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Mass of project N containing synthetic fertilizer type SF applied for
sample unit i in year t; t fertilizer</t>
    </r>
  </si>
  <si>
    <r>
      <rPr>
        <sz val="11"/>
        <color theme="0" tint="-0.34998626667073579"/>
        <rFont val="Calibri"/>
        <family val="2"/>
        <scheme val="minor"/>
      </rPr>
      <t>NC</t>
    </r>
    <r>
      <rPr>
        <vertAlign val="subscript"/>
        <sz val="11"/>
        <color theme="0" tint="-0.34998626667073579"/>
        <rFont val="Calibri"/>
        <family val="2"/>
        <scheme val="minor"/>
      </rPr>
      <t>wp,SF,i,t</t>
    </r>
    <r>
      <rPr>
        <sz val="11"/>
        <color theme="0" tint="-0.34998626667073579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N content of project synthetic fertilizer type SF applied; t N/t fertilizer</t>
    </r>
  </si>
  <si>
    <r>
      <rPr>
        <sz val="11"/>
        <color theme="0" tint="-0.34998626667073579"/>
        <rFont val="Calibri"/>
        <family val="2"/>
        <scheme val="minor"/>
      </rPr>
      <t>FON</t>
    </r>
    <r>
      <rPr>
        <vertAlign val="subscript"/>
        <sz val="11"/>
        <color theme="0" tint="-0.34998626667073579"/>
        <rFont val="Calibri"/>
        <family val="2"/>
        <scheme val="minor"/>
      </rPr>
      <t>,wp,i,t</t>
    </r>
    <r>
      <rPr>
        <sz val="11"/>
        <color theme="0" tint="-0.34998626667073579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 xml:space="preserve">Project </t>
    </r>
    <r>
      <rPr>
        <sz val="11"/>
        <color theme="1"/>
        <rFont val="Calibri"/>
        <family val="2"/>
        <scheme val="minor"/>
      </rPr>
      <t>organic N fertilizer applied for sample unit i in year t; t N</t>
    </r>
  </si>
  <si>
    <r>
      <rPr>
        <sz val="11"/>
        <color theme="0" tint="-0.34998626667073579"/>
        <rFont val="Calibri"/>
        <family val="2"/>
        <scheme val="minor"/>
      </rPr>
      <t>M</t>
    </r>
    <r>
      <rPr>
        <vertAlign val="subscript"/>
        <sz val="11"/>
        <color theme="0" tint="-0.34998626667073579"/>
        <rFont val="Calibri"/>
        <family val="2"/>
        <scheme val="minor"/>
      </rPr>
      <t>wp,OF,i,t</t>
    </r>
    <r>
      <rPr>
        <sz val="11"/>
        <color theme="0" tint="-0.34998626667073579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Mass of project N containing organic fertilizer type OF applied for
sample unit i in year t; t fertilizer</t>
    </r>
  </si>
  <si>
    <r>
      <rPr>
        <sz val="11"/>
        <color theme="0" tint="-0.34998626667073579"/>
        <rFont val="Calibri"/>
        <family val="2"/>
        <scheme val="minor"/>
      </rPr>
      <t>NC</t>
    </r>
    <r>
      <rPr>
        <vertAlign val="subscript"/>
        <sz val="11"/>
        <color theme="0" tint="-0.34998626667073579"/>
        <rFont val="Calibri"/>
        <family val="2"/>
        <scheme val="minor"/>
      </rPr>
      <t>wp,OF</t>
    </r>
    <r>
      <rPr>
        <sz val="11"/>
        <color theme="0" tint="-0.34998626667073579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N content of project organic fertilizer type OF applied; t N/t fertilizer</t>
    </r>
  </si>
  <si>
    <r>
      <rPr>
        <sz val="11"/>
        <color theme="0" tint="-0.34998626667073579"/>
        <rFont val="Calibri"/>
        <family val="2"/>
        <scheme val="minor"/>
      </rPr>
      <t>N2Ofert</t>
    </r>
    <r>
      <rPr>
        <vertAlign val="subscript"/>
        <sz val="11"/>
        <color theme="0" tint="-0.34998626667073579"/>
        <rFont val="Calibri"/>
        <family val="2"/>
        <scheme val="minor"/>
      </rPr>
      <t>wp,indirect,i,t</t>
    </r>
    <r>
      <rPr>
        <sz val="11"/>
        <color theme="0" tint="-0.34998626667073579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Indirect nitrous oxide emissions due to fertilizer use in the project scenario for sample unit i in year t; t CO2e/unit area</t>
    </r>
  </si>
  <si>
    <r>
      <rPr>
        <sz val="11"/>
        <color theme="0" tint="-0.34998626667073579"/>
        <rFont val="Calibri"/>
        <family val="2"/>
        <scheme val="minor"/>
      </rPr>
      <t>N2O_Nfix</t>
    </r>
    <r>
      <rPr>
        <vertAlign val="subscript"/>
        <sz val="11"/>
        <color theme="0" tint="-0.34998626667073579"/>
        <rFont val="Calibri"/>
        <family val="2"/>
        <scheme val="minor"/>
      </rPr>
      <t>wp,i,t</t>
    </r>
    <r>
      <rPr>
        <sz val="11"/>
        <color theme="0" tint="-0.34998626667073579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Nitrous oxide emissions due to the use of N-fixing species in the project scenario for sample unit i in year t; t CO2e/unit area</t>
    </r>
  </si>
  <si>
    <r>
      <rPr>
        <sz val="11"/>
        <color theme="0" tint="-0.34998626667073579"/>
        <rFont val="Calibri"/>
        <family val="2"/>
        <scheme val="minor"/>
      </rPr>
      <t>F</t>
    </r>
    <r>
      <rPr>
        <vertAlign val="subscript"/>
        <sz val="11"/>
        <color theme="0" tint="-0.34998626667073579"/>
        <rFont val="Calibri"/>
        <family val="2"/>
        <scheme val="minor"/>
      </rPr>
      <t>CR,wp,,i,t</t>
    </r>
    <r>
      <rPr>
        <sz val="11"/>
        <color theme="1"/>
        <rFont val="Calibri"/>
        <family val="2"/>
        <scheme val="minor"/>
      </rPr>
      <t xml:space="preserve"> Amount of N in N-fixing species (above and below ground) returned to soils in the project scenario for sample unit i in year t; t 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</si>
</sst>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theme="1"/>
      <name val="Calibri"/>
      <family val="2"/>
    </font>
    <font>
      <vertAlign val="subscript"/>
      <sz val="11"/>
      <color theme="1"/>
      <name val="Calibri"/>
      <family val="2"/>
    </font>
    <font>
      <sz val="11"/>
      <name val="Calibri"/>
      <family val="2"/>
    </font>
    <font>
      <sz val="11"/>
      <color theme="0" tint="-0.34998626667073579"/>
      <name val="Calibri"/>
      <family val="2"/>
    </font>
    <font>
      <vertAlign val="subscript"/>
      <sz val="11"/>
      <color theme="0" tint="-0.34998626667073579"/>
      <name val="Calibri"/>
      <family val="2"/>
    </font>
    <font>
      <vertAlign val="subscript"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vertAlign val="subscript"/>
      <sz val="11"/>
      <color theme="0" tint="-0.3499862666707357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1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1" fillId="0" borderId="0" xfId="1"/>
    <xf numFmtId="0" fontId="4" fillId="0" borderId="0" xfId="0" applyFont="1"/>
    <xf numFmtId="0" fontId="4" fillId="0" borderId="0" xfId="0" applyFont="1" applyAlignment="1">
      <alignment horizontal="left"/>
    </xf>
    <xf numFmtId="0" fontId="8" fillId="0" borderId="0" xfId="0" applyFont="1"/>
    <xf numFmtId="0" fontId="0" fillId="0" borderId="0" xfId="0" applyAlignment="1">
      <alignment wrapText="1"/>
    </xf>
    <xf numFmtId="0" fontId="8" fillId="0" borderId="0" xfId="0" applyFont="1" applyAlignment="1">
      <alignment wrapText="1"/>
    </xf>
    <xf numFmtId="0" fontId="0" fillId="0" borderId="0" xfId="0" applyAlignment="1">
      <alignment horizontal="left"/>
    </xf>
    <xf numFmtId="0" fontId="0" fillId="3" borderId="0" xfId="0" applyFill="1"/>
    <xf numFmtId="0" fontId="8" fillId="3" borderId="0" xfId="0" applyFont="1" applyFill="1" applyAlignment="1">
      <alignment wrapText="1"/>
    </xf>
    <xf numFmtId="0" fontId="0" fillId="3" borderId="0" xfId="0" applyFill="1" applyAlignment="1">
      <alignment horizontal="left"/>
    </xf>
    <xf numFmtId="0" fontId="0" fillId="3" borderId="0" xfId="0" applyFill="1" applyAlignment="1">
      <alignment wrapText="1"/>
    </xf>
    <xf numFmtId="0" fontId="5" fillId="0" borderId="0" xfId="0" applyFont="1" applyAlignment="1">
      <alignment wrapText="1"/>
    </xf>
    <xf numFmtId="0" fontId="5" fillId="3" borderId="0" xfId="0" applyFont="1" applyFill="1" applyAlignment="1">
      <alignment wrapText="1"/>
    </xf>
    <xf numFmtId="0" fontId="5" fillId="0" borderId="0" xfId="0" applyFont="1" applyAlignment="1">
      <alignment horizontal="left" wrapText="1"/>
    </xf>
    <xf numFmtId="0" fontId="5" fillId="3" borderId="0" xfId="0" applyFont="1" applyFill="1" applyAlignment="1">
      <alignment horizontal="left" wrapText="1"/>
    </xf>
    <xf numFmtId="0" fontId="0" fillId="3" borderId="0" xfId="0" applyFill="1" applyAlignment="1">
      <alignment horizontal="left" wrapText="1"/>
    </xf>
    <xf numFmtId="0" fontId="2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ailine Molina" id="{B414754C-C1FE-4AAF-BBEB-9736008BF36C}" userId="f3e4387646bbb898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44" dT="2023-03-07T16:15:10.78" personId="{B414754C-C1FE-4AAF-BBEB-9736008BF36C}" id="{A3BAE55F-10B0-40F8-B12F-1C303AA56B88}">
    <text>Equation 3</text>
  </threadedComment>
  <threadedComment ref="C48" dT="2023-03-07T16:15:25.96" personId="{B414754C-C1FE-4AAF-BBEB-9736008BF36C}" id="{A77A881C-451A-4CE1-B398-F42E3C964B45}">
    <text>Equation 4</text>
  </threadedComment>
  <threadedComment ref="C52" dT="2023-03-07T16:14:39.61" personId="{B414754C-C1FE-4AAF-BBEB-9736008BF36C}" id="{3FF66585-25DD-4C15-8B1F-AE60F26D4CA7}">
    <text>Equation 6</text>
  </threadedComment>
  <threadedComment ref="C61" dT="2023-03-07T16:14:21.88" personId="{B414754C-C1FE-4AAF-BBEB-9736008BF36C}" id="{07956AC5-0B7B-4842-BF47-789DE1E6543A}">
    <text xml:space="preserve">Equation 7 </text>
  </threadedComment>
  <threadedComment ref="C63" dT="2023-03-07T16:16:32.00" personId="{B414754C-C1FE-4AAF-BBEB-9736008BF36C}" id="{B4962CD8-4B1F-4311-9381-F89ACDADAEB7}">
    <text>Equation 8</text>
  </threadedComment>
  <threadedComment ref="C66" dT="2023-03-09T15:17:24.52" personId="{B414754C-C1FE-4AAF-BBEB-9736008BF36C}" id="{F627B3B6-0148-4B07-B2E3-B0C5FDBC1C4E}">
    <text>Equation 21</text>
  </threadedComment>
  <threadedComment ref="C67" dT="2023-03-09T15:17:39.42" personId="{B414754C-C1FE-4AAF-BBEB-9736008BF36C}" id="{DBA927CD-E6C1-41CD-8F34-526EA02BAFB5}">
    <text>Equation 22</text>
  </threadedComment>
  <threadedComment ref="C69" dT="2023-03-09T15:23:42.79" personId="{B414754C-C1FE-4AAF-BBEB-9736008BF36C}" id="{E3F7CACE-7711-4781-AD12-00879E134E33}">
    <text>Equation 23</text>
  </threadedComment>
  <threadedComment ref="C74" dT="2023-03-09T15:28:05.81" personId="{B414754C-C1FE-4AAF-BBEB-9736008BF36C}" id="{4007A30B-EB95-4714-B6F8-EB4B62352F42}">
    <text>Equation 24</text>
  </threadedComment>
  <threadedComment ref="C75" dT="2023-03-09T15:29:43.41" personId="{B414754C-C1FE-4AAF-BBEB-9736008BF36C}" id="{6AE983FB-FBB4-4289-9B25-6B8F2665854F}">
    <text>Equation 25</text>
  </threadedComment>
  <threadedComment ref="C76" dT="2023-03-09T15:32:58.20" personId="{B414754C-C1FE-4AAF-BBEB-9736008BF36C}" id="{E27D0C6E-EA98-409C-AE81-7C362EAB2BBB}">
    <text>Equation 26</text>
  </threadedComment>
  <threadedComment ref="C78" dT="2023-03-07T17:06:04.01" personId="{B414754C-C1FE-4AAF-BBEB-9736008BF36C}" id="{372D3BE8-B708-451C-9908-A5CBA0202FC8}">
    <text>Equation 9</text>
  </threadedComment>
  <threadedComment ref="C83" dT="2023-03-09T15:38:28.55" personId="{B414754C-C1FE-4AAF-BBEB-9736008BF36C}" id="{DAA5C90D-C7C7-473C-81C9-44EB07AB3560}">
    <text>Equation 27</text>
  </threadedComment>
  <threadedComment ref="C85" dT="2023-03-07T17:05:40.06" personId="{B414754C-C1FE-4AAF-BBEB-9736008BF36C}" id="{5B4BBBD0-3088-4A5A-876F-6A9B948AE38F}">
    <text>Equation 11</text>
  </threadedComment>
  <threadedComment ref="C86" dT="2023-03-07T17:21:08.46" personId="{B414754C-C1FE-4AAF-BBEB-9736008BF36C}" id="{E3B4572F-956D-49FC-BDC1-D8F252B3DB33}">
    <text>Equation 12</text>
  </threadedComment>
  <threadedComment ref="C87" dT="2023-03-07T17:21:53.12" personId="{B414754C-C1FE-4AAF-BBEB-9736008BF36C}" id="{EC493BBD-4EF7-4B9F-91F4-AD3BF34019B5}">
    <text>Equation 13</text>
  </threadedComment>
  <threadedComment ref="C88" dT="2023-03-07T17:27:02.65" personId="{B414754C-C1FE-4AAF-BBEB-9736008BF36C}" id="{31F22D8E-90B7-4CA2-A1F9-6A37AE753C66}">
    <text>Equation 14</text>
  </threadedComment>
  <threadedComment ref="C91" dT="2023-03-07T17:31:29.19" personId="{B414754C-C1FE-4AAF-BBEB-9736008BF36C}" id="{D4FEBCBD-D8FA-4496-B129-4E1DA258BB8A}">
    <text>Equation 15</text>
  </threadedComment>
  <threadedComment ref="C98" dT="2023-03-07T17:20:40.03" personId="{B414754C-C1FE-4AAF-BBEB-9736008BF36C}" id="{D86EDCE9-FC0D-4032-ACD8-DBA963265EB9}">
    <text>Equation 16</text>
  </threadedComment>
  <threadedComment ref="C99" dT="2023-03-09T14:16:38.57" personId="{B414754C-C1FE-4AAF-BBEB-9736008BF36C}" id="{9E21AB69-2E4A-48CE-B7C7-208D4784B142}">
    <text>Equation 17</text>
  </threadedComment>
  <threadedComment ref="C103" dT="2023-03-09T14:22:05.74" personId="{B414754C-C1FE-4AAF-BBEB-9736008BF36C}" id="{A3088DAE-B028-4EAE-A31C-19E8238828AF}">
    <text>Equation 18</text>
  </threadedComment>
  <threadedComment ref="C106" dT="2023-03-09T14:28:04.55" personId="{B414754C-C1FE-4AAF-BBEB-9736008BF36C}" id="{6A3C3D50-F468-4566-9CA7-95263779EE9A}">
    <text>Equation 19</text>
  </threadedComment>
  <threadedComment ref="C107" dT="2023-03-09T14:29:32.83" personId="{B414754C-C1FE-4AAF-BBEB-9736008BF36C}" id="{6BDFF225-347C-4767-991B-5E3705084CBD}">
    <text>Equation 20</text>
  </threadedComment>
  <threadedComment ref="C134" dT="2023-03-07T16:15:10.78" personId="{B414754C-C1FE-4AAF-BBEB-9736008BF36C}" id="{B6654813-3DB3-4F76-9291-406E559205F8}">
    <text>Equation 3</text>
  </threadedComment>
  <threadedComment ref="C138" dT="2023-03-07T16:15:25.96" personId="{B414754C-C1FE-4AAF-BBEB-9736008BF36C}" id="{8A5C1106-F1AE-44A8-83A3-26D441263422}">
    <text>Equation 4</text>
  </threadedComment>
  <threadedComment ref="C142" dT="2023-03-07T16:14:39.61" personId="{B414754C-C1FE-4AAF-BBEB-9736008BF36C}" id="{02D76F33-F865-4187-A485-13F784887CF2}">
    <text>Equation 6</text>
  </threadedComment>
  <threadedComment ref="C151" dT="2023-03-07T16:14:21.88" personId="{B414754C-C1FE-4AAF-BBEB-9736008BF36C}" id="{457AE9C9-A90E-460C-92EF-B8090A477B4F}">
    <text xml:space="preserve">Equation 7 </text>
  </threadedComment>
  <threadedComment ref="C153" dT="2023-03-07T16:16:32.00" personId="{B414754C-C1FE-4AAF-BBEB-9736008BF36C}" id="{16728BF5-2DF0-4DC1-BECB-3F4019BF89C7}">
    <text>Equation 8</text>
  </threadedComment>
  <threadedComment ref="C156" dT="2023-03-09T15:17:24.52" personId="{B414754C-C1FE-4AAF-BBEB-9736008BF36C}" id="{9D463A19-DC1A-46FB-8207-156323B9E26D}">
    <text>Equation 21</text>
  </threadedComment>
  <threadedComment ref="C157" dT="2023-03-09T15:17:39.42" personId="{B414754C-C1FE-4AAF-BBEB-9736008BF36C}" id="{07559A4B-A762-41DC-BD94-A1D54C7BDC63}">
    <text>Equation 22</text>
  </threadedComment>
  <threadedComment ref="C159" dT="2023-03-09T15:23:42.79" personId="{B414754C-C1FE-4AAF-BBEB-9736008BF36C}" id="{C017D0E0-7096-42EA-A73B-00EA936C2A0E}">
    <text>Equation 23</text>
  </threadedComment>
  <threadedComment ref="C164" dT="2023-03-09T15:28:05.81" personId="{B414754C-C1FE-4AAF-BBEB-9736008BF36C}" id="{1269CB5A-BC83-4DD3-A477-C54EFB3FC8D3}">
    <text>Equation 24</text>
  </threadedComment>
  <threadedComment ref="C165" dT="2023-03-09T15:29:43.41" personId="{B414754C-C1FE-4AAF-BBEB-9736008BF36C}" id="{45B13333-46E1-43C6-8138-AF84412B71A6}">
    <text>Equation 25</text>
  </threadedComment>
  <threadedComment ref="C166" dT="2023-03-09T15:32:58.20" personId="{B414754C-C1FE-4AAF-BBEB-9736008BF36C}" id="{D031DCFB-4974-4602-9FC3-8DF6073947E1}">
    <text>Equation 26</text>
  </threadedComment>
  <threadedComment ref="C168" dT="2023-03-07T17:06:04.01" personId="{B414754C-C1FE-4AAF-BBEB-9736008BF36C}" id="{AB6F4D0E-FD91-40E3-8C40-129E65DE1DC4}">
    <text>Equation 9</text>
  </threadedComment>
  <threadedComment ref="C173" dT="2023-03-09T15:38:28.55" personId="{B414754C-C1FE-4AAF-BBEB-9736008BF36C}" id="{0FA935C9-C7DB-40C6-8EA0-8BD66395DDF9}">
    <text>Equation 27</text>
  </threadedComment>
  <threadedComment ref="C175" dT="2023-03-07T17:05:40.06" personId="{B414754C-C1FE-4AAF-BBEB-9736008BF36C}" id="{85B2B3DC-C7D6-48C8-AB65-37B7E262CEE0}">
    <text>Equation 11</text>
  </threadedComment>
  <threadedComment ref="C176" dT="2023-03-07T17:21:08.46" personId="{B414754C-C1FE-4AAF-BBEB-9736008BF36C}" id="{C8B0A7BC-A852-4070-B13E-0CF73592CF01}">
    <text>Equation 12</text>
  </threadedComment>
  <threadedComment ref="C177" dT="2023-03-07T17:21:53.12" personId="{B414754C-C1FE-4AAF-BBEB-9736008BF36C}" id="{4A2F6A04-0E2D-48A5-92FC-661AC65BD270}">
    <text>Equation 13</text>
  </threadedComment>
  <threadedComment ref="C178" dT="2023-03-07T17:27:02.65" personId="{B414754C-C1FE-4AAF-BBEB-9736008BF36C}" id="{3E86F5B6-04A3-4085-9C01-D94E9466EE05}">
    <text>Equation 14</text>
  </threadedComment>
  <threadedComment ref="C181" dT="2023-03-07T17:31:29.19" personId="{B414754C-C1FE-4AAF-BBEB-9736008BF36C}" id="{906BE72B-F459-4016-92A8-84D64B70FECB}">
    <text>Equation 15</text>
  </threadedComment>
  <threadedComment ref="C188" dT="2023-03-07T17:20:40.03" personId="{B414754C-C1FE-4AAF-BBEB-9736008BF36C}" id="{D325C463-65C5-4615-8363-BC5AF97091DD}">
    <text>Equation 16</text>
  </threadedComment>
  <threadedComment ref="C189" dT="2023-03-09T14:16:38.57" personId="{B414754C-C1FE-4AAF-BBEB-9736008BF36C}" id="{9B3B6177-7301-43EE-94B0-1B9EE6E7C671}">
    <text>Equation 17</text>
  </threadedComment>
  <threadedComment ref="C193" dT="2023-03-09T14:22:05.74" personId="{B414754C-C1FE-4AAF-BBEB-9736008BF36C}" id="{ECA1680E-218F-471A-86F0-C93937D15838}">
    <text>Equation 18</text>
  </threadedComment>
  <threadedComment ref="C196" dT="2023-03-09T14:28:04.55" personId="{B414754C-C1FE-4AAF-BBEB-9736008BF36C}" id="{A5C9CCAC-36F0-4F16-B453-B0D35DC58894}">
    <text>Equation 19</text>
  </threadedComment>
  <threadedComment ref="C197" dT="2023-03-09T14:29:32.83" personId="{B414754C-C1FE-4AAF-BBEB-9736008BF36C}" id="{24203E63-5DD3-4906-843A-4C1E47FAA336}">
    <text>Equation 20</text>
  </threadedComment>
  <threadedComment ref="C203" dT="2023-03-22T17:48:46.55" personId="{B414754C-C1FE-4AAF-BBEB-9736008BF36C}" id="{F7243176-A78C-474F-B488-8B1EE813D0DB}">
    <text>Equation 11 CDM</text>
  </threadedComment>
  <threadedComment ref="C204" dT="2023-03-22T17:34:21.48" personId="{B414754C-C1FE-4AAF-BBEB-9736008BF36C}" id="{EBFD957B-A181-4E41-86D5-813806B425FC}">
    <text>Equation 12 CDM</text>
  </threadedComment>
  <threadedComment ref="C205" dT="2023-03-22T18:06:35.96" personId="{B414754C-C1FE-4AAF-BBEB-9736008BF36C}" id="{6B6B734D-068F-403F-AB84-B874AB3C83D2}">
    <text>Equation 12 CDM</text>
  </threadedComment>
  <threadedComment ref="C225" dT="2023-03-15T14:49:21.66" personId="{B414754C-C1FE-4AAF-BBEB-9736008BF36C}" id="{7BF20010-C432-446C-9534-C039C9338C5F}">
    <text>Equation 28</text>
  </threadedComment>
  <threadedComment ref="C228" dT="2023-03-10T15:05:15.93" personId="{B414754C-C1FE-4AAF-BBEB-9736008BF36C}" id="{AC144DC8-FF2B-426F-996C-60193428C7E5}">
    <text>Equation 29</text>
  </threadedComment>
  <threadedComment ref="C233" dT="2023-03-15T15:00:16.80" personId="{B414754C-C1FE-4AAF-BBEB-9736008BF36C}" id="{E0007BBC-5D8A-42BB-A1A9-910BA36E2018}">
    <text>Equation 32</text>
  </threadedComment>
  <threadedComment ref="E234" dT="2023-03-15T23:24:29.56" personId="{B414754C-C1FE-4AAF-BBEB-9736008BF36C}" id="{E27388FA-33A5-412E-B39F-F449473D84DF}">
    <text xml:space="preserve">Issues in methodology with equation 34 and/or 33, states that is part of quantification approach 1 not quantification approach 3. </text>
  </threadedComment>
  <threadedComment ref="C235" dT="2023-03-10T15:12:57.97" personId="{B414754C-C1FE-4AAF-BBEB-9736008BF36C}" id="{75D54F4B-4B25-4BBB-B43B-013FCC879625}">
    <text>Equation 35</text>
  </threadedComment>
  <threadedComment ref="C236" dT="2023-03-15T23:16:01.64" personId="{B414754C-C1FE-4AAF-BBEB-9736008BF36C}" id="{C4B71B65-C97E-4811-9197-4779F9F88427}">
    <text>Equation 36</text>
  </threadedComment>
  <threadedComment ref="C237" dT="2023-03-15T23:16:11.32" personId="{B414754C-C1FE-4AAF-BBEB-9736008BF36C}" id="{620246A2-08F5-477A-BE88-16F0873AF3B2}">
    <text>Equation 37</text>
  </threadedComment>
  <threadedComment ref="C239" dT="2023-03-10T15:24:22.56" personId="{B414754C-C1FE-4AAF-BBEB-9736008BF36C}" id="{1EBF1EB6-0B06-43A5-912C-1C8E6C24AAB1}">
    <text>Equation 38</text>
  </threadedComment>
  <threadedComment ref="C240" dT="2023-03-10T15:24:46.35" personId="{B414754C-C1FE-4AAF-BBEB-9736008BF36C}" id="{93E8B58A-3CB3-4E26-A72A-AA865A4FF4C8}">
    <text>Equation 39</text>
  </threadedComment>
  <threadedComment ref="E240" dT="2023-03-15T20:11:49.43" personId="{B414754C-C1FE-4AAF-BBEB-9736008BF36C}" id="{7D91EF92-DDB8-4B29-A034-993C474D7C54}">
    <text xml:space="preserve">Issues in methodology with equation 39, states that I need equation 5 but that is part of quantification approach 1 not quantification approach 3. Also, when you look at the table for equation 5 it says its equation 4 which seems to be a typo. </text>
  </threadedComment>
  <threadedComment ref="E240" dT="2023-03-15T20:12:09.96" personId="{B414754C-C1FE-4AAF-BBEB-9736008BF36C}" id="{1A5AE76F-B320-4375-B19C-8CBA02431187}" parentId="{7D91EF92-DDB8-4B29-A034-993C474D7C54}">
    <text>Will leave as zero unless we figure out the issue</text>
  </threadedComment>
  <threadedComment ref="C241" dT="2023-03-10T15:26:24.85" personId="{B414754C-C1FE-4AAF-BBEB-9736008BF36C}" id="{A8170678-D0FC-4A37-B64B-F6287EDDF55A}">
    <text>Equation 40</text>
  </threadedComment>
  <threadedComment ref="C242" dT="2023-03-10T15:27:09.80" personId="{B414754C-C1FE-4AAF-BBEB-9736008BF36C}" id="{72623886-6442-4494-902D-7212EA7B0056}">
    <text>Equation 41</text>
  </threadedComment>
  <threadedComment ref="C243" dT="2023-03-10T15:27:54.97" personId="{B414754C-C1FE-4AAF-BBEB-9736008BF36C}" id="{D39B91F9-338F-4551-97D4-8AB6B11A7F75}">
    <text>Equation 42</text>
  </threadedComment>
  <threadedComment ref="C245" dT="2023-03-10T15:42:33.87" personId="{B414754C-C1FE-4AAF-BBEB-9736008BF36C}" id="{EA726ECF-E072-4B96-9355-3F019023096B}">
    <text>Equation 43</text>
  </threadedComment>
  <threadedComment ref="C246" dT="2023-03-10T15:42:44.99" personId="{B414754C-C1FE-4AAF-BBEB-9736008BF36C}" id="{BCA689B7-5A34-4B73-9FCC-49A51EC70E44}">
    <text>Equation 44</text>
  </threadedComment>
  <threadedComment ref="C247" dT="2023-03-10T15:43:49.84" personId="{B414754C-C1FE-4AAF-BBEB-9736008BF36C}" id="{86185057-4C87-494B-A251-E3F41DDB2C83}">
    <text>Equation 45</text>
  </threadedComment>
  <threadedComment ref="C249" dT="2023-03-15T16:23:37.17" personId="{B414754C-C1FE-4AAF-BBEB-9736008BF36C}" id="{8DEEF50E-69D5-4CF9-98C6-DA42877CBC44}">
    <text>Equation 53</text>
  </threadedComment>
  <threadedComment ref="C250" dT="2023-03-15T14:52:26.78" personId="{B414754C-C1FE-4AAF-BBEB-9736008BF36C}" id="{D1C290A8-584B-41FB-B7D0-7953153CFD5A}">
    <text>Equation 31</text>
  </threadedComment>
  <threadedComment ref="E251" dT="2023-03-16T12:37:45.42" personId="{B414754C-C1FE-4AAF-BBEB-9736008BF36C}" id="{5B1E6AEC-841E-45D2-B441-F62AE2A32994}">
    <text>Place filler till I get more clarity on how to calculate buffer pool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JD@XYZagriculture.com" TargetMode="External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396321-D92C-4844-84BD-0438D54B25BD}">
  <dimension ref="A1:E252"/>
  <sheetViews>
    <sheetView tabSelected="1" zoomScale="110" zoomScaleNormal="110" workbookViewId="0">
      <selection activeCell="E19" sqref="E19"/>
    </sheetView>
  </sheetViews>
  <sheetFormatPr defaultRowHeight="15" x14ac:dyDescent="0.25"/>
  <cols>
    <col min="1" max="1" width="22.42578125" bestFit="1" customWidth="1"/>
    <col min="2" max="2" width="20.28515625" bestFit="1" customWidth="1"/>
    <col min="3" max="3" width="37.140625" customWidth="1"/>
    <col min="4" max="4" width="36.42578125" bestFit="1" customWidth="1"/>
    <col min="5" max="5" width="187.5703125" bestFit="1" customWidth="1"/>
  </cols>
  <sheetData>
    <row r="1" spans="1:5" ht="23.25" x14ac:dyDescent="0.3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</row>
    <row r="2" spans="1:5" ht="23.25" x14ac:dyDescent="0.35">
      <c r="A2" s="19" t="s">
        <v>5</v>
      </c>
      <c r="B2" s="20"/>
      <c r="C2" s="20"/>
      <c r="D2" s="20"/>
      <c r="E2" s="20"/>
    </row>
    <row r="3" spans="1:5" x14ac:dyDescent="0.25">
      <c r="A3" t="s">
        <v>6</v>
      </c>
      <c r="B3" t="s">
        <v>7</v>
      </c>
      <c r="C3" t="s">
        <v>8</v>
      </c>
      <c r="D3" t="s">
        <v>9</v>
      </c>
      <c r="E3" t="s">
        <v>194</v>
      </c>
    </row>
    <row r="4" spans="1:5" x14ac:dyDescent="0.25">
      <c r="A4" t="s">
        <v>6</v>
      </c>
      <c r="B4" t="s">
        <v>7</v>
      </c>
      <c r="C4" t="s">
        <v>10</v>
      </c>
      <c r="D4" t="s">
        <v>9</v>
      </c>
      <c r="E4" t="s">
        <v>11</v>
      </c>
    </row>
    <row r="5" spans="1:5" x14ac:dyDescent="0.25">
      <c r="A5" t="s">
        <v>6</v>
      </c>
      <c r="B5" t="s">
        <v>7</v>
      </c>
      <c r="C5" t="s">
        <v>12</v>
      </c>
      <c r="D5" t="s">
        <v>6</v>
      </c>
      <c r="E5" t="s">
        <v>195</v>
      </c>
    </row>
    <row r="6" spans="1:5" x14ac:dyDescent="0.25">
      <c r="A6" t="s">
        <v>6</v>
      </c>
      <c r="B6" t="s">
        <v>7</v>
      </c>
      <c r="C6" t="s">
        <v>13</v>
      </c>
      <c r="D6" t="s">
        <v>6</v>
      </c>
      <c r="E6" t="s">
        <v>14</v>
      </c>
    </row>
    <row r="7" spans="1:5" x14ac:dyDescent="0.25">
      <c r="A7" t="s">
        <v>6</v>
      </c>
      <c r="B7" t="s">
        <v>7</v>
      </c>
      <c r="C7" t="s">
        <v>15</v>
      </c>
      <c r="D7" t="s">
        <v>9</v>
      </c>
      <c r="E7" t="s">
        <v>16</v>
      </c>
    </row>
    <row r="8" spans="1:5" x14ac:dyDescent="0.25">
      <c r="A8" t="s">
        <v>6</v>
      </c>
      <c r="B8" t="s">
        <v>7</v>
      </c>
      <c r="C8" t="s">
        <v>17</v>
      </c>
      <c r="D8" t="s">
        <v>9</v>
      </c>
      <c r="E8" t="s">
        <v>18</v>
      </c>
    </row>
    <row r="9" spans="1:5" x14ac:dyDescent="0.25">
      <c r="A9" t="s">
        <v>6</v>
      </c>
      <c r="B9" t="s">
        <v>19</v>
      </c>
      <c r="C9" t="s">
        <v>20</v>
      </c>
      <c r="D9" t="s">
        <v>9</v>
      </c>
      <c r="E9" t="s">
        <v>21</v>
      </c>
    </row>
    <row r="10" spans="1:5" x14ac:dyDescent="0.25">
      <c r="A10" t="s">
        <v>6</v>
      </c>
      <c r="B10" t="s">
        <v>7</v>
      </c>
      <c r="C10" t="s">
        <v>22</v>
      </c>
      <c r="D10" t="s">
        <v>9</v>
      </c>
      <c r="E10" t="s">
        <v>23</v>
      </c>
    </row>
    <row r="11" spans="1:5" x14ac:dyDescent="0.25">
      <c r="A11" t="s">
        <v>6</v>
      </c>
      <c r="B11" t="s">
        <v>24</v>
      </c>
      <c r="C11" t="s">
        <v>25</v>
      </c>
      <c r="D11" t="s">
        <v>9</v>
      </c>
      <c r="E11" t="s">
        <v>196</v>
      </c>
    </row>
    <row r="12" spans="1:5" x14ac:dyDescent="0.25">
      <c r="A12" t="s">
        <v>6</v>
      </c>
      <c r="B12" t="s">
        <v>26</v>
      </c>
      <c r="C12" t="s">
        <v>27</v>
      </c>
      <c r="D12" t="s">
        <v>9</v>
      </c>
      <c r="E12" t="s">
        <v>28</v>
      </c>
    </row>
    <row r="13" spans="1:5" x14ac:dyDescent="0.25">
      <c r="A13" t="s">
        <v>6</v>
      </c>
      <c r="B13" t="s">
        <v>29</v>
      </c>
      <c r="C13" t="s">
        <v>30</v>
      </c>
      <c r="D13" t="s">
        <v>9</v>
      </c>
      <c r="E13" s="3" t="s">
        <v>31</v>
      </c>
    </row>
    <row r="14" spans="1:5" x14ac:dyDescent="0.25">
      <c r="A14" t="s">
        <v>6</v>
      </c>
      <c r="B14" t="s">
        <v>7</v>
      </c>
      <c r="C14" t="s">
        <v>32</v>
      </c>
      <c r="D14" t="s">
        <v>9</v>
      </c>
      <c r="E14" t="s">
        <v>33</v>
      </c>
    </row>
    <row r="15" spans="1:5" x14ac:dyDescent="0.25">
      <c r="A15" t="s">
        <v>6</v>
      </c>
      <c r="B15" t="s">
        <v>7</v>
      </c>
      <c r="C15" t="s">
        <v>34</v>
      </c>
      <c r="D15" t="s">
        <v>9</v>
      </c>
      <c r="E15" t="s">
        <v>9</v>
      </c>
    </row>
    <row r="16" spans="1:5" x14ac:dyDescent="0.25">
      <c r="A16" t="s">
        <v>6</v>
      </c>
      <c r="B16" t="s">
        <v>7</v>
      </c>
      <c r="C16" t="s">
        <v>35</v>
      </c>
      <c r="D16" t="s">
        <v>9</v>
      </c>
      <c r="E16" t="s">
        <v>9</v>
      </c>
    </row>
    <row r="17" spans="1:5" x14ac:dyDescent="0.25">
      <c r="A17" t="s">
        <v>6</v>
      </c>
      <c r="B17" t="s">
        <v>7</v>
      </c>
      <c r="C17" t="s">
        <v>36</v>
      </c>
      <c r="D17" t="s">
        <v>6</v>
      </c>
      <c r="E17" t="s">
        <v>197</v>
      </c>
    </row>
    <row r="18" spans="1:5" x14ac:dyDescent="0.25">
      <c r="A18" t="s">
        <v>6</v>
      </c>
      <c r="B18" t="s">
        <v>7</v>
      </c>
      <c r="C18" t="s">
        <v>36</v>
      </c>
      <c r="D18" t="s">
        <v>6</v>
      </c>
      <c r="E18" t="s">
        <v>37</v>
      </c>
    </row>
    <row r="19" spans="1:5" x14ac:dyDescent="0.25">
      <c r="A19" t="s">
        <v>6</v>
      </c>
      <c r="B19" t="s">
        <v>7</v>
      </c>
      <c r="C19" t="s">
        <v>36</v>
      </c>
      <c r="D19" t="s">
        <v>6</v>
      </c>
      <c r="E19" t="s">
        <v>202</v>
      </c>
    </row>
    <row r="20" spans="1:5" x14ac:dyDescent="0.25">
      <c r="A20" t="s">
        <v>6</v>
      </c>
      <c r="B20" t="s">
        <v>7</v>
      </c>
      <c r="C20" t="s">
        <v>36</v>
      </c>
      <c r="D20" t="s">
        <v>6</v>
      </c>
      <c r="E20" t="s">
        <v>203</v>
      </c>
    </row>
    <row r="21" spans="1:5" x14ac:dyDescent="0.25">
      <c r="A21" t="s">
        <v>6</v>
      </c>
      <c r="B21" t="s">
        <v>7</v>
      </c>
      <c r="C21" t="s">
        <v>38</v>
      </c>
      <c r="D21" t="s">
        <v>9</v>
      </c>
      <c r="E21" t="s">
        <v>198</v>
      </c>
    </row>
    <row r="22" spans="1:5" x14ac:dyDescent="0.25">
      <c r="A22" t="s">
        <v>6</v>
      </c>
      <c r="B22" t="s">
        <v>39</v>
      </c>
      <c r="C22" t="s">
        <v>40</v>
      </c>
      <c r="D22" t="s">
        <v>6</v>
      </c>
      <c r="E22" t="s">
        <v>41</v>
      </c>
    </row>
    <row r="23" spans="1:5" x14ac:dyDescent="0.25">
      <c r="A23" t="s">
        <v>6</v>
      </c>
      <c r="B23" t="s">
        <v>42</v>
      </c>
      <c r="C23" t="s">
        <v>43</v>
      </c>
      <c r="D23" t="s">
        <v>9</v>
      </c>
      <c r="E23" t="s">
        <v>199</v>
      </c>
    </row>
    <row r="24" spans="1:5" x14ac:dyDescent="0.25">
      <c r="A24" t="s">
        <v>6</v>
      </c>
      <c r="B24" t="s">
        <v>42</v>
      </c>
      <c r="C24" t="s">
        <v>44</v>
      </c>
      <c r="D24" t="s">
        <v>6</v>
      </c>
      <c r="E24" t="s">
        <v>45</v>
      </c>
    </row>
    <row r="25" spans="1:5" x14ac:dyDescent="0.25">
      <c r="A25" t="s">
        <v>6</v>
      </c>
      <c r="B25" t="s">
        <v>42</v>
      </c>
      <c r="C25" t="s">
        <v>44</v>
      </c>
      <c r="D25" t="s">
        <v>6</v>
      </c>
      <c r="E25" t="s">
        <v>46</v>
      </c>
    </row>
    <row r="26" spans="1:5" x14ac:dyDescent="0.25">
      <c r="A26" t="s">
        <v>6</v>
      </c>
      <c r="B26" t="s">
        <v>42</v>
      </c>
      <c r="C26" t="s">
        <v>44</v>
      </c>
      <c r="D26" t="s">
        <v>6</v>
      </c>
      <c r="E26" t="s">
        <v>47</v>
      </c>
    </row>
    <row r="27" spans="1:5" x14ac:dyDescent="0.25">
      <c r="A27" t="s">
        <v>6</v>
      </c>
      <c r="B27" t="s">
        <v>42</v>
      </c>
      <c r="C27" t="s">
        <v>44</v>
      </c>
      <c r="D27" t="s">
        <v>6</v>
      </c>
      <c r="E27" t="s">
        <v>48</v>
      </c>
    </row>
    <row r="28" spans="1:5" x14ac:dyDescent="0.25">
      <c r="A28" t="s">
        <v>6</v>
      </c>
      <c r="B28" t="s">
        <v>42</v>
      </c>
      <c r="C28" t="s">
        <v>44</v>
      </c>
      <c r="D28" t="s">
        <v>6</v>
      </c>
      <c r="E28" t="s">
        <v>49</v>
      </c>
    </row>
    <row r="29" spans="1:5" x14ac:dyDescent="0.25">
      <c r="A29" t="s">
        <v>6</v>
      </c>
      <c r="B29" t="s">
        <v>42</v>
      </c>
      <c r="C29" t="s">
        <v>44</v>
      </c>
      <c r="D29" t="s">
        <v>6</v>
      </c>
      <c r="E29" t="s">
        <v>50</v>
      </c>
    </row>
    <row r="30" spans="1:5" x14ac:dyDescent="0.25">
      <c r="A30" t="s">
        <v>6</v>
      </c>
      <c r="B30" t="s">
        <v>42</v>
      </c>
      <c r="C30" t="s">
        <v>44</v>
      </c>
      <c r="D30" t="s">
        <v>6</v>
      </c>
      <c r="E30" t="s">
        <v>51</v>
      </c>
    </row>
    <row r="31" spans="1:5" x14ac:dyDescent="0.25">
      <c r="A31" t="s">
        <v>6</v>
      </c>
      <c r="B31" t="s">
        <v>42</v>
      </c>
      <c r="C31" t="s">
        <v>44</v>
      </c>
      <c r="D31" t="s">
        <v>6</v>
      </c>
      <c r="E31" t="s">
        <v>52</v>
      </c>
    </row>
    <row r="32" spans="1:5" x14ac:dyDescent="0.25">
      <c r="A32" t="s">
        <v>6</v>
      </c>
      <c r="B32" t="s">
        <v>42</v>
      </c>
      <c r="C32" t="s">
        <v>44</v>
      </c>
      <c r="D32" t="s">
        <v>6</v>
      </c>
      <c r="E32" t="s">
        <v>200</v>
      </c>
    </row>
    <row r="33" spans="1:5" x14ac:dyDescent="0.25">
      <c r="A33" t="s">
        <v>6</v>
      </c>
      <c r="B33" t="s">
        <v>42</v>
      </c>
      <c r="C33" t="s">
        <v>44</v>
      </c>
      <c r="D33" t="s">
        <v>6</v>
      </c>
      <c r="E33" t="s">
        <v>201</v>
      </c>
    </row>
    <row r="34" spans="1:5" ht="15.75" x14ac:dyDescent="0.25">
      <c r="A34" s="4" t="s">
        <v>6</v>
      </c>
      <c r="B34" s="4" t="s">
        <v>7</v>
      </c>
      <c r="C34" s="4" t="s">
        <v>53</v>
      </c>
      <c r="D34" s="4" t="s">
        <v>54</v>
      </c>
      <c r="E34" s="5" t="s">
        <v>204</v>
      </c>
    </row>
    <row r="35" spans="1:5" ht="15.75" x14ac:dyDescent="0.25">
      <c r="A35" s="4" t="s">
        <v>6</v>
      </c>
      <c r="B35" s="4" t="s">
        <v>7</v>
      </c>
      <c r="C35" s="4" t="s">
        <v>53</v>
      </c>
      <c r="D35" s="4" t="s">
        <v>54</v>
      </c>
      <c r="E35" s="5" t="s">
        <v>55</v>
      </c>
    </row>
    <row r="36" spans="1:5" ht="15.75" x14ac:dyDescent="0.25">
      <c r="A36" s="4" t="s">
        <v>6</v>
      </c>
      <c r="B36" s="4" t="s">
        <v>7</v>
      </c>
      <c r="C36" s="4" t="s">
        <v>56</v>
      </c>
      <c r="D36" s="4" t="s">
        <v>6</v>
      </c>
      <c r="E36" s="5" t="s">
        <v>205</v>
      </c>
    </row>
    <row r="37" spans="1:5" ht="15.75" x14ac:dyDescent="0.25">
      <c r="A37" s="4" t="s">
        <v>6</v>
      </c>
      <c r="B37" s="4" t="s">
        <v>7</v>
      </c>
      <c r="C37" s="4" t="s">
        <v>56</v>
      </c>
      <c r="D37" s="4" t="s">
        <v>6</v>
      </c>
      <c r="E37" s="5" t="s">
        <v>206</v>
      </c>
    </row>
    <row r="38" spans="1:5" ht="15.75" x14ac:dyDescent="0.25">
      <c r="A38" s="4" t="s">
        <v>6</v>
      </c>
      <c r="B38" s="4" t="s">
        <v>7</v>
      </c>
      <c r="C38" s="4" t="s">
        <v>56</v>
      </c>
      <c r="D38" s="4" t="s">
        <v>6</v>
      </c>
      <c r="E38" s="5" t="s">
        <v>207</v>
      </c>
    </row>
    <row r="39" spans="1:5" ht="15.75" x14ac:dyDescent="0.25">
      <c r="A39" s="4" t="s">
        <v>6</v>
      </c>
      <c r="B39" s="4" t="s">
        <v>7</v>
      </c>
      <c r="C39" s="4" t="s">
        <v>56</v>
      </c>
      <c r="D39" s="4" t="s">
        <v>6</v>
      </c>
      <c r="E39" s="5" t="s">
        <v>208</v>
      </c>
    </row>
    <row r="40" spans="1:5" ht="15.75" x14ac:dyDescent="0.25">
      <c r="A40" s="4" t="s">
        <v>6</v>
      </c>
      <c r="B40" s="4" t="s">
        <v>7</v>
      </c>
      <c r="C40" s="4" t="s">
        <v>56</v>
      </c>
      <c r="D40" s="4" t="s">
        <v>6</v>
      </c>
      <c r="E40" s="5" t="s">
        <v>209</v>
      </c>
    </row>
    <row r="41" spans="1:5" ht="15.75" x14ac:dyDescent="0.25">
      <c r="A41" s="4" t="s">
        <v>6</v>
      </c>
      <c r="B41" s="4" t="s">
        <v>7</v>
      </c>
      <c r="C41" s="4" t="s">
        <v>56</v>
      </c>
      <c r="D41" s="4" t="s">
        <v>6</v>
      </c>
      <c r="E41" s="5" t="s">
        <v>210</v>
      </c>
    </row>
    <row r="42" spans="1:5" ht="15.75" x14ac:dyDescent="0.25">
      <c r="A42" t="s">
        <v>6</v>
      </c>
      <c r="B42" t="s">
        <v>7</v>
      </c>
      <c r="C42" t="s">
        <v>57</v>
      </c>
      <c r="D42" t="s">
        <v>9</v>
      </c>
      <c r="E42" s="5" t="s">
        <v>211</v>
      </c>
    </row>
    <row r="43" spans="1:5" ht="23.25" x14ac:dyDescent="0.35">
      <c r="A43" s="19" t="s">
        <v>120</v>
      </c>
      <c r="B43" s="20"/>
      <c r="C43" s="20"/>
      <c r="D43" s="20"/>
      <c r="E43" s="20"/>
    </row>
    <row r="44" spans="1:5" s="10" customFormat="1" ht="65.25" customHeight="1" x14ac:dyDescent="0.25">
      <c r="A44" s="10" t="s">
        <v>6</v>
      </c>
      <c r="B44" s="10" t="s">
        <v>139</v>
      </c>
      <c r="C44" s="11" t="s">
        <v>59</v>
      </c>
      <c r="D44" s="10" t="s">
        <v>6</v>
      </c>
      <c r="E44" s="12">
        <f>(E48)/E45</f>
        <v>2.8860000000000001E-3</v>
      </c>
    </row>
    <row r="45" spans="1:5" x14ac:dyDescent="0.25">
      <c r="A45" t="s">
        <v>6</v>
      </c>
      <c r="B45" t="s">
        <v>58</v>
      </c>
      <c r="C45" s="6" t="s">
        <v>60</v>
      </c>
      <c r="D45" t="s">
        <v>6</v>
      </c>
      <c r="E45" s="9">
        <v>1</v>
      </c>
    </row>
    <row r="46" spans="1:5" x14ac:dyDescent="0.25">
      <c r="A46" t="s">
        <v>6</v>
      </c>
      <c r="B46" t="s">
        <v>7</v>
      </c>
      <c r="C46" s="6" t="s">
        <v>61</v>
      </c>
      <c r="D46" t="s">
        <v>6</v>
      </c>
      <c r="E46" t="s">
        <v>121</v>
      </c>
    </row>
    <row r="47" spans="1:5" x14ac:dyDescent="0.25">
      <c r="A47" t="s">
        <v>6</v>
      </c>
      <c r="B47" t="s">
        <v>58</v>
      </c>
      <c r="C47" s="6" t="s">
        <v>62</v>
      </c>
      <c r="D47" t="s">
        <v>6</v>
      </c>
      <c r="E47" s="9">
        <v>1</v>
      </c>
    </row>
    <row r="48" spans="1:5" s="10" customFormat="1" ht="64.5" customHeight="1" x14ac:dyDescent="0.25">
      <c r="A48" s="10" t="s">
        <v>6</v>
      </c>
      <c r="B48" s="10" t="s">
        <v>139</v>
      </c>
      <c r="C48" s="13" t="s">
        <v>146</v>
      </c>
      <c r="D48" s="10" t="s">
        <v>6</v>
      </c>
      <c r="E48" s="12">
        <f>E49*E50</f>
        <v>2.8860000000000001E-3</v>
      </c>
    </row>
    <row r="49" spans="1:5" ht="33" x14ac:dyDescent="0.25">
      <c r="A49" t="s">
        <v>6</v>
      </c>
      <c r="B49" t="s">
        <v>58</v>
      </c>
      <c r="C49" s="8" t="s">
        <v>63</v>
      </c>
      <c r="D49" t="s">
        <v>6</v>
      </c>
      <c r="E49" s="9">
        <v>1</v>
      </c>
    </row>
    <row r="50" spans="1:5" ht="33" x14ac:dyDescent="0.25">
      <c r="A50" t="s">
        <v>6</v>
      </c>
      <c r="B50" t="s">
        <v>58</v>
      </c>
      <c r="C50" s="8" t="s">
        <v>64</v>
      </c>
      <c r="D50" t="s">
        <v>6</v>
      </c>
      <c r="E50" s="9">
        <v>2.8860000000000001E-3</v>
      </c>
    </row>
    <row r="51" spans="1:5" ht="23.25" x14ac:dyDescent="0.35">
      <c r="A51" s="19" t="s">
        <v>65</v>
      </c>
      <c r="B51" s="20"/>
      <c r="C51" s="20"/>
      <c r="D51" s="20"/>
      <c r="E51" s="20"/>
    </row>
    <row r="52" spans="1:5" s="10" customFormat="1" ht="78" x14ac:dyDescent="0.25">
      <c r="A52" s="10" t="s">
        <v>6</v>
      </c>
      <c r="B52" s="10" t="s">
        <v>139</v>
      </c>
      <c r="C52" s="13" t="s">
        <v>66</v>
      </c>
      <c r="D52" s="10" t="s">
        <v>6</v>
      </c>
      <c r="E52" s="12">
        <f>(((E56*E53*E54*E55)/1000*365)/E57)</f>
        <v>282.875</v>
      </c>
    </row>
    <row r="53" spans="1:5" ht="48" x14ac:dyDescent="0.25">
      <c r="A53" t="s">
        <v>6</v>
      </c>
      <c r="B53" t="s">
        <v>58</v>
      </c>
      <c r="C53" s="7" t="s">
        <v>74</v>
      </c>
      <c r="D53" t="s">
        <v>6</v>
      </c>
      <c r="E53" s="9">
        <v>1</v>
      </c>
    </row>
    <row r="54" spans="1:5" ht="63" x14ac:dyDescent="0.25">
      <c r="A54" t="s">
        <v>6</v>
      </c>
      <c r="B54" t="s">
        <v>58</v>
      </c>
      <c r="C54" s="7" t="s">
        <v>73</v>
      </c>
      <c r="D54" t="s">
        <v>6</v>
      </c>
      <c r="E54" s="9">
        <v>1</v>
      </c>
    </row>
    <row r="55" spans="1:5" ht="33" x14ac:dyDescent="0.25">
      <c r="A55" t="s">
        <v>6</v>
      </c>
      <c r="B55" t="s">
        <v>58</v>
      </c>
      <c r="C55" s="7" t="s">
        <v>67</v>
      </c>
      <c r="D55" t="s">
        <v>6</v>
      </c>
      <c r="E55" s="9">
        <v>31</v>
      </c>
    </row>
    <row r="56" spans="1:5" ht="18" x14ac:dyDescent="0.35">
      <c r="A56" t="s">
        <v>6</v>
      </c>
      <c r="B56" t="s">
        <v>58</v>
      </c>
      <c r="C56" t="s">
        <v>68</v>
      </c>
      <c r="D56" t="s">
        <v>6</v>
      </c>
      <c r="E56" s="9">
        <v>25</v>
      </c>
    </row>
    <row r="57" spans="1:5" x14ac:dyDescent="0.25">
      <c r="A57" t="s">
        <v>6</v>
      </c>
      <c r="B57" t="s">
        <v>58</v>
      </c>
      <c r="C57" t="s">
        <v>69</v>
      </c>
      <c r="D57" t="s">
        <v>6</v>
      </c>
      <c r="E57" s="9">
        <v>1</v>
      </c>
    </row>
    <row r="58" spans="1:5" x14ac:dyDescent="0.25">
      <c r="A58" t="s">
        <v>6</v>
      </c>
      <c r="B58" t="s">
        <v>7</v>
      </c>
      <c r="C58" s="7" t="s">
        <v>70</v>
      </c>
      <c r="D58" t="s">
        <v>6</v>
      </c>
      <c r="E58" t="s">
        <v>122</v>
      </c>
    </row>
    <row r="59" spans="1:5" x14ac:dyDescent="0.25">
      <c r="A59" t="s">
        <v>6</v>
      </c>
      <c r="B59" t="s">
        <v>58</v>
      </c>
      <c r="C59" s="7" t="s">
        <v>71</v>
      </c>
      <c r="D59" t="s">
        <v>6</v>
      </c>
      <c r="E59" s="9">
        <v>1</v>
      </c>
    </row>
    <row r="60" spans="1:5" ht="23.25" x14ac:dyDescent="0.35">
      <c r="A60" s="19" t="s">
        <v>72</v>
      </c>
      <c r="B60" s="20"/>
      <c r="C60" s="20"/>
      <c r="D60" s="20"/>
      <c r="E60" s="20"/>
    </row>
    <row r="61" spans="1:5" s="10" customFormat="1" ht="63" x14ac:dyDescent="0.25">
      <c r="A61" s="10" t="s">
        <v>6</v>
      </c>
      <c r="B61" s="10" t="s">
        <v>139</v>
      </c>
      <c r="C61" s="13" t="s">
        <v>148</v>
      </c>
      <c r="D61" s="10" t="s">
        <v>6</v>
      </c>
      <c r="E61" s="12">
        <f>E56*SUM(E70*E63*E54*E62)/10^6*E57</f>
        <v>1.8E-7</v>
      </c>
    </row>
    <row r="62" spans="1:5" ht="47.25" customHeight="1" x14ac:dyDescent="0.25">
      <c r="A62" t="s">
        <v>6</v>
      </c>
      <c r="B62" t="s">
        <v>58</v>
      </c>
      <c r="C62" s="7" t="s">
        <v>123</v>
      </c>
      <c r="D62" t="s">
        <v>6</v>
      </c>
      <c r="E62" s="9">
        <v>0.6</v>
      </c>
    </row>
    <row r="63" spans="1:5" s="10" customFormat="1" ht="51.75" customHeight="1" x14ac:dyDescent="0.25">
      <c r="A63" s="10" t="s">
        <v>6</v>
      </c>
      <c r="B63" s="10" t="s">
        <v>139</v>
      </c>
      <c r="C63" s="13" t="s">
        <v>218</v>
      </c>
      <c r="D63" s="10" t="s">
        <v>6</v>
      </c>
      <c r="E63" s="12">
        <f>E64*(E65/1000)</f>
        <v>1.2E-2</v>
      </c>
    </row>
    <row r="64" spans="1:5" ht="45" customHeight="1" x14ac:dyDescent="0.25">
      <c r="A64" t="s">
        <v>6</v>
      </c>
      <c r="B64" t="s">
        <v>58</v>
      </c>
      <c r="C64" s="7" t="s">
        <v>85</v>
      </c>
      <c r="D64" t="s">
        <v>6</v>
      </c>
      <c r="E64" s="9">
        <v>12</v>
      </c>
    </row>
    <row r="65" spans="1:5" ht="47.25" customHeight="1" x14ac:dyDescent="0.25">
      <c r="A65" t="s">
        <v>6</v>
      </c>
      <c r="B65" t="s">
        <v>58</v>
      </c>
      <c r="C65" s="7" t="s">
        <v>86</v>
      </c>
      <c r="D65" t="s">
        <v>6</v>
      </c>
      <c r="E65" s="9">
        <v>1</v>
      </c>
    </row>
    <row r="66" spans="1:5" s="10" customFormat="1" ht="47.25" customHeight="1" x14ac:dyDescent="0.25">
      <c r="A66" s="10" t="s">
        <v>6</v>
      </c>
      <c r="B66" s="10" t="s">
        <v>139</v>
      </c>
      <c r="C66" s="13" t="s">
        <v>109</v>
      </c>
      <c r="D66" s="10" t="s">
        <v>6</v>
      </c>
      <c r="E66" s="12">
        <f>E67+E74</f>
        <v>1800.8395428571428</v>
      </c>
    </row>
    <row r="67" spans="1:5" s="10" customFormat="1" ht="47.25" customHeight="1" x14ac:dyDescent="0.25">
      <c r="A67" s="10" t="s">
        <v>6</v>
      </c>
      <c r="B67" s="10" t="s">
        <v>139</v>
      </c>
      <c r="C67" s="13" t="s">
        <v>110</v>
      </c>
      <c r="D67" s="10" t="s">
        <v>6</v>
      </c>
      <c r="E67" s="12">
        <f>(E69*E68*44/28*E97)/E57</f>
        <v>824.18285714285707</v>
      </c>
    </row>
    <row r="68" spans="1:5" ht="47.25" customHeight="1" x14ac:dyDescent="0.25">
      <c r="A68" t="s">
        <v>6</v>
      </c>
      <c r="B68" t="s">
        <v>58</v>
      </c>
      <c r="C68" s="7" t="s">
        <v>111</v>
      </c>
      <c r="D68" t="s">
        <v>6</v>
      </c>
      <c r="E68" s="9">
        <v>4.0000000000000001E-3</v>
      </c>
    </row>
    <row r="69" spans="1:5" s="10" customFormat="1" ht="47.25" customHeight="1" x14ac:dyDescent="0.25">
      <c r="A69" s="10" t="s">
        <v>6</v>
      </c>
      <c r="B69" s="10" t="s">
        <v>139</v>
      </c>
      <c r="C69" s="13" t="s">
        <v>112</v>
      </c>
      <c r="D69" s="10" t="s">
        <v>6</v>
      </c>
      <c r="E69" s="12">
        <f>1000*ABS((E70*E71)*E72)</f>
        <v>440</v>
      </c>
    </row>
    <row r="70" spans="1:5" ht="33" x14ac:dyDescent="0.25">
      <c r="A70" t="s">
        <v>6</v>
      </c>
      <c r="B70" t="s">
        <v>58</v>
      </c>
      <c r="C70" s="7" t="s">
        <v>113</v>
      </c>
      <c r="D70" t="s">
        <v>6</v>
      </c>
      <c r="E70" s="9">
        <v>1</v>
      </c>
    </row>
    <row r="71" spans="1:5" ht="47.25" customHeight="1" x14ac:dyDescent="0.25">
      <c r="A71" t="s">
        <v>6</v>
      </c>
      <c r="B71" t="s">
        <v>58</v>
      </c>
      <c r="C71" s="7" t="s">
        <v>114</v>
      </c>
      <c r="D71" t="s">
        <v>6</v>
      </c>
      <c r="E71" s="9">
        <v>0.44</v>
      </c>
    </row>
    <row r="72" spans="1:5" ht="47.25" customHeight="1" x14ac:dyDescent="0.25">
      <c r="A72" t="s">
        <v>6</v>
      </c>
      <c r="B72" t="s">
        <v>58</v>
      </c>
      <c r="C72" s="7" t="s">
        <v>149</v>
      </c>
      <c r="D72" t="s">
        <v>6</v>
      </c>
      <c r="E72" s="9">
        <v>1</v>
      </c>
    </row>
    <row r="73" spans="1:5" x14ac:dyDescent="0.25">
      <c r="A73" t="s">
        <v>6</v>
      </c>
      <c r="B73" t="s">
        <v>7</v>
      </c>
      <c r="C73" t="s">
        <v>116</v>
      </c>
      <c r="D73" t="s">
        <v>6</v>
      </c>
      <c r="E73" t="s">
        <v>147</v>
      </c>
    </row>
    <row r="74" spans="1:5" s="10" customFormat="1" ht="47.25" customHeight="1" x14ac:dyDescent="0.25">
      <c r="A74" s="10" t="s">
        <v>6</v>
      </c>
      <c r="B74" s="10" t="s">
        <v>139</v>
      </c>
      <c r="C74" s="13" t="s">
        <v>115</v>
      </c>
      <c r="D74" s="10" t="s">
        <v>6</v>
      </c>
      <c r="E74" s="12">
        <f>(E75+E76)/E57</f>
        <v>976.65668571428569</v>
      </c>
    </row>
    <row r="75" spans="1:5" s="10" customFormat="1" ht="47.25" customHeight="1" x14ac:dyDescent="0.25">
      <c r="A75" s="10" t="s">
        <v>6</v>
      </c>
      <c r="B75" s="10" t="s">
        <v>139</v>
      </c>
      <c r="C75" s="13" t="s">
        <v>117</v>
      </c>
      <c r="D75" s="10" t="s">
        <v>6</v>
      </c>
      <c r="E75" s="12">
        <f>E69*E101*E102*44/28*E97</f>
        <v>432.69599999999997</v>
      </c>
    </row>
    <row r="76" spans="1:5" s="10" customFormat="1" ht="93" x14ac:dyDescent="0.25">
      <c r="A76" s="10" t="s">
        <v>6</v>
      </c>
      <c r="B76" s="10" t="s">
        <v>139</v>
      </c>
      <c r="C76" s="13" t="s">
        <v>118</v>
      </c>
      <c r="D76" s="10" t="s">
        <v>6</v>
      </c>
      <c r="E76" s="12">
        <f>E69*E104*E105*44/28*E97</f>
        <v>543.96068571428566</v>
      </c>
    </row>
    <row r="77" spans="1:5" ht="23.25" x14ac:dyDescent="0.35">
      <c r="A77" s="19" t="s">
        <v>75</v>
      </c>
      <c r="B77" s="20"/>
      <c r="C77" s="20"/>
      <c r="D77" s="20"/>
      <c r="E77" s="20"/>
    </row>
    <row r="78" spans="1:5" s="10" customFormat="1" ht="63" x14ac:dyDescent="0.25">
      <c r="A78" s="10" t="s">
        <v>6</v>
      </c>
      <c r="B78" s="10" t="s">
        <v>139</v>
      </c>
      <c r="C78" s="13" t="s">
        <v>80</v>
      </c>
      <c r="D78" s="10" t="s">
        <v>6</v>
      </c>
      <c r="E78" s="12">
        <f>(((E56)*SUM(E79*E80*E81))/10^6)/E57</f>
        <v>3.0375000000000003E-5</v>
      </c>
    </row>
    <row r="79" spans="1:5" ht="47.25" customHeight="1" x14ac:dyDescent="0.25">
      <c r="A79" t="s">
        <v>6</v>
      </c>
      <c r="B79" t="s">
        <v>58</v>
      </c>
      <c r="C79" s="7" t="s">
        <v>81</v>
      </c>
      <c r="D79" t="s">
        <v>6</v>
      </c>
      <c r="E79" s="9">
        <v>1</v>
      </c>
    </row>
    <row r="80" spans="1:5" ht="48" x14ac:dyDescent="0.25">
      <c r="A80" t="s">
        <v>6</v>
      </c>
      <c r="B80" t="s">
        <v>58</v>
      </c>
      <c r="C80" s="7" t="s">
        <v>82</v>
      </c>
      <c r="D80" t="s">
        <v>6</v>
      </c>
      <c r="E80" s="9">
        <v>0.45</v>
      </c>
    </row>
    <row r="81" spans="1:5" ht="48" x14ac:dyDescent="0.25">
      <c r="A81" t="s">
        <v>6</v>
      </c>
      <c r="B81" t="s">
        <v>58</v>
      </c>
      <c r="C81" s="7" t="s">
        <v>83</v>
      </c>
      <c r="D81" t="s">
        <v>6</v>
      </c>
      <c r="E81" s="9">
        <v>2.7</v>
      </c>
    </row>
    <row r="82" spans="1:5" ht="46.5" customHeight="1" x14ac:dyDescent="0.25">
      <c r="A82" t="s">
        <v>6</v>
      </c>
      <c r="B82" t="s">
        <v>58</v>
      </c>
      <c r="C82" s="7" t="s">
        <v>181</v>
      </c>
      <c r="D82" t="s">
        <v>6</v>
      </c>
      <c r="E82" s="9">
        <v>7.0000000000000007E-2</v>
      </c>
    </row>
    <row r="83" spans="1:5" s="10" customFormat="1" ht="63" x14ac:dyDescent="0.25">
      <c r="A83" s="10" t="s">
        <v>6</v>
      </c>
      <c r="B83" s="10" t="s">
        <v>139</v>
      </c>
      <c r="C83" s="13" t="s">
        <v>119</v>
      </c>
      <c r="D83" s="10" t="s">
        <v>6</v>
      </c>
      <c r="E83" s="12">
        <f>((E97*SUM(E79*E80*E82)/10^6)/E57)</f>
        <v>9.3870000000000018E-6</v>
      </c>
    </row>
    <row r="84" spans="1:5" ht="23.25" x14ac:dyDescent="0.35">
      <c r="A84" s="19" t="s">
        <v>103</v>
      </c>
      <c r="B84" s="20"/>
      <c r="C84" s="20"/>
      <c r="D84" s="20"/>
      <c r="E84" s="20"/>
    </row>
    <row r="85" spans="1:5" s="10" customFormat="1" ht="63" x14ac:dyDescent="0.25">
      <c r="A85" s="10" t="s">
        <v>6</v>
      </c>
      <c r="B85" s="10" t="s">
        <v>139</v>
      </c>
      <c r="C85" s="13" t="s">
        <v>79</v>
      </c>
      <c r="D85" s="10" t="s">
        <v>6</v>
      </c>
      <c r="E85" s="12">
        <f>E86+E66+E106</f>
        <v>1825.1954285714285</v>
      </c>
    </row>
    <row r="86" spans="1:5" s="10" customFormat="1" ht="63" x14ac:dyDescent="0.25">
      <c r="A86" s="10" t="s">
        <v>6</v>
      </c>
      <c r="B86" s="10" t="s">
        <v>139</v>
      </c>
      <c r="C86" s="13" t="s">
        <v>78</v>
      </c>
      <c r="D86" s="10" t="s">
        <v>6</v>
      </c>
      <c r="E86" s="12">
        <f>E87+E98</f>
        <v>19.673028571428574</v>
      </c>
    </row>
    <row r="87" spans="1:5" s="10" customFormat="1" ht="63" x14ac:dyDescent="0.25">
      <c r="A87" s="10" t="s">
        <v>6</v>
      </c>
      <c r="B87" s="10" t="s">
        <v>139</v>
      </c>
      <c r="C87" s="13" t="s">
        <v>77</v>
      </c>
      <c r="D87" s="10" t="s">
        <v>6</v>
      </c>
      <c r="E87" s="12">
        <f>((E88+E91)*E94*44/28*E97)/E57</f>
        <v>9.3657142857142865</v>
      </c>
    </row>
    <row r="88" spans="1:5" s="10" customFormat="1" ht="33" x14ac:dyDescent="0.25">
      <c r="A88" s="10" t="s">
        <v>6</v>
      </c>
      <c r="B88" s="10" t="s">
        <v>139</v>
      </c>
      <c r="C88" s="13" t="s">
        <v>87</v>
      </c>
      <c r="D88" s="10" t="s">
        <v>6</v>
      </c>
      <c r="E88" s="12">
        <f>E89*E90</f>
        <v>1</v>
      </c>
    </row>
    <row r="89" spans="1:5" ht="48" x14ac:dyDescent="0.25">
      <c r="A89" t="s">
        <v>6</v>
      </c>
      <c r="B89" t="s">
        <v>58</v>
      </c>
      <c r="C89" s="7" t="s">
        <v>88</v>
      </c>
      <c r="D89" t="s">
        <v>6</v>
      </c>
      <c r="E89" s="9">
        <v>1</v>
      </c>
    </row>
    <row r="90" spans="1:5" ht="33" customHeight="1" x14ac:dyDescent="0.25">
      <c r="A90" t="s">
        <v>6</v>
      </c>
      <c r="B90" t="s">
        <v>58</v>
      </c>
      <c r="C90" s="7" t="s">
        <v>150</v>
      </c>
      <c r="D90" t="s">
        <v>6</v>
      </c>
      <c r="E90" s="9">
        <v>1</v>
      </c>
    </row>
    <row r="91" spans="1:5" s="10" customFormat="1" ht="33" x14ac:dyDescent="0.25">
      <c r="A91" s="10" t="s">
        <v>6</v>
      </c>
      <c r="B91" s="10" t="s">
        <v>139</v>
      </c>
      <c r="C91" s="13" t="s">
        <v>89</v>
      </c>
      <c r="D91" s="10" t="s">
        <v>6</v>
      </c>
      <c r="E91" s="12">
        <f>E92*E93</f>
        <v>1</v>
      </c>
    </row>
    <row r="92" spans="1:5" ht="47.25" customHeight="1" x14ac:dyDescent="0.25">
      <c r="A92" t="s">
        <v>6</v>
      </c>
      <c r="B92" t="s">
        <v>58</v>
      </c>
      <c r="C92" s="7" t="s">
        <v>90</v>
      </c>
      <c r="D92" t="s">
        <v>6</v>
      </c>
      <c r="E92" s="9">
        <v>1</v>
      </c>
    </row>
    <row r="93" spans="1:5" ht="33" customHeight="1" x14ac:dyDescent="0.25">
      <c r="A93" t="s">
        <v>6</v>
      </c>
      <c r="B93" t="s">
        <v>58</v>
      </c>
      <c r="C93" s="7" t="s">
        <v>91</v>
      </c>
      <c r="D93" t="s">
        <v>6</v>
      </c>
      <c r="E93" s="9">
        <v>1</v>
      </c>
    </row>
    <row r="94" spans="1:5" ht="78" x14ac:dyDescent="0.25">
      <c r="A94" t="s">
        <v>6</v>
      </c>
      <c r="B94" t="s">
        <v>58</v>
      </c>
      <c r="C94" s="7" t="s">
        <v>92</v>
      </c>
      <c r="D94" t="s">
        <v>6</v>
      </c>
      <c r="E94" s="9">
        <v>0.01</v>
      </c>
    </row>
    <row r="95" spans="1:5" x14ac:dyDescent="0.25">
      <c r="A95" t="s">
        <v>6</v>
      </c>
      <c r="B95" t="s">
        <v>7</v>
      </c>
      <c r="C95" s="7" t="s">
        <v>93</v>
      </c>
      <c r="D95" t="s">
        <v>6</v>
      </c>
      <c r="E95" t="s">
        <v>151</v>
      </c>
    </row>
    <row r="96" spans="1:5" x14ac:dyDescent="0.25">
      <c r="A96" t="s">
        <v>6</v>
      </c>
      <c r="B96" t="s">
        <v>7</v>
      </c>
      <c r="C96" t="s">
        <v>94</v>
      </c>
      <c r="D96" t="s">
        <v>6</v>
      </c>
      <c r="E96" t="s">
        <v>152</v>
      </c>
    </row>
    <row r="97" spans="1:5" ht="33" x14ac:dyDescent="0.25">
      <c r="A97" t="s">
        <v>6</v>
      </c>
      <c r="B97" t="s">
        <v>58</v>
      </c>
      <c r="C97" s="7" t="s">
        <v>95</v>
      </c>
      <c r="D97" t="s">
        <v>6</v>
      </c>
      <c r="E97" s="9">
        <v>298</v>
      </c>
    </row>
    <row r="98" spans="1:5" s="10" customFormat="1" ht="63" x14ac:dyDescent="0.25">
      <c r="A98" s="10" t="s">
        <v>6</v>
      </c>
      <c r="B98" s="10" t="s">
        <v>139</v>
      </c>
      <c r="C98" s="13" t="s">
        <v>76</v>
      </c>
      <c r="D98" s="10" t="s">
        <v>6</v>
      </c>
      <c r="E98" s="12">
        <f>(E99+E103)/E57</f>
        <v>10.307314285714286</v>
      </c>
    </row>
    <row r="99" spans="1:5" s="10" customFormat="1" ht="78" x14ac:dyDescent="0.25">
      <c r="A99" s="10" t="s">
        <v>6</v>
      </c>
      <c r="B99" s="10" t="s">
        <v>139</v>
      </c>
      <c r="C99" s="13" t="s">
        <v>96</v>
      </c>
      <c r="D99" s="10" t="s">
        <v>6</v>
      </c>
      <c r="E99" s="12">
        <f>ABS((E88*E100)+(E91*E101))*E102*44/28</f>
        <v>5.0285714285714291E-3</v>
      </c>
    </row>
    <row r="100" spans="1:5" ht="48" customHeight="1" x14ac:dyDescent="0.25">
      <c r="A100" t="s">
        <v>6</v>
      </c>
      <c r="B100" t="s">
        <v>58</v>
      </c>
      <c r="C100" s="7" t="s">
        <v>97</v>
      </c>
      <c r="D100" t="s">
        <v>6</v>
      </c>
      <c r="E100" s="9">
        <v>0.11</v>
      </c>
    </row>
    <row r="101" spans="1:5" ht="63" x14ac:dyDescent="0.25">
      <c r="A101" t="s">
        <v>6</v>
      </c>
      <c r="B101" t="s">
        <v>58</v>
      </c>
      <c r="C101" s="7" t="s">
        <v>99</v>
      </c>
      <c r="D101" t="s">
        <v>6</v>
      </c>
      <c r="E101" s="9">
        <v>0.21</v>
      </c>
    </row>
    <row r="102" spans="1:5" ht="78" x14ac:dyDescent="0.25">
      <c r="A102" t="s">
        <v>6</v>
      </c>
      <c r="B102" t="s">
        <v>58</v>
      </c>
      <c r="C102" s="7" t="s">
        <v>100</v>
      </c>
      <c r="D102" t="s">
        <v>6</v>
      </c>
      <c r="E102" s="9">
        <v>0.01</v>
      </c>
    </row>
    <row r="103" spans="1:5" s="10" customFormat="1" ht="78" x14ac:dyDescent="0.25">
      <c r="A103" s="10" t="s">
        <v>6</v>
      </c>
      <c r="B103" s="10" t="s">
        <v>139</v>
      </c>
      <c r="C103" s="13" t="s">
        <v>101</v>
      </c>
      <c r="D103" s="10" t="s">
        <v>6</v>
      </c>
      <c r="E103" s="12">
        <f>(E88+E91)*E105*44/28*E97</f>
        <v>10.302285714285714</v>
      </c>
    </row>
    <row r="104" spans="1:5" ht="93" x14ac:dyDescent="0.25">
      <c r="A104" t="s">
        <v>6</v>
      </c>
      <c r="B104" t="s">
        <v>58</v>
      </c>
      <c r="C104" s="7" t="s">
        <v>102</v>
      </c>
      <c r="D104" t="s">
        <v>6</v>
      </c>
      <c r="E104" s="9">
        <v>0.24</v>
      </c>
    </row>
    <row r="105" spans="1:5" ht="48" x14ac:dyDescent="0.25">
      <c r="A105" t="s">
        <v>6</v>
      </c>
      <c r="B105" t="s">
        <v>58</v>
      </c>
      <c r="C105" s="7" t="s">
        <v>98</v>
      </c>
      <c r="D105" t="s">
        <v>6</v>
      </c>
      <c r="E105" s="9">
        <v>1.0999999999999999E-2</v>
      </c>
    </row>
    <row r="106" spans="1:5" s="10" customFormat="1" ht="63" x14ac:dyDescent="0.25">
      <c r="A106" s="10" t="s">
        <v>6</v>
      </c>
      <c r="B106" s="10" t="s">
        <v>139</v>
      </c>
      <c r="C106" s="13" t="s">
        <v>104</v>
      </c>
      <c r="D106" s="10" t="s">
        <v>6</v>
      </c>
      <c r="E106" s="12">
        <f>(E107*E94*44/28*E97)/E57</f>
        <v>4.6828571428571433</v>
      </c>
    </row>
    <row r="107" spans="1:5" s="10" customFormat="1" ht="63" x14ac:dyDescent="0.25">
      <c r="A107" s="10" t="s">
        <v>6</v>
      </c>
      <c r="B107" s="10" t="s">
        <v>139</v>
      </c>
      <c r="C107" s="13" t="s">
        <v>105</v>
      </c>
      <c r="D107" s="10" t="s">
        <v>6</v>
      </c>
      <c r="E107" s="12">
        <f>E108*E109</f>
        <v>1</v>
      </c>
    </row>
    <row r="108" spans="1:5" ht="63" x14ac:dyDescent="0.25">
      <c r="A108" t="s">
        <v>6</v>
      </c>
      <c r="B108" t="s">
        <v>58</v>
      </c>
      <c r="C108" s="7" t="s">
        <v>106</v>
      </c>
      <c r="D108" t="s">
        <v>6</v>
      </c>
      <c r="E108" s="9">
        <v>1</v>
      </c>
    </row>
    <row r="109" spans="1:5" ht="33" x14ac:dyDescent="0.25">
      <c r="A109" t="s">
        <v>6</v>
      </c>
      <c r="B109" t="s">
        <v>58</v>
      </c>
      <c r="C109" s="7" t="s">
        <v>107</v>
      </c>
      <c r="D109" t="s">
        <v>6</v>
      </c>
      <c r="E109" s="9">
        <v>1</v>
      </c>
    </row>
    <row r="110" spans="1:5" x14ac:dyDescent="0.25">
      <c r="A110" t="s">
        <v>6</v>
      </c>
      <c r="B110" t="s">
        <v>7</v>
      </c>
      <c r="C110" t="s">
        <v>108</v>
      </c>
      <c r="D110" t="s">
        <v>6</v>
      </c>
      <c r="E110" t="s">
        <v>153</v>
      </c>
    </row>
    <row r="111" spans="1:5" ht="23.25" x14ac:dyDescent="0.35">
      <c r="A111" s="19" t="s">
        <v>157</v>
      </c>
      <c r="B111" s="20"/>
      <c r="C111" s="20"/>
      <c r="D111" s="20"/>
      <c r="E111" s="20"/>
    </row>
    <row r="112" spans="1:5" s="12" customFormat="1" ht="79.5" customHeight="1" x14ac:dyDescent="0.25">
      <c r="A112" s="12" t="s">
        <v>6</v>
      </c>
      <c r="B112" s="12" t="s">
        <v>139</v>
      </c>
      <c r="C112" s="18" t="s">
        <v>226</v>
      </c>
      <c r="D112" s="12" t="s">
        <v>6</v>
      </c>
      <c r="E112" s="12">
        <f>((E114-E113)/E121)/E147</f>
        <v>0</v>
      </c>
    </row>
    <row r="113" spans="1:5" s="10" customFormat="1" ht="48" x14ac:dyDescent="0.25">
      <c r="A113" s="10" t="s">
        <v>6</v>
      </c>
      <c r="B113" s="10" t="s">
        <v>139</v>
      </c>
      <c r="C113" s="15" t="s">
        <v>213</v>
      </c>
      <c r="D113" s="10" t="s">
        <v>6</v>
      </c>
      <c r="E113" s="12">
        <f>44/12*E115*E120</f>
        <v>1.8333333333333333</v>
      </c>
    </row>
    <row r="114" spans="1:5" s="10" customFormat="1" ht="48" x14ac:dyDescent="0.25">
      <c r="A114" s="10" t="s">
        <v>6</v>
      </c>
      <c r="B114" s="10" t="s">
        <v>139</v>
      </c>
      <c r="C114" s="15" t="s">
        <v>212</v>
      </c>
      <c r="D114" s="10" t="s">
        <v>6</v>
      </c>
      <c r="E114" s="12">
        <f>44/12*E116*E120</f>
        <v>1.8333333333333333</v>
      </c>
    </row>
    <row r="115" spans="1:5" s="10" customFormat="1" ht="48" x14ac:dyDescent="0.25">
      <c r="A115" s="10" t="s">
        <v>6</v>
      </c>
      <c r="B115" s="10" t="s">
        <v>139</v>
      </c>
      <c r="C115" s="15" t="s">
        <v>186</v>
      </c>
      <c r="D115" s="10" t="s">
        <v>6</v>
      </c>
      <c r="E115" s="12">
        <f>E117*E118</f>
        <v>1</v>
      </c>
    </row>
    <row r="116" spans="1:5" s="10" customFormat="1" ht="48" x14ac:dyDescent="0.25">
      <c r="A116" s="10" t="s">
        <v>6</v>
      </c>
      <c r="B116" s="10" t="s">
        <v>139</v>
      </c>
      <c r="C116" s="15" t="s">
        <v>224</v>
      </c>
      <c r="E116" s="12">
        <f>E117*E119</f>
        <v>1</v>
      </c>
    </row>
    <row r="117" spans="1:5" ht="30.75" customHeight="1" x14ac:dyDescent="0.25">
      <c r="A117" t="s">
        <v>6</v>
      </c>
      <c r="B117" t="s">
        <v>58</v>
      </c>
      <c r="C117" s="14" t="s">
        <v>171</v>
      </c>
      <c r="D117" t="s">
        <v>6</v>
      </c>
      <c r="E117" s="9">
        <v>1</v>
      </c>
    </row>
    <row r="118" spans="1:5" ht="48" x14ac:dyDescent="0.25">
      <c r="A118" t="s">
        <v>6</v>
      </c>
      <c r="B118" t="s">
        <v>58</v>
      </c>
      <c r="C118" s="7" t="s">
        <v>172</v>
      </c>
      <c r="D118" t="s">
        <v>6</v>
      </c>
      <c r="E118" s="9">
        <v>1</v>
      </c>
    </row>
    <row r="119" spans="1:5" ht="48" x14ac:dyDescent="0.25">
      <c r="A119" t="s">
        <v>6</v>
      </c>
      <c r="B119" t="s">
        <v>58</v>
      </c>
      <c r="C119" s="7" t="s">
        <v>221</v>
      </c>
      <c r="D119" t="s">
        <v>6</v>
      </c>
      <c r="E119" s="9">
        <v>1</v>
      </c>
    </row>
    <row r="120" spans="1:5" ht="33" x14ac:dyDescent="0.25">
      <c r="A120" t="s">
        <v>6</v>
      </c>
      <c r="B120" t="s">
        <v>58</v>
      </c>
      <c r="C120" s="14" t="s">
        <v>173</v>
      </c>
      <c r="D120" t="s">
        <v>6</v>
      </c>
      <c r="E120" s="9">
        <v>0.5</v>
      </c>
    </row>
    <row r="121" spans="1:5" x14ac:dyDescent="0.25">
      <c r="A121" t="s">
        <v>6</v>
      </c>
      <c r="B121" t="s">
        <v>58</v>
      </c>
      <c r="C121" s="14" t="s">
        <v>222</v>
      </c>
      <c r="D121" t="s">
        <v>6</v>
      </c>
      <c r="E121" s="9">
        <v>1</v>
      </c>
    </row>
    <row r="122" spans="1:5" s="10" customFormat="1" ht="81.75" customHeight="1" x14ac:dyDescent="0.25">
      <c r="A122" s="10" t="s">
        <v>6</v>
      </c>
      <c r="B122" s="10" t="s">
        <v>58</v>
      </c>
      <c r="C122" s="15" t="s">
        <v>225</v>
      </c>
      <c r="D122" s="10" t="s">
        <v>6</v>
      </c>
      <c r="E122" s="12">
        <f>((E124-E123)/E121)/E147</f>
        <v>0</v>
      </c>
    </row>
    <row r="123" spans="1:5" s="10" customFormat="1" ht="48" x14ac:dyDescent="0.25">
      <c r="A123" s="10" t="s">
        <v>6</v>
      </c>
      <c r="B123" s="10" t="s">
        <v>139</v>
      </c>
      <c r="C123" s="15" t="s">
        <v>174</v>
      </c>
      <c r="D123" s="10" t="s">
        <v>6</v>
      </c>
      <c r="E123" s="12">
        <f>44/12*E125*(1+E126)*SUM(E127*E129)</f>
        <v>1.5354166666666669E-2</v>
      </c>
    </row>
    <row r="124" spans="1:5" s="10" customFormat="1" ht="48" x14ac:dyDescent="0.25">
      <c r="A124" s="10" t="s">
        <v>6</v>
      </c>
      <c r="B124" s="10" t="s">
        <v>139</v>
      </c>
      <c r="C124" s="15" t="s">
        <v>174</v>
      </c>
      <c r="D124" s="10" t="s">
        <v>6</v>
      </c>
      <c r="E124" s="12">
        <f>44/12*E125*(1+E126)*SUM(E128*E129)</f>
        <v>1.5354166666666669E-2</v>
      </c>
    </row>
    <row r="125" spans="1:5" ht="33" x14ac:dyDescent="0.25">
      <c r="A125" t="s">
        <v>6</v>
      </c>
      <c r="B125" t="s">
        <v>58</v>
      </c>
      <c r="C125" s="7" t="s">
        <v>175</v>
      </c>
      <c r="D125" t="s">
        <v>6</v>
      </c>
      <c r="E125" s="9">
        <v>0.5</v>
      </c>
    </row>
    <row r="126" spans="1:5" ht="33" x14ac:dyDescent="0.25">
      <c r="A126" t="s">
        <v>6</v>
      </c>
      <c r="B126" t="s">
        <v>58</v>
      </c>
      <c r="C126" s="7" t="s">
        <v>176</v>
      </c>
      <c r="D126" t="s">
        <v>6</v>
      </c>
      <c r="E126" s="9">
        <v>0.25</v>
      </c>
    </row>
    <row r="127" spans="1:5" ht="32.25" customHeight="1" x14ac:dyDescent="0.25">
      <c r="A127" t="s">
        <v>6</v>
      </c>
      <c r="B127" t="s">
        <v>58</v>
      </c>
      <c r="C127" s="7" t="s">
        <v>184</v>
      </c>
      <c r="D127" t="s">
        <v>6</v>
      </c>
      <c r="E127" s="9">
        <v>1</v>
      </c>
    </row>
    <row r="128" spans="1:5" ht="32.25" customHeight="1" x14ac:dyDescent="0.25">
      <c r="A128" t="s">
        <v>6</v>
      </c>
      <c r="B128" t="s">
        <v>58</v>
      </c>
      <c r="C128" s="7" t="s">
        <v>223</v>
      </c>
      <c r="D128" t="s">
        <v>6</v>
      </c>
      <c r="E128" s="9">
        <v>1</v>
      </c>
    </row>
    <row r="129" spans="1:5" s="10" customFormat="1" ht="48" x14ac:dyDescent="0.25">
      <c r="A129" s="10" t="s">
        <v>6</v>
      </c>
      <c r="B129" s="10" t="s">
        <v>139</v>
      </c>
      <c r="C129" s="13" t="s">
        <v>177</v>
      </c>
      <c r="D129" s="10" t="s">
        <v>6</v>
      </c>
      <c r="E129" s="12">
        <f>E130*E131*E132</f>
        <v>6.7000000000000011E-3</v>
      </c>
    </row>
    <row r="130" spans="1:5" ht="105.75" customHeight="1" x14ac:dyDescent="0.25">
      <c r="A130" t="s">
        <v>6</v>
      </c>
      <c r="B130" t="s">
        <v>58</v>
      </c>
      <c r="C130" s="7" t="s">
        <v>178</v>
      </c>
      <c r="D130" t="s">
        <v>6</v>
      </c>
      <c r="E130" s="9">
        <v>0.1</v>
      </c>
    </row>
    <row r="131" spans="1:5" ht="63" x14ac:dyDescent="0.25">
      <c r="A131" t="s">
        <v>6</v>
      </c>
      <c r="B131" t="s">
        <v>58</v>
      </c>
      <c r="C131" s="7" t="s">
        <v>179</v>
      </c>
      <c r="D131" t="s">
        <v>6</v>
      </c>
      <c r="E131" s="9">
        <v>0.67</v>
      </c>
    </row>
    <row r="132" spans="1:5" ht="63.75" customHeight="1" x14ac:dyDescent="0.25">
      <c r="A132" t="s">
        <v>6</v>
      </c>
      <c r="B132" t="s">
        <v>58</v>
      </c>
      <c r="C132" s="7" t="s">
        <v>180</v>
      </c>
      <c r="D132" t="s">
        <v>6</v>
      </c>
      <c r="E132" s="9">
        <v>0.1</v>
      </c>
    </row>
    <row r="133" spans="1:5" ht="23.25" x14ac:dyDescent="0.35">
      <c r="A133" s="19" t="s">
        <v>158</v>
      </c>
      <c r="B133" s="20"/>
      <c r="C133" s="20"/>
      <c r="D133" s="20"/>
      <c r="E133" s="20"/>
    </row>
    <row r="134" spans="1:5" s="10" customFormat="1" ht="64.5" customHeight="1" x14ac:dyDescent="0.25">
      <c r="A134" s="10" t="s">
        <v>6</v>
      </c>
      <c r="B134" s="10" t="s">
        <v>139</v>
      </c>
      <c r="C134" s="11" t="s">
        <v>228</v>
      </c>
      <c r="D134" s="10" t="s">
        <v>6</v>
      </c>
      <c r="E134" s="12">
        <f>(E138)/E135</f>
        <v>2.8860000000000001E-3</v>
      </c>
    </row>
    <row r="135" spans="1:5" x14ac:dyDescent="0.25">
      <c r="A135" t="s">
        <v>6</v>
      </c>
      <c r="B135" t="s">
        <v>58</v>
      </c>
      <c r="C135" s="6" t="s">
        <v>60</v>
      </c>
      <c r="D135" t="s">
        <v>6</v>
      </c>
      <c r="E135" s="9">
        <v>1</v>
      </c>
    </row>
    <row r="136" spans="1:5" x14ac:dyDescent="0.25">
      <c r="A136" t="s">
        <v>6</v>
      </c>
      <c r="B136" t="s">
        <v>7</v>
      </c>
      <c r="C136" s="6" t="s">
        <v>61</v>
      </c>
      <c r="D136" t="s">
        <v>6</v>
      </c>
      <c r="E136" t="s">
        <v>121</v>
      </c>
    </row>
    <row r="137" spans="1:5" x14ac:dyDescent="0.25">
      <c r="A137" t="s">
        <v>6</v>
      </c>
      <c r="B137" t="s">
        <v>58</v>
      </c>
      <c r="C137" s="6" t="s">
        <v>62</v>
      </c>
      <c r="D137" t="s">
        <v>6</v>
      </c>
      <c r="E137" s="9">
        <v>1</v>
      </c>
    </row>
    <row r="138" spans="1:5" s="10" customFormat="1" ht="66.75" customHeight="1" x14ac:dyDescent="0.25">
      <c r="A138" s="10" t="s">
        <v>6</v>
      </c>
      <c r="B138" s="10" t="s">
        <v>139</v>
      </c>
      <c r="C138" s="13" t="s">
        <v>229</v>
      </c>
      <c r="D138" s="10" t="s">
        <v>6</v>
      </c>
      <c r="E138" s="12">
        <f>E139*E140</f>
        <v>2.8860000000000001E-3</v>
      </c>
    </row>
    <row r="139" spans="1:5" ht="33" x14ac:dyDescent="0.25">
      <c r="A139" t="s">
        <v>6</v>
      </c>
      <c r="B139" t="s">
        <v>58</v>
      </c>
      <c r="C139" s="8" t="s">
        <v>159</v>
      </c>
      <c r="D139" t="s">
        <v>6</v>
      </c>
      <c r="E139" s="9">
        <v>1</v>
      </c>
    </row>
    <row r="140" spans="1:5" ht="33" x14ac:dyDescent="0.25">
      <c r="A140" t="s">
        <v>6</v>
      </c>
      <c r="B140" t="s">
        <v>58</v>
      </c>
      <c r="C140" s="8" t="s">
        <v>64</v>
      </c>
      <c r="D140" t="s">
        <v>6</v>
      </c>
      <c r="E140" s="9">
        <v>2.8860000000000001E-3</v>
      </c>
    </row>
    <row r="141" spans="1:5" ht="23.25" x14ac:dyDescent="0.35">
      <c r="A141" s="19" t="s">
        <v>160</v>
      </c>
      <c r="B141" s="20"/>
      <c r="C141" s="20"/>
      <c r="D141" s="20"/>
      <c r="E141" s="20"/>
    </row>
    <row r="142" spans="1:5" s="10" customFormat="1" ht="78" x14ac:dyDescent="0.25">
      <c r="A142" s="10" t="s">
        <v>6</v>
      </c>
      <c r="B142" s="10" t="s">
        <v>139</v>
      </c>
      <c r="C142" s="13" t="s">
        <v>230</v>
      </c>
      <c r="D142" s="10" t="s">
        <v>6</v>
      </c>
      <c r="E142" s="12">
        <f>(((E146*E143*E144*E145)/1000*365)/E147)</f>
        <v>282.875</v>
      </c>
    </row>
    <row r="143" spans="1:5" ht="48" x14ac:dyDescent="0.25">
      <c r="A143" t="s">
        <v>6</v>
      </c>
      <c r="B143" t="s">
        <v>58</v>
      </c>
      <c r="C143" s="7" t="s">
        <v>231</v>
      </c>
      <c r="D143" t="s">
        <v>6</v>
      </c>
      <c r="E143" s="9">
        <v>1</v>
      </c>
    </row>
    <row r="144" spans="1:5" ht="63" x14ac:dyDescent="0.25">
      <c r="A144" t="s">
        <v>6</v>
      </c>
      <c r="B144" t="s">
        <v>58</v>
      </c>
      <c r="C144" s="7" t="s">
        <v>232</v>
      </c>
      <c r="D144" t="s">
        <v>6</v>
      </c>
      <c r="E144" s="9">
        <v>1</v>
      </c>
    </row>
    <row r="145" spans="1:5" ht="33" x14ac:dyDescent="0.25">
      <c r="A145" t="s">
        <v>6</v>
      </c>
      <c r="B145" t="s">
        <v>58</v>
      </c>
      <c r="C145" s="7" t="s">
        <v>67</v>
      </c>
      <c r="D145" t="s">
        <v>6</v>
      </c>
      <c r="E145" s="9">
        <v>31</v>
      </c>
    </row>
    <row r="146" spans="1:5" ht="18" x14ac:dyDescent="0.35">
      <c r="A146" t="s">
        <v>6</v>
      </c>
      <c r="B146" t="s">
        <v>58</v>
      </c>
      <c r="C146" t="s">
        <v>68</v>
      </c>
      <c r="D146" t="s">
        <v>6</v>
      </c>
      <c r="E146" s="9">
        <v>25</v>
      </c>
    </row>
    <row r="147" spans="1:5" x14ac:dyDescent="0.25">
      <c r="A147" t="s">
        <v>6</v>
      </c>
      <c r="B147" t="s">
        <v>58</v>
      </c>
      <c r="C147" t="s">
        <v>69</v>
      </c>
      <c r="D147" t="s">
        <v>6</v>
      </c>
      <c r="E147" s="9">
        <v>1</v>
      </c>
    </row>
    <row r="148" spans="1:5" x14ac:dyDescent="0.25">
      <c r="A148" t="s">
        <v>6</v>
      </c>
      <c r="B148" t="s">
        <v>7</v>
      </c>
      <c r="C148" s="7" t="s">
        <v>70</v>
      </c>
      <c r="D148" t="s">
        <v>6</v>
      </c>
      <c r="E148" t="s">
        <v>122</v>
      </c>
    </row>
    <row r="149" spans="1:5" x14ac:dyDescent="0.25">
      <c r="A149" t="s">
        <v>6</v>
      </c>
      <c r="B149" t="s">
        <v>58</v>
      </c>
      <c r="C149" s="7" t="s">
        <v>71</v>
      </c>
      <c r="D149" t="s">
        <v>6</v>
      </c>
      <c r="E149" s="9">
        <v>1</v>
      </c>
    </row>
    <row r="150" spans="1:5" ht="23.25" x14ac:dyDescent="0.35">
      <c r="A150" s="19" t="s">
        <v>164</v>
      </c>
      <c r="B150" s="20"/>
      <c r="C150" s="20"/>
      <c r="D150" s="20"/>
      <c r="E150" s="20"/>
    </row>
    <row r="151" spans="1:5" s="10" customFormat="1" ht="63" x14ac:dyDescent="0.25">
      <c r="A151" s="10" t="s">
        <v>6</v>
      </c>
      <c r="B151" s="10" t="s">
        <v>139</v>
      </c>
      <c r="C151" s="13" t="s">
        <v>233</v>
      </c>
      <c r="D151" s="10" t="s">
        <v>6</v>
      </c>
      <c r="E151" s="12">
        <f>E146*SUM(E160*E153*E144*E152)/10^6*E147</f>
        <v>1.8E-7</v>
      </c>
    </row>
    <row r="152" spans="1:5" ht="47.25" customHeight="1" x14ac:dyDescent="0.25">
      <c r="A152" t="s">
        <v>6</v>
      </c>
      <c r="B152" t="s">
        <v>58</v>
      </c>
      <c r="C152" s="7" t="s">
        <v>123</v>
      </c>
      <c r="D152" t="s">
        <v>6</v>
      </c>
      <c r="E152" s="9">
        <v>0.6</v>
      </c>
    </row>
    <row r="153" spans="1:5" s="10" customFormat="1" ht="50.25" customHeight="1" x14ac:dyDescent="0.25">
      <c r="A153" s="10" t="s">
        <v>6</v>
      </c>
      <c r="B153" s="10" t="s">
        <v>139</v>
      </c>
      <c r="C153" s="13" t="s">
        <v>84</v>
      </c>
      <c r="D153" s="10" t="s">
        <v>6</v>
      </c>
      <c r="E153" s="12">
        <f>E154*(E155/1000)</f>
        <v>1.2E-2</v>
      </c>
    </row>
    <row r="154" spans="1:5" ht="45" customHeight="1" x14ac:dyDescent="0.25">
      <c r="A154" t="s">
        <v>6</v>
      </c>
      <c r="B154" t="s">
        <v>58</v>
      </c>
      <c r="C154" s="7" t="s">
        <v>85</v>
      </c>
      <c r="D154" t="s">
        <v>6</v>
      </c>
      <c r="E154" s="9">
        <v>12</v>
      </c>
    </row>
    <row r="155" spans="1:5" ht="47.25" customHeight="1" x14ac:dyDescent="0.25">
      <c r="A155" t="s">
        <v>6</v>
      </c>
      <c r="B155" t="s">
        <v>58</v>
      </c>
      <c r="C155" s="7" t="s">
        <v>227</v>
      </c>
      <c r="D155" t="s">
        <v>6</v>
      </c>
      <c r="E155" s="9">
        <v>1</v>
      </c>
    </row>
    <row r="156" spans="1:5" s="10" customFormat="1" ht="47.25" customHeight="1" x14ac:dyDescent="0.25">
      <c r="A156" s="10" t="s">
        <v>6</v>
      </c>
      <c r="B156" s="10" t="s">
        <v>139</v>
      </c>
      <c r="C156" s="13" t="s">
        <v>234</v>
      </c>
      <c r="D156" s="10" t="s">
        <v>6</v>
      </c>
      <c r="E156" s="12">
        <f>E157+E164</f>
        <v>1800.8395428571428</v>
      </c>
    </row>
    <row r="157" spans="1:5" s="10" customFormat="1" ht="47.25" customHeight="1" x14ac:dyDescent="0.25">
      <c r="A157" s="10" t="s">
        <v>6</v>
      </c>
      <c r="B157" s="10" t="s">
        <v>139</v>
      </c>
      <c r="C157" s="13" t="s">
        <v>235</v>
      </c>
      <c r="D157" s="10" t="s">
        <v>6</v>
      </c>
      <c r="E157" s="12">
        <f>(E159*E158*44/28*E187)/E147</f>
        <v>824.18285714285707</v>
      </c>
    </row>
    <row r="158" spans="1:5" ht="47.25" customHeight="1" x14ac:dyDescent="0.25">
      <c r="A158" t="s">
        <v>6</v>
      </c>
      <c r="B158" t="s">
        <v>58</v>
      </c>
      <c r="C158" s="7" t="s">
        <v>111</v>
      </c>
      <c r="D158" t="s">
        <v>6</v>
      </c>
      <c r="E158" s="9">
        <v>4.0000000000000001E-3</v>
      </c>
    </row>
    <row r="159" spans="1:5" s="10" customFormat="1" ht="47.25" customHeight="1" x14ac:dyDescent="0.25">
      <c r="A159" s="10" t="s">
        <v>6</v>
      </c>
      <c r="B159" s="10" t="s">
        <v>139</v>
      </c>
      <c r="C159" s="13" t="s">
        <v>161</v>
      </c>
      <c r="D159" s="10" t="s">
        <v>6</v>
      </c>
      <c r="E159" s="12">
        <f>1000*ABS((E160*E161)*E162)</f>
        <v>440</v>
      </c>
    </row>
    <row r="160" spans="1:5" ht="33" x14ac:dyDescent="0.25">
      <c r="A160" t="s">
        <v>6</v>
      </c>
      <c r="B160" t="s">
        <v>58</v>
      </c>
      <c r="C160" s="7" t="s">
        <v>236</v>
      </c>
      <c r="D160" t="s">
        <v>6</v>
      </c>
      <c r="E160" s="9">
        <v>1</v>
      </c>
    </row>
    <row r="161" spans="1:5" ht="47.25" customHeight="1" x14ac:dyDescent="0.25">
      <c r="A161" t="s">
        <v>6</v>
      </c>
      <c r="B161" t="s">
        <v>58</v>
      </c>
      <c r="C161" s="7" t="s">
        <v>114</v>
      </c>
      <c r="D161" t="s">
        <v>6</v>
      </c>
      <c r="E161" s="9">
        <v>0.44</v>
      </c>
    </row>
    <row r="162" spans="1:5" ht="47.25" customHeight="1" x14ac:dyDescent="0.25">
      <c r="A162" t="s">
        <v>6</v>
      </c>
      <c r="B162" t="s">
        <v>58</v>
      </c>
      <c r="C162" s="7" t="s">
        <v>237</v>
      </c>
      <c r="D162" t="s">
        <v>6</v>
      </c>
      <c r="E162" s="9">
        <v>1</v>
      </c>
    </row>
    <row r="163" spans="1:5" x14ac:dyDescent="0.25">
      <c r="A163" t="s">
        <v>6</v>
      </c>
      <c r="B163" t="s">
        <v>7</v>
      </c>
      <c r="C163" t="s">
        <v>116</v>
      </c>
      <c r="D163" t="s">
        <v>6</v>
      </c>
      <c r="E163" t="s">
        <v>147</v>
      </c>
    </row>
    <row r="164" spans="1:5" s="10" customFormat="1" ht="47.25" customHeight="1" x14ac:dyDescent="0.25">
      <c r="A164" s="10" t="s">
        <v>6</v>
      </c>
      <c r="B164" s="10" t="s">
        <v>139</v>
      </c>
      <c r="C164" s="13" t="s">
        <v>238</v>
      </c>
      <c r="D164" s="10" t="s">
        <v>6</v>
      </c>
      <c r="E164" s="12">
        <f>(E165+E166)/E147</f>
        <v>976.65668571428569</v>
      </c>
    </row>
    <row r="165" spans="1:5" s="10" customFormat="1" ht="47.25" customHeight="1" x14ac:dyDescent="0.25">
      <c r="A165" s="10" t="s">
        <v>6</v>
      </c>
      <c r="B165" s="10" t="s">
        <v>139</v>
      </c>
      <c r="C165" s="13" t="s">
        <v>162</v>
      </c>
      <c r="D165" s="10" t="s">
        <v>6</v>
      </c>
      <c r="E165" s="12">
        <f>E159*E191*E192*(44/28)*E187</f>
        <v>432.69599999999997</v>
      </c>
    </row>
    <row r="166" spans="1:5" s="10" customFormat="1" ht="93" x14ac:dyDescent="0.25">
      <c r="A166" s="10" t="s">
        <v>6</v>
      </c>
      <c r="B166" s="10" t="s">
        <v>139</v>
      </c>
      <c r="C166" s="13" t="s">
        <v>163</v>
      </c>
      <c r="D166" s="10" t="s">
        <v>6</v>
      </c>
      <c r="E166" s="12">
        <f>E159*E194*E195*(44/28)*E187</f>
        <v>543.96068571428566</v>
      </c>
    </row>
    <row r="167" spans="1:5" ht="23.25" x14ac:dyDescent="0.35">
      <c r="A167" s="19" t="s">
        <v>165</v>
      </c>
      <c r="B167" s="20"/>
      <c r="C167" s="20"/>
      <c r="D167" s="20"/>
      <c r="E167" s="20"/>
    </row>
    <row r="168" spans="1:5" s="10" customFormat="1" ht="63" x14ac:dyDescent="0.25">
      <c r="A168" s="10" t="s">
        <v>6</v>
      </c>
      <c r="B168" s="10" t="s">
        <v>139</v>
      </c>
      <c r="C168" s="13" t="s">
        <v>239</v>
      </c>
      <c r="D168" s="10" t="s">
        <v>6</v>
      </c>
      <c r="E168" s="12">
        <f>((E146*E169*E170*E171)/10^6)/E147</f>
        <v>3.0375000000000003E-5</v>
      </c>
    </row>
    <row r="169" spans="1:5" ht="47.25" customHeight="1" x14ac:dyDescent="0.25">
      <c r="A169" t="s">
        <v>6</v>
      </c>
      <c r="B169" t="s">
        <v>58</v>
      </c>
      <c r="C169" s="7" t="s">
        <v>240</v>
      </c>
      <c r="D169" t="s">
        <v>6</v>
      </c>
      <c r="E169" s="9">
        <v>1</v>
      </c>
    </row>
    <row r="170" spans="1:5" ht="48" x14ac:dyDescent="0.25">
      <c r="A170" t="s">
        <v>6</v>
      </c>
      <c r="B170" t="s">
        <v>58</v>
      </c>
      <c r="C170" s="7" t="s">
        <v>82</v>
      </c>
      <c r="D170" t="s">
        <v>6</v>
      </c>
      <c r="E170" s="9">
        <v>0.45</v>
      </c>
    </row>
    <row r="171" spans="1:5" ht="48" x14ac:dyDescent="0.25">
      <c r="A171" t="s">
        <v>6</v>
      </c>
      <c r="B171" t="s">
        <v>58</v>
      </c>
      <c r="C171" s="7" t="s">
        <v>83</v>
      </c>
      <c r="D171" t="s">
        <v>6</v>
      </c>
      <c r="E171" s="9">
        <v>2.7</v>
      </c>
    </row>
    <row r="172" spans="1:5" ht="46.5" customHeight="1" x14ac:dyDescent="0.25">
      <c r="A172" t="s">
        <v>6</v>
      </c>
      <c r="B172" t="s">
        <v>58</v>
      </c>
      <c r="C172" s="7" t="s">
        <v>181</v>
      </c>
      <c r="D172" t="s">
        <v>6</v>
      </c>
      <c r="E172" s="9">
        <v>7.0000000000000007E-2</v>
      </c>
    </row>
    <row r="173" spans="1:5" s="10" customFormat="1" ht="63" x14ac:dyDescent="0.25">
      <c r="A173" s="10" t="s">
        <v>6</v>
      </c>
      <c r="B173" s="10" t="s">
        <v>139</v>
      </c>
      <c r="C173" s="13" t="s">
        <v>241</v>
      </c>
      <c r="D173" s="10" t="s">
        <v>6</v>
      </c>
      <c r="E173" s="12">
        <f>((E187*E169*E170)/10^6)/E147</f>
        <v>1.3410000000000001E-4</v>
      </c>
    </row>
    <row r="174" spans="1:5" ht="23.25" x14ac:dyDescent="0.35">
      <c r="A174" s="19" t="s">
        <v>166</v>
      </c>
      <c r="B174" s="20"/>
      <c r="C174" s="20"/>
      <c r="D174" s="20"/>
      <c r="E174" s="20"/>
    </row>
    <row r="175" spans="1:5" s="10" customFormat="1" ht="63" x14ac:dyDescent="0.25">
      <c r="A175" s="10" t="s">
        <v>6</v>
      </c>
      <c r="B175" s="10" t="s">
        <v>139</v>
      </c>
      <c r="C175" s="13" t="s">
        <v>242</v>
      </c>
      <c r="D175" s="10" t="s">
        <v>6</v>
      </c>
      <c r="E175" s="12">
        <f>E176+E156+E196</f>
        <v>1815.3596999999997</v>
      </c>
    </row>
    <row r="176" spans="1:5" s="10" customFormat="1" ht="63" x14ac:dyDescent="0.25">
      <c r="A176" s="10" t="s">
        <v>6</v>
      </c>
      <c r="B176" s="10" t="s">
        <v>139</v>
      </c>
      <c r="C176" s="13" t="s">
        <v>243</v>
      </c>
      <c r="D176" s="10" t="s">
        <v>6</v>
      </c>
      <c r="E176" s="12">
        <f>E177+E188</f>
        <v>9.8373000000000008</v>
      </c>
    </row>
    <row r="177" spans="1:5" s="10" customFormat="1" ht="63" x14ac:dyDescent="0.25">
      <c r="A177" s="10" t="s">
        <v>6</v>
      </c>
      <c r="B177" s="10" t="s">
        <v>139</v>
      </c>
      <c r="C177" s="13" t="s">
        <v>244</v>
      </c>
      <c r="D177" s="10" t="s">
        <v>6</v>
      </c>
      <c r="E177" s="12">
        <f>((E178+E181)*E184*44/28*E187)/E147</f>
        <v>4.6828571428571433</v>
      </c>
    </row>
    <row r="178" spans="1:5" s="10" customFormat="1" ht="33" x14ac:dyDescent="0.25">
      <c r="A178" s="10" t="s">
        <v>6</v>
      </c>
      <c r="B178" s="10" t="s">
        <v>139</v>
      </c>
      <c r="C178" s="13" t="s">
        <v>245</v>
      </c>
      <c r="D178" s="10" t="s">
        <v>6</v>
      </c>
      <c r="E178" s="12">
        <f>E179*E180</f>
        <v>0</v>
      </c>
    </row>
    <row r="179" spans="1:5" ht="48" x14ac:dyDescent="0.25">
      <c r="A179" t="s">
        <v>6</v>
      </c>
      <c r="B179" t="s">
        <v>58</v>
      </c>
      <c r="C179" s="7" t="s">
        <v>246</v>
      </c>
      <c r="D179" t="s">
        <v>6</v>
      </c>
      <c r="E179" s="9">
        <v>0</v>
      </c>
    </row>
    <row r="180" spans="1:5" ht="33" customHeight="1" x14ac:dyDescent="0.25">
      <c r="A180" t="s">
        <v>6</v>
      </c>
      <c r="B180" t="s">
        <v>58</v>
      </c>
      <c r="C180" s="7" t="s">
        <v>247</v>
      </c>
      <c r="D180" t="s">
        <v>6</v>
      </c>
      <c r="E180" s="9">
        <v>0</v>
      </c>
    </row>
    <row r="181" spans="1:5" s="10" customFormat="1" ht="33" x14ac:dyDescent="0.25">
      <c r="A181" s="10" t="s">
        <v>6</v>
      </c>
      <c r="B181" s="10" t="s">
        <v>139</v>
      </c>
      <c r="C181" s="13" t="s">
        <v>248</v>
      </c>
      <c r="D181" s="10" t="s">
        <v>6</v>
      </c>
      <c r="E181" s="12">
        <f>E182*E183</f>
        <v>1</v>
      </c>
    </row>
    <row r="182" spans="1:5" ht="47.25" customHeight="1" x14ac:dyDescent="0.25">
      <c r="A182" t="s">
        <v>6</v>
      </c>
      <c r="B182" t="s">
        <v>58</v>
      </c>
      <c r="C182" s="7" t="s">
        <v>249</v>
      </c>
      <c r="D182" t="s">
        <v>6</v>
      </c>
      <c r="E182" s="9">
        <v>1</v>
      </c>
    </row>
    <row r="183" spans="1:5" ht="33" customHeight="1" x14ac:dyDescent="0.25">
      <c r="A183" t="s">
        <v>6</v>
      </c>
      <c r="B183" t="s">
        <v>58</v>
      </c>
      <c r="C183" s="7" t="s">
        <v>250</v>
      </c>
      <c r="D183" t="s">
        <v>6</v>
      </c>
      <c r="E183" s="9">
        <v>1</v>
      </c>
    </row>
    <row r="184" spans="1:5" ht="78" x14ac:dyDescent="0.25">
      <c r="A184" t="s">
        <v>6</v>
      </c>
      <c r="B184" t="s">
        <v>58</v>
      </c>
      <c r="C184" s="7" t="s">
        <v>92</v>
      </c>
      <c r="D184" t="s">
        <v>6</v>
      </c>
      <c r="E184" s="9">
        <v>0.01</v>
      </c>
    </row>
    <row r="185" spans="1:5" x14ac:dyDescent="0.25">
      <c r="A185" t="s">
        <v>6</v>
      </c>
      <c r="B185" t="s">
        <v>7</v>
      </c>
      <c r="C185" s="7" t="s">
        <v>93</v>
      </c>
      <c r="D185" t="s">
        <v>6</v>
      </c>
      <c r="E185" t="s">
        <v>151</v>
      </c>
    </row>
    <row r="186" spans="1:5" x14ac:dyDescent="0.25">
      <c r="A186" t="s">
        <v>6</v>
      </c>
      <c r="B186" t="s">
        <v>7</v>
      </c>
      <c r="C186" t="s">
        <v>94</v>
      </c>
      <c r="D186" t="s">
        <v>6</v>
      </c>
      <c r="E186" t="s">
        <v>152</v>
      </c>
    </row>
    <row r="187" spans="1:5" ht="33" x14ac:dyDescent="0.25">
      <c r="A187" t="s">
        <v>6</v>
      </c>
      <c r="B187" t="s">
        <v>58</v>
      </c>
      <c r="C187" s="7" t="s">
        <v>95</v>
      </c>
      <c r="D187" t="s">
        <v>6</v>
      </c>
      <c r="E187" s="9">
        <v>298</v>
      </c>
    </row>
    <row r="188" spans="1:5" s="10" customFormat="1" ht="63" x14ac:dyDescent="0.25">
      <c r="A188" s="10" t="s">
        <v>6</v>
      </c>
      <c r="B188" s="10" t="s">
        <v>139</v>
      </c>
      <c r="C188" s="13" t="s">
        <v>251</v>
      </c>
      <c r="D188" s="10" t="s">
        <v>6</v>
      </c>
      <c r="E188" s="12">
        <f>(E189+E193)/E147</f>
        <v>5.1544428571428575</v>
      </c>
    </row>
    <row r="189" spans="1:5" s="10" customFormat="1" ht="78" x14ac:dyDescent="0.25">
      <c r="A189" s="10" t="s">
        <v>6</v>
      </c>
      <c r="B189" s="10" t="s">
        <v>139</v>
      </c>
      <c r="C189" s="13" t="s">
        <v>167</v>
      </c>
      <c r="D189" s="10" t="s">
        <v>6</v>
      </c>
      <c r="E189" s="12">
        <f>ABS((E178*E190)+(E181*E191))*E192*44/28</f>
        <v>3.3E-3</v>
      </c>
    </row>
    <row r="190" spans="1:5" ht="48" customHeight="1" x14ac:dyDescent="0.25">
      <c r="A190" t="s">
        <v>6</v>
      </c>
      <c r="B190" t="s">
        <v>58</v>
      </c>
      <c r="C190" s="7" t="s">
        <v>97</v>
      </c>
      <c r="D190" t="s">
        <v>6</v>
      </c>
      <c r="E190" s="9">
        <v>0.11</v>
      </c>
    </row>
    <row r="191" spans="1:5" ht="63" x14ac:dyDescent="0.25">
      <c r="A191" t="s">
        <v>6</v>
      </c>
      <c r="B191" t="s">
        <v>58</v>
      </c>
      <c r="C191" s="7" t="s">
        <v>99</v>
      </c>
      <c r="D191" t="s">
        <v>6</v>
      </c>
      <c r="E191" s="9">
        <v>0.21</v>
      </c>
    </row>
    <row r="192" spans="1:5" ht="78" x14ac:dyDescent="0.25">
      <c r="A192" t="s">
        <v>6</v>
      </c>
      <c r="B192" t="s">
        <v>58</v>
      </c>
      <c r="C192" s="7" t="s">
        <v>100</v>
      </c>
      <c r="D192" t="s">
        <v>6</v>
      </c>
      <c r="E192" s="9">
        <v>0.01</v>
      </c>
    </row>
    <row r="193" spans="1:5" s="10" customFormat="1" ht="78" x14ac:dyDescent="0.25">
      <c r="A193" s="10" t="s">
        <v>6</v>
      </c>
      <c r="B193" s="10" t="s">
        <v>139</v>
      </c>
      <c r="C193" s="13" t="s">
        <v>168</v>
      </c>
      <c r="D193" s="10" t="s">
        <v>6</v>
      </c>
      <c r="E193" s="12">
        <f>(E178+E181)*E195*44/28*E187</f>
        <v>5.1511428571428572</v>
      </c>
    </row>
    <row r="194" spans="1:5" ht="93" x14ac:dyDescent="0.25">
      <c r="A194" t="s">
        <v>6</v>
      </c>
      <c r="B194" t="s">
        <v>58</v>
      </c>
      <c r="C194" s="7" t="s">
        <v>102</v>
      </c>
      <c r="D194" t="s">
        <v>6</v>
      </c>
      <c r="E194" s="9">
        <v>0.24</v>
      </c>
    </row>
    <row r="195" spans="1:5" ht="48" x14ac:dyDescent="0.25">
      <c r="A195" t="s">
        <v>6</v>
      </c>
      <c r="B195" t="s">
        <v>58</v>
      </c>
      <c r="C195" s="7" t="s">
        <v>98</v>
      </c>
      <c r="D195" t="s">
        <v>6</v>
      </c>
      <c r="E195" s="9">
        <v>1.0999999999999999E-2</v>
      </c>
    </row>
    <row r="196" spans="1:5" s="10" customFormat="1" ht="63" x14ac:dyDescent="0.25">
      <c r="A196" s="10" t="s">
        <v>6</v>
      </c>
      <c r="B196" s="10" t="s">
        <v>139</v>
      </c>
      <c r="C196" s="13" t="s">
        <v>252</v>
      </c>
      <c r="D196" s="10" t="s">
        <v>6</v>
      </c>
      <c r="E196" s="12">
        <f>(E197*E184*44/28*E187)/E147</f>
        <v>4.6828571428571433</v>
      </c>
    </row>
    <row r="197" spans="1:5" s="10" customFormat="1" ht="63" x14ac:dyDescent="0.25">
      <c r="A197" s="10" t="s">
        <v>6</v>
      </c>
      <c r="B197" s="10" t="s">
        <v>139</v>
      </c>
      <c r="C197" s="13" t="s">
        <v>253</v>
      </c>
      <c r="D197" s="10" t="s">
        <v>6</v>
      </c>
      <c r="E197" s="12">
        <f>E198*E199</f>
        <v>1</v>
      </c>
    </row>
    <row r="198" spans="1:5" ht="63" x14ac:dyDescent="0.25">
      <c r="A198" t="s">
        <v>6</v>
      </c>
      <c r="B198" t="s">
        <v>58</v>
      </c>
      <c r="C198" s="7" t="s">
        <v>169</v>
      </c>
      <c r="D198" t="s">
        <v>6</v>
      </c>
      <c r="E198" s="9">
        <v>1</v>
      </c>
    </row>
    <row r="199" spans="1:5" ht="33" x14ac:dyDescent="0.25">
      <c r="A199" t="s">
        <v>6</v>
      </c>
      <c r="B199" t="s">
        <v>58</v>
      </c>
      <c r="C199" s="7" t="s">
        <v>107</v>
      </c>
      <c r="D199" t="s">
        <v>6</v>
      </c>
      <c r="E199" s="9">
        <v>1</v>
      </c>
    </row>
    <row r="200" spans="1:5" x14ac:dyDescent="0.25">
      <c r="A200" t="s">
        <v>6</v>
      </c>
      <c r="B200" t="s">
        <v>7</v>
      </c>
      <c r="C200" t="s">
        <v>108</v>
      </c>
      <c r="D200" t="s">
        <v>6</v>
      </c>
      <c r="E200" t="s">
        <v>153</v>
      </c>
    </row>
    <row r="201" spans="1:5" x14ac:dyDescent="0.25">
      <c r="C201" s="7"/>
      <c r="E201" s="9"/>
    </row>
    <row r="202" spans="1:5" ht="23.25" x14ac:dyDescent="0.35">
      <c r="A202" s="19" t="s">
        <v>170</v>
      </c>
      <c r="B202" s="20"/>
      <c r="C202" s="20"/>
      <c r="D202" s="20"/>
      <c r="E202" s="20"/>
    </row>
    <row r="203" spans="1:5" s="12" customFormat="1" ht="77.25" customHeight="1" x14ac:dyDescent="0.25">
      <c r="A203" s="12" t="s">
        <v>6</v>
      </c>
      <c r="B203" s="12" t="s">
        <v>139</v>
      </c>
      <c r="C203" s="17" t="s">
        <v>219</v>
      </c>
      <c r="D203" s="12" t="s">
        <v>6</v>
      </c>
      <c r="E203" s="12">
        <f>((E205-E204)/E212)/E147</f>
        <v>0</v>
      </c>
    </row>
    <row r="204" spans="1:5" s="10" customFormat="1" ht="48" x14ac:dyDescent="0.25">
      <c r="A204" s="12" t="s">
        <v>6</v>
      </c>
      <c r="B204" s="10" t="s">
        <v>139</v>
      </c>
      <c r="C204" s="15" t="s">
        <v>215</v>
      </c>
      <c r="D204" s="12" t="s">
        <v>6</v>
      </c>
      <c r="E204" s="12">
        <f>44/12*E206*E211</f>
        <v>1.8333333333333333</v>
      </c>
    </row>
    <row r="205" spans="1:5" s="10" customFormat="1" ht="48" x14ac:dyDescent="0.25">
      <c r="A205" s="12" t="s">
        <v>6</v>
      </c>
      <c r="C205" s="15" t="s">
        <v>214</v>
      </c>
      <c r="D205" s="12" t="s">
        <v>6</v>
      </c>
      <c r="E205" s="12">
        <f>44/12*E207*E211</f>
        <v>1.8333333333333333</v>
      </c>
    </row>
    <row r="206" spans="1:5" s="10" customFormat="1" ht="48" x14ac:dyDescent="0.25">
      <c r="A206" s="12" t="s">
        <v>6</v>
      </c>
      <c r="B206" s="10" t="s">
        <v>139</v>
      </c>
      <c r="C206" s="15" t="s">
        <v>186</v>
      </c>
      <c r="D206" s="12" t="s">
        <v>6</v>
      </c>
      <c r="E206" s="12">
        <f>E208*E209</f>
        <v>1</v>
      </c>
    </row>
    <row r="207" spans="1:5" s="10" customFormat="1" ht="48" x14ac:dyDescent="0.25">
      <c r="A207" s="12" t="s">
        <v>6</v>
      </c>
      <c r="B207" s="10" t="s">
        <v>139</v>
      </c>
      <c r="C207" s="15" t="s">
        <v>187</v>
      </c>
      <c r="D207" s="12" t="s">
        <v>6</v>
      </c>
      <c r="E207" s="12">
        <f>E208*E210</f>
        <v>1</v>
      </c>
    </row>
    <row r="208" spans="1:5" ht="30.75" customHeight="1" x14ac:dyDescent="0.25">
      <c r="A208" s="9" t="s">
        <v>6</v>
      </c>
      <c r="B208" t="s">
        <v>58</v>
      </c>
      <c r="C208" s="14" t="s">
        <v>171</v>
      </c>
      <c r="D208" s="9" t="s">
        <v>6</v>
      </c>
      <c r="E208" s="9">
        <v>1</v>
      </c>
    </row>
    <row r="209" spans="1:5" ht="48" x14ac:dyDescent="0.25">
      <c r="A209" s="9" t="s">
        <v>6</v>
      </c>
      <c r="B209" t="s">
        <v>58</v>
      </c>
      <c r="C209" s="7" t="s">
        <v>188</v>
      </c>
      <c r="D209" s="9" t="s">
        <v>6</v>
      </c>
      <c r="E209" s="9">
        <v>1</v>
      </c>
    </row>
    <row r="210" spans="1:5" ht="48" x14ac:dyDescent="0.25">
      <c r="A210" s="9" t="s">
        <v>6</v>
      </c>
      <c r="B210" t="s">
        <v>58</v>
      </c>
      <c r="C210" s="7" t="s">
        <v>189</v>
      </c>
      <c r="D210" s="9" t="s">
        <v>6</v>
      </c>
      <c r="E210" s="9">
        <v>1</v>
      </c>
    </row>
    <row r="211" spans="1:5" ht="33" x14ac:dyDescent="0.25">
      <c r="A211" s="9" t="s">
        <v>6</v>
      </c>
      <c r="B211" t="s">
        <v>58</v>
      </c>
      <c r="C211" s="14" t="s">
        <v>173</v>
      </c>
      <c r="D211" s="9" t="s">
        <v>6</v>
      </c>
      <c r="E211" s="9">
        <v>0.5</v>
      </c>
    </row>
    <row r="212" spans="1:5" x14ac:dyDescent="0.25">
      <c r="A212" s="9" t="s">
        <v>6</v>
      </c>
      <c r="B212" t="s">
        <v>58</v>
      </c>
      <c r="C212" s="14" t="s">
        <v>222</v>
      </c>
      <c r="D212" s="9" t="s">
        <v>6</v>
      </c>
      <c r="E212" s="9">
        <v>1</v>
      </c>
    </row>
    <row r="213" spans="1:5" s="10" customFormat="1" ht="78.75" customHeight="1" x14ac:dyDescent="0.25">
      <c r="A213" s="12" t="s">
        <v>6</v>
      </c>
      <c r="B213" s="10" t="s">
        <v>139</v>
      </c>
      <c r="C213" s="15" t="s">
        <v>220</v>
      </c>
      <c r="D213" s="12" t="s">
        <v>6</v>
      </c>
      <c r="E213" s="12">
        <f>((E215-E214)/E212)/E147</f>
        <v>0</v>
      </c>
    </row>
    <row r="214" spans="1:5" s="10" customFormat="1" ht="48" x14ac:dyDescent="0.25">
      <c r="A214" s="12" t="s">
        <v>6</v>
      </c>
      <c r="B214" s="10" t="s">
        <v>139</v>
      </c>
      <c r="C214" s="15" t="s">
        <v>216</v>
      </c>
      <c r="D214" s="12" t="s">
        <v>6</v>
      </c>
      <c r="E214" s="12">
        <f>44/12*E216*(1+E217)*SUM(E218*E220)</f>
        <v>1.5354166666666669E-2</v>
      </c>
    </row>
    <row r="215" spans="1:5" s="10" customFormat="1" ht="48" x14ac:dyDescent="0.25">
      <c r="A215" s="12" t="s">
        <v>6</v>
      </c>
      <c r="B215" s="10" t="s">
        <v>139</v>
      </c>
      <c r="C215" s="15" t="s">
        <v>217</v>
      </c>
      <c r="D215" s="12" t="s">
        <v>6</v>
      </c>
      <c r="E215" s="12">
        <f>44/12*E216*(1+E217)*SUM(E219*E220)</f>
        <v>1.5354166666666669E-2</v>
      </c>
    </row>
    <row r="216" spans="1:5" ht="33" x14ac:dyDescent="0.25">
      <c r="A216" s="9" t="s">
        <v>6</v>
      </c>
      <c r="B216" t="s">
        <v>58</v>
      </c>
      <c r="C216" s="7" t="s">
        <v>175</v>
      </c>
      <c r="D216" s="9" t="s">
        <v>6</v>
      </c>
      <c r="E216" s="9">
        <v>0.5</v>
      </c>
    </row>
    <row r="217" spans="1:5" ht="33" x14ac:dyDescent="0.25">
      <c r="A217" s="9" t="s">
        <v>6</v>
      </c>
      <c r="B217" t="s">
        <v>58</v>
      </c>
      <c r="C217" s="7" t="s">
        <v>176</v>
      </c>
      <c r="D217" s="9" t="s">
        <v>6</v>
      </c>
      <c r="E217" s="9">
        <v>0.25</v>
      </c>
    </row>
    <row r="218" spans="1:5" ht="32.25" customHeight="1" x14ac:dyDescent="0.25">
      <c r="A218" s="9" t="s">
        <v>6</v>
      </c>
      <c r="B218" t="s">
        <v>58</v>
      </c>
      <c r="C218" s="7" t="s">
        <v>184</v>
      </c>
      <c r="D218" s="9" t="s">
        <v>6</v>
      </c>
      <c r="E218" s="9">
        <v>1</v>
      </c>
    </row>
    <row r="219" spans="1:5" ht="32.25" customHeight="1" x14ac:dyDescent="0.25">
      <c r="A219" s="9" t="s">
        <v>6</v>
      </c>
      <c r="B219" t="s">
        <v>58</v>
      </c>
      <c r="C219" s="7" t="s">
        <v>185</v>
      </c>
      <c r="D219" s="9" t="s">
        <v>6</v>
      </c>
      <c r="E219" s="9">
        <v>1</v>
      </c>
    </row>
    <row r="220" spans="1:5" s="10" customFormat="1" ht="48" x14ac:dyDescent="0.25">
      <c r="A220" s="12" t="s">
        <v>6</v>
      </c>
      <c r="B220" s="10" t="s">
        <v>139</v>
      </c>
      <c r="C220" s="13" t="s">
        <v>177</v>
      </c>
      <c r="D220" s="12" t="s">
        <v>6</v>
      </c>
      <c r="E220" s="12">
        <f>E221*E222*E223</f>
        <v>6.7000000000000011E-3</v>
      </c>
    </row>
    <row r="221" spans="1:5" ht="105.75" customHeight="1" x14ac:dyDescent="0.25">
      <c r="A221" s="9" t="s">
        <v>6</v>
      </c>
      <c r="B221" t="s">
        <v>58</v>
      </c>
      <c r="C221" s="7" t="s">
        <v>178</v>
      </c>
      <c r="D221" s="9" t="s">
        <v>6</v>
      </c>
      <c r="E221" s="9">
        <v>0.1</v>
      </c>
    </row>
    <row r="222" spans="1:5" ht="63" x14ac:dyDescent="0.25">
      <c r="A222" s="9" t="s">
        <v>6</v>
      </c>
      <c r="B222" t="s">
        <v>58</v>
      </c>
      <c r="C222" s="7" t="s">
        <v>179</v>
      </c>
      <c r="D222" s="9" t="s">
        <v>6</v>
      </c>
      <c r="E222" s="9">
        <v>0.67</v>
      </c>
    </row>
    <row r="223" spans="1:5" ht="63.75" customHeight="1" x14ac:dyDescent="0.25">
      <c r="A223" s="9" t="s">
        <v>6</v>
      </c>
      <c r="B223" t="s">
        <v>58</v>
      </c>
      <c r="C223" s="7" t="s">
        <v>180</v>
      </c>
      <c r="D223" s="9" t="s">
        <v>6</v>
      </c>
      <c r="E223" s="9">
        <v>0.1</v>
      </c>
    </row>
    <row r="224" spans="1:5" ht="23.25" x14ac:dyDescent="0.35">
      <c r="A224" s="19" t="s">
        <v>142</v>
      </c>
      <c r="B224" s="20"/>
      <c r="C224" s="20"/>
      <c r="D224" s="20"/>
      <c r="E224" s="20"/>
    </row>
    <row r="225" spans="1:5" s="10" customFormat="1" ht="18" x14ac:dyDescent="0.35">
      <c r="A225" s="10" t="s">
        <v>6</v>
      </c>
      <c r="B225" s="10" t="s">
        <v>139</v>
      </c>
      <c r="C225" s="13" t="s">
        <v>156</v>
      </c>
      <c r="D225" s="10" t="s">
        <v>6</v>
      </c>
      <c r="E225" s="12">
        <f>(E226*E227*0.12*(44/12))</f>
        <v>0.43999999999999995</v>
      </c>
    </row>
    <row r="226" spans="1:5" ht="48" x14ac:dyDescent="0.25">
      <c r="A226" t="s">
        <v>6</v>
      </c>
      <c r="B226" t="s">
        <v>58</v>
      </c>
      <c r="C226" s="7" t="s">
        <v>154</v>
      </c>
      <c r="D226" t="s">
        <v>6</v>
      </c>
      <c r="E226" s="9">
        <v>1</v>
      </c>
    </row>
    <row r="227" spans="1:5" ht="48" x14ac:dyDescent="0.25">
      <c r="A227" t="s">
        <v>6</v>
      </c>
      <c r="B227" t="s">
        <v>58</v>
      </c>
      <c r="C227" s="7" t="s">
        <v>155</v>
      </c>
      <c r="D227" t="s">
        <v>6</v>
      </c>
      <c r="E227" s="9">
        <v>1</v>
      </c>
    </row>
    <row r="228" spans="1:5" s="10" customFormat="1" x14ac:dyDescent="0.25">
      <c r="A228" s="10" t="s">
        <v>6</v>
      </c>
      <c r="B228" s="10" t="s">
        <v>139</v>
      </c>
      <c r="C228" s="10" t="s">
        <v>124</v>
      </c>
      <c r="D228" s="10" t="s">
        <v>6</v>
      </c>
      <c r="E228" s="12">
        <f>((E229-E230)/E230)*100</f>
        <v>0</v>
      </c>
    </row>
    <row r="229" spans="1:5" ht="45" x14ac:dyDescent="0.25">
      <c r="A229" t="s">
        <v>6</v>
      </c>
      <c r="B229" t="s">
        <v>58</v>
      </c>
      <c r="C229" s="7" t="s">
        <v>125</v>
      </c>
      <c r="D229" t="s">
        <v>6</v>
      </c>
      <c r="E229" s="9">
        <v>1</v>
      </c>
    </row>
    <row r="230" spans="1:5" ht="45" x14ac:dyDescent="0.25">
      <c r="A230" t="s">
        <v>6</v>
      </c>
      <c r="B230" t="s">
        <v>58</v>
      </c>
      <c r="C230" s="7" t="s">
        <v>126</v>
      </c>
      <c r="D230" t="s">
        <v>6</v>
      </c>
      <c r="E230" s="9">
        <v>1</v>
      </c>
    </row>
    <row r="231" spans="1:5" x14ac:dyDescent="0.25">
      <c r="A231" t="s">
        <v>6</v>
      </c>
      <c r="B231" t="s">
        <v>58</v>
      </c>
      <c r="C231" t="s">
        <v>127</v>
      </c>
      <c r="D231" t="s">
        <v>6</v>
      </c>
      <c r="E231" t="s">
        <v>153</v>
      </c>
    </row>
    <row r="232" spans="1:5" ht="23.25" x14ac:dyDescent="0.35">
      <c r="A232" s="19" t="s">
        <v>128</v>
      </c>
      <c r="B232" s="20"/>
      <c r="C232" s="20"/>
      <c r="D232" s="20"/>
      <c r="E232" s="20"/>
    </row>
    <row r="233" spans="1:5" s="12" customFormat="1" ht="48" x14ac:dyDescent="0.25">
      <c r="A233" s="12" t="s">
        <v>6</v>
      </c>
      <c r="B233" s="12" t="s">
        <v>139</v>
      </c>
      <c r="C233" s="17" t="s">
        <v>143</v>
      </c>
      <c r="D233" s="12" t="s">
        <v>6</v>
      </c>
      <c r="E233" s="12">
        <f>E234+E235+E236+E237</f>
        <v>0</v>
      </c>
    </row>
    <row r="234" spans="1:5" s="9" customFormat="1" ht="48" customHeight="1" x14ac:dyDescent="0.25">
      <c r="A234" s="9" t="s">
        <v>6</v>
      </c>
      <c r="B234" s="9" t="s">
        <v>58</v>
      </c>
      <c r="C234" s="16" t="s">
        <v>144</v>
      </c>
      <c r="D234" s="9" t="s">
        <v>6</v>
      </c>
      <c r="E234" s="9">
        <v>0</v>
      </c>
    </row>
    <row r="235" spans="1:5" s="10" customFormat="1" ht="51.75" customHeight="1" x14ac:dyDescent="0.25">
      <c r="A235" s="12" t="s">
        <v>6</v>
      </c>
      <c r="B235" s="10" t="s">
        <v>139</v>
      </c>
      <c r="C235" s="13" t="s">
        <v>145</v>
      </c>
      <c r="D235" s="12" t="s">
        <v>6</v>
      </c>
      <c r="E235" s="12">
        <f>E44-E134</f>
        <v>0</v>
      </c>
    </row>
    <row r="236" spans="1:5" s="10" customFormat="1" ht="48" x14ac:dyDescent="0.25">
      <c r="A236" s="12" t="s">
        <v>6</v>
      </c>
      <c r="B236" s="10" t="s">
        <v>139</v>
      </c>
      <c r="C236" s="15" t="s">
        <v>182</v>
      </c>
      <c r="D236" s="12" t="s">
        <v>6</v>
      </c>
      <c r="E236" s="12">
        <f>E203-E112</f>
        <v>0</v>
      </c>
    </row>
    <row r="237" spans="1:5" s="10" customFormat="1" ht="48.75" customHeight="1" x14ac:dyDescent="0.25">
      <c r="A237" s="10" t="s">
        <v>6</v>
      </c>
      <c r="B237" s="10" t="s">
        <v>139</v>
      </c>
      <c r="C237" s="15" t="s">
        <v>183</v>
      </c>
      <c r="D237" s="12" t="s">
        <v>6</v>
      </c>
      <c r="E237" s="12">
        <f>E122</f>
        <v>0</v>
      </c>
    </row>
    <row r="238" spans="1:5" ht="23.25" x14ac:dyDescent="0.35">
      <c r="A238" s="19" t="s">
        <v>129</v>
      </c>
      <c r="B238" s="20"/>
      <c r="C238" s="20"/>
      <c r="D238" s="20"/>
      <c r="E238" s="20"/>
    </row>
    <row r="239" spans="1:5" s="10" customFormat="1" ht="33" x14ac:dyDescent="0.25">
      <c r="A239" s="10" t="s">
        <v>6</v>
      </c>
      <c r="B239" s="10" t="s">
        <v>139</v>
      </c>
      <c r="C239" s="15" t="s">
        <v>130</v>
      </c>
      <c r="D239" s="10" t="s">
        <v>6</v>
      </c>
      <c r="E239" s="12">
        <f>E240+E241+E242+E243</f>
        <v>0</v>
      </c>
    </row>
    <row r="240" spans="1:5" ht="48" x14ac:dyDescent="0.25">
      <c r="A240" t="s">
        <v>6</v>
      </c>
      <c r="B240" t="s">
        <v>58</v>
      </c>
      <c r="C240" s="7" t="s">
        <v>131</v>
      </c>
      <c r="D240" t="s">
        <v>6</v>
      </c>
      <c r="E240" s="9">
        <v>0</v>
      </c>
    </row>
    <row r="241" spans="1:5" s="10" customFormat="1" ht="51.75" customHeight="1" x14ac:dyDescent="0.25">
      <c r="A241" s="10" t="s">
        <v>6</v>
      </c>
      <c r="B241" s="10" t="s">
        <v>139</v>
      </c>
      <c r="C241" s="13" t="s">
        <v>132</v>
      </c>
      <c r="D241" s="10" t="s">
        <v>6</v>
      </c>
      <c r="E241" s="12">
        <f>E52-E142</f>
        <v>0</v>
      </c>
    </row>
    <row r="242" spans="1:5" s="10" customFormat="1" ht="48" x14ac:dyDescent="0.25">
      <c r="A242" s="10" t="s">
        <v>6</v>
      </c>
      <c r="B242" s="10" t="s">
        <v>139</v>
      </c>
      <c r="C242" s="13" t="s">
        <v>133</v>
      </c>
      <c r="D242" s="10" t="s">
        <v>6</v>
      </c>
      <c r="E242" s="12">
        <f>E61-E151</f>
        <v>0</v>
      </c>
    </row>
    <row r="243" spans="1:5" s="10" customFormat="1" ht="48" x14ac:dyDescent="0.25">
      <c r="A243" s="10" t="s">
        <v>6</v>
      </c>
      <c r="B243" s="10" t="s">
        <v>139</v>
      </c>
      <c r="C243" s="13" t="s">
        <v>134</v>
      </c>
      <c r="D243" s="10" t="s">
        <v>6</v>
      </c>
      <c r="E243" s="12">
        <f>E78-E168</f>
        <v>0</v>
      </c>
    </row>
    <row r="244" spans="1:5" ht="23.25" x14ac:dyDescent="0.35">
      <c r="A244" s="19" t="s">
        <v>135</v>
      </c>
      <c r="B244" s="20"/>
      <c r="C244" s="20"/>
      <c r="D244" s="20"/>
      <c r="E244" s="20"/>
    </row>
    <row r="245" spans="1:5" s="10" customFormat="1" ht="48" x14ac:dyDescent="0.25">
      <c r="A245" s="10" t="s">
        <v>6</v>
      </c>
      <c r="B245" s="10" t="s">
        <v>139</v>
      </c>
      <c r="C245" s="13" t="s">
        <v>136</v>
      </c>
      <c r="D245" s="10" t="s">
        <v>6</v>
      </c>
      <c r="E245" s="12">
        <f>E246+E247</f>
        <v>9.8356038584287173</v>
      </c>
    </row>
    <row r="246" spans="1:5" s="10" customFormat="1" ht="63" x14ac:dyDescent="0.25">
      <c r="A246" s="10" t="s">
        <v>6</v>
      </c>
      <c r="B246" s="10" t="s">
        <v>139</v>
      </c>
      <c r="C246" s="13" t="s">
        <v>137</v>
      </c>
      <c r="D246" s="10" t="s">
        <v>6</v>
      </c>
      <c r="E246" s="12">
        <f>E85-E175</f>
        <v>9.8357285714287173</v>
      </c>
    </row>
    <row r="247" spans="1:5" s="10" customFormat="1" ht="48" x14ac:dyDescent="0.25">
      <c r="A247" s="10" t="s">
        <v>6</v>
      </c>
      <c r="B247" s="10" t="s">
        <v>139</v>
      </c>
      <c r="C247" s="13" t="s">
        <v>138</v>
      </c>
      <c r="D247" s="10" t="s">
        <v>6</v>
      </c>
      <c r="E247" s="12">
        <f>E83-E173</f>
        <v>-1.2471300000000001E-4</v>
      </c>
    </row>
    <row r="248" spans="1:5" ht="23.25" x14ac:dyDescent="0.35">
      <c r="A248" s="19" t="s">
        <v>140</v>
      </c>
      <c r="B248" s="20"/>
      <c r="C248" s="20"/>
      <c r="D248" s="20"/>
      <c r="E248" s="20"/>
    </row>
    <row r="249" spans="1:5" s="10" customFormat="1" ht="21" customHeight="1" x14ac:dyDescent="0.25">
      <c r="A249" s="10" t="s">
        <v>6</v>
      </c>
      <c r="B249" s="10" t="s">
        <v>139</v>
      </c>
      <c r="C249" s="13" t="s">
        <v>191</v>
      </c>
      <c r="D249" s="10" t="s">
        <v>6</v>
      </c>
      <c r="E249" s="12">
        <f>E250-E251</f>
        <v>7.5164830867429746</v>
      </c>
    </row>
    <row r="250" spans="1:5" s="10" customFormat="1" ht="48" x14ac:dyDescent="0.25">
      <c r="A250" s="10" t="s">
        <v>6</v>
      </c>
      <c r="B250" s="10" t="s">
        <v>139</v>
      </c>
      <c r="C250" s="13" t="s">
        <v>190</v>
      </c>
      <c r="D250" s="10" t="s">
        <v>6</v>
      </c>
      <c r="E250" s="12">
        <f>(E147*(E233+E239+E245)-E225)*(1-E252)</f>
        <v>7.5164830867429746</v>
      </c>
    </row>
    <row r="251" spans="1:5" ht="48" x14ac:dyDescent="0.25">
      <c r="A251" t="s">
        <v>6</v>
      </c>
      <c r="B251" t="s">
        <v>58</v>
      </c>
      <c r="C251" s="7" t="s">
        <v>141</v>
      </c>
      <c r="D251" t="s">
        <v>6</v>
      </c>
      <c r="E251" s="9">
        <v>0</v>
      </c>
    </row>
    <row r="252" spans="1:5" ht="33" x14ac:dyDescent="0.25">
      <c r="A252" t="s">
        <v>6</v>
      </c>
      <c r="B252" t="s">
        <v>193</v>
      </c>
      <c r="C252" s="7" t="s">
        <v>192</v>
      </c>
      <c r="D252" t="s">
        <v>6</v>
      </c>
      <c r="E252" s="9">
        <v>0.2</v>
      </c>
    </row>
  </sheetData>
  <mergeCells count="18">
    <mergeCell ref="A2:E2"/>
    <mergeCell ref="A43:E43"/>
    <mergeCell ref="A51:E51"/>
    <mergeCell ref="A60:E60"/>
    <mergeCell ref="A77:E77"/>
    <mergeCell ref="A84:E84"/>
    <mergeCell ref="A224:E224"/>
    <mergeCell ref="A232:E232"/>
    <mergeCell ref="A238:E238"/>
    <mergeCell ref="A248:E248"/>
    <mergeCell ref="A111:E111"/>
    <mergeCell ref="A133:E133"/>
    <mergeCell ref="A141:E141"/>
    <mergeCell ref="A150:E150"/>
    <mergeCell ref="A167:E167"/>
    <mergeCell ref="A174:E174"/>
    <mergeCell ref="A202:E202"/>
    <mergeCell ref="A244:E244"/>
  </mergeCells>
  <hyperlinks>
    <hyperlink ref="E13" r:id="rId1" xr:uid="{3A00770D-35A4-4D4F-BF98-89CFCD541FC7}"/>
  </hyperlinks>
  <pageMargins left="0.7" right="0.7" top="0.75" bottom="0.75" header="0.3" footer="0.3"/>
  <pageSetup orientation="portrait"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Jailine Molina</dc:creator>
  <cp:lastModifiedBy>Jailine Molina</cp:lastModifiedBy>
  <dcterms:created xsi:type="dcterms:W3CDTF">2023-03-07T13:57:09Z</dcterms:created>
  <dcterms:modified xsi:type="dcterms:W3CDTF">2023-03-23T14:35:05Z</dcterms:modified>
</cp:coreProperties>
</file>