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02/"/>
    </mc:Choice>
  </mc:AlternateContent>
  <xr:revisionPtr revIDLastSave="1986" documentId="8_{683265E7-B5B4-48B2-B0AB-D298D127C6B9}" xr6:coauthVersionLast="47" xr6:coauthVersionMax="47" xr10:uidLastSave="{3A6D3F80-9DB8-4B62-8B1B-0B6D169D1E18}"/>
  <bookViews>
    <workbookView xWindow="2205" yWindow="0" windowWidth="36300" windowHeight="20985" xr2:uid="{4B6E9656-B8E6-4E1D-9C6D-2352B6E62738}"/>
  </bookViews>
  <sheets>
    <sheet name="ACM0002 Main Methodology" sheetId="1" r:id="rId1"/>
    <sheet name="Tool 03 (PEff,y) " sheetId="3" r:id="rId2"/>
    <sheet name="Tool 05.1 (PEbess,y) " sheetId="11" r:id="rId3"/>
    <sheet name="Tool 05.2 Power Plants" sheetId="17" r:id="rId4"/>
    <sheet name="Tool 05.3 Default Values" sheetId="18" r:id="rId5"/>
    <sheet name="Power Density" sheetId="9" r:id="rId6"/>
    <sheet name="Power Density Integrated" sheetId="10" r:id="rId7"/>
    <sheet name="Greenfield" sheetId="12" r:id="rId8"/>
    <sheet name="Capacity Addition" sheetId="13" r:id="rId9"/>
    <sheet name="Retrofit" sheetId="14" r:id="rId10"/>
    <sheet name="Tool 01" sheetId="5" r:id="rId11"/>
    <sheet name="Tool 02" sheetId="16" r:id="rId12"/>
    <sheet name="Tool 10" sheetId="8" r:id="rId13"/>
    <sheet name="Tool 32" sheetId="7" r:id="rId14"/>
    <sheet name="Tool 07" sheetId="45" r:id="rId15"/>
    <sheet name="Tool 07 Simple OM" sheetId="46" r:id="rId16"/>
    <sheet name="Tool 07 Simple Adj OM" sheetId="47" r:id="rId17"/>
    <sheet name="Tool 07 Default Lambda" sheetId="48" r:id="rId18"/>
    <sheet name="Tool 07 Dispatch Data OM" sheetId="49" r:id="rId19"/>
    <sheet name="Tool 07 Average OM" sheetId="50" r:id="rId20"/>
    <sheet name="Tool 07 Build Margin" sheetId="51" r:id="rId21"/>
    <sheet name="Tool 07 Combined Margin" sheetId="52" r:id="rId22"/>
    <sheet name="IWA Properties" sheetId="35" r:id="rId23"/>
  </sheets>
  <externalReferences>
    <externalReference r:id="rId24"/>
  </externalReferences>
  <definedNames>
    <definedName name="e">#REF!</definedName>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8" i="1" l="1"/>
  <c r="G28" i="52"/>
  <c r="G27" i="52"/>
  <c r="G26" i="52"/>
  <c r="G25" i="52"/>
  <c r="G24" i="52" s="1"/>
  <c r="G8" i="52" s="1"/>
  <c r="G22" i="52"/>
  <c r="G15" i="52" s="1"/>
  <c r="G18" i="52"/>
  <c r="G17" i="52"/>
  <c r="G16" i="52"/>
  <c r="G13" i="52"/>
  <c r="G12" i="52"/>
  <c r="G11" i="52"/>
  <c r="G10" i="52" s="1"/>
  <c r="G3" i="51"/>
  <c r="G30" i="50"/>
  <c r="G27" i="50"/>
  <c r="G22" i="50"/>
  <c r="G11" i="50"/>
  <c r="G6" i="50"/>
  <c r="G4" i="50"/>
  <c r="G67" i="47"/>
  <c r="G62" i="47"/>
  <c r="G51" i="47"/>
  <c r="G44" i="47"/>
  <c r="G39" i="47"/>
  <c r="G28" i="47"/>
  <c r="G7" i="47"/>
  <c r="G6" i="47"/>
  <c r="G4" i="47"/>
  <c r="G30" i="46"/>
  <c r="G27" i="46"/>
  <c r="G22" i="46"/>
  <c r="G11" i="46"/>
  <c r="G6" i="46"/>
  <c r="G4" i="46"/>
  <c r="H43" i="1" l="1"/>
  <c r="G23" i="11"/>
  <c r="G4" i="14"/>
  <c r="G5" i="14"/>
  <c r="G3" i="14" s="1"/>
  <c r="G22" i="11"/>
  <c r="G35" i="17"/>
  <c r="G34" i="17"/>
  <c r="G10" i="17"/>
  <c r="G22" i="17"/>
  <c r="G23" i="17"/>
  <c r="G11" i="17"/>
  <c r="G32" i="17" l="1"/>
  <c r="G4" i="17" s="1"/>
  <c r="G38" i="11" s="1"/>
  <c r="G31" i="17"/>
  <c r="G3" i="17" s="1"/>
  <c r="G37" i="11" s="1"/>
  <c r="G20" i="17"/>
  <c r="G19" i="17"/>
  <c r="G7" i="17"/>
  <c r="G8" i="17"/>
  <c r="G7" i="11"/>
  <c r="G6" i="11" s="1"/>
  <c r="H64" i="1" s="1"/>
  <c r="G12" i="11"/>
  <c r="G11" i="11" s="1"/>
  <c r="G17" i="11"/>
  <c r="G16" i="11" s="1"/>
  <c r="G37" i="3" l="1"/>
  <c r="G33" i="3"/>
  <c r="G30" i="3" s="1"/>
  <c r="G28" i="3" s="1"/>
  <c r="G32" i="3"/>
  <c r="G12" i="3"/>
  <c r="G3" i="3" s="1"/>
  <c r="H40" i="1" s="1"/>
  <c r="H35" i="1" s="1"/>
  <c r="G19" i="3"/>
  <c r="G14" i="3"/>
  <c r="G15" i="3"/>
  <c r="G19" i="8"/>
  <c r="G14" i="8" s="1"/>
  <c r="G3" i="8" s="1"/>
  <c r="H38" i="1"/>
  <c r="G4" i="13"/>
  <c r="G3" i="12"/>
  <c r="H71" i="1" s="1"/>
  <c r="G3" i="10"/>
  <c r="G6" i="10" s="1"/>
  <c r="G3" i="9"/>
  <c r="G8" i="9" s="1"/>
  <c r="H61" i="1" s="1"/>
  <c r="H37" i="1" s="1"/>
  <c r="H46" i="1"/>
  <c r="H54" i="1"/>
  <c r="H53" i="1"/>
  <c r="H52" i="1" l="1"/>
  <c r="G10" i="3"/>
  <c r="H66" i="1"/>
  <c r="H74" i="1" s="1"/>
  <c r="H44" i="1"/>
  <c r="H42" i="1" s="1"/>
  <c r="H36" i="1" l="1"/>
  <c r="H34" i="1" s="1"/>
  <c r="H75" i="1" s="1"/>
  <c r="H7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tc={A73F5818-DFFC-474E-9410-0262F93E286C}</author>
    <author>tc={A0434F7C-8F06-4F16-8461-D80285F474FB}</author>
    <author>tc={BB98EC35-E3D0-4164-B7AE-6DF95235BE58}</author>
    <author>tc={74D8AFA0-0B24-4571-803D-9C2EF4871333}</author>
    <author>tc={3207BF3F-B92E-4B4E-8DE2-798E01FB350C}</author>
    <author>tc={A60DD507-3364-4EA1-971A-86AD18F6D838}</author>
    <author>tc={0440CBD4-1168-44E2-B173-1DD0540783ED}</author>
    <author>tc={253100A1-E77D-48FC-8283-1C71AE009E9C}</author>
    <author>tc={782EA53D-800F-4910-8E12-7C01056B42CC}</author>
    <author>tc={4389E4F5-CDD0-4C63-8759-E43B3E85E699}</author>
    <author>tc={597215C1-6DAB-4B6C-AF6B-A2DD51DA55A5}</author>
    <author>tc={09179FCC-15F0-45BC-B193-403710C16738}</author>
    <author>tc={84F50AE1-1C81-4727-9647-2C676E3920B8}</author>
  </authors>
  <commentList>
    <comment ref="G34" authorId="0" shapeId="0" xr:uid="{A73F5818-DFFC-474E-9410-0262F93E286C}">
      <text>
        <t>[Threaded comment]
Your version of Excel allows you to read this threaded comment; however, any edits to it will get removed if the file is opened in a newer version of Excel. Learn more: https://go.microsoft.com/fwlink/?linkid=870924
Comment:
    Equation #1</t>
      </text>
    </comment>
    <comment ref="G36" authorId="1" shapeId="0" xr:uid="{A0434F7C-8F06-4F16-8461-D80285F474FB}">
      <text>
        <t>[Threaded comment]
Your version of Excel allows you to read this threaded comment; however, any edits to it will get removed if the file is opened in a newer version of Excel. Learn more: https://go.microsoft.com/fwlink/?linkid=870924
Comment:
    Equation #2</t>
      </text>
    </comment>
    <comment ref="G37" authorId="2" shapeId="0" xr:uid="{BB98EC35-E3D0-4164-B7AE-6DF95235BE58}">
      <text>
        <t>[Threaded comment]
Your version of Excel allows you to read this threaded comment; however, any edits to it will get removed if the file is opened in a newer version of Excel. Learn more: https://go.microsoft.com/fwlink/?linkid=870924
Comment:
    Equation #9 &amp; #10</t>
      </text>
    </comment>
    <comment ref="G42" authorId="3" shapeId="0" xr:uid="{74D8AFA0-0B24-4571-803D-9C2EF4871333}">
      <text>
        <t>[Threaded comment]
Your version of Excel allows you to read this threaded comment; however, any edits to it will get removed if the file is opened in a newer version of Excel. Learn more: https://go.microsoft.com/fwlink/?linkid=870924
Comment:
    Equation #2</t>
      </text>
    </comment>
    <comment ref="G43" authorId="4" shapeId="0" xr:uid="{3207BF3F-B92E-4B4E-8DE2-798E01FB350C}">
      <text>
        <t>[Threaded comment]
Your version of Excel allows you to read this threaded comment; however, any edits to it will get removed if the file is opened in a newer version of Excel. Learn more: https://go.microsoft.com/fwlink/?linkid=870924
Comment:
    Equation #3</t>
      </text>
    </comment>
    <comment ref="G44" authorId="5" shapeId="0" xr:uid="{A60DD507-3364-4EA1-971A-86AD18F6D838}">
      <text>
        <t>[Threaded comment]
Your version of Excel allows you to read this threaded comment; however, any edits to it will get removed if the file is opened in a newer version of Excel. Learn more: https://go.microsoft.com/fwlink/?linkid=870924
Comment:
    Equation #4</t>
      </text>
    </comment>
    <comment ref="G46" authorId="6" shapeId="0" xr:uid="{0440CBD4-1168-44E2-B173-1DD0540783ED}">
      <text>
        <t>[Threaded comment]
Your version of Excel allows you to read this threaded comment; however, any edits to it will get removed if the file is opened in a newer version of Excel. Learn more: https://go.microsoft.com/fwlink/?linkid=870924
Comment:
    Equation #3</t>
      </text>
    </comment>
    <comment ref="G52" authorId="7" shapeId="0" xr:uid="{253100A1-E77D-48FC-8283-1C71AE009E9C}">
      <text>
        <t>[Threaded comment]
Your version of Excel allows you to read this threaded comment; however, any edits to it will get removed if the file is opened in a newer version of Excel. Learn more: https://go.microsoft.com/fwlink/?linkid=870924
Comment:
    Equation #4</t>
      </text>
    </comment>
    <comment ref="G53" authorId="8" shapeId="0" xr:uid="{782EA53D-800F-4910-8E12-7C01056B42CC}">
      <text>
        <t>[Threaded comment]
Your version of Excel allows you to read this threaded comment; however, any edits to it will get removed if the file is opened in a newer version of Excel. Learn more: https://go.microsoft.com/fwlink/?linkid=870924
Comment:
    Equation #5</t>
      </text>
    </comment>
    <comment ref="G54" authorId="9" shapeId="0" xr:uid="{4389E4F5-CDD0-4C63-8759-E43B3E85E699}">
      <text>
        <t>[Threaded comment]
Your version of Excel allows you to read this threaded comment; however, any edits to it will get removed if the file is opened in a newer version of Excel. Learn more: https://go.microsoft.com/fwlink/?linkid=870924
Comment:
    Equation #6</t>
      </text>
    </comment>
    <comment ref="G61" authorId="10" shapeId="0" xr:uid="{597215C1-6DAB-4B6C-AF6B-A2DD51DA55A5}">
      <text>
        <t>[Threaded comment]
Your version of Excel allows you to read this threaded comment; however, any edits to it will get removed if the file is opened in a newer version of Excel. Learn more: https://go.microsoft.com/fwlink/?linkid=870924
Comment:
    Equation #9 &amp; #10</t>
      </text>
    </comment>
    <comment ref="G66" authorId="11" shapeId="0" xr:uid="{09179FCC-15F0-45BC-B193-403710C16738}">
      <text>
        <t>[Threaded comment]
Your version of Excel allows you to read this threaded comment; however, any edits to it will get removed if the file is opened in a newer version of Excel. Learn more: https://go.microsoft.com/fwlink/?linkid=870924
Comment:
    Equation #11</t>
      </text>
    </comment>
    <comment ref="G73" authorId="12" shapeId="0" xr:uid="{84F50AE1-1C81-4727-9647-2C676E3920B8}">
      <text>
        <t>[Threaded comment]
Your version of Excel allows you to read this threaded comment; however, any edits to it will get removed if the file is opened in a newer version of Excel. Learn more: https://go.microsoft.com/fwlink/?linkid=870924
Comment:
    Equation #17</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tc={6AEA68F4-CFC1-47B9-BB7C-959AF1F3F29B}</author>
    <author>tc={BC83D654-1904-4776-BB08-B4AC4F5D387F}</author>
  </authors>
  <commentList>
    <comment ref="F3" authorId="0" shapeId="0" xr:uid="{6AEA68F4-CFC1-47B9-BB7C-959AF1F3F29B}">
      <text>
        <t>[Threaded comment]
Your version of Excel allows you to read this threaded comment; however, any edits to it will get removed if the file is opened in a newer version of Excel. Learn more: https://go.microsoft.com/fwlink/?linkid=870924
Comment:
    Equation #14</t>
      </text>
    </comment>
    <comment ref="F4" authorId="1" shapeId="0" xr:uid="{BC83D654-1904-4776-BB08-B4AC4F5D387F}">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tc={A81EA600-ED3C-4094-9809-004BD192FC9D}</author>
    <author>tc={9E536D13-40F9-4A38-9CDA-A5B8481F7FEE}</author>
    <author>tc={31A4EC2C-8989-4672-947A-0912F3946756}</author>
  </authors>
  <commentList>
    <comment ref="H23" authorId="0" shapeId="0" xr:uid="{A81EA600-ED3C-4094-9809-004BD192FC9D}">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25" authorId="1" shapeId="0" xr:uid="{9E536D13-40F9-4A38-9CDA-A5B8481F7FEE}">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 ref="H81" authorId="2" shapeId="0" xr:uid="{31A4EC2C-8989-4672-947A-0912F3946756}">
      <text>
        <t>[Threaded comment]
Your version of Excel allows you to read this threaded comment; however, any edits to it will get removed if the file is opened in a newer version of Excel. Learn more: https://go.microsoft.com/fwlink/?linkid=870924
Comment:
    Possibly need to include Tool 24: Methodological tool: Common practice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tc={70D89565-95AB-4C90-B6A3-3A9D4AD3584E}</author>
    <author>tc={2DB20D88-4A62-47A2-B340-7506EAC6BA14}</author>
    <author>tc={FB8080FB-C26C-4CAF-9B8A-A33ED935E9A8}</author>
    <author>tc={120B3012-97FD-44EA-B38A-B2FA59F32D1B}</author>
    <author>tc={C0D05CF7-50AD-4101-89B4-6CBBD8FC9165}</author>
  </authors>
  <commentList>
    <comment ref="F4" authorId="0" shapeId="0" xr:uid="{70D89565-95AB-4C90-B6A3-3A9D4AD3584E}">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2DB20D88-4A62-47A2-B340-7506EAC6BA14}">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FB8080FB-C26C-4CAF-9B8A-A33ED935E9A8}">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120B3012-97FD-44EA-B38A-B2FA59F32D1B}">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C0D05CF7-50AD-4101-89B4-6CBBD8FC9165}">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tc={CBDA2C96-33A3-4390-9FEC-A672693D0118}</author>
    <author>tc={EB861F23-79ED-458D-98C7-BF50838DC79D}</author>
    <author>tc={7E0F6CAC-8273-43FE-93C6-1460A68EB544}</author>
    <author>tc={AF0F95C5-081D-4DBC-A980-6E81C770EADE}</author>
    <author>tc={E6591D7E-C062-4347-9F21-B7F535CA5959}</author>
  </authors>
  <commentList>
    <comment ref="F4" authorId="0" shapeId="0" xr:uid="{CBDA2C96-33A3-4390-9FEC-A672693D0118}">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EB861F23-79ED-458D-98C7-BF50838DC79D}">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7E0F6CAC-8273-43FE-93C6-1460A68EB544}">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AF0F95C5-081D-4DBC-A980-6E81C770EADE}">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E6591D7E-C062-4347-9F21-B7F535CA5959}">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tc={B06C0047-58C3-44CA-B0E9-15F9235C7D1D}</author>
    <author>tc={0AC54EE2-6AEF-4527-AEBD-251448DDB11E}</author>
  </authors>
  <commentList>
    <comment ref="A2" authorId="0" shapeId="0" xr:uid="{B06C0047-58C3-44CA-B0E9-15F9235C7D1D}">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0AC54EE2-6AEF-4527-AEBD-251448DDB11E}">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tc={74DB1CE0-B7B3-4E76-A2F3-6BA8CFC2AA39}</author>
    <author>tc={26CD8F00-0231-41B6-BEFD-BBA65DDF9D12}</author>
    <author>tc={466E59A5-DB5C-4ECB-A09B-304D263D25F4}</author>
    <author>tc={F8D25633-6053-4491-B14E-66123B42C48C}</author>
    <author>tc={630F26B8-0F55-4160-AB87-30378F4A1D70}</author>
  </authors>
  <commentList>
    <comment ref="F4" authorId="0" shapeId="0" xr:uid="{74DB1CE0-B7B3-4E76-A2F3-6BA8CFC2AA3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26CD8F00-0231-41B6-BEFD-BBA65DDF9D12}">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466E59A5-DB5C-4ECB-A09B-304D263D25F4}">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F8D25633-6053-4491-B14E-66123B42C48C}">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630F26B8-0F55-4160-AB87-30378F4A1D70}">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tc={2CE6B02E-44D7-4D81-BD63-913CABEC069D}</author>
    <author>tc={3AF5ADD5-1C81-4724-ACCF-B3A3CEC3EC59}</author>
    <author>tc={5446D984-97BF-41F6-A59D-FCCC4C6812B2}</author>
    <author>tc={13838E08-628B-418A-A548-73F884371E22}</author>
  </authors>
  <commentList>
    <comment ref="F8" authorId="0" shapeId="0" xr:uid="{2CE6B02E-44D7-4D81-BD63-913CABEC069D}">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3AF5ADD5-1C81-4724-ACCF-B3A3CEC3EC59}">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5446D984-97BF-41F6-A59D-FCCC4C6812B2}">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13838E08-628B-418A-A548-73F884371E22}">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tc={E85F3147-6A0E-481C-BAFC-6F849ED53951}</author>
  </authors>
  <commentList>
    <comment ref="F10" authorId="0" shapeId="0" xr:uid="{E85F3147-6A0E-481C-BAFC-6F849ED53951}">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tc={B484FDF9-76DE-4DE1-BDD9-3BB42280BAE5}</author>
    <author>tc={009B0426-CA3F-41D2-ABB6-2B5881B40838}</author>
    <author>tc={B21DAD20-01A7-420E-A0B1-FF050BA85A92}</author>
    <author>tc={80B818D8-09FF-43DF-8845-4CF78D3B4DD2}</author>
    <author>tc={6D2CF11C-E238-4C12-8E77-915B8905C910}</author>
    <author>tc={543BEA8B-C99D-4A82-B1C9-EE49B14BE481}</author>
    <author>tc={D27C7D4E-B0D4-491C-A5DA-217B84B1AE64}</author>
    <author>tc={6F07947C-F4ED-4848-AC10-E1489AB3FCE6}</author>
  </authors>
  <commentList>
    <comment ref="F6" authorId="0" shapeId="0" xr:uid="{B484FDF9-76DE-4DE1-BDD9-3BB42280BAE5}">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009B0426-CA3F-41D2-ABB6-2B5881B40838}">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B21DAD20-01A7-420E-A0B1-FF050BA85A92}">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80B818D8-09FF-43DF-8845-4CF78D3B4DD2}">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6D2CF11C-E238-4C12-8E77-915B8905C910}">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543BEA8B-C99D-4A82-B1C9-EE49B14BE481}">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D27C7D4E-B0D4-491C-A5DA-217B84B1AE64}">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6F07947C-F4ED-4848-AC10-E1489AB3FCE6}">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tc={9BD76A93-BC39-4504-86E4-B7A36CD05613}</author>
    <author>tc={2C2DC10C-3BFF-416E-86F5-A8A4111D09EA}</author>
    <author>tc={9105055C-5028-4E40-94A8-D51093D027C4}</author>
    <author>tc={27793204-8E4F-4679-B495-77763CFC7725}</author>
    <author>tc={27704783-6756-4E1D-BC80-AE9071A3FDC4}</author>
    <author>tc={567933F1-FF2F-4AF5-B7C8-6B8604BCE018}</author>
    <author>tc={C6BBD42D-A1E0-43F4-8491-EB5C0CA52C65}</author>
    <author>tc={374BA596-18E8-4C6D-8D20-9C8020AC8146}</author>
    <author>tc={87E969CA-4713-4920-B591-F78A224F8E32}</author>
    <author>tc={C4BEF18C-B10F-468F-A1C1-D207D6ED2EAC}</author>
    <author>tc={39EFD990-17AE-4DE1-8CAE-853BB366AB54}</author>
    <author>tc={B7FA5A4E-B333-47B6-99C6-0121788D2789}</author>
    <author>tc={EE5E68F2-BC77-4F69-B5F4-CB647F0AF316}</author>
    <author>tc={7CA94144-6C0E-4098-B755-CD1D1F39CD3D}</author>
    <author>tc={21C5B3CB-0B98-4156-A07A-41565D00E81C}</author>
    <author>tc={2A8AC3C1-4D99-49AB-BC3F-CE246088682F}</author>
    <author>tc={61EAC35A-C952-4F6A-88D5-2B4A98A42E19}</author>
    <author>tc={08C71520-9994-4335-AB70-76F2878ECACC}</author>
    <author>tc={05FA58C7-DE5B-46CC-A11C-14467E3A4BA6}</author>
    <author>tc={00A12F0F-33F6-4508-929E-ECFCB5451E38}</author>
  </authors>
  <commentList>
    <comment ref="F3" authorId="0" shapeId="0" xr:uid="{9BD76A93-BC39-4504-86E4-B7A36CD05613}">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2C2DC10C-3BFF-416E-86F5-A8A4111D09EA}">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9105055C-5028-4E40-94A8-D51093D027C4}">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27793204-8E4F-4679-B495-77763CFC772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27704783-6756-4E1D-BC80-AE9071A3FDC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567933F1-FF2F-4AF5-B7C8-6B8604BCE01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6BBD42D-A1E0-43F4-8491-EB5C0CA52C6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374BA596-18E8-4C6D-8D20-9C8020AC814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7E969CA-4713-4920-B591-F78A224F8E32}">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C4BEF18C-B10F-468F-A1C1-D207D6ED2EA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39EFD990-17AE-4DE1-8CAE-853BB366AB5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B7FA5A4E-B333-47B6-99C6-0121788D278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EE5E68F2-BC77-4F69-B5F4-CB647F0AF31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7CA94144-6C0E-4098-B755-CD1D1F39CD3D}">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21C5B3CB-0B98-4156-A07A-41565D00E81C}">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2A8AC3C1-4D99-49AB-BC3F-CE246088682F}">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61EAC35A-C952-4F6A-88D5-2B4A98A42E19}">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08C71520-9994-4335-AB70-76F2878ECAC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5FA58C7-DE5B-46CC-A11C-14467E3A4BA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0A12F0F-33F6-4508-929E-ECFCB5451E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tc={75198FC6-5629-4080-B24D-ED7738D58274}</author>
  </authors>
  <commentList>
    <comment ref="D3" authorId="0" shapeId="0" xr:uid="{75198FC6-5629-4080-B24D-ED7738D58274}">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tc={75E3C0FE-4483-42E9-B24F-A09C65F7A52B}</author>
    <author>tc={FEB333E1-9C54-4785-AEF9-34A8CBBC6344}</author>
  </authors>
  <commentList>
    <comment ref="F3" authorId="0" shapeId="0" xr:uid="{75E3C0FE-4483-42E9-B24F-A09C65F7A52B}">
      <text>
        <t>[Threaded comment]
Your version of Excel allows you to read this threaded comment; however, any edits to it will get removed if the file is opened in a newer version of Excel. Learn more: https://go.microsoft.com/fwlink/?linkid=870924
Comment:
    Equation #7</t>
      </text>
    </comment>
    <comment ref="F8" authorId="1" shapeId="0" xr:uid="{FEB333E1-9C54-4785-AEF9-34A8CBBC6344}">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tc={45307BE5-CF2E-42B8-8066-AC7AAAC48330}</author>
    <author>tc={F95195A0-1B6B-4950-8D1C-90A7F67D7372}</author>
  </authors>
  <commentList>
    <comment ref="F3" authorId="0" shapeId="0" xr:uid="{45307BE5-CF2E-42B8-8066-AC7AAAC48330}">
      <text>
        <t>[Threaded comment]
Your version of Excel allows you to read this threaded comment; however, any edits to it will get removed if the file is opened in a newer version of Excel. Learn more: https://go.microsoft.com/fwlink/?linkid=870924
Comment:
    Equation #8</t>
      </text>
    </comment>
    <comment ref="F6" authorId="1" shapeId="0" xr:uid="{F95195A0-1B6B-4950-8D1C-90A7F67D7372}">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tc={2E96F82D-7984-4971-B24E-79BAB5A18FAB}</author>
  </authors>
  <commentList>
    <comment ref="F3" authorId="0" shapeId="0" xr:uid="{2E96F82D-7984-4971-B24E-79BAB5A18FAB}">
      <text>
        <t>[Threaded comment]
Your version of Excel allows you to read this threaded comment; however, any edits to it will get removed if the file is opened in a newer version of Excel. Learn more: https://go.microsoft.com/fwlink/?linkid=870924
Comment:
    Equation #12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tc={DAACDCAF-25B0-47F7-9517-AFF93E57614B}</author>
  </authors>
  <commentList>
    <comment ref="F4" authorId="0" shapeId="0" xr:uid="{DAACDCAF-25B0-47F7-9517-AFF93E57614B}">
      <text>
        <t>[Threaded comment]
Your version of Excel allows you to read this threaded comment; however, any edits to it will get removed if the file is opened in a newer version of Excel. Learn more: https://go.microsoft.com/fwlink/?linkid=870924
Comment:
    Equation #13</t>
      </text>
    </comment>
  </commentList>
</comments>
</file>

<file path=xl/sharedStrings.xml><?xml version="1.0" encoding="utf-8"?>
<sst xmlns="http://schemas.openxmlformats.org/spreadsheetml/2006/main" count="3661" uniqueCount="1537">
  <si>
    <t>Required Field</t>
  </si>
  <si>
    <t>Selective Disclosure</t>
  </si>
  <si>
    <t>Multiple Answers</t>
  </si>
  <si>
    <t>Properties</t>
  </si>
  <si>
    <t>Schema Type</t>
  </si>
  <si>
    <t>Parameter</t>
  </si>
  <si>
    <t>Question</t>
  </si>
  <si>
    <t>Answer</t>
  </si>
  <si>
    <t>Notes</t>
  </si>
  <si>
    <t>Project Details</t>
  </si>
  <si>
    <t>Yes</t>
  </si>
  <si>
    <t>No</t>
  </si>
  <si>
    <t>String</t>
  </si>
  <si>
    <t>N/A</t>
  </si>
  <si>
    <t>Summary Description of the Project</t>
  </si>
  <si>
    <t>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t>
  </si>
  <si>
    <t>ActivityImpactModule.projectScope</t>
  </si>
  <si>
    <t>Sectoral Scope</t>
  </si>
  <si>
    <t>1. Energy (renewable/non-renewable)</t>
  </si>
  <si>
    <t>ActivityImpactModule.projectType</t>
  </si>
  <si>
    <t>Project Type</t>
  </si>
  <si>
    <t>Project Category: Renewable energy and Energy efficiency</t>
  </si>
  <si>
    <t>Type of Activity</t>
  </si>
  <si>
    <t xml:space="preserve">Retrofit, rehabilitation (or refurbishment), replacement or capacity addition to an existing power plant or construction and operation of a new power plant/unit that uses renewable energy sources and supplies electricity to the grid. Battery energy storage system can be integrated under certain conditions </t>
  </si>
  <si>
    <t>ActivityImpactModule.projectScale</t>
  </si>
  <si>
    <t>Project Scale</t>
  </si>
  <si>
    <t>Large-scale</t>
  </si>
  <si>
    <t>GeographicLocation.latitude</t>
  </si>
  <si>
    <t>Project Location Latitude</t>
  </si>
  <si>
    <t>24.70092°</t>
  </si>
  <si>
    <t>GeographicLocation.longitude</t>
  </si>
  <si>
    <t>Project Location Longitude</t>
  </si>
  <si>
    <t>90.463975°</t>
  </si>
  <si>
    <t>GeographicLocation.geoJsonOrKml</t>
  </si>
  <si>
    <t>GeoJSON</t>
  </si>
  <si>
    <t>Project Location GeoJSON (GeoJSON supports the following geometry types:
Point, LineString, Polygon, MultiPoint, MultiLineString, MultiPolygon.)</t>
  </si>
  <si>
    <t>[-104.99404, 39.75621]</t>
  </si>
  <si>
    <t>Project Eligibility</t>
  </si>
  <si>
    <t>It results in CO2 emission reductions, one of the six Kyoto Protocol greenhouse gases.</t>
  </si>
  <si>
    <t>AccountableImpactOrganization.name</t>
  </si>
  <si>
    <t>Project Participant Organization Name</t>
  </si>
  <si>
    <t>Grid Project</t>
  </si>
  <si>
    <t>Project Participant Contact Person</t>
  </si>
  <si>
    <t>John Tore</t>
  </si>
  <si>
    <t xml:space="preserve">Project Participant Title </t>
  </si>
  <si>
    <t xml:space="preserve">Owner </t>
  </si>
  <si>
    <t>AccountableImpactOrganization.addresses</t>
  </si>
  <si>
    <t>Address</t>
  </si>
  <si>
    <t>Project Participant Address</t>
  </si>
  <si>
    <t>123 new street</t>
  </si>
  <si>
    <t>AccountableImpactOrganization.country</t>
  </si>
  <si>
    <t>Project Participant Country</t>
  </si>
  <si>
    <t>Bangladesh</t>
  </si>
  <si>
    <t>Phone Number</t>
  </si>
  <si>
    <t xml:space="preserve">Project Participant Telephone </t>
  </si>
  <si>
    <t>789-456-1234</t>
  </si>
  <si>
    <t>Email</t>
  </si>
  <si>
    <t>Project Participant Email</t>
  </si>
  <si>
    <t>JT.renew@gmail.com</t>
  </si>
  <si>
    <t>AccountableImpactOrganization.owners</t>
  </si>
  <si>
    <t>Project Ownership</t>
  </si>
  <si>
    <t>Participation under other GHG Programs</t>
  </si>
  <si>
    <t>Other Forms of Environmental Credit</t>
  </si>
  <si>
    <t>Project Rejected by Other GHG Programs</t>
  </si>
  <si>
    <t>QualityStandard.methodologyAndTools</t>
  </si>
  <si>
    <t>Select all that apply</t>
  </si>
  <si>
    <t>Title and Reference of Methodologies</t>
  </si>
  <si>
    <t>CDM - ACM0002</t>
  </si>
  <si>
    <t>DateRange.startDate</t>
  </si>
  <si>
    <t xml:space="preserve">Date  </t>
  </si>
  <si>
    <t xml:space="preserve">Project Start Date </t>
  </si>
  <si>
    <t>ActivityImpactModule.projectCreditingPeriod</t>
  </si>
  <si>
    <t>Date Range</t>
  </si>
  <si>
    <t>Crediting Period</t>
  </si>
  <si>
    <t>01/01/2018-01/01/2019</t>
  </si>
  <si>
    <t>ActivityImpactModule.projectMonitoringPeriod</t>
  </si>
  <si>
    <t>Monitoring Period</t>
  </si>
  <si>
    <t>Monitoring Plan</t>
  </si>
  <si>
    <t>Monitoring plan was structured based on ACM0002</t>
  </si>
  <si>
    <t>Compliance with Laws, Statutes and Other Regulatory Frameworks</t>
  </si>
  <si>
    <t>The Project has received necessary approvals for development and commissioning of the Solar Power Project from the government of Bangladesh or the authorized agencies</t>
  </si>
  <si>
    <t>CoBenefit.unSdg</t>
  </si>
  <si>
    <t>Sustainable development</t>
  </si>
  <si>
    <t>SDG 7, SDG 8 &amp; SDG 13</t>
  </si>
  <si>
    <t>Further Information</t>
  </si>
  <si>
    <t>Determination of which additionality tool to be used</t>
  </si>
  <si>
    <t>no</t>
  </si>
  <si>
    <t>if/then</t>
  </si>
  <si>
    <t>Would you like to use the "Simplified procedure to demonstrate additionality" (Tool 32) or "Procedure to demonstrate additionality" (Tool 01)?</t>
  </si>
  <si>
    <t>Tool 32</t>
  </si>
  <si>
    <t>If Tool 32 then use sheet "Tool 32"
If Tool 01 then use sheet "Tool 01"</t>
  </si>
  <si>
    <t>Project Emissions</t>
  </si>
  <si>
    <t>Auto-Calculate</t>
  </si>
  <si>
    <r>
      <t>PE</t>
    </r>
    <r>
      <rPr>
        <vertAlign val="subscript"/>
        <sz val="18"/>
        <color theme="1"/>
        <rFont val="Calibri"/>
        <family val="2"/>
        <scheme val="minor"/>
      </rPr>
      <t>y</t>
    </r>
  </si>
  <si>
    <t xml:space="preserve">Project emissions in year y (tCO2e/yr) </t>
  </si>
  <si>
    <r>
      <t>PE</t>
    </r>
    <r>
      <rPr>
        <vertAlign val="subscript"/>
        <sz val="18"/>
        <color theme="1"/>
        <rFont val="Calibri"/>
        <family val="2"/>
        <scheme val="minor"/>
      </rPr>
      <t xml:space="preserve">FF,y </t>
    </r>
  </si>
  <si>
    <t>Project emissions from fossil fuel consumption in year y (tCO2/yr)</t>
  </si>
  <si>
    <r>
      <t>PE</t>
    </r>
    <r>
      <rPr>
        <vertAlign val="subscript"/>
        <sz val="18"/>
        <color theme="1"/>
        <rFont val="Calibri"/>
        <family val="2"/>
        <scheme val="minor"/>
      </rPr>
      <t>GP,y</t>
    </r>
  </si>
  <si>
    <t xml:space="preserve">Project emissions from the operation of dry, flash steam or binary geothermal power plants in year y (t CO2e/yr) </t>
  </si>
  <si>
    <r>
      <t>PE</t>
    </r>
    <r>
      <rPr>
        <vertAlign val="subscript"/>
        <sz val="18"/>
        <color theme="1"/>
        <rFont val="Calibri"/>
        <family val="2"/>
        <scheme val="minor"/>
      </rPr>
      <t>HP,y</t>
    </r>
  </si>
  <si>
    <t xml:space="preserve">Project emissions from water reservoirs of hydro power plants in year y (tCO2e/yr) </t>
  </si>
  <si>
    <r>
      <t>PE</t>
    </r>
    <r>
      <rPr>
        <vertAlign val="subscript"/>
        <sz val="18"/>
        <color theme="1"/>
        <rFont val="Calibri"/>
        <family val="2"/>
        <scheme val="minor"/>
      </rPr>
      <t>BESS,y</t>
    </r>
  </si>
  <si>
    <t xml:space="preserve">Project emissions from charging of a BESS using electricity from the grid or from fossil fuel electricity generators (t CO2e/yr) </t>
  </si>
  <si>
    <t>Emissions from fossil fuel combustion</t>
  </si>
  <si>
    <t>shall be calculated as per TOOL03. 
See sheet Tool 03 (PE,ff)</t>
  </si>
  <si>
    <t>Emissions from the operation of dry steam, flash steam and binary geothermal power plants due to non-condensable gases and/or working fluid</t>
  </si>
  <si>
    <t xml:space="preserve"> Project emissions from the operation of dry, flash steam or binary geothermal power plants in year y (t CO2e/yr) </t>
  </si>
  <si>
    <r>
      <t>PE</t>
    </r>
    <r>
      <rPr>
        <vertAlign val="subscript"/>
        <sz val="18"/>
        <color theme="1"/>
        <rFont val="Calibri"/>
        <family val="2"/>
        <scheme val="minor"/>
      </rPr>
      <t>dry or flash steam,y</t>
    </r>
  </si>
  <si>
    <t xml:space="preserve">Average mass fraction of carbon dioxide in the produced steam in year y (tCO2/t steam) </t>
  </si>
  <si>
    <r>
      <t>PE</t>
    </r>
    <r>
      <rPr>
        <vertAlign val="subscript"/>
        <sz val="18"/>
        <color theme="1"/>
        <rFont val="Calibri"/>
        <family val="2"/>
        <scheme val="minor"/>
      </rPr>
      <t>binary,y</t>
    </r>
  </si>
  <si>
    <t xml:space="preserve">Average mass fraction of methane in the produced steam in year y (tCH4/t steam) </t>
  </si>
  <si>
    <t>Project emissions from dry or flash steam geothermal power plants</t>
  </si>
  <si>
    <t>yes</t>
  </si>
  <si>
    <t>Number</t>
  </si>
  <si>
    <r>
      <t>W</t>
    </r>
    <r>
      <rPr>
        <vertAlign val="subscript"/>
        <sz val="18"/>
        <color theme="1"/>
        <rFont val="Calibri"/>
        <family val="2"/>
        <scheme val="minor"/>
      </rPr>
      <t>steam,CO2,y</t>
    </r>
  </si>
  <si>
    <t xml:space="preserve">Average mass fraction of CO2 in the produced steam in year y (t CO2/t steam) </t>
  </si>
  <si>
    <r>
      <t>W</t>
    </r>
    <r>
      <rPr>
        <vertAlign val="subscript"/>
        <sz val="18"/>
        <color theme="1"/>
        <rFont val="Calibri"/>
        <family val="2"/>
        <scheme val="minor"/>
      </rPr>
      <t>steam,CH4,y</t>
    </r>
  </si>
  <si>
    <t>Average mass fraction of CH4 in the produced steam in year y (t CH4/t steam)</t>
  </si>
  <si>
    <r>
      <t>GWP</t>
    </r>
    <r>
      <rPr>
        <vertAlign val="subscript"/>
        <sz val="18"/>
        <color theme="1"/>
        <rFont val="Calibri"/>
        <family val="2"/>
        <scheme val="minor"/>
      </rPr>
      <t>CH4</t>
    </r>
  </si>
  <si>
    <t xml:space="preserve">Global warming potential of CH4 valid for the relevant commitment period (t CO2e/t CH4) </t>
  </si>
  <si>
    <t>Check for default values.</t>
  </si>
  <si>
    <r>
      <t>M</t>
    </r>
    <r>
      <rPr>
        <vertAlign val="subscript"/>
        <sz val="18"/>
        <color theme="1"/>
        <rFont val="Calibri"/>
        <family val="2"/>
        <scheme val="minor"/>
      </rPr>
      <t>steam,y</t>
    </r>
  </si>
  <si>
    <t xml:space="preserve">Quantity of steam produced in year y (t steam/yr) </t>
  </si>
  <si>
    <t>Project emissions from binary geothermal power plants</t>
  </si>
  <si>
    <r>
      <t>PE</t>
    </r>
    <r>
      <rPr>
        <vertAlign val="subscript"/>
        <sz val="18"/>
        <color theme="1"/>
        <rFont val="Calibri"/>
        <family val="2"/>
        <scheme val="minor"/>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</si>
  <si>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</si>
  <si>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theme="1"/>
        <rFont val="Calibri"/>
        <family val="2"/>
        <scheme val="minor"/>
      </rPr>
      <t>working fluid,y</t>
    </r>
  </si>
  <si>
    <t>Project emissions from the operation of binary geothermal power plants due to physical leakage of working fluid contained in heat exchangers in year y (t CO2e/yr)</t>
  </si>
  <si>
    <r>
      <t>M</t>
    </r>
    <r>
      <rPr>
        <vertAlign val="subscript"/>
        <sz val="18"/>
        <color theme="1"/>
        <rFont val="Calibri"/>
        <family val="2"/>
        <scheme val="minor"/>
      </rPr>
      <t>inflow,y</t>
    </r>
  </si>
  <si>
    <t xml:space="preserve">Quantity of steam entering the geothermal plant in year y (t steam/yr) </t>
  </si>
  <si>
    <r>
      <t>M</t>
    </r>
    <r>
      <rPr>
        <vertAlign val="subscript"/>
        <sz val="18"/>
        <color theme="1"/>
        <rFont val="Calibri"/>
        <family val="2"/>
        <scheme val="minor"/>
      </rPr>
      <t>outflow,y</t>
    </r>
  </si>
  <si>
    <t>Quantity of steam leaving the geothermal plant in year y (t steam/yr)</t>
  </si>
  <si>
    <r>
      <t>M</t>
    </r>
    <r>
      <rPr>
        <vertAlign val="subscript"/>
        <sz val="18"/>
        <color theme="1"/>
        <rFont val="Calibri"/>
        <family val="2"/>
        <scheme val="minor"/>
      </rPr>
      <t>working fluid,y</t>
    </r>
  </si>
  <si>
    <t>Quantity of working fluid leaked/reinjected in year y (t working fluid/yr)</t>
  </si>
  <si>
    <r>
      <t>GWP</t>
    </r>
    <r>
      <rPr>
        <vertAlign val="subscript"/>
        <sz val="18"/>
        <color theme="1"/>
        <rFont val="Calibri"/>
        <family val="2"/>
        <scheme val="minor"/>
      </rPr>
      <t>working fluid</t>
    </r>
  </si>
  <si>
    <t>Global Warming Potential for the working fluid used in the binary geothermal power plan</t>
  </si>
  <si>
    <t>Project emissions from water reservoirs</t>
  </si>
  <si>
    <t>Does project include integrated hydro power projects?</t>
  </si>
  <si>
    <t>If yes then use sheet "Power Density Integrated"
 If no use sheet "Power Density"</t>
  </si>
  <si>
    <t xml:space="preserve">Emissions from charging of a BESS using power from the grid or from fossil fuel electricity generators </t>
  </si>
  <si>
    <t>Option</t>
  </si>
  <si>
    <t>Does the source of electricity for charging of a BESS come from the grid or from the use of fossil fuels?</t>
  </si>
  <si>
    <t>Grid</t>
  </si>
  <si>
    <t>Two options: Grid or Fossil Fuel
- If grid then use sheet Tool 05 (PEbess,y)
- If fossil fuel then use sheet Tool 03 (PEbess,y)</t>
  </si>
  <si>
    <t>Baseline Emissions</t>
  </si>
  <si>
    <r>
      <t>BE</t>
    </r>
    <r>
      <rPr>
        <vertAlign val="subscript"/>
        <sz val="18"/>
        <color theme="1"/>
        <rFont val="Calibri"/>
        <family val="2"/>
        <scheme val="minor"/>
      </rPr>
      <t>y</t>
    </r>
  </si>
  <si>
    <t xml:space="preserve"> Baseline emissions in year y (tCO2/yr)</t>
  </si>
  <si>
    <r>
      <t>EG</t>
    </r>
    <r>
      <rPr>
        <vertAlign val="subscript"/>
        <sz val="18"/>
        <color theme="1"/>
        <rFont val="Calibri"/>
        <family val="2"/>
        <scheme val="minor"/>
      </rPr>
      <t>PJ,y</t>
    </r>
  </si>
  <si>
    <t xml:space="preserve">Quantity of net electricity generation that is produced and fed into the grid as a result of the implementation of the CDM project activity in year y (MWh/yr) </t>
  </si>
  <si>
    <r>
      <t>EF</t>
    </r>
    <r>
      <rPr>
        <vertAlign val="subscript"/>
        <sz val="18"/>
        <color theme="1"/>
        <rFont val="Calibri"/>
        <family val="2"/>
        <scheme val="minor"/>
      </rPr>
      <t>grid,CM,y</t>
    </r>
  </si>
  <si>
    <t xml:space="preserve">Combined margin CO2 emission factor for grid connected power generation in year y calculated using TOOL07 (t CO2/MWh) </t>
  </si>
  <si>
    <t>Calculated using Tool 07</t>
  </si>
  <si>
    <t xml:space="preserve">Calculation of quantity of net electricity generation </t>
  </si>
  <si>
    <t>Does the project contain electricity generation from Greenfield power plants, capacity additions, or retrofits, rehabilitations, and replacements?</t>
  </si>
  <si>
    <t>Greenfield Power Plants</t>
  </si>
  <si>
    <t>3 options:
- If "Greenfield power plants" then use sheet: Greenfield
- If "Capacity addition to hydro or geothermal power plant"  then use sheet: Capacity addition
- If "retrofit or rehabilitation or replacement of an exisiting renewable energy plant" then use sheet: Retrofit</t>
  </si>
  <si>
    <t xml:space="preserve">Emission reductions </t>
  </si>
  <si>
    <t>ImpactClaim.quantity</t>
  </si>
  <si>
    <r>
      <t>ER</t>
    </r>
    <r>
      <rPr>
        <vertAlign val="subscript"/>
        <sz val="20"/>
        <color theme="1"/>
        <rFont val="Calibri"/>
        <family val="2"/>
        <scheme val="minor"/>
      </rPr>
      <t>y</t>
    </r>
  </si>
  <si>
    <t>Emission reductions in year y (t CO2e/yr)</t>
  </si>
  <si>
    <t>ImpactClaimCheckpoint.efBefore</t>
  </si>
  <si>
    <r>
      <t>BE</t>
    </r>
    <r>
      <rPr>
        <vertAlign val="subscript"/>
        <sz val="20"/>
        <color theme="1"/>
        <rFont val="Calibri"/>
        <family val="2"/>
        <scheme val="minor"/>
      </rPr>
      <t>y</t>
    </r>
  </si>
  <si>
    <t xml:space="preserve">Baseline emissions in year y (t CO2/yr) </t>
  </si>
  <si>
    <t>ImpactClaimCheckpoint.efAfter</t>
  </si>
  <si>
    <r>
      <t>PE</t>
    </r>
    <r>
      <rPr>
        <vertAlign val="subscript"/>
        <sz val="20"/>
        <color theme="1"/>
        <rFont val="Calibri"/>
        <family val="2"/>
        <scheme val="minor"/>
      </rPr>
      <t>y</t>
    </r>
  </si>
  <si>
    <t xml:space="preserve">Project emissions in year y (t CO2e/yr) </t>
  </si>
  <si>
    <t xml:space="preserve">Tool 03: Tool to calculate project or leakage CO2 emissions from fossil fuel combustion </t>
  </si>
  <si>
    <t>Auto-Calculated</t>
  </si>
  <si>
    <r>
      <t>PE</t>
    </r>
    <r>
      <rPr>
        <vertAlign val="subscript"/>
        <sz val="18"/>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</si>
  <si>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</si>
  <si>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</si>
  <si>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</si>
  <si>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</si>
  <si>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</si>
  <si>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</si>
  <si>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</si>
  <si>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</si>
  <si>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</si>
  <si>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</si>
  <si>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</si>
  <si>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theme="1"/>
        <rFont val="Calibri"/>
        <family val="2"/>
        <scheme val="minor"/>
      </rPr>
      <t>Option A:</t>
    </r>
    <r>
      <rPr>
        <sz val="11"/>
        <color theme="1"/>
        <rFont val="Calibri"/>
        <family val="2"/>
        <scheme val="minor"/>
      </rPr>
      <t xml:space="preserve"> The CO2 emission coefficient is calculated based on the chemical composition of the fossil fuel type. (Option A should be the preferred approach, if the necessary data is available.)
</t>
    </r>
    <r>
      <rPr>
        <b/>
        <u/>
        <sz val="11"/>
        <color theme="1"/>
        <rFont val="Calibri"/>
        <family val="2"/>
        <scheme val="minor"/>
      </rPr>
      <t>Option B:</t>
    </r>
    <r>
      <rPr>
        <sz val="11"/>
        <color theme="1"/>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</si>
  <si>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</si>
  <si>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</si>
  <si>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</si>
  <si>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</si>
  <si>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</si>
  <si>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</si>
  <si>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</si>
  <si>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</si>
  <si>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</si>
  <si>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</si>
  <si>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</si>
  <si>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</si>
  <si>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</si>
  <si>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</si>
  <si>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</si>
  <si>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</si>
  <si>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</si>
  <si>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</si>
  <si>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</si>
  <si>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</si>
  <si>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</si>
  <si>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</si>
  <si>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</si>
  <si>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</si>
  <si>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</si>
  <si>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</si>
  <si>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</si>
  <si>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</si>
  <si>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</si>
  <si>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</si>
  <si>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</si>
  <si>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</si>
  <si>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</si>
  <si>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theme="1"/>
        <rFont val="Calibri"/>
        <family val="2"/>
        <scheme val="minor"/>
      </rPr>
      <t xml:space="preserve">Scenario A: </t>
    </r>
    <r>
      <rPr>
        <sz val="12"/>
        <color theme="1"/>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theme="1"/>
        <rFont val="Calibri"/>
        <family val="2"/>
        <scheme val="minor"/>
      </rPr>
      <t xml:space="preserve">Scenario B: </t>
    </r>
    <r>
      <rPr>
        <sz val="12"/>
        <color theme="1"/>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theme="1"/>
        <rFont val="Calibri"/>
        <family val="2"/>
        <scheme val="minor"/>
      </rPr>
      <t>Scenario C:</t>
    </r>
    <r>
      <rPr>
        <sz val="12"/>
        <color theme="1"/>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</si>
  <si>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</si>
  <si>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</si>
  <si>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</si>
  <si>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t>𝐸𝐹𝐸𝐹,𝑗,y</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</si>
  <si>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</si>
  <si>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</si>
  <si>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</si>
  <si>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</si>
  <si>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</si>
  <si>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</si>
  <si>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</si>
  <si>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</si>
  <si>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</si>
  <si>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</si>
  <si>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</si>
  <si>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</si>
  <si>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</si>
  <si>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</si>
  <si>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</si>
  <si>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</si>
  <si>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</si>
  <si>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</si>
  <si>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</si>
  <si>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</si>
  <si>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</si>
  <si>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</si>
  <si>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</si>
  <si>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</si>
  <si>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</si>
  <si>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</si>
  <si>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</si>
  <si>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</si>
  <si>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</si>
  <si>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</si>
  <si>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</si>
  <si>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</si>
  <si>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</si>
  <si>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</si>
  <si>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</si>
  <si>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</si>
  <si>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</si>
  <si>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</si>
  <si>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</si>
  <si>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</si>
  <si>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</si>
  <si>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</si>
  <si>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</si>
  <si>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</si>
  <si>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</si>
  <si>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</si>
  <si>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</si>
  <si>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</si>
  <si>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</si>
  <si>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</si>
  <si>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</si>
  <si>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</si>
  <si>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</si>
  <si>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</si>
  <si>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</si>
  <si>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</si>
  <si>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</si>
  <si>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</si>
  <si>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</si>
  <si>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</si>
  <si>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</si>
  <si>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</si>
  <si>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</si>
  <si>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</si>
  <si>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</si>
  <si>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</si>
  <si>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</si>
  <si>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</si>
  <si>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</si>
  <si>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</si>
  <si>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</si>
  <si>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</si>
  <si>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</si>
  <si>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</si>
  <si>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</si>
  <si>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</si>
  <si>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</si>
  <si>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</si>
  <si>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</si>
  <si>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</si>
  <si>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</si>
  <si>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</si>
  <si>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</si>
  <si>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</si>
  <si>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</si>
  <si>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</si>
  <si>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</si>
  <si>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</si>
  <si>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</si>
  <si>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</si>
  <si>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</si>
  <si>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r>
      <t>EF</t>
    </r>
    <r>
      <rPr>
        <vertAlign val="subscript"/>
        <sz val="18"/>
        <color theme="1"/>
        <rFont val="Calibri"/>
        <family val="2"/>
        <scheme val="minor"/>
      </rPr>
      <t>EL,j/k/l,y</t>
    </r>
  </si>
  <si>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</si>
  <si>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</si>
  <si>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</si>
  <si>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</si>
  <si>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</si>
  <si>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</si>
  <si>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</si>
  <si>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</si>
  <si>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</si>
  <si>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t>See sheet "Tool 05.3 Default Values" for full list</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</si>
  <si>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</si>
  <si>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</si>
  <si>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</si>
  <si>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</si>
  <si>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</si>
  <si>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</si>
  <si>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</si>
  <si>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</si>
  <si>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</si>
  <si>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</si>
  <si>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</si>
  <si>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</si>
  <si>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</si>
  <si>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</si>
  <si>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</si>
  <si>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</si>
  <si>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</si>
  <si>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</si>
  <si>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</si>
  <si>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Waste Oil</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</si>
  <si>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</si>
  <si>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</si>
  <si>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</si>
  <si>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</si>
  <si>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</si>
  <si>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</si>
  <si>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</si>
  <si>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</si>
  <si>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</si>
  <si>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</si>
  <si>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</si>
  <si>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</si>
  <si>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</si>
  <si>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</si>
  <si>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</si>
  <si>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</si>
  <si>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</si>
  <si>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</si>
  <si>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</si>
  <si>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</si>
  <si>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</si>
  <si>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</si>
  <si>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</si>
  <si>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</si>
  <si>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</si>
  <si>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</si>
  <si>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</si>
  <si>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</si>
  <si>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</si>
  <si>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</si>
  <si>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</si>
  <si>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</si>
  <si>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</si>
  <si>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</si>
  <si>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</si>
  <si>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</si>
  <si>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</si>
  <si>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</si>
  <si>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</si>
  <si>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Natural Gas</t>
  </si>
  <si>
    <t>Municipal Wastes (non-biomass fraction)</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</si>
  <si>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</si>
  <si>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</si>
  <si>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</si>
  <si>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</si>
  <si>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</si>
  <si>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</si>
  <si>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</si>
  <si>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</si>
  <si>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</si>
  <si>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</si>
  <si>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</si>
  <si>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</si>
  <si>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</si>
  <si>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Emissions from water reservoirs of hydro power plants</t>
  </si>
  <si>
    <t>number</t>
  </si>
  <si>
    <t>PD</t>
  </si>
  <si>
    <t xml:space="preserve">Power density of the project activity (W/m2) </t>
  </si>
  <si>
    <r>
      <t>Cap</t>
    </r>
    <r>
      <rPr>
        <i/>
        <vertAlign val="subscript"/>
        <sz val="18"/>
        <color theme="1"/>
        <rFont val="Calibri"/>
        <family val="2"/>
        <scheme val="minor"/>
      </rPr>
      <t>PJ</t>
    </r>
  </si>
  <si>
    <t>Installed capacity of the hydro power plant after the implementation of the project activity (W)</t>
  </si>
  <si>
    <r>
      <t>Cap</t>
    </r>
    <r>
      <rPr>
        <i/>
        <vertAlign val="subscript"/>
        <sz val="18"/>
        <color theme="1"/>
        <rFont val="Calibri"/>
        <family val="2"/>
        <scheme val="minor"/>
      </rPr>
      <t>BL</t>
    </r>
  </si>
  <si>
    <t xml:space="preserve">Installed capacity of the hydro power plant before the implementation of the project activity (W). For new hydro power plants, this value is zero </t>
  </si>
  <si>
    <r>
      <t>A</t>
    </r>
    <r>
      <rPr>
        <i/>
        <vertAlign val="subscript"/>
        <sz val="18"/>
        <color theme="1"/>
        <rFont val="Calibri"/>
        <family val="2"/>
        <scheme val="minor"/>
      </rPr>
      <t>PJ</t>
    </r>
  </si>
  <si>
    <t xml:space="preserve">Area of the single or multiple reservoirs measured in the surface of the water, after the implementation of the project activity, when the reservoir is full (m2) </t>
  </si>
  <si>
    <r>
      <t>A</t>
    </r>
    <r>
      <rPr>
        <i/>
        <vertAlign val="subscript"/>
        <sz val="18"/>
        <color theme="1"/>
        <rFont val="Calibri"/>
        <family val="2"/>
        <scheme val="minor"/>
      </rPr>
      <t>BL</t>
    </r>
  </si>
  <si>
    <t xml:space="preserve">Area of the single or multiple reservoirs measured in the surface of the water, before the implementation of the project activity, when the reservoir is full (m2). For new reservoirs, this value is zero </t>
  </si>
  <si>
    <t>2 Options:
- If the power density of the project activity using equation 7 (in cell G3) is greater than 4 W/m2 and less than or equal to 10 W/m2 then use equation in G8
- If the power density of the project activity is greater than 10 W/m2 then PEhp,y=0</t>
  </si>
  <si>
    <r>
      <t>EF</t>
    </r>
    <r>
      <rPr>
        <vertAlign val="subscript"/>
        <sz val="18"/>
        <color theme="1"/>
        <rFont val="Calibri"/>
        <family val="2"/>
        <scheme val="minor"/>
      </rPr>
      <t>Res</t>
    </r>
  </si>
  <si>
    <t xml:space="preserve">Default emission factor for emissions from reservoirs of hydro power plants (kg CO2e/MWh) </t>
  </si>
  <si>
    <r>
      <t>TEG</t>
    </r>
    <r>
      <rPr>
        <vertAlign val="subscript"/>
        <sz val="18"/>
        <color theme="1"/>
        <rFont val="Calibri"/>
        <family val="2"/>
        <scheme val="minor"/>
      </rPr>
      <t>y</t>
    </r>
  </si>
  <si>
    <t>Total electricity produced by the project activity, including the electricity supplied to the grid and the electricity supplied to internal loads, in year y (MWh)</t>
  </si>
  <si>
    <r>
      <t xml:space="preserve">Emissions from water reservoirs of </t>
    </r>
    <r>
      <rPr>
        <b/>
        <u/>
        <sz val="16"/>
        <color rgb="FF000000"/>
        <rFont val="Calibri"/>
        <family val="2"/>
        <scheme val="minor"/>
      </rPr>
      <t>integrated</t>
    </r>
    <r>
      <rPr>
        <b/>
        <sz val="16"/>
        <color rgb="FF000000"/>
        <rFont val="Calibri"/>
        <family val="2"/>
        <scheme val="minor"/>
      </rPr>
      <t xml:space="preserve"> hydro power plants </t>
    </r>
  </si>
  <si>
    <r>
      <t>Cap</t>
    </r>
    <r>
      <rPr>
        <i/>
        <vertAlign val="subscript"/>
        <sz val="18"/>
        <color theme="1"/>
        <rFont val="Calibri"/>
        <family val="2"/>
        <scheme val="minor"/>
      </rPr>
      <t>PJ,i</t>
    </r>
  </si>
  <si>
    <r>
      <t xml:space="preserve">Installed capacity of the hydro power plant after the implementation of the project activity (W)
</t>
    </r>
    <r>
      <rPr>
        <i/>
        <sz val="12"/>
        <color theme="1"/>
        <rFont val="Calibri"/>
        <family val="2"/>
        <scheme val="minor"/>
      </rPr>
      <t>i</t>
    </r>
    <r>
      <rPr>
        <sz val="12"/>
        <color theme="1"/>
        <rFont val="Calibri"/>
        <family val="2"/>
        <scheme val="minor"/>
      </rPr>
      <t xml:space="preserve">=Individual power plants included in integrated hydro power project </t>
    </r>
  </si>
  <si>
    <r>
      <t>A</t>
    </r>
    <r>
      <rPr>
        <i/>
        <vertAlign val="subscript"/>
        <sz val="18"/>
        <color theme="1"/>
        <rFont val="Calibri"/>
        <family val="2"/>
        <scheme val="minor"/>
      </rPr>
      <t>PJ,j</t>
    </r>
  </si>
  <si>
    <r>
      <t>Area of the single or multiple reservoirs measured in the surface of the water, after the implementation of the project activity, when the reservoir is full (m</t>
    </r>
    <r>
      <rPr>
        <vertAlign val="superscript"/>
        <sz val="12"/>
        <color theme="1"/>
        <rFont val="Calibri"/>
        <family val="2"/>
        <scheme val="minor"/>
      </rPr>
      <t>2</t>
    </r>
    <r>
      <rPr>
        <sz val="12"/>
        <color theme="1"/>
        <rFont val="Calibri"/>
        <family val="2"/>
        <scheme val="minor"/>
      </rPr>
      <t xml:space="preserve">) 
</t>
    </r>
    <r>
      <rPr>
        <i/>
        <sz val="12"/>
        <color theme="1"/>
        <rFont val="Calibri"/>
        <family val="2"/>
        <scheme val="minor"/>
      </rPr>
      <t>j</t>
    </r>
    <r>
      <rPr>
        <sz val="12"/>
        <color theme="1"/>
        <rFont val="Calibri"/>
        <family val="2"/>
        <scheme val="minor"/>
      </rPr>
      <t xml:space="preserve">=Individual reservoirs included in integrated hydro power project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</si>
  <si>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</si>
  <si>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</si>
  <si>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t xml:space="preserve">Greenfield renewable energy power plants </t>
  </si>
  <si>
    <t>For new grid-connected renewable power plant/unit at a site where no renewable power plant was operated prior to the implementation of the project activity</t>
  </si>
  <si>
    <r>
      <t>If the project activity is the installation of a new grid-connected renewable power plant/unit at a site where no renewable power plant was operated prior to the implementation of the project activity, then: EG</t>
    </r>
    <r>
      <rPr>
        <vertAlign val="subscript"/>
        <sz val="12"/>
        <color theme="1"/>
        <rFont val="Calibri"/>
        <family val="2"/>
        <scheme val="minor"/>
      </rPr>
      <t>pj,y</t>
    </r>
    <r>
      <rPr>
        <sz val="12"/>
        <color theme="1"/>
        <rFont val="Calibri"/>
        <family val="2"/>
        <scheme val="minor"/>
      </rPr>
      <t xml:space="preserve"> =  EG</t>
    </r>
    <r>
      <rPr>
        <vertAlign val="subscript"/>
        <sz val="12"/>
        <color theme="1"/>
        <rFont val="Calibri"/>
        <family val="2"/>
        <scheme val="minor"/>
      </rPr>
      <t>facility,y</t>
    </r>
  </si>
  <si>
    <r>
      <t>EG</t>
    </r>
    <r>
      <rPr>
        <vertAlign val="subscript"/>
        <sz val="18"/>
        <color theme="1"/>
        <rFont val="Calibri"/>
        <family val="2"/>
        <scheme val="minor"/>
      </rPr>
      <t>facility,y</t>
    </r>
  </si>
  <si>
    <t xml:space="preserve">Quantity of net electricity generation supplied by the project plant/unit to the grid in year y (MWh/yr) </t>
  </si>
  <si>
    <t>Capacity addition to a wind, solar, wave/tidal plant or hydro/geothermal</t>
  </si>
  <si>
    <t>Is the capacity addition to a wind, solar, wave/tidal plant or to a hydro/geothermal power plant?</t>
  </si>
  <si>
    <t>Wind/Solar/Wave/Tidal Plant</t>
  </si>
  <si>
    <t>2 options:
- If "wind, solar, wave/tidal plant" then use: following equation in cell G4
- If "hydro/geothermal"  then use sheet: Retrofit</t>
  </si>
  <si>
    <t>Quantity of net electricity generation that is produced and fed into the grid as a result of the implementation of the CDM project activity in year y (MWh/yr)</t>
  </si>
  <si>
    <r>
      <t>EG</t>
    </r>
    <r>
      <rPr>
        <vertAlign val="subscript"/>
        <sz val="18"/>
        <color theme="1"/>
        <rFont val="Calibri"/>
        <family val="2"/>
        <scheme val="minor"/>
      </rPr>
      <t>PJ_Add,y</t>
    </r>
  </si>
  <si>
    <t xml:space="preserve">Quantity of net electricity generation supplied to the grid in year y by the project plant/unit that has been added under the project activity (MWh/yr) </t>
  </si>
  <si>
    <t xml:space="preserve">Retrofit or replacement of an existing renewable energy power plant </t>
  </si>
  <si>
    <t xml:space="preserve">until DATEBaselineRetrofit </t>
  </si>
  <si>
    <t>If before date: equation used
If on/after date: Egpjy=0</t>
  </si>
  <si>
    <t>on/after DATEBaselineRetrofit</t>
  </si>
  <si>
    <t>Eghistorical + Standard deviation</t>
  </si>
  <si>
    <t xml:space="preserve">If this is greater than Egfacility (Cell G9), then use value in G4 </t>
  </si>
  <si>
    <r>
      <t>DATE</t>
    </r>
    <r>
      <rPr>
        <vertAlign val="subscript"/>
        <sz val="18"/>
        <color theme="1"/>
        <rFont val="Calibri"/>
        <family val="2"/>
        <scheme val="minor"/>
      </rPr>
      <t>BaselineRetrofit</t>
    </r>
  </si>
  <si>
    <t xml:space="preserve"> Point in time when the existing equipment would need to be replaced in the absence of the project activity (date). This only applies to retrofit or replacement projects </t>
  </si>
  <si>
    <t>: In order to estimate the point In time when the existing equipment would need to be replaced/retrofitted In the absence of the project activity (DATEBaselineRetrofit), project participants may take into account the typical average technical lifetime of the type equipment, which shall be determined and documented as per TOOL10.
- the point In time when the existing equipment would need to be replaced/retrofitted In the absence of the project activity should be chosen In a conservative manner that is, if a range is identified, the earliest date should be chosen</t>
  </si>
  <si>
    <t xml:space="preserve">if/then </t>
  </si>
  <si>
    <t>Follow up question for DATEbaselineretrofit:</t>
  </si>
  <si>
    <t>Is the information provided before or on/after the the existing equipment would need to be replaced/retrofitted?</t>
  </si>
  <si>
    <t>Before</t>
  </si>
  <si>
    <t>If Before: then use value in G3 (Equation #14)
If On/After: then use value in G4 (Equation #15)</t>
  </si>
  <si>
    <t>string</t>
  </si>
  <si>
    <t>Provide evidence to justify answer.</t>
  </si>
  <si>
    <t>(Explanation/proof)</t>
  </si>
  <si>
    <t>Follow up to previous question.</t>
  </si>
  <si>
    <t xml:space="preserve">Quantity of net electricity generation supplied by the project plants/units to the grid in year y (MWh/yr) </t>
  </si>
  <si>
    <r>
      <t>EG</t>
    </r>
    <r>
      <rPr>
        <vertAlign val="subscript"/>
        <sz val="18"/>
        <color theme="1"/>
        <rFont val="Calibri"/>
        <family val="2"/>
        <scheme val="minor"/>
      </rPr>
      <t>historical</t>
    </r>
  </si>
  <si>
    <t>Annual average historical net electricity generation delivered to the grid by the existing renewable energy power plants/units that was operated at the project site prior to the implementation of the project activity (MWh/yr)</t>
  </si>
  <si>
    <t xml:space="preserve">To determine EGhistorical, project participants may choose between two historical periods. This allows some flexibility: the use of the longer time period may result in a lower standard deviation and the use of the shorter period may allow a better reflection of the (technical) circumstances observed during the more recent years. </t>
  </si>
  <si>
    <r>
      <t>σ</t>
    </r>
    <r>
      <rPr>
        <vertAlign val="subscript"/>
        <sz val="18"/>
        <color theme="1"/>
        <rFont val="Calibri"/>
        <family val="2"/>
        <scheme val="minor"/>
      </rPr>
      <t>historical</t>
    </r>
  </si>
  <si>
    <t>Standard deviation of the annual average historical net electricity generation delivered to the grid by the existing renewable energy power plants/units that was operated at the project site prior to the implementation of the project activity (MWh/yr)</t>
  </si>
  <si>
    <t>TOOL 01: For the demonstration and assessment of additionality</t>
  </si>
  <si>
    <t xml:space="preserve">Step 0 : First-of-its-kind project activities </t>
  </si>
  <si>
    <t xml:space="preserve">Is the proposed project activity the first-of-its-kind? </t>
  </si>
  <si>
    <t>If Yes: Project is Additional
If No: Move to Step 1</t>
  </si>
  <si>
    <t>Provide explanation to justify answer.</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</si>
  <si>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</si>
  <si>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</si>
  <si>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Yes/Yes</t>
  </si>
  <si>
    <t>If both Yes: then proceed to Step 2 (Investment analysis) or Step 3 (Barrier analysis)
If any No: Project is not additional.</t>
  </si>
  <si>
    <t>Step 2: Investment analysis</t>
  </si>
  <si>
    <t>Does sensitivity analysis conclude that the proposed CDM project activity is unlikely to be the most financially attractive or is unlikely to be financially attractive?</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</si>
  <si>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</si>
  <si>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</si>
  <si>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</si>
  <si>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</si>
  <si>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</si>
  <si>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</si>
  <si>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</si>
  <si>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</si>
  <si>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02: Combined tool to identify the baseline scenario and demonstrate additionality </t>
  </si>
  <si>
    <t>If Yes: Move to Step 1A in Case 2
If No: Move to Step 1A in Case 1</t>
  </si>
  <si>
    <r>
      <rPr>
        <b/>
        <sz val="16"/>
        <color rgb="FF000000"/>
        <rFont val="Calibri"/>
        <family val="2"/>
      </rPr>
      <t xml:space="preserve">Case 1: If Project is </t>
    </r>
    <r>
      <rPr>
        <b/>
        <i/>
        <u/>
        <sz val="16"/>
        <color rgb="FF000000"/>
        <rFont val="Calibri"/>
        <family val="2"/>
      </rPr>
      <t>not</t>
    </r>
    <r>
      <rPr>
        <b/>
        <sz val="16"/>
        <color rgb="FF000000"/>
        <rFont val="Calibri"/>
        <family val="2"/>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</si>
  <si>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</si>
  <si>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</si>
  <si>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</si>
  <si>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</si>
  <si>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</si>
  <si>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</si>
  <si>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</si>
  <si>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</si>
  <si>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</si>
  <si>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</si>
  <si>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</si>
  <si>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</si>
  <si>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</si>
  <si>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</si>
  <si>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</si>
  <si>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</si>
  <si>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</si>
  <si>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</si>
  <si>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</si>
  <si>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</si>
  <si>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</si>
  <si>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Participant?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</si>
  <si>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</si>
  <si>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</si>
  <si>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</si>
  <si>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</si>
  <si>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</si>
  <si>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</si>
  <si>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</si>
  <si>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</si>
  <si>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</si>
  <si>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</si>
  <si>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</si>
  <si>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</si>
  <si>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</si>
  <si>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</si>
  <si>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</si>
  <si>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</si>
  <si>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family val="2"/>
      </rPr>
      <t xml:space="preserve">Case 2: If Project </t>
    </r>
    <r>
      <rPr>
        <b/>
        <i/>
        <u/>
        <sz val="16"/>
        <color rgb="FF000000"/>
        <rFont val="Calibri"/>
        <family val="2"/>
      </rPr>
      <t>is</t>
    </r>
    <r>
      <rPr>
        <b/>
        <sz val="16"/>
        <color rgb="FF000000"/>
        <rFont val="Calibri"/>
        <family val="2"/>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</si>
  <si>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</si>
  <si>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</si>
  <si>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</si>
  <si>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</si>
  <si>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</si>
  <si>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</si>
  <si>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</si>
  <si>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</si>
  <si>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</si>
  <si>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</si>
  <si>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</si>
  <si>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</si>
  <si>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</si>
  <si>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</si>
  <si>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</si>
  <si>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</si>
  <si>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</si>
  <si>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(A) Use manufacturers information</t>
  </si>
  <si>
    <t>Option (a): Manufacturer Info</t>
  </si>
  <si>
    <t>Remaining lifetime of the baseline or project equipment (unit in years or hours) : Manufacturer Info</t>
  </si>
  <si>
    <t>Project Participant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</si>
  <si>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</si>
  <si>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</si>
  <si>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</si>
  <si>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</si>
  <si>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</si>
  <si>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</si>
  <si>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</si>
  <si>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</si>
  <si>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</si>
  <si>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</si>
  <si>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</si>
  <si>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</si>
  <si>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</si>
  <si>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 xml:space="preserve">Wind turbines, onshore </t>
  </si>
  <si>
    <t>Choose unit to calculate lifetime:</t>
  </si>
  <si>
    <t>Years</t>
  </si>
  <si>
    <t>TL</t>
  </si>
  <si>
    <t>technical lifetime</t>
  </si>
  <si>
    <t>OT</t>
  </si>
  <si>
    <t>operational time</t>
  </si>
  <si>
    <t>Project Participant to provide this information. (Should match technical lifetime unit, years or hours.)</t>
  </si>
  <si>
    <t>For the technical lifetime, the following default values apply:</t>
  </si>
  <si>
    <t>Equipment</t>
  </si>
  <si>
    <t>Default value for Technical lifetime</t>
  </si>
  <si>
    <t>Unit</t>
  </si>
  <si>
    <t>Steam Turbines</t>
  </si>
  <si>
    <t>years</t>
  </si>
  <si>
    <t xml:space="preserve">Gas turbines, upto 50 MW capacity </t>
  </si>
  <si>
    <t>hours</t>
  </si>
  <si>
    <t xml:space="preserve">Gas turbines, above 50 MW capacity </t>
  </si>
  <si>
    <t xml:space="preserve">Wind turbines, offshore </t>
  </si>
  <si>
    <t xml:space="preserve">Diesel/oil/gas fired generator sets  </t>
  </si>
  <si>
    <t xml:space="preserve">Heaters, chillers, pumps, etc. used in HVAC systems </t>
  </si>
  <si>
    <t xml:space="preserve">TOOL 32: Positive lists of technologies </t>
  </si>
  <si>
    <t>Choose which activity project falls under:</t>
  </si>
  <si>
    <t>Renewable energy</t>
  </si>
  <si>
    <t>3 options:
- Waste handling and disposal
- Renewable energy
- Household, communities, or Small and Medium Enterprises (SMEs)</t>
  </si>
  <si>
    <t xml:space="preserve">Waste handling and disposal </t>
  </si>
  <si>
    <t>Choose which waste handling and disposal activity the project falls under:</t>
  </si>
  <si>
    <t>Methane recovery in wastewater treatment</t>
  </si>
  <si>
    <t>2 options:
- Landfill gas recovery and its gainful use
- Methane recovery in wastewater treatment</t>
  </si>
  <si>
    <t>If Landfill gas recovery and its gainful use:</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</si>
  <si>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</si>
  <si>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 xml:space="preserve">If Yes: Project is deemed additional.
If No: Project is deemed not additional.
</t>
  </si>
  <si>
    <t>If Methane recovery in wastewater treatment:</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</si>
  <si>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</si>
  <si>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Choose which renewable energy activity the project falls under:</t>
  </si>
  <si>
    <t>Tech for large-scale grid-connected power generation</t>
  </si>
  <si>
    <t xml:space="preserve">5 options:
- Tech for large-scale grid-connected power generation
- Tech for large-scale isolated grid power generation
- Tech for small-scale grid-connected power generation 
- Tech for small-scale off-grid power generation
- Rural electrification projects </t>
  </si>
  <si>
    <t>If tech for large-scale grid-connected power generation:</t>
  </si>
  <si>
    <t xml:space="preserve">Choose which grid-connected electricity generation technology used out of the positive list: </t>
  </si>
  <si>
    <t>Marine wave technologies</t>
  </si>
  <si>
    <t>List of positive tech considered</t>
  </si>
  <si>
    <t>After choosing tech for large-scale grid-connected power generation:</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</si>
  <si>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</si>
  <si>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If tech for large-scale isolated grid power generation :</t>
  </si>
  <si>
    <t>Solar photovoltaic technologies</t>
  </si>
  <si>
    <t>After choosing tech for isolated grid power generation :</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</si>
  <si>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</si>
  <si>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If tech for small-scale grid-connected power generation:</t>
  </si>
  <si>
    <t xml:space="preserve">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 . </t>
  </si>
  <si>
    <t>(Explanation/proof to demonstrate technology used in previous question.)</t>
  </si>
  <si>
    <t>If tech for small-scale off-grid power generation:</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</si>
  <si>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</si>
  <si>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If Rural electrification projects:</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</si>
  <si>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</si>
  <si>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 xml:space="preserve">Positive list for technology/measure used by household, communities and SMEs </t>
  </si>
  <si>
    <t>Choose which technology/measure the project falls under:</t>
  </si>
  <si>
    <t>Micro-irrigation</t>
  </si>
  <si>
    <t>3 options:
- Biogas digesters for cooking
- Micro-irrigation
- Energy efficient pump-set for agriculture</t>
  </si>
  <si>
    <t>Identify the relevant electricity systems</t>
  </si>
  <si>
    <t>Please provide information about electricity systems. For more information refer to section 6.1 in Methodological Tool 07.</t>
  </si>
  <si>
    <t>Select a method to determine the operating margin (OM)</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</si>
  <si>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</si>
  <si>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</si>
  <si>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</si>
  <si>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</si>
  <si>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</si>
  <si>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</si>
  <si>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</si>
  <si>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</si>
  <si>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</si>
  <si>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</si>
  <si>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</si>
  <si>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</si>
  <si>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</si>
  <si>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</si>
  <si>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</si>
  <si>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</si>
  <si>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</si>
  <si>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</si>
  <si>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</si>
  <si>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</si>
  <si>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</si>
  <si>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</si>
  <si>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</si>
  <si>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</si>
  <si>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i</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</si>
  <si>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</si>
  <si>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</si>
  <si>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</si>
  <si>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</si>
  <si>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</si>
  <si>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</si>
  <si>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y</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</si>
  <si>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</si>
  <si>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</si>
  <si>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</si>
  <si>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</si>
  <si>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</si>
  <si>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</si>
  <si>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</si>
  <si>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</si>
  <si>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</si>
  <si>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</si>
  <si>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</si>
  <si>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</si>
  <si>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</si>
  <si>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</si>
  <si>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</si>
  <si>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</si>
  <si>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</si>
  <si>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</si>
  <si>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</si>
  <si>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</si>
  <si>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</si>
  <si>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</si>
  <si>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</si>
  <si>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</si>
  <si>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</si>
  <si>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</si>
  <si>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</si>
  <si>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</si>
  <si>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</si>
  <si>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</si>
  <si>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</si>
  <si>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</si>
  <si>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</si>
  <si>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</si>
  <si>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</si>
  <si>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</si>
  <si>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</si>
  <si>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</si>
  <si>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</si>
  <si>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</si>
  <si>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</si>
  <si>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</si>
  <si>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</si>
  <si>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</si>
  <si>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</si>
  <si>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</si>
  <si>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</si>
  <si>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</si>
  <si>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</si>
  <si>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</si>
  <si>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</si>
  <si>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</si>
  <si>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</si>
  <si>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</si>
  <si>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</si>
  <si>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</si>
  <si>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</si>
  <si>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</si>
  <si>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</si>
  <si>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</si>
  <si>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</si>
  <si>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</si>
  <si>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</si>
  <si>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</si>
  <si>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</si>
  <si>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</si>
  <si>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</si>
  <si>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</si>
  <si>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</si>
  <si>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</si>
  <si>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</si>
  <si>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</si>
  <si>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</si>
  <si>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</si>
  <si>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</si>
  <si>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</si>
  <si>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</si>
  <si>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</si>
  <si>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</si>
  <si>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</si>
  <si>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</si>
  <si>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</si>
  <si>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</si>
  <si>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</si>
  <si>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</si>
  <si>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</si>
  <si>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</si>
  <si>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</si>
  <si>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Dispatch Data Analysis OM</t>
  </si>
  <si>
    <t>EFgrid,OM-DD,y</t>
  </si>
  <si>
    <t>n</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</si>
  <si>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</si>
  <si>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</si>
  <si>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</si>
  <si>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</si>
  <si>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</si>
  <si>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</si>
  <si>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</si>
  <si>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</si>
  <si>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</si>
  <si>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</si>
  <si>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</si>
  <si>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</si>
  <si>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</si>
  <si>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</si>
  <si>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</si>
  <si>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</si>
  <si>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</si>
  <si>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</si>
  <si>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</si>
  <si>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</si>
  <si>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</si>
  <si>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</si>
  <si>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</si>
  <si>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</si>
  <si>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</si>
  <si>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</si>
  <si>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 this data for the first crediting period?</t>
  </si>
  <si>
    <t>Select the option that best fits with your project activities: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</si>
  <si>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</si>
  <si>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</si>
  <si>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</si>
  <si>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</si>
  <si>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</si>
  <si>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</si>
  <si>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</si>
  <si>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</si>
  <si>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</si>
  <si>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</si>
  <si>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</si>
  <si>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</si>
  <si>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</si>
  <si>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</si>
  <si>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</si>
  <si>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</si>
  <si>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</si>
  <si>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</si>
  <si>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</si>
  <si>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</si>
  <si>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</si>
  <si>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</si>
  <si>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</si>
  <si>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</si>
  <si>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</si>
  <si>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</si>
  <si>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</si>
  <si>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</si>
  <si>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</si>
  <si>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</si>
  <si>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</si>
  <si>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</si>
  <si>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</si>
  <si>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</si>
  <si>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</si>
  <si>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</si>
  <si>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</si>
  <si>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</si>
  <si>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</si>
  <si>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</si>
  <si>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</si>
  <si>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</si>
  <si>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</si>
  <si>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</si>
  <si>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</si>
  <si>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</si>
  <si>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</si>
  <si>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</si>
  <si>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</si>
  <si>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</si>
  <si>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</si>
  <si>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</si>
  <si>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</si>
  <si>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</si>
  <si>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</si>
  <si>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</si>
  <si>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</si>
  <si>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</si>
  <si>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</si>
  <si>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</si>
  <si>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</si>
  <si>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</si>
  <si>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</si>
  <si>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</si>
  <si>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</si>
  <si>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</si>
  <si>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</si>
  <si>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</si>
  <si>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</si>
  <si>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</si>
  <si>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</si>
  <si>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</si>
  <si>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</si>
  <si>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</si>
  <si>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</si>
  <si>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</si>
  <si>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</si>
  <si>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</si>
  <si>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</si>
  <si>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</si>
  <si>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</si>
  <si>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</si>
  <si>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</si>
  <si>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</si>
  <si>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 xml:space="preserve">CAR - Urban Forest Management </t>
  </si>
  <si>
    <t>CAR - Urban Tree Planting</t>
  </si>
  <si>
    <t>Address.addressType</t>
  </si>
  <si>
    <t xml:space="preserve">CAR - U.S. Landfill </t>
  </si>
  <si>
    <t>Address.addressLines</t>
  </si>
  <si>
    <t>CAR - U.S. Livestock</t>
  </si>
  <si>
    <t>Address.city</t>
  </si>
  <si>
    <t>CDM - AM0001</t>
  </si>
  <si>
    <t>Address.state</t>
  </si>
  <si>
    <t>CDM - AM0007</t>
  </si>
  <si>
    <t>Address.zip</t>
  </si>
  <si>
    <t>CDM - AM0009</t>
  </si>
  <si>
    <t>Address.country</t>
  </si>
  <si>
    <t>CDM - AM0017</t>
  </si>
  <si>
    <t>Any.typeUrl</t>
  </si>
  <si>
    <t>CDM - AM0018</t>
  </si>
  <si>
    <t>Any.value</t>
  </si>
  <si>
    <t>CDM - AM0019</t>
  </si>
  <si>
    <t>Attestation.tag</t>
  </si>
  <si>
    <t>CDM - AM0020</t>
  </si>
  <si>
    <t>Attestation.type</t>
  </si>
  <si>
    <t>CDM - AM0021</t>
  </si>
  <si>
    <t>Attestation.proofType</t>
  </si>
  <si>
    <t>CDM - AM0023</t>
  </si>
  <si>
    <t>Attestation.attestor</t>
  </si>
  <si>
    <t>CDM - AM0026</t>
  </si>
  <si>
    <t>Attestation.signature</t>
  </si>
  <si>
    <t>CDM - AM0027</t>
  </si>
  <si>
    <t>Audits.auditDate</t>
  </si>
  <si>
    <t>CDM - AM0028</t>
  </si>
  <si>
    <t>Audits.auditReports</t>
  </si>
  <si>
    <t>CDM - AM0030</t>
  </si>
  <si>
    <t>CRU.id</t>
  </si>
  <si>
    <t>CDM - AM0031</t>
  </si>
  <si>
    <t>CRU.quantity</t>
  </si>
  <si>
    <t>CDM - AM0035</t>
  </si>
  <si>
    <t>CRU.unit</t>
  </si>
  <si>
    <t>CDM - AM0036</t>
  </si>
  <si>
    <t>CRU.ownerId</t>
  </si>
  <si>
    <t>CDM - AM0037</t>
  </si>
  <si>
    <t>CRU.listingAgentId</t>
  </si>
  <si>
    <t>CDM - AM0038</t>
  </si>
  <si>
    <t>CRU.coreCarbonPrinciples</t>
  </si>
  <si>
    <t>CDM - AM0043</t>
  </si>
  <si>
    <t>CRU.climateLabels</t>
  </si>
  <si>
    <t>CDM - AM0044</t>
  </si>
  <si>
    <t>CRU.status</t>
  </si>
  <si>
    <t>CDM - AM0045</t>
  </si>
  <si>
    <t>CRU.referencedCredit</t>
  </si>
  <si>
    <t>CDM - AM0046</t>
  </si>
  <si>
    <t>CRU.appliedToId</t>
  </si>
  <si>
    <t>CDM - AM0048</t>
  </si>
  <si>
    <t>CRU.processedClaimId</t>
  </si>
  <si>
    <t>CDM - AM0049</t>
  </si>
  <si>
    <t>CRU.issuerId</t>
  </si>
  <si>
    <t>CDM - AM0050</t>
  </si>
  <si>
    <t>CRU.processedClaim</t>
  </si>
  <si>
    <t>CDM - AM0052</t>
  </si>
  <si>
    <t>CheckpointResult.id</t>
  </si>
  <si>
    <t>CDM - AM0053</t>
  </si>
  <si>
    <t>CheckpointResult.checkpointId</t>
  </si>
  <si>
    <t>CDM - AM0055</t>
  </si>
  <si>
    <t>CheckpointResult.linkToVerificationData</t>
  </si>
  <si>
    <t>CDM - AM0056</t>
  </si>
  <si>
    <t>CheckpointResult.dateRange</t>
  </si>
  <si>
    <t>CDM - AM0057</t>
  </si>
  <si>
    <t>CheckpointResult.efBefore</t>
  </si>
  <si>
    <t>CDM - AM0058</t>
  </si>
  <si>
    <t>CheckpointResult.efAfter</t>
  </si>
  <si>
    <t>CDM - AM0059</t>
  </si>
  <si>
    <t>CheckpointResult.mrvExtensions</t>
  </si>
  <si>
    <t>CDM - AM0060</t>
  </si>
  <si>
    <t>ClaimSource.id</t>
  </si>
  <si>
    <t>CDM - AM0061</t>
  </si>
  <si>
    <t>ClaimSource.aimId</t>
  </si>
  <si>
    <t>CDM - AM0062</t>
  </si>
  <si>
    <t>ClaimSource.name</t>
  </si>
  <si>
    <t>CDM - AM0063</t>
  </si>
  <si>
    <t>ClaimSource.description</t>
  </si>
  <si>
    <t>CDM - AM0064</t>
  </si>
  <si>
    <t>ClaimSource.location</t>
  </si>
  <si>
    <t>CDM - AM0065</t>
  </si>
  <si>
    <t>ClaimSource.sourceType</t>
  </si>
  <si>
    <t>CDM - AM0066</t>
  </si>
  <si>
    <t>ClaimSource.unitOfMeasure</t>
  </si>
  <si>
    <t>CDM - AM0067</t>
  </si>
  <si>
    <t>ClaimSource.sourceIdentifier</t>
  </si>
  <si>
    <t>CDM - AM0068</t>
  </si>
  <si>
    <t>ClaimSource.mrvExtensions</t>
  </si>
  <si>
    <t>CDM - AM0069</t>
  </si>
  <si>
    <t>ClimateLabel.id</t>
  </si>
  <si>
    <t>CDM - AM0070</t>
  </si>
  <si>
    <t>ClimateLabel.name</t>
  </si>
  <si>
    <t>CDM - AM0071</t>
  </si>
  <si>
    <t>ClimateLabel.description</t>
  </si>
  <si>
    <t>CDM - AM0072</t>
  </si>
  <si>
    <t>CDM - AM0073</t>
  </si>
  <si>
    <t>CoBenefit.description</t>
  </si>
  <si>
    <t>CDM - AM0074</t>
  </si>
  <si>
    <t>CoreCarbonPrinciples.assetId</t>
  </si>
  <si>
    <t>CDM - AM0075</t>
  </si>
  <si>
    <t>CoreCarbonPrinciples.issuanceDate</t>
  </si>
  <si>
    <t>CDM - AM0076</t>
  </si>
  <si>
    <t>CoreCarbonPrinciples.vintage</t>
  </si>
  <si>
    <t>CDM - AM0077</t>
  </si>
  <si>
    <t>CoreCarbonPrinciples.generationType</t>
  </si>
  <si>
    <t>CDM - AM0078</t>
  </si>
  <si>
    <t>CoreCarbonPrinciples.verificationStandard</t>
  </si>
  <si>
    <t>CDM - AM0079</t>
  </si>
  <si>
    <t>CoreCarbonPrinciples.mitigationActivity</t>
  </si>
  <si>
    <t>CDM - AM0080</t>
  </si>
  <si>
    <t>CoreCarbonPrinciples.durability</t>
  </si>
  <si>
    <t>CDM - AM0081</t>
  </si>
  <si>
    <t>CoreCarbonPrinciples.replacement</t>
  </si>
  <si>
    <t>CDM - AM0082</t>
  </si>
  <si>
    <t>CoreCarbonPrinciples.parisAgreementCompliance</t>
  </si>
  <si>
    <t>CDM - AM0083</t>
  </si>
  <si>
    <t>CoreCarbonPrinciples.quantifiedSdgImpacts</t>
  </si>
  <si>
    <t>CDM - AM0084</t>
  </si>
  <si>
    <t>CoreCarbonPrinciples.adaptationCoBenefits</t>
  </si>
  <si>
    <t>CDM - AM0086</t>
  </si>
  <si>
    <t>Credential.context</t>
  </si>
  <si>
    <t>CDM - AM0088</t>
  </si>
  <si>
    <t>Credential.id</t>
  </si>
  <si>
    <t>CDM - AM0089</t>
  </si>
  <si>
    <t>Credential.type</t>
  </si>
  <si>
    <t>CDM - AM0090</t>
  </si>
  <si>
    <t>Credential.issuer</t>
  </si>
  <si>
    <t>CDM - AM0091</t>
  </si>
  <si>
    <t>Credential.issuanceDate</t>
  </si>
  <si>
    <t>CDM - AM0092</t>
  </si>
  <si>
    <t>Credential.credentialSubject</t>
  </si>
  <si>
    <t>CDM - AM0093</t>
  </si>
  <si>
    <t>Credential.proof</t>
  </si>
  <si>
    <t>CDM - AM0094</t>
  </si>
  <si>
    <t>CredentialSubject.id</t>
  </si>
  <si>
    <t>CDM - AM0095</t>
  </si>
  <si>
    <t>CredentialSubject.property</t>
  </si>
  <si>
    <t>CDM - AM0096</t>
  </si>
  <si>
    <t>DataExtension.key</t>
  </si>
  <si>
    <t>CDM - AM0097</t>
  </si>
  <si>
    <t>DataExtension.value</t>
  </si>
  <si>
    <t>CDM - AM0098</t>
  </si>
  <si>
    <t>DataExtension.data</t>
  </si>
  <si>
    <t>CDM - AM0099</t>
  </si>
  <si>
    <t>Date.dateTime</t>
  </si>
  <si>
    <t>CDM - AM0100</t>
  </si>
  <si>
    <t>Date.dateString</t>
  </si>
  <si>
    <t>CDM - AM0101</t>
  </si>
  <si>
    <t>DatePoint.date</t>
  </si>
  <si>
    <t>CDM - AM0103</t>
  </si>
  <si>
    <t>DatePoint.timeStamp</t>
  </si>
  <si>
    <t>CDM - AM0104</t>
  </si>
  <si>
    <t>CDM - AM0105</t>
  </si>
  <si>
    <t>DateRange.endDate</t>
  </si>
  <si>
    <t>CDM - AM0106</t>
  </si>
  <si>
    <t>Degradable.percentage</t>
  </si>
  <si>
    <t>CDM - AM0107</t>
  </si>
  <si>
    <t>Degradable.factor</t>
  </si>
  <si>
    <t>CDM - AM0108</t>
  </si>
  <si>
    <t>Degradable.degradationType</t>
  </si>
  <si>
    <t>CDM - AM0109</t>
  </si>
  <si>
    <t>DigitalSignature.type</t>
  </si>
  <si>
    <t>CDM - AM0110</t>
  </si>
  <si>
    <t>DigitalSignature.jws</t>
  </si>
  <si>
    <t>CDM - AM0111</t>
  </si>
  <si>
    <t>DigitalSignature.vc</t>
  </si>
  <si>
    <t>CDM - AM0112</t>
  </si>
  <si>
    <t>DigitalSignature.signatureCase</t>
  </si>
  <si>
    <t>CDM - AM0113</t>
  </si>
  <si>
    <t>Durability.storageType</t>
  </si>
  <si>
    <t>CDM - AM0114</t>
  </si>
  <si>
    <t>Durability.years</t>
  </si>
  <si>
    <t>CDM - AM0115</t>
  </si>
  <si>
    <t>Durability.degradable</t>
  </si>
  <si>
    <t>CDM - AM0116</t>
  </si>
  <si>
    <t>Durability.reversalMitigation</t>
  </si>
  <si>
    <t>CDM - AM0117</t>
  </si>
  <si>
    <t>CDM - AM0118</t>
  </si>
  <si>
    <t>CDM - AM0119</t>
  </si>
  <si>
    <t>CDM - AM0120</t>
  </si>
  <si>
    <t>GeographicLocation.geographicLocationFile</t>
  </si>
  <si>
    <t>CDM - AM0121</t>
  </si>
  <si>
    <t>ImpactClaim.id</t>
  </si>
  <si>
    <t>CDM - AM0122</t>
  </si>
  <si>
    <t>ImpactClaim.aimId</t>
  </si>
  <si>
    <t>CDM - AMS-I.A.</t>
  </si>
  <si>
    <t>ImpactClaim.processedClaimId</t>
  </si>
  <si>
    <t>CDM - AMS-I.B.</t>
  </si>
  <si>
    <t>ImpactClaim.unit</t>
  </si>
  <si>
    <t>CDM - AMS-I.C.</t>
  </si>
  <si>
    <t>CDM - AMS-I.D.</t>
  </si>
  <si>
    <t>ImpactClaim.coBenefits</t>
  </si>
  <si>
    <t>CDM - AMS-I.E.</t>
  </si>
  <si>
    <t>ImpactClaim.checkpoints</t>
  </si>
  <si>
    <t>CDM - AMS-I.F.</t>
  </si>
  <si>
    <t>ImpactClaim.mrvExtensions</t>
  </si>
  <si>
    <t>CDM - AMS-I.G.</t>
  </si>
  <si>
    <t>ImpactClaim.activityImpactModule</t>
  </si>
  <si>
    <t>CDM - AMS-I.H.</t>
  </si>
  <si>
    <t>ImpactClaimCheckpoint.id</t>
  </si>
  <si>
    <t>CDM - AMS-I.I.</t>
  </si>
  <si>
    <t>ImpactClaimCheckpoint.claimId</t>
  </si>
  <si>
    <t>CDM - AMS-I.J.</t>
  </si>
  <si>
    <t>ImpactClaimCheckpoint.claimSourceIds</t>
  </si>
  <si>
    <t>CDM - AMS-I.K.</t>
  </si>
  <si>
    <t>ImpactClaimCheckpoint.projectDeveloperId</t>
  </si>
  <si>
    <t>CDM - AMS-I.L.</t>
  </si>
  <si>
    <t>CDM - AMS-I.M.</t>
  </si>
  <si>
    <t>CDM - AMS-II.A.</t>
  </si>
  <si>
    <t>ImpactClaimCheckpoint.checkpointDateRange</t>
  </si>
  <si>
    <t>CDM - AMS-II.B.</t>
  </si>
  <si>
    <t>ImpactClaimCheckpoint.verifiedLinkToCheckpointData</t>
  </si>
  <si>
    <t>CDM - AMS-II.C.</t>
  </si>
  <si>
    <t>ImpactClaimCheckpoint.mrvExtensions</t>
  </si>
  <si>
    <t>CDM - AMS-II.D.</t>
  </si>
  <si>
    <t>ImpactClaimCheckpoint.spanDataPackage</t>
  </si>
  <si>
    <t>CDM - AMS-II.E.</t>
  </si>
  <si>
    <t>MRVRequirements.measurementSpecification</t>
  </si>
  <si>
    <t>CDM - AMS-II.F.</t>
  </si>
  <si>
    <t>MRVRequirements.specificationLink</t>
  </si>
  <si>
    <t>CDM - AMS-II.G.</t>
  </si>
  <si>
    <t>MRVRequirements.precision</t>
  </si>
  <si>
    <t>CDM - AMS-II.H.</t>
  </si>
  <si>
    <t>MRVRequirements.claimPeriod</t>
  </si>
  <si>
    <t>CDM - AMS-II.I.</t>
  </si>
  <si>
    <t>Manifest.id</t>
  </si>
  <si>
    <t>CDM - AMS-II.J.</t>
  </si>
  <si>
    <t>Manifest.version</t>
  </si>
  <si>
    <t>CDM - AMS-II.K.</t>
  </si>
  <si>
    <t>Manifest.aimId</t>
  </si>
  <si>
    <t>CDM - AMS-II.L.</t>
  </si>
  <si>
    <t>Manifest.claimId</t>
  </si>
  <si>
    <t>CDM - AMS-II.M.</t>
  </si>
  <si>
    <t>Manifest.projectDeveloperId</t>
  </si>
  <si>
    <t>CDM - AMS-II.N.</t>
  </si>
  <si>
    <t>Manifest.created</t>
  </si>
  <si>
    <t>CDM - AMS-II.O.</t>
  </si>
  <si>
    <t>Manifest.mrvExtensions</t>
  </si>
  <si>
    <t>CDM - AMS-II.P.</t>
  </si>
  <si>
    <t>Manifest.sdpFiles</t>
  </si>
  <si>
    <t>CDM - AMS-II.Q.</t>
  </si>
  <si>
    <t>MitigationActivity.category</t>
  </si>
  <si>
    <t>CDM - AMS-II.R.</t>
  </si>
  <si>
    <t>MitigationActivity.method</t>
  </si>
  <si>
    <t>CDM - AMS-II.S.</t>
  </si>
  <si>
    <t>MrvExtension.mrvExtensionContext</t>
  </si>
  <si>
    <t>CDM - AMS-II.T.</t>
  </si>
  <si>
    <t>MrvExtension.typedExtension</t>
  </si>
  <si>
    <t>CDM - AMS-III.A.</t>
  </si>
  <si>
    <t>MrvExtension.untypedExtension</t>
  </si>
  <si>
    <t>CDM - AMS-III.B.</t>
  </si>
  <si>
    <t>MrvExtension.extensionCase</t>
  </si>
  <si>
    <t>CDM - AMS-III.C.</t>
  </si>
  <si>
    <t>PACompliance.ca</t>
  </si>
  <si>
    <t>CDM - AMS-III.D.</t>
  </si>
  <si>
    <t>PACompliance.letterOfApproval</t>
  </si>
  <si>
    <t>CDM - AMS-III.E.</t>
  </si>
  <si>
    <t>PrecisionMix.low</t>
  </si>
  <si>
    <t>CDM - AMS-III.F.</t>
  </si>
  <si>
    <t>PrecisionMix.medium</t>
  </si>
  <si>
    <t>CDM - AMS-III.G.</t>
  </si>
  <si>
    <t>PrecisionMix.high</t>
  </si>
  <si>
    <t>CDM - AMS-III.H.</t>
  </si>
  <si>
    <t>ProcessedClaim.id</t>
  </si>
  <si>
    <t>CDM - AMS-III.I.</t>
  </si>
  <si>
    <t>ProcessedClaim.vpaId</t>
  </si>
  <si>
    <t>CDM - AMS-III.J.</t>
  </si>
  <si>
    <t>ProcessedClaim.impactClaimId</t>
  </si>
  <si>
    <t>CDM - AMS-III.K.</t>
  </si>
  <si>
    <t>ProcessedClaim.creditId</t>
  </si>
  <si>
    <t>CDM - AMS-III.L.</t>
  </si>
  <si>
    <t>ProcessedClaim.unit</t>
  </si>
  <si>
    <t>CDM - AMS-III.M.</t>
  </si>
  <si>
    <t>ProcessedClaim.quantity</t>
  </si>
  <si>
    <t>CDM - AMS-III.N.</t>
  </si>
  <si>
    <t>ProcessedClaim.coBenefits</t>
  </si>
  <si>
    <t>CDM - AMS-III.O.</t>
  </si>
  <si>
    <t>ProcessedClaim.mrvExtensions</t>
  </si>
  <si>
    <t>CDM - AMS-III.P.</t>
  </si>
  <si>
    <t>ProcessedClaim.checkpointResults</t>
  </si>
  <si>
    <t>CDM - AMS-III.Q.</t>
  </si>
  <si>
    <t>ProcessedClaim.issuanceRequest</t>
  </si>
  <si>
    <t>CDM - AMS-III.R.</t>
  </si>
  <si>
    <t>ProcessedClaim.verificationProcessAgreement</t>
  </si>
  <si>
    <t>CDM - AMS-III.S.</t>
  </si>
  <si>
    <t>ProcessedClaim.impactClaim</t>
  </si>
  <si>
    <t>CDM - AMS-III.T.</t>
  </si>
  <si>
    <t>ProcessedClaim.asset</t>
  </si>
  <si>
    <t>CDM - AMS-III.U.</t>
  </si>
  <si>
    <t>Proof.type</t>
  </si>
  <si>
    <t>CDM - AMS-III.V.</t>
  </si>
  <si>
    <t>Proof.created</t>
  </si>
  <si>
    <t>CDM - AMS-III.W.</t>
  </si>
  <si>
    <t>Proof.proofPurpose</t>
  </si>
  <si>
    <t>CDM - AMS-III.X.</t>
  </si>
  <si>
    <t>Proof.verificationMethod</t>
  </si>
  <si>
    <t>CDM - AMS-III.Y.</t>
  </si>
  <si>
    <t>Proof.challenge</t>
  </si>
  <si>
    <t>CDM - AMS-III.Z.</t>
  </si>
  <si>
    <t>Proof.domain</t>
  </si>
  <si>
    <t>CDM - AMS-III.AA.</t>
  </si>
  <si>
    <t>Proof.jws</t>
  </si>
  <si>
    <t>CDM - AMS-III.AB.</t>
  </si>
  <si>
    <t>QualityStandard.name</t>
  </si>
  <si>
    <t>CDM - AMS-III.AC.</t>
  </si>
  <si>
    <t>QualityStandard.description</t>
  </si>
  <si>
    <t>CDM - AMS-III.AD.</t>
  </si>
  <si>
    <t>QualityStandard.standard</t>
  </si>
  <si>
    <t>CDM - AMS-III.AE.</t>
  </si>
  <si>
    <t>CDM - AMS-III.AF.</t>
  </si>
  <si>
    <t>QualityStandard.version</t>
  </si>
  <si>
    <t>CDM - AMS-III.AG.</t>
  </si>
  <si>
    <t>QualityStandard.coBenefits</t>
  </si>
  <si>
    <t>CDM - AMS-III.AH.</t>
  </si>
  <si>
    <t>QualityStandard.standardLink</t>
  </si>
  <si>
    <t>CDM - AMS-III.AI.</t>
  </si>
  <si>
    <t>REC.id</t>
  </si>
  <si>
    <t>CDM - AMS-III.AJ.</t>
  </si>
  <si>
    <t>REC.recType</t>
  </si>
  <si>
    <t>CDM - AMS-III.AK.</t>
  </si>
  <si>
    <t>REC.validJurisdiction</t>
  </si>
  <si>
    <t>CDM - AMS-III.AL.</t>
  </si>
  <si>
    <t>REC.quantity</t>
  </si>
  <si>
    <t>CDM - AMS-III.AM.</t>
  </si>
  <si>
    <t>REC.unit</t>
  </si>
  <si>
    <t>CDM - AMS-III.AN.</t>
  </si>
  <si>
    <t>REC.ownerId</t>
  </si>
  <si>
    <t>CDM - AMS-III.AO.</t>
  </si>
  <si>
    <t>REC.listingAgentId</t>
  </si>
  <si>
    <t>CDM - AMS-III.AP.</t>
  </si>
  <si>
    <t>REC.climateLabels</t>
  </si>
  <si>
    <t>CDM - AMS-III.AQ.</t>
  </si>
  <si>
    <t>REC.status</t>
  </si>
  <si>
    <t>CDM - AMS-III.AR.</t>
  </si>
  <si>
    <t>REC.referencedRec</t>
  </si>
  <si>
    <t>CDM - AMS-III.AS.</t>
  </si>
  <si>
    <t>REC.appliedToId</t>
  </si>
  <si>
    <t>CDM - AMS-III.AT.</t>
  </si>
  <si>
    <t>REC.processedClaimId</t>
  </si>
  <si>
    <t>CDM - AMS-III.AU.</t>
  </si>
  <si>
    <t>REC.issuerId</t>
  </si>
  <si>
    <t>CDM - AMS-III.AV.</t>
  </si>
  <si>
    <t>REC.processedClaim</t>
  </si>
  <si>
    <t>CDM - AMS-III.AW.</t>
  </si>
  <si>
    <t>ReferencedCredit.id</t>
  </si>
  <si>
    <t>CDM - AMS-III.AX.</t>
  </si>
  <si>
    <t>ReferencedRec.id</t>
  </si>
  <si>
    <t>CDM - AMS-III.AY.</t>
  </si>
  <si>
    <t>Replacement.replacesId</t>
  </si>
  <si>
    <t>CDM - AMS-III.BA.</t>
  </si>
  <si>
    <t>Replacement.replacementDate</t>
  </si>
  <si>
    <t>CDM - AMS-III.BB.</t>
  </si>
  <si>
    <t>Replacement.notes</t>
  </si>
  <si>
    <t>CDM - AMS-III.BC.</t>
  </si>
  <si>
    <t>ReversalMitigation.reversalRisk</t>
  </si>
  <si>
    <t>CDM - AMS-III.BD.</t>
  </si>
  <si>
    <t>ReversalMitigation.insuranceType</t>
  </si>
  <si>
    <t>CDM - AMS-III.BE.</t>
  </si>
  <si>
    <t>ReversalMitigation.insurancePolicyOwner</t>
  </si>
  <si>
    <t>CDM - AMS-III.BF.</t>
  </si>
  <si>
    <t>ReversalMitigation.insurancePolicyLink</t>
  </si>
  <si>
    <t>CDM - AMS-III.BG.</t>
  </si>
  <si>
    <t>SdpFile.name</t>
  </si>
  <si>
    <t>CDM - AMS-III.BH.</t>
  </si>
  <si>
    <t>SdpFile.type</t>
  </si>
  <si>
    <t>CDM - AMS-III.BI.</t>
  </si>
  <si>
    <t>SdpFile.description</t>
  </si>
  <si>
    <t>CDM - AMS-III.BJ.</t>
  </si>
  <si>
    <t>SdpFile.claimSourceId</t>
  </si>
  <si>
    <t>CDM - AMS-III.BK.</t>
  </si>
  <si>
    <t>SdpFile.claimSourceAttestation</t>
  </si>
  <si>
    <t>CDM - AMS-III.BL.</t>
  </si>
  <si>
    <t>SdpFile.mrvExtensions</t>
  </si>
  <si>
    <t>CDM - AMS-III.BM.</t>
  </si>
  <si>
    <t>Signatory.id</t>
  </si>
  <si>
    <t>CDM - AMS-III.BN.</t>
  </si>
  <si>
    <t>Signatory.name</t>
  </si>
  <si>
    <t>CDM - AMS-III.BO.</t>
  </si>
  <si>
    <t>Signatory.description</t>
  </si>
  <si>
    <t>CDM - AMS-III.BP.</t>
  </si>
  <si>
    <t>Signatory.signatoryRole</t>
  </si>
  <si>
    <t>CDM - AR-AM0014</t>
  </si>
  <si>
    <t>Signatory.signature</t>
  </si>
  <si>
    <t xml:space="preserve">CDM - AR-AMS0003 </t>
  </si>
  <si>
    <t>SpanDataPackage.manifest</t>
  </si>
  <si>
    <t>CDM - AR-AMS0007</t>
  </si>
  <si>
    <t>Tag.name</t>
  </si>
  <si>
    <t>CDM - ACM0001</t>
  </si>
  <si>
    <t>Tag.context</t>
  </si>
  <si>
    <t>Tag.description</t>
  </si>
  <si>
    <t>CDM - ACM0003</t>
  </si>
  <si>
    <t>Tag.data</t>
  </si>
  <si>
    <t>CDM - ACM0004</t>
  </si>
  <si>
    <t>Timestamp.seconds</t>
  </si>
  <si>
    <t>CDM - ACM0005</t>
  </si>
  <si>
    <t>Timestamp.nanos</t>
  </si>
  <si>
    <t>CDM - ACM0006</t>
  </si>
  <si>
    <t>TypedExtension.dataSchema</t>
  </si>
  <si>
    <t>CDM - ACM0007</t>
  </si>
  <si>
    <t>TypedExtension.documentation</t>
  </si>
  <si>
    <t>CDM - ACM0008</t>
  </si>
  <si>
    <t>TypedExtension.data</t>
  </si>
  <si>
    <t>CDM - ACM0009</t>
  </si>
  <si>
    <t>UntypedExtension.name</t>
  </si>
  <si>
    <t>CDM - ACM0010</t>
  </si>
  <si>
    <t>UntypedExtension.version</t>
  </si>
  <si>
    <t>CDM - ACM0011</t>
  </si>
  <si>
    <t>UntypedExtension.description</t>
  </si>
  <si>
    <t>CDM - ACM0012</t>
  </si>
  <si>
    <t>UntypedExtension.documentation</t>
  </si>
  <si>
    <t>CDM - ACM0013</t>
  </si>
  <si>
    <t>UntypedExtension.dataExtensions</t>
  </si>
  <si>
    <t>CDM - ACM0014</t>
  </si>
  <si>
    <t>Validation.validationDate</t>
  </si>
  <si>
    <t>CDM - ACM0015</t>
  </si>
  <si>
    <t>Validation.validatingPartyId</t>
  </si>
  <si>
    <t>CDM - ACM0016</t>
  </si>
  <si>
    <t>Validation.validationMethod</t>
  </si>
  <si>
    <t>CDM - ACM0017</t>
  </si>
  <si>
    <t>Validation.validationExpirationDate</t>
  </si>
  <si>
    <t>CDM - ACM0018</t>
  </si>
  <si>
    <t>Validation.validationSteps</t>
  </si>
  <si>
    <t>CDM - ACM0019</t>
  </si>
  <si>
    <t>ValidationStep.validationStepName</t>
  </si>
  <si>
    <t>CDM - ACM0020</t>
  </si>
  <si>
    <t>ValidationStep.validationStepDescription</t>
  </si>
  <si>
    <t>CDM - ACM0021</t>
  </si>
  <si>
    <t>ValidationStep.validationStepStatus</t>
  </si>
  <si>
    <t>CDM - ACM0022</t>
  </si>
  <si>
    <t>ValidationStep.validationStepDocumentLink</t>
  </si>
  <si>
    <t>CDM - ACM0023</t>
  </si>
  <si>
    <t>VerificationProcessAgreement.id</t>
  </si>
  <si>
    <t>CDM - ACM0024</t>
  </si>
  <si>
    <t>VerificationProcessAgreement.name</t>
  </si>
  <si>
    <t>CDM - ACM0025</t>
  </si>
  <si>
    <t>VerificationProcessAgreement.description</t>
  </si>
  <si>
    <t>CDM - ACM0026</t>
  </si>
  <si>
    <t>VerificationProcessAgreement.signatories</t>
  </si>
  <si>
    <t>CDM - TOOL 1</t>
  </si>
  <si>
    <t>VerificationProcessAgreement.qualityStandard</t>
  </si>
  <si>
    <t>CDM - TOOL 2</t>
  </si>
  <si>
    <t>VerificationProcessAgreement.mrvRequirements</t>
  </si>
  <si>
    <t>CDM - TOOL 3</t>
  </si>
  <si>
    <t>VerificationProcessAgreement.agreementDate</t>
  </si>
  <si>
    <t>CDM - TOOL 4</t>
  </si>
  <si>
    <t>VerificationProcessAgreement.estimatedAnnualCredits</t>
  </si>
  <si>
    <t>CDM - TOOL 5</t>
  </si>
  <si>
    <t>VerificationProcessAgreement.aimId</t>
  </si>
  <si>
    <t>CDM - TOOL 6</t>
  </si>
  <si>
    <t>VerificationProcessAgreement.auditSchedule</t>
  </si>
  <si>
    <t>CDM - TOOL 7</t>
  </si>
  <si>
    <t>VerificationProcessAgreement.audits</t>
  </si>
  <si>
    <t>CDM - TOOL 8</t>
  </si>
  <si>
    <t>VerificationProcessAgreement.activityImpactModule</t>
  </si>
  <si>
    <t>CDM - TOOL 9</t>
  </si>
  <si>
    <t>VerificationProcessAgreement.processedClaims</t>
  </si>
  <si>
    <t>CDM - TOOL 10</t>
  </si>
  <si>
    <t>VerifiedLink.id</t>
  </si>
  <si>
    <t>CDM - TOOL 11</t>
  </si>
  <si>
    <t>VerifiedLink.uri</t>
  </si>
  <si>
    <t>CDM - TOOL 12</t>
  </si>
  <si>
    <t>VerifiedLink.description</t>
  </si>
  <si>
    <t>CDM - TOOL 13</t>
  </si>
  <si>
    <t>VerifiedLink.hashProof</t>
  </si>
  <si>
    <t>CDM - TOOL 14</t>
  </si>
  <si>
    <t>VerifiedLink.hashAlgorithm</t>
  </si>
  <si>
    <t>CDM - TOOL 15</t>
  </si>
  <si>
    <t>CDM - TOOL 16</t>
  </si>
  <si>
    <t>CDM - TOOL 17</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</si>
  <si>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</si>
  <si>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</si>
  <si>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</si>
  <si>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</si>
  <si>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</si>
  <si>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</si>
  <si>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</si>
  <si>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</si>
  <si>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</si>
  <si>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</si>
  <si>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</si>
  <si>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</si>
  <si>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</si>
  <si>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</si>
  <si>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</si>
  <si>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</si>
  <si>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</si>
  <si>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</si>
  <si>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</si>
  <si>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</si>
  <si>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</si>
  <si>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</si>
  <si>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</si>
  <si>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</si>
  <si>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</si>
  <si>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</si>
  <si>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</si>
  <si>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</si>
  <si>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</si>
  <si>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</si>
  <si>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</si>
  <si>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</si>
  <si>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</si>
  <si>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</si>
  <si>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</si>
  <si>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</si>
  <si>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</si>
  <si>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</si>
  <si>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</si>
  <si>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</si>
  <si>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</si>
  <si>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</si>
  <si>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</si>
  <si>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</si>
  <si>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</si>
  <si>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</si>
  <si>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</si>
  <si>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</si>
  <si>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</si>
  <si>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</si>
  <si>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</si>
  <si>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</si>
  <si>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</si>
  <si>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</si>
  <si>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</si>
  <si>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</si>
  <si>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</si>
  <si>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</si>
  <si>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</si>
  <si>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</si>
  <si>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</si>
  <si>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</si>
  <si>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</si>
  <si>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</si>
  <si>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</si>
  <si>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</si>
  <si>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</si>
  <si>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</si>
  <si>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</si>
  <si>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</si>
  <si>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</si>
  <si>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</si>
  <si>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</si>
  <si>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</si>
  <si>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</si>
  <si>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</si>
  <si>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</si>
  <si>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</si>
  <si>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</si>
  <si>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</si>
  <si>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</si>
  <si>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</si>
  <si>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</si>
  <si>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</si>
  <si>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</si>
  <si>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</si>
  <si>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</si>
  <si>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</si>
  <si>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</si>
  <si>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</si>
  <si>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</si>
  <si>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</si>
  <si>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</si>
  <si>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</si>
  <si>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</si>
  <si>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</si>
  <si>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</si>
  <si>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</si>
  <si>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</si>
  <si>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</si>
  <si>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</si>
  <si>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</si>
  <si>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</si>
  <si>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</si>
  <si>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</si>
  <si>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</si>
  <si>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</si>
  <si>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</si>
  <si>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</si>
  <si>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</si>
  <si>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</si>
  <si>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</si>
  <si>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</si>
  <si>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</si>
  <si>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</si>
  <si>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</si>
  <si>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</si>
  <si>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</si>
  <si>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</si>
  <si>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</si>
  <si>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</si>
  <si>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</si>
  <si>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</si>
  <si>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</si>
  <si>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</si>
  <si>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</si>
  <si>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</si>
  <si>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</si>
  <si>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</si>
  <si>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</si>
  <si>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</si>
  <si>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</si>
  <si>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</si>
  <si>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</si>
  <si>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</si>
  <si>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</si>
  <si>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</si>
  <si>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</si>
  <si>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</si>
  <si>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</si>
  <si>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</si>
  <si>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</si>
  <si>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</si>
  <si>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</si>
  <si>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</si>
  <si>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</si>
  <si>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</si>
  <si>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</si>
  <si>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</si>
  <si>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</si>
  <si>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</si>
  <si>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</si>
  <si>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</si>
  <si>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</si>
  <si>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</si>
  <si>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</si>
  <si>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</si>
  <si>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</si>
  <si>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</si>
  <si>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</si>
  <si>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</si>
  <si>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</si>
  <si>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</si>
  <si>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</si>
  <si>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</si>
  <si>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</si>
  <si>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</si>
  <si>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</si>
  <si>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</si>
  <si>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</si>
  <si>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</si>
  <si>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</si>
  <si>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</si>
  <si>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</si>
  <si>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</si>
  <si>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</si>
  <si>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</si>
  <si>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</si>
  <si>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</si>
  <si>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</si>
  <si>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</si>
  <si>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</si>
  <si>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</si>
  <si>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</si>
  <si>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</si>
  <si>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</si>
  <si>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</si>
  <si>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</si>
  <si>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</si>
  <si>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</si>
  <si>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</si>
  <si>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</si>
  <si>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</si>
  <si>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</si>
  <si>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</si>
  <si>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</si>
  <si>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</si>
  <si>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</si>
  <si>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</si>
  <si>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</si>
  <si>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</si>
  <si>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</si>
  <si>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</si>
  <si>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</si>
  <si>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</si>
  <si>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Allow Multiple Answers</t>
  </si>
  <si>
    <t>Comments</t>
  </si>
  <si>
    <t>The comments on TOOL07 appraoch that was or will be shared by Panna are applicable here</t>
  </si>
  <si>
    <t>Questionnaire to determine dispatch data analysis approach</t>
  </si>
  <si>
    <t xml:space="preserve">Question </t>
  </si>
  <si>
    <t>Select the option that will be used to calculate the Dispatch Data Analysis OM:</t>
  </si>
  <si>
    <t>Option 1</t>
  </si>
  <si>
    <t>Option 1- If hourly fuel consumption data is available.</t>
  </si>
  <si>
    <t>Option 2-  If hourly fuel consumption data is not available.</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</si>
  <si>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</si>
  <si>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</si>
  <si>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</si>
  <si>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</si>
  <si>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</si>
  <si>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Isolated System</t>
  </si>
  <si>
    <t>Single</t>
  </si>
  <si>
    <t>All Other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</si>
</sst>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9" x14ac:knownFonts="1">
    <font>
      <sz val="11"/>
      <color theme="1"/>
      <name val="Calibri"/>
      <family val="2"/>
      <scheme val="minor"/>
    </font>
    <font>
      <sz val="12"/>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b/>
      <sz val="18"/>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b/>
      <sz val="12"/>
      <color rgb="FF000000"/>
      <name val="Calibri"/>
      <family val="2"/>
      <scheme val="minor"/>
    </font>
    <font>
      <b/>
      <u/>
      <sz val="16"/>
      <color rgb="FF000000"/>
      <name val="Calibri"/>
      <family val="2"/>
      <scheme val="minor"/>
    </font>
    <font>
      <sz val="14"/>
      <color theme="1"/>
      <name val="Calibri"/>
      <family val="2"/>
      <scheme val="minor"/>
    </font>
    <font>
      <sz val="12"/>
      <color theme="1"/>
      <name val="Calibri"/>
      <family val="2"/>
      <scheme val="minor"/>
    </font>
    <font>
      <vertAlign val="subscript"/>
      <sz val="12"/>
      <color theme="1"/>
      <name val="Calibri"/>
      <family val="2"/>
      <scheme val="minor"/>
    </font>
    <font>
      <sz val="18"/>
      <color theme="1"/>
      <name val="Calibri"/>
      <family val="2"/>
      <scheme val="minor"/>
    </font>
    <font>
      <vertAlign val="subscript"/>
      <sz val="18"/>
      <color theme="1"/>
      <name val="Calibri"/>
      <family val="2"/>
      <scheme val="minor"/>
    </font>
    <font>
      <sz val="18"/>
      <color rgb="FF000000"/>
      <name val="Calibri"/>
      <family val="2"/>
      <scheme val="minor"/>
    </font>
    <font>
      <i/>
      <sz val="12"/>
      <color theme="1"/>
      <name val="Calibri"/>
      <family val="2"/>
      <scheme val="minor"/>
    </font>
    <font>
      <vertAlign val="superscript"/>
      <sz val="12"/>
      <color theme="1"/>
      <name val="Calibri"/>
      <family val="2"/>
      <scheme val="minor"/>
    </font>
    <font>
      <i/>
      <sz val="18"/>
      <color theme="1"/>
      <name val="Calibri"/>
      <family val="2"/>
      <scheme val="minor"/>
    </font>
    <font>
      <i/>
      <vertAlign val="subscript"/>
      <sz val="18"/>
      <color theme="1"/>
      <name val="Calibri"/>
      <family val="2"/>
      <scheme val="minor"/>
    </font>
    <font>
      <b/>
      <sz val="16"/>
      <color rgb="FF000000"/>
      <name val="Calibri"/>
      <family val="2"/>
    </font>
    <font>
      <b/>
      <i/>
      <u/>
      <sz val="16"/>
      <color rgb="FF000000"/>
      <name val="Calibri"/>
      <family val="2"/>
    </font>
    <font>
      <sz val="11"/>
      <color rgb="FF000000"/>
      <name val="Calibri"/>
      <family val="2"/>
    </font>
    <font>
      <b/>
      <sz val="11"/>
      <color theme="1"/>
      <name val="Calibri"/>
      <family val="2"/>
      <scheme val="minor"/>
    </font>
    <font>
      <b/>
      <i/>
      <sz val="18"/>
      <color theme="1"/>
      <name val="Calibri"/>
      <family val="2"/>
      <scheme val="minor"/>
    </font>
    <font>
      <sz val="16"/>
      <color rgb="FF000000"/>
      <name val="Calibri"/>
      <family val="2"/>
      <scheme val="minor"/>
    </font>
    <font>
      <b/>
      <sz val="11"/>
      <color rgb="FF000000"/>
      <name val="Calibri"/>
      <family val="2"/>
      <scheme val="minor"/>
    </font>
    <font>
      <b/>
      <u/>
      <sz val="11"/>
      <color theme="1"/>
      <name val="Calibri"/>
      <family val="2"/>
      <scheme val="minor"/>
    </font>
    <font>
      <i/>
      <sz val="16"/>
      <color rgb="FF000000"/>
      <name val="Calibri"/>
      <family val="2"/>
      <scheme val="minor"/>
    </font>
    <font>
      <sz val="11"/>
      <color theme="1"/>
      <name val="Calibri"/>
      <family val="2"/>
      <scheme val="minor"/>
    </font>
    <font>
      <b/>
      <sz val="14"/>
      <color theme="1"/>
      <name val="Calibri"/>
      <family val="2"/>
      <scheme val="minor"/>
    </font>
    <font>
      <b/>
      <sz val="12"/>
      <color theme="1"/>
      <name val="Calibri"/>
      <family val="2"/>
      <scheme val="minor"/>
    </font>
    <font>
      <sz val="18"/>
      <color rgb="FF000000"/>
      <name val="Calibri"/>
      <family val="2"/>
    </font>
    <font>
      <vertAlign val="subscript"/>
      <sz val="18"/>
      <color rgb="FF000000"/>
      <name val="Calibri"/>
      <family val="2"/>
    </font>
    <font>
      <b/>
      <sz val="18"/>
      <color theme="1"/>
      <name val="Calibri"/>
      <family val="2"/>
      <scheme val="minor"/>
    </font>
    <font>
      <sz val="9"/>
      <color indexed="81"/>
      <name val="Tahoma"/>
      <charset val="1"/>
    </font>
  </fonts>
  <fills count="11">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43" fontId="32" fillId="0" borderId="0" applyFont="0" applyFill="0" applyBorder="0" applyAlignment="0" applyProtection="0"/>
  </cellStyleXfs>
  <cellXfs count="166">
    <xf numFmtId="0" fontId="0" fillId="0" borderId="0" xfId="0"/>
    <xf numFmtId="0" fontId="2" fillId="0" borderId="0" xfId="0" applyFont="1" applyAlignment="1">
      <alignment horizontal="left"/>
    </xf>
    <xf numFmtId="0" fontId="3" fillId="0" borderId="0" xfId="0" applyFont="1"/>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wrapText="1"/>
    </xf>
    <xf numFmtId="0" fontId="3" fillId="0" borderId="0" xfId="0" applyFont="1" applyAlignment="1">
      <alignment horizontal="left" wrapText="1"/>
    </xf>
    <xf numFmtId="0" fontId="4" fillId="0" borderId="0" xfId="1" applyFill="1" applyAlignment="1">
      <alignment horizontal="left"/>
    </xf>
    <xf numFmtId="0" fontId="0" fillId="0" borderId="0" xfId="0" applyAlignment="1">
      <alignment vertical="center" wrapText="1"/>
    </xf>
    <xf numFmtId="0" fontId="7" fillId="0" borderId="0" xfId="0" applyFont="1" applyAlignment="1">
      <alignment horizontal="center" vertical="center"/>
    </xf>
    <xf numFmtId="0" fontId="2" fillId="0" borderId="0" xfId="0"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7"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horizontal="left"/>
    </xf>
    <xf numFmtId="0" fontId="0" fillId="3" borderId="0" xfId="0" applyFill="1"/>
    <xf numFmtId="0" fontId="0" fillId="3" borderId="0" xfId="0" applyFill="1" applyAlignment="1">
      <alignment wrapText="1"/>
    </xf>
    <xf numFmtId="0" fontId="14" fillId="0" borderId="0" xfId="0" applyFont="1"/>
    <xf numFmtId="0" fontId="16" fillId="3" borderId="0" xfId="0" applyFont="1" applyFill="1" applyAlignment="1">
      <alignment horizontal="center" vertical="center"/>
    </xf>
    <xf numFmtId="0" fontId="10" fillId="3" borderId="0" xfId="0" applyFont="1" applyFill="1" applyAlignment="1">
      <alignment horizontal="left"/>
    </xf>
    <xf numFmtId="0" fontId="16" fillId="0" borderId="0" xfId="0" applyFont="1" applyAlignment="1">
      <alignment horizontal="center" vertical="center"/>
    </xf>
    <xf numFmtId="0" fontId="10" fillId="0" borderId="0" xfId="0" applyFont="1" applyAlignment="1">
      <alignment horizontal="left"/>
    </xf>
    <xf numFmtId="0" fontId="10" fillId="0" borderId="0" xfId="0" applyFont="1" applyAlignment="1">
      <alignment horizontal="center"/>
    </xf>
    <xf numFmtId="0" fontId="10" fillId="3" borderId="0" xfId="0" applyFont="1" applyFill="1" applyAlignment="1">
      <alignment wrapText="1"/>
    </xf>
    <xf numFmtId="0" fontId="10" fillId="3" borderId="0" xfId="0" applyFont="1" applyFill="1" applyAlignment="1">
      <alignment horizontal="left" vertical="center" wrapText="1"/>
    </xf>
    <xf numFmtId="0" fontId="21" fillId="3" borderId="0" xfId="0" applyFont="1" applyFill="1" applyAlignment="1">
      <alignment horizontal="center" vertical="center"/>
    </xf>
    <xf numFmtId="0" fontId="21"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13" fillId="0" borderId="0" xfId="0" applyFont="1" applyAlignment="1">
      <alignment vertical="center" wrapText="1"/>
    </xf>
    <xf numFmtId="0" fontId="0" fillId="0" borderId="0" xfId="0" applyAlignment="1">
      <alignment vertical="center"/>
    </xf>
    <xf numFmtId="0" fontId="10" fillId="4" borderId="0" xfId="0" applyFont="1" applyFill="1" applyAlignment="1">
      <alignment horizontal="left" vertical="center" wrapText="1"/>
    </xf>
    <xf numFmtId="0" fontId="18" fillId="4" borderId="0" xfId="0" applyFont="1" applyFill="1" applyAlignment="1">
      <alignment horizontal="center" vertical="center" wrapText="1"/>
    </xf>
    <xf numFmtId="0" fontId="11" fillId="4" borderId="0" xfId="0" applyFont="1" applyFill="1" applyAlignment="1">
      <alignment horizontal="left" vertical="center" wrapText="1"/>
    </xf>
    <xf numFmtId="0" fontId="10" fillId="4" borderId="0" xfId="0" applyFont="1" applyFill="1" applyAlignment="1">
      <alignment wrapText="1"/>
    </xf>
    <xf numFmtId="0" fontId="6" fillId="4" borderId="0" xfId="0" applyFont="1" applyFill="1" applyAlignment="1">
      <alignment horizontal="left" vertical="center" wrapText="1"/>
    </xf>
    <xf numFmtId="0" fontId="26" fillId="0" borderId="2"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6" fillId="0" borderId="3" xfId="0" applyFont="1" applyBorder="1" applyAlignment="1">
      <alignment wrapText="1"/>
    </xf>
    <xf numFmtId="0" fontId="27" fillId="0" borderId="0" xfId="0" applyFont="1" applyAlignment="1">
      <alignment horizontal="center" vertical="center"/>
    </xf>
    <xf numFmtId="0" fontId="0" fillId="0" borderId="0" xfId="0" applyAlignment="1">
      <alignment horizontal="center" vertical="center"/>
    </xf>
    <xf numFmtId="0" fontId="27" fillId="3" borderId="0" xfId="0" applyFont="1" applyFill="1" applyAlignment="1">
      <alignment horizontal="center" vertical="center"/>
    </xf>
    <xf numFmtId="0" fontId="10" fillId="3" borderId="0" xfId="0" applyFont="1" applyFill="1" applyAlignment="1">
      <alignment horizontal="left" vertical="center"/>
    </xf>
    <xf numFmtId="0" fontId="10" fillId="3" borderId="0" xfId="0" applyFont="1" applyFill="1" applyAlignment="1">
      <alignment vertical="center" wrapText="1"/>
    </xf>
    <xf numFmtId="0" fontId="10" fillId="3" borderId="0" xfId="0" applyFont="1" applyFill="1" applyAlignment="1">
      <alignment vertical="center"/>
    </xf>
    <xf numFmtId="0" fontId="10" fillId="0" borderId="0" xfId="0" applyFont="1" applyAlignment="1">
      <alignment vertical="center"/>
    </xf>
    <xf numFmtId="0" fontId="10" fillId="0" borderId="0" xfId="0" applyFont="1" applyAlignment="1">
      <alignment horizontal="left" vertical="center"/>
    </xf>
    <xf numFmtId="0" fontId="10" fillId="4" borderId="0" xfId="0" applyFont="1" applyFill="1" applyAlignment="1">
      <alignment vertical="center" wrapText="1"/>
    </xf>
    <xf numFmtId="0" fontId="10" fillId="4" borderId="0" xfId="0" applyFont="1" applyFill="1" applyAlignment="1">
      <alignment horizontal="left" vertical="center"/>
    </xf>
    <xf numFmtId="0" fontId="0" fillId="3" borderId="0" xfId="0" applyFill="1" applyAlignment="1">
      <alignment horizontal="left" vertical="center"/>
    </xf>
    <xf numFmtId="0" fontId="0" fillId="3" borderId="0" xfId="0" applyFill="1" applyAlignment="1">
      <alignment vertical="center"/>
    </xf>
    <xf numFmtId="0" fontId="7" fillId="4" borderId="0" xfId="0" applyFont="1" applyFill="1" applyAlignment="1">
      <alignment horizontal="center" vertical="center"/>
    </xf>
    <xf numFmtId="0" fontId="0" fillId="4" borderId="0" xfId="0" applyFill="1" applyAlignment="1">
      <alignment horizontal="left" vertical="center" wrapText="1"/>
    </xf>
    <xf numFmtId="0" fontId="0" fillId="4" borderId="0" xfId="0" applyFill="1" applyAlignment="1">
      <alignment horizontal="center" vertical="center"/>
    </xf>
    <xf numFmtId="0" fontId="0" fillId="4" borderId="0" xfId="0" applyFill="1" applyAlignment="1">
      <alignment wrapText="1"/>
    </xf>
    <xf numFmtId="0" fontId="3" fillId="4" borderId="0" xfId="0" applyFont="1" applyFill="1"/>
    <xf numFmtId="0" fontId="0" fillId="4" borderId="0" xfId="0" applyFill="1"/>
    <xf numFmtId="0" fontId="0" fillId="4" borderId="0" xfId="0" applyFill="1" applyAlignment="1">
      <alignment vertical="center" wrapText="1"/>
    </xf>
    <xf numFmtId="0" fontId="0" fillId="4" borderId="0" xfId="0" applyFill="1" applyAlignment="1">
      <alignment vertical="center"/>
    </xf>
    <xf numFmtId="0" fontId="3" fillId="4" borderId="0" xfId="0" applyFont="1" applyFill="1" applyAlignment="1">
      <alignment horizontal="left" vertical="center"/>
    </xf>
    <xf numFmtId="0" fontId="3" fillId="4" borderId="0" xfId="0" applyFont="1" applyFill="1" applyAlignment="1">
      <alignment vertical="center"/>
    </xf>
    <xf numFmtId="0" fontId="13" fillId="4" borderId="0" xfId="0" applyFont="1" applyFill="1" applyAlignment="1">
      <alignment horizontal="left" vertical="center" wrapText="1"/>
    </xf>
    <xf numFmtId="0" fontId="0" fillId="4" borderId="0" xfId="0" applyFill="1" applyAlignment="1">
      <alignment horizontal="left"/>
    </xf>
    <xf numFmtId="0" fontId="25" fillId="4" borderId="0" xfId="0" applyFont="1" applyFill="1" applyAlignment="1">
      <alignment vertical="center" wrapText="1"/>
    </xf>
    <xf numFmtId="0" fontId="13" fillId="4" borderId="0" xfId="0" applyFont="1" applyFill="1" applyAlignment="1">
      <alignment vertical="center" wrapText="1"/>
    </xf>
    <xf numFmtId="0" fontId="2" fillId="0" borderId="0" xfId="0" applyFont="1" applyAlignment="1">
      <alignment horizontal="center"/>
    </xf>
    <xf numFmtId="0" fontId="0" fillId="3" borderId="0" xfId="0" applyFill="1" applyAlignment="1">
      <alignment horizontal="center"/>
    </xf>
    <xf numFmtId="0" fontId="26" fillId="0" borderId="8" xfId="0" applyFont="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0" fontId="0" fillId="0" borderId="9" xfId="0" applyBorder="1" applyAlignment="1">
      <alignment horizontal="center"/>
    </xf>
    <xf numFmtId="0" fontId="28" fillId="4" borderId="0" xfId="0" applyFont="1" applyFill="1" applyAlignment="1">
      <alignment horizontal="center" vertical="center" wrapText="1"/>
    </xf>
    <xf numFmtId="0" fontId="29" fillId="4" borderId="0" xfId="0" applyFont="1" applyFill="1" applyAlignment="1">
      <alignment horizontal="left" vertical="center" wrapText="1"/>
    </xf>
    <xf numFmtId="0" fontId="3" fillId="4" borderId="0" xfId="0" applyFont="1" applyFill="1" applyAlignment="1">
      <alignment horizontal="left" vertical="center" wrapText="1"/>
    </xf>
    <xf numFmtId="0" fontId="26" fillId="4" borderId="0" xfId="0" applyFont="1" applyFill="1" applyAlignment="1">
      <alignment horizontal="center" vertical="center"/>
    </xf>
    <xf numFmtId="0" fontId="0" fillId="7" borderId="0" xfId="0" applyFill="1"/>
    <xf numFmtId="0" fontId="0" fillId="7" borderId="0" xfId="0" applyFill="1" applyAlignment="1">
      <alignmen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7" borderId="0" xfId="0" applyFill="1" applyAlignment="1">
      <alignment vertical="center" wrapText="1"/>
    </xf>
    <xf numFmtId="0" fontId="0" fillId="3"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wrapText="1"/>
    </xf>
    <xf numFmtId="0" fontId="29" fillId="0" borderId="0" xfId="0" applyFont="1" applyAlignment="1">
      <alignment horizontal="left"/>
    </xf>
    <xf numFmtId="0" fontId="34" fillId="0" borderId="14" xfId="0" applyFont="1" applyBorder="1" applyAlignment="1">
      <alignment horizontal="center"/>
    </xf>
    <xf numFmtId="0" fontId="34" fillId="0" borderId="14" xfId="0" applyFont="1" applyBorder="1" applyAlignment="1">
      <alignment horizontal="center" wrapText="1"/>
    </xf>
    <xf numFmtId="0" fontId="0" fillId="0" borderId="15" xfId="0" applyBorder="1"/>
    <xf numFmtId="0" fontId="0" fillId="0" borderId="16" xfId="0" applyBorder="1"/>
    <xf numFmtId="164" fontId="0" fillId="0" borderId="17" xfId="2" applyNumberFormat="1" applyFont="1" applyBorder="1"/>
    <xf numFmtId="0" fontId="0" fillId="0" borderId="18" xfId="0" applyBorder="1"/>
    <xf numFmtId="0" fontId="0" fillId="0" borderId="10" xfId="0" applyBorder="1"/>
    <xf numFmtId="164" fontId="0" fillId="0" borderId="19" xfId="2" applyNumberFormat="1" applyFont="1" applyBorder="1"/>
    <xf numFmtId="0" fontId="0" fillId="0" borderId="18" xfId="0" applyBorder="1" applyAlignment="1">
      <alignment wrapText="1"/>
    </xf>
    <xf numFmtId="0" fontId="0" fillId="0" borderId="20" xfId="0" applyBorder="1"/>
    <xf numFmtId="0" fontId="0" fillId="0" borderId="21" xfId="0" applyBorder="1"/>
    <xf numFmtId="164" fontId="0" fillId="0" borderId="22" xfId="2" applyNumberFormat="1" applyFont="1" applyBorder="1"/>
    <xf numFmtId="0" fontId="7" fillId="3" borderId="0" xfId="0" applyFont="1" applyFill="1" applyAlignment="1">
      <alignment vertical="center"/>
    </xf>
    <xf numFmtId="0" fontId="0" fillId="3" borderId="0" xfId="0" applyFill="1" applyAlignment="1">
      <alignment horizontal="left" wrapText="1"/>
    </xf>
    <xf numFmtId="0" fontId="16" fillId="3" borderId="0" xfId="0" applyFont="1" applyFill="1" applyAlignment="1">
      <alignment vertical="center"/>
    </xf>
    <xf numFmtId="0" fontId="16" fillId="3" borderId="0" xfId="0" applyFont="1" applyFill="1"/>
    <xf numFmtId="0" fontId="16" fillId="0" borderId="0" xfId="0" applyFont="1"/>
    <xf numFmtId="0" fontId="35" fillId="3" borderId="0" xfId="0" applyFont="1" applyFill="1" applyAlignment="1">
      <alignment vertical="center"/>
    </xf>
    <xf numFmtId="0" fontId="35" fillId="0" borderId="0" xfId="0" applyFont="1" applyAlignment="1">
      <alignment vertical="center"/>
    </xf>
    <xf numFmtId="0" fontId="16" fillId="0" borderId="0" xfId="0" applyFont="1" applyAlignment="1">
      <alignment horizontal="center"/>
    </xf>
    <xf numFmtId="0" fontId="10" fillId="3" borderId="0" xfId="0" applyFont="1" applyFill="1"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3" fillId="7" borderId="0" xfId="0" applyFont="1" applyFill="1"/>
    <xf numFmtId="0" fontId="3" fillId="3" borderId="0" xfId="0" applyFont="1" applyFill="1"/>
    <xf numFmtId="0" fontId="37" fillId="8" borderId="15" xfId="0" applyFont="1" applyFill="1" applyBorder="1" applyAlignment="1">
      <alignment horizontal="center"/>
    </xf>
    <xf numFmtId="0" fontId="37" fillId="8" borderId="17" xfId="0" applyFont="1" applyFill="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1" fillId="3" borderId="0" xfId="0" applyFont="1"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xf>
    <xf numFmtId="0" fontId="1" fillId="3" borderId="0" xfId="0" applyFont="1" applyFill="1" applyAlignment="1">
      <alignment vertical="center" wrapText="1"/>
    </xf>
    <xf numFmtId="0" fontId="1" fillId="3" borderId="0" xfId="0" applyFont="1" applyFill="1" applyAlignment="1">
      <alignment horizontal="left" wrapText="1"/>
    </xf>
    <xf numFmtId="0" fontId="1" fillId="3" borderId="0" xfId="0" applyFont="1" applyFill="1" applyAlignment="1">
      <alignment vertical="center" wrapText="1" readingOrder="1"/>
    </xf>
    <xf numFmtId="0" fontId="1" fillId="3" borderId="0" xfId="0" applyFont="1" applyFill="1"/>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xf numFmtId="0" fontId="1" fillId="0" borderId="0" xfId="0" applyFont="1" applyAlignment="1">
      <alignment horizontal="left"/>
    </xf>
    <xf numFmtId="0" fontId="1" fillId="0" borderId="0" xfId="0" applyFont="1" applyAlignment="1">
      <alignment vertical="center"/>
    </xf>
    <xf numFmtId="0" fontId="1" fillId="0" borderId="0" xfId="0" applyFont="1" applyAlignment="1">
      <alignment wrapText="1"/>
    </xf>
    <xf numFmtId="0" fontId="1" fillId="3" borderId="0" xfId="0" applyFont="1" applyFill="1" applyAlignment="1">
      <alignment wrapText="1"/>
    </xf>
    <xf numFmtId="0" fontId="1" fillId="7" borderId="0" xfId="0" applyFont="1" applyFill="1" applyAlignment="1">
      <alignment horizontal="left" vertical="center"/>
    </xf>
    <xf numFmtId="0" fontId="1" fillId="7" borderId="0" xfId="0" applyFont="1" applyFill="1" applyAlignment="1">
      <alignment horizontal="left" vertical="center" wrapText="1"/>
    </xf>
    <xf numFmtId="0" fontId="1" fillId="7" borderId="0" xfId="0" applyFont="1" applyFill="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1" fillId="4" borderId="0" xfId="0" applyFont="1" applyFill="1" applyAlignment="1">
      <alignment vertical="center" wrapText="1"/>
    </xf>
    <xf numFmtId="0" fontId="26" fillId="0" borderId="10" xfId="0" applyFont="1" applyBorder="1" applyAlignment="1">
      <alignment horizontal="center" vertical="top"/>
    </xf>
    <xf numFmtId="0" fontId="3" fillId="3" borderId="0" xfId="0" applyFont="1" applyFill="1" applyAlignment="1">
      <alignment horizontal="center"/>
    </xf>
    <xf numFmtId="14" fontId="3" fillId="0" borderId="0" xfId="0" applyNumberFormat="1" applyFont="1" applyAlignment="1">
      <alignment horizontal="left"/>
    </xf>
    <xf numFmtId="0" fontId="3" fillId="0" borderId="0" xfId="0" applyFont="1" applyAlignment="1">
      <alignment wrapText="1"/>
    </xf>
    <xf numFmtId="0" fontId="26" fillId="0" borderId="23" xfId="0" applyFont="1" applyBorder="1" applyAlignment="1">
      <alignment horizontal="center" vertical="top" wrapText="1"/>
    </xf>
    <xf numFmtId="0" fontId="0" fillId="9" borderId="0" xfId="0" applyFill="1"/>
    <xf numFmtId="0" fontId="5" fillId="5" borderId="0" xfId="0" applyFont="1" applyFill="1" applyAlignment="1">
      <alignment horizontal="center" vertical="center" wrapText="1"/>
    </xf>
    <xf numFmtId="0" fontId="5" fillId="2" borderId="0" xfId="0" applyFont="1" applyFill="1" applyAlignment="1">
      <alignment horizontal="center" vertical="center" wrapText="1"/>
    </xf>
    <xf numFmtId="0" fontId="5" fillId="2" borderId="0" xfId="0" applyFon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vertical="center"/>
    </xf>
    <xf numFmtId="0" fontId="5" fillId="5" borderId="0" xfId="0" applyFont="1" applyFill="1" applyAlignment="1">
      <alignment horizontal="center"/>
    </xf>
    <xf numFmtId="0" fontId="5" fillId="5" borderId="0" xfId="0" applyFont="1" applyFill="1" applyAlignment="1">
      <alignment horizontal="center" vertical="center"/>
    </xf>
    <xf numFmtId="0" fontId="2" fillId="6" borderId="0" xfId="0" applyFont="1" applyFill="1" applyAlignment="1">
      <alignment horizontal="center"/>
    </xf>
    <xf numFmtId="0" fontId="33" fillId="0" borderId="11" xfId="0" applyFont="1" applyBorder="1" applyAlignment="1">
      <alignment horizontal="center"/>
    </xf>
    <xf numFmtId="0" fontId="33" fillId="0" borderId="12" xfId="0" applyFont="1" applyBorder="1" applyAlignment="1">
      <alignment horizontal="center"/>
    </xf>
    <xf numFmtId="0" fontId="33" fillId="0" borderId="13" xfId="0" applyFont="1" applyBorder="1" applyAlignment="1">
      <alignment horizontal="center"/>
    </xf>
    <xf numFmtId="0" fontId="23" fillId="2" borderId="0" xfId="0" applyFont="1" applyFill="1" applyAlignment="1">
      <alignment horizontal="center" vertical="center" wrapText="1"/>
    </xf>
    <xf numFmtId="0" fontId="2" fillId="2" borderId="0" xfId="0" applyFont="1" applyFill="1" applyAlignment="1">
      <alignment horizontal="center"/>
    </xf>
    <xf numFmtId="0" fontId="3" fillId="10" borderId="0" xfId="0" applyFont="1" applyFill="1"/>
    <xf numFmtId="0" fontId="3" fillId="10" borderId="0" xfId="0" applyFont="1" applyFill="1" applyAlignment="1">
      <alignment wrapText="1"/>
    </xf>
    <xf numFmtId="0" fontId="3" fillId="10" borderId="0" xfId="0" applyFont="1" applyFill="1" applyAlignment="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3190875</xdr:colOff>
      <xdr:row>66</xdr:row>
      <xdr:rowOff>180975</xdr:rowOff>
    </xdr:to>
    <xdr:pic>
      <xdr:nvPicPr>
        <xdr:cNvPr id="2" name="Picture 1">
          <a:extLst>
            <a:ext uri="{FF2B5EF4-FFF2-40B4-BE49-F238E27FC236}">
              <a16:creationId xmlns:a16="http://schemas.microsoft.com/office/drawing/2014/main" id="{E178FB5B-9AFB-2E5F-2555-4EA4A81591EF}"/>
            </a:ext>
          </a:extLst>
        </xdr:cNvPr>
        <xdr:cNvPicPr>
          <a:picLocks noChangeAspect="1"/>
        </xdr:cNvPicPr>
      </xdr:nvPicPr>
      <xdr:blipFill>
        <a:blip xmlns:r="http://schemas.openxmlformats.org/officeDocument/2006/relationships" r:embed="rId1"/>
        <a:stretch>
          <a:fillRect/>
        </a:stretch>
      </xdr:blipFill>
      <xdr:spPr>
        <a:xfrm>
          <a:off x="0" y="8953500"/>
          <a:ext cx="8020050" cy="1062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1333500</xdr:colOff>
      <xdr:row>61</xdr:row>
      <xdr:rowOff>1123950</xdr:rowOff>
    </xdr:to>
    <xdr:pic>
      <xdr:nvPicPr>
        <xdr:cNvPr id="3" name="Picture 2">
          <a:extLst>
            <a:ext uri="{FF2B5EF4-FFF2-40B4-BE49-F238E27FC236}">
              <a16:creationId xmlns:a16="http://schemas.microsoft.com/office/drawing/2014/main" id="{27F5C1CF-995F-F21A-1878-15878197620D}"/>
            </a:ext>
          </a:extLst>
        </xdr:cNvPr>
        <xdr:cNvPicPr>
          <a:picLocks noChangeAspect="1"/>
        </xdr:cNvPicPr>
      </xdr:nvPicPr>
      <xdr:blipFill>
        <a:blip xmlns:r="http://schemas.openxmlformats.org/officeDocument/2006/relationships" r:embed="rId1"/>
        <a:stretch>
          <a:fillRect/>
        </a:stretch>
      </xdr:blipFill>
      <xdr:spPr>
        <a:xfrm>
          <a:off x="0" y="14944725"/>
          <a:ext cx="6191250" cy="8353425"/>
        </a:xfrm>
        <a:prstGeom prst="rect">
          <a:avLst/>
        </a:prstGeom>
      </xdr:spPr>
    </xdr:pic>
    <xdr:clientData/>
  </xdr:twoCellAnchor>
  <xdr:twoCellAnchor editAs="oneCell">
    <xdr:from>
      <xdr:col>0</xdr:col>
      <xdr:colOff>0</xdr:colOff>
      <xdr:row>83</xdr:row>
      <xdr:rowOff>0</xdr:rowOff>
    </xdr:from>
    <xdr:to>
      <xdr:col>5</xdr:col>
      <xdr:colOff>1733550</xdr:colOff>
      <xdr:row>124</xdr:row>
      <xdr:rowOff>142875</xdr:rowOff>
    </xdr:to>
    <xdr:pic>
      <xdr:nvPicPr>
        <xdr:cNvPr id="5" name="Picture 4">
          <a:extLst>
            <a:ext uri="{FF2B5EF4-FFF2-40B4-BE49-F238E27FC236}">
              <a16:creationId xmlns:a16="http://schemas.microsoft.com/office/drawing/2014/main" id="{89ADCB46-DE1E-20FA-E700-4004605CF226}"/>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147250"/>
          <a:ext cx="6591300" cy="7953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A73D4278-978B-44A4-A5D8-17BA0C7D130F}"/>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07.xlsx" TargetMode="External"/><Relationship Id="rId1" Type="http://schemas.openxmlformats.org/officeDocument/2006/relationships/externalLinkPath" Target="/personal/daniel_norkin_envisionblockchain_com/Documents/Marketing/Clients/UNFCCC/UNFCCC%20Project%20Documentation/UNFCCC%2016%20Methodologies/Tools/Tool%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ol 07"/>
      <sheetName val="Tool 07 Simple OM"/>
      <sheetName val="Tool 07 Simple Adj OM"/>
      <sheetName val="Tool 07 Default Lambda"/>
      <sheetName val="Tool 07 Dispatch Data OM"/>
      <sheetName val="Tool 07 Average OM"/>
      <sheetName val="Tool 07 Build Margin"/>
      <sheetName val="Tool 07 Combined Margin"/>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Luis Hernandez" id="{73FB7A0F-48D5-4375-9FBD-B0A5688B1E06}" userId="ebeb5ab4f4590142" providerId="Windows Live"/>
  <person displayName="Jailine Molina" id="{31B64D60-87E8-41B4-AA93-80717787C83F}" userId="S::jailine.molina@envisionblockchain.com::dcbde9ba-19ec-4293-81b0-e7f5b6f86adb" providerId="AD"/>
  <person displayName="Luiz Hernandez" id="{4E3A256E-2AC3-4A62-90A9-D21A02CD1301}"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4" dT="2023-08-21T23:55:47.92" personId="{73FB7A0F-48D5-4375-9FBD-B0A5688B1E06}" id="{A73F5818-DFFC-474E-9410-0262F93E286C}">
    <text>Equation #1</text>
  </threadedComment>
  <threadedComment ref="G36" dT="2023-08-25T14:21:06.76" personId="{73FB7A0F-48D5-4375-9FBD-B0A5688B1E06}" id="{A0434F7C-8F06-4F16-8461-D80285F474FB}">
    <text>Equation #2</text>
  </threadedComment>
  <threadedComment ref="G37" dT="2023-08-25T22:49:02.52" personId="{73FB7A0F-48D5-4375-9FBD-B0A5688B1E06}" id="{BB98EC35-E3D0-4164-B7AE-6DF95235BE58}">
    <text>Equation #9 &amp; #10</text>
  </threadedComment>
  <threadedComment ref="G42" dT="2023-08-25T14:21:06.76" personId="{73FB7A0F-48D5-4375-9FBD-B0A5688B1E06}" id="{74D8AFA0-0B24-4571-803D-9C2EF4871333}">
    <text>Equation #2</text>
  </threadedComment>
  <threadedComment ref="G43" dT="2023-08-25T00:19:21.91" personId="{73FB7A0F-48D5-4375-9FBD-B0A5688B1E06}" id="{3207BF3F-B92E-4B4E-8DE2-798E01FB350C}">
    <text>Equation #3</text>
  </threadedComment>
  <threadedComment ref="G44" dT="2023-08-25T00:18:56.69" personId="{73FB7A0F-48D5-4375-9FBD-B0A5688B1E06}" id="{A60DD507-3364-4EA1-971A-86AD18F6D838}">
    <text>Equation #4</text>
  </threadedComment>
  <threadedComment ref="G46" dT="2023-08-25T00:19:21.91" personId="{73FB7A0F-48D5-4375-9FBD-B0A5688B1E06}" id="{0440CBD4-1168-44E2-B173-1DD0540783ED}">
    <text>Equation #3</text>
  </threadedComment>
  <threadedComment ref="G52" dT="2023-08-25T00:18:56.69" personId="{73FB7A0F-48D5-4375-9FBD-B0A5688B1E06}" id="{253100A1-E77D-48FC-8283-1C71AE009E9C}">
    <text>Equation #4</text>
  </threadedComment>
  <threadedComment ref="G53" dT="2023-08-25T00:16:17.15" personId="{73FB7A0F-48D5-4375-9FBD-B0A5688B1E06}" id="{782EA53D-800F-4910-8E12-7C01056B42CC}">
    <text>Equation #5</text>
  </threadedComment>
  <threadedComment ref="G54" dT="2023-08-25T00:20:26.10" personId="{73FB7A0F-48D5-4375-9FBD-B0A5688B1E06}" id="{4389E4F5-CDD0-4C63-8759-E43B3E85E699}">
    <text>Equation #6</text>
  </threadedComment>
  <threadedComment ref="G61" dT="2023-08-25T22:49:02.52" personId="{73FB7A0F-48D5-4375-9FBD-B0A5688B1E06}" id="{597215C1-6DAB-4B6C-AF6B-A2DD51DA55A5}">
    <text>Equation #9 &amp; #10</text>
  </threadedComment>
  <threadedComment ref="G66" dT="2023-08-21T23:56:14.49" personId="{73FB7A0F-48D5-4375-9FBD-B0A5688B1E06}" id="{09179FCC-15F0-45BC-B193-403710C16738}">
    <text>Equation #11</text>
  </threadedComment>
  <threadedComment ref="G73" dT="2023-08-21T23:56:14.49" personId="{73FB7A0F-48D5-4375-9FBD-B0A5688B1E06}" id="{84F50AE1-1C81-4727-9647-2C676E3920B8}">
    <text>Equation #17</text>
  </threadedComment>
</ThreadedComments>
</file>

<file path=xl/threadedComments/threadedComment10.xml><?xml version="1.0" encoding="utf-8"?>
<ThreadedComments xmlns="http://schemas.microsoft.com/office/spreadsheetml/2018/threadedcomments" xmlns:x="http://schemas.openxmlformats.org/spreadsheetml/2006/main">
  <threadedComment ref="F3" dT="2023-09-13T16:26:48.45" personId="{4E3A256E-2AC3-4A62-90A9-D21A02CD1301}" id="{6AEA68F4-CFC1-47B9-BB7C-959AF1F3F29B}">
    <text>Equation #14</text>
  </threadedComment>
  <threadedComment ref="F4" dT="2023-09-13T16:26:56.04" personId="{4E3A256E-2AC3-4A62-90A9-D21A02CD1301}" id="{BC83D654-1904-4776-BB08-B4AC4F5D387F}">
    <text>Equation #15</text>
  </threadedComment>
</ThreadedComments>
</file>

<file path=xl/threadedComments/threadedComment11.xml><?xml version="1.0" encoding="utf-8"?>
<ThreadedComments xmlns="http://schemas.microsoft.com/office/spreadsheetml/2018/threadedcomments" xmlns:x="http://schemas.openxmlformats.org/spreadsheetml/2006/main">
  <threadedComment ref="H23" dT="2023-09-06T00:34:53.72" personId="{4E3A256E-2AC3-4A62-90A9-D21A02CD1301}" id="{A81EA600-ED3C-4094-9809-004BD192FC9D}">
    <text>Possibly need to include Tool 24: Methodological tool: Common practice</text>
  </threadedComment>
  <threadedComment ref="H25" dT="2023-09-06T00:34:53.72" personId="{4E3A256E-2AC3-4A62-90A9-D21A02CD1301}" id="{9E536D13-40F9-4A38-9CDA-A5B8481F7FEE}">
    <text>Possibly need to include Tool 24: Methodological tool: Common practice</text>
  </threadedComment>
  <threadedComment ref="H81" dT="2023-09-06T00:34:53.72" personId="{4E3A256E-2AC3-4A62-90A9-D21A02CD1301}" id="{31A4EC2C-8989-4672-947A-0912F3946756}">
    <text>Possibly need to include Tool 24: Methodological tool: Common practice</text>
  </threadedComment>
</ThreadedComments>
</file>

<file path=xl/threadedComments/threadedComment12.xml><?xml version="1.0" encoding="utf-8"?>
<ThreadedComments xmlns="http://schemas.microsoft.com/office/spreadsheetml/2018/threadedcomments" xmlns:x="http://schemas.openxmlformats.org/spreadsheetml/2006/main">
  <threadedComment ref="F4" dT="2023-09-11T16:43:47.38" personId="{31B64D60-87E8-41B4-AA93-80717787C83F}" id="{70D89565-95AB-4C90-B6A3-3A9D4AD3584E}">
    <text>Eq 3</text>
  </threadedComment>
  <threadedComment ref="F6" dT="2023-09-11T16:43:47.38" personId="{31B64D60-87E8-41B4-AA93-80717787C83F}" id="{2DB20D88-4A62-47A2-B340-7506EAC6BA14}">
    <text>Eq 3</text>
  </threadedComment>
  <threadedComment ref="F11" dT="2023-09-11T16:49:57.34" personId="{31B64D60-87E8-41B4-AA93-80717787C83F}" id="{FB8080FB-C26C-4CAF-9B8A-A33ED935E9A8}">
    <text>Eq 4</text>
  </threadedComment>
  <threadedComment ref="F22" dT="2023-09-11T20:22:43.98" personId="{31B64D60-87E8-41B4-AA93-80717787C83F}" id="{120B3012-97FD-44EA-B38A-B2FA59F32D1B}">
    <text>Eq 5</text>
  </threadedComment>
  <threadedComment ref="F30" dT="2023-09-11T20:44:10.79" personId="{31B64D60-87E8-41B4-AA93-80717787C83F}" id="{C0D05CF7-50AD-4101-89B4-6CBBD8FC9165}">
    <text>Eq 9</text>
  </threadedComment>
</ThreadedComments>
</file>

<file path=xl/threadedComments/threadedComment13.xml><?xml version="1.0" encoding="utf-8"?>
<ThreadedComments xmlns="http://schemas.microsoft.com/office/spreadsheetml/2018/threadedcomments" xmlns:x="http://schemas.openxmlformats.org/spreadsheetml/2006/main">
  <threadedComment ref="F4" dT="2023-09-13T18:24:57.68" personId="{31B64D60-87E8-41B4-AA93-80717787C83F}" id="{CBDA2C96-33A3-4390-9FEC-A672693D0118}">
    <text>Eq 10</text>
  </threadedComment>
  <threadedComment ref="F28" dT="2023-09-11T16:49:57.34" personId="{31B64D60-87E8-41B4-AA93-80717787C83F}" id="{EB861F23-79ED-458D-98C7-BF50838DC79D}">
    <text>Eq 4</text>
  </threadedComment>
  <threadedComment ref="F39" dT="2023-09-11T20:22:43.98" personId="{31B64D60-87E8-41B4-AA93-80717787C83F}" id="{7E0F6CAC-8273-43FE-93C6-1460A68EB544}">
    <text>Eq 5</text>
  </threadedComment>
  <threadedComment ref="F51" dT="2023-09-11T16:49:57.34" personId="{31B64D60-87E8-41B4-AA93-80717787C83F}" id="{AF0F95C5-081D-4DBC-A980-6E81C770EADE}">
    <text>Eq 4</text>
  </threadedComment>
  <threadedComment ref="F62" dT="2023-09-11T20:22:43.98" personId="{31B64D60-87E8-41B4-AA93-80717787C83F}" id="{E6591D7E-C062-4347-9F21-B7F535CA5959}">
    <text>Eq 5</text>
  </threadedComment>
</ThreadedComments>
</file>

<file path=xl/threadedComments/threadedComment14.xml><?xml version="1.0" encoding="utf-8"?>
<ThreadedComments xmlns="http://schemas.microsoft.com/office/spreadsheetml/2018/threadedcomments" xmlns:x="http://schemas.openxmlformats.org/spreadsheetml/2006/main">
  <threadedComment ref="A2" dT="2023-09-15T20:21:14.99" personId="{31B64D60-87E8-41B4-AA93-80717787C83F}" id="{B06C0047-58C3-44CA-B0E9-15F9235C7D1D}">
    <text>Equations for this calculation approach are not included because of the hourly requirement (functionality for 1000+ fields of data needs to be available)</text>
  </threadedComment>
  <threadedComment ref="F3" dT="2023-09-15T18:50:06.08" personId="{31B64D60-87E8-41B4-AA93-80717787C83F}" id="{0AC54EE2-6AEF-4527-AEBD-251448DDB11E}">
    <text>Eq 12</text>
  </threadedComment>
</ThreadedComments>
</file>

<file path=xl/threadedComments/threadedComment15.xml><?xml version="1.0" encoding="utf-8"?>
<ThreadedComments xmlns="http://schemas.microsoft.com/office/spreadsheetml/2018/threadedcomments" xmlns:x="http://schemas.openxmlformats.org/spreadsheetml/2006/main">
  <threadedComment ref="F4" dT="2023-09-11T16:43:47.38" personId="{31B64D60-87E8-41B4-AA93-80717787C83F}" id="{74DB1CE0-B7B3-4E76-A2F3-6BA8CFC2AA39}">
    <text>Eq 3</text>
  </threadedComment>
  <threadedComment ref="F6" dT="2023-09-11T16:43:47.38" personId="{31B64D60-87E8-41B4-AA93-80717787C83F}" id="{26CD8F00-0231-41B6-BEFD-BBA65DDF9D12}">
    <text>Eq 3</text>
  </threadedComment>
  <threadedComment ref="F11" dT="2023-09-11T16:49:57.34" personId="{31B64D60-87E8-41B4-AA93-80717787C83F}" id="{466E59A5-DB5C-4ECB-A09B-304D263D25F4}">
    <text>Eq 4</text>
  </threadedComment>
  <threadedComment ref="F22" dT="2023-09-11T20:22:43.98" personId="{31B64D60-87E8-41B4-AA93-80717787C83F}" id="{F8D25633-6053-4491-B14E-66123B42C48C}">
    <text>Eq 5</text>
  </threadedComment>
  <threadedComment ref="F30" dT="2023-09-11T20:44:10.79" personId="{31B64D60-87E8-41B4-AA93-80717787C83F}" id="{630F26B8-0F55-4160-AB87-30378F4A1D70}">
    <text>Eq 9</text>
  </threadedComment>
</ThreadedComments>
</file>

<file path=xl/threadedComments/threadedComment16.xml><?xml version="1.0" encoding="utf-8"?>
<ThreadedComments xmlns="http://schemas.microsoft.com/office/spreadsheetml/2018/threadedcomments" xmlns:x="http://schemas.openxmlformats.org/spreadsheetml/2006/main">
  <threadedComment ref="F8" dT="2023-09-18T21:05:04.93" personId="{31B64D60-87E8-41B4-AA93-80717787C83F}" id="{2CE6B02E-44D7-4D81-BD63-913CABEC069D}">
    <text>Eq 16</text>
  </threadedComment>
  <threadedComment ref="F10" dT="2023-09-18T21:05:04.93" personId="{31B64D60-87E8-41B4-AA93-80717787C83F}" id="{3AF5ADD5-1C81-4724-ACCF-B3A3CEC3EC59}">
    <text>Eq 16</text>
  </threadedComment>
  <threadedComment ref="F15" dT="2023-09-18T21:05:04.93" personId="{31B64D60-87E8-41B4-AA93-80717787C83F}" id="{5446D984-97BF-41F6-A59D-FCCC4C6812B2}">
    <text>Eq 16</text>
  </threadedComment>
  <threadedComment ref="F24" dT="2023-09-18T21:05:04.93" personId="{31B64D60-87E8-41B4-AA93-80717787C83F}" id="{13838E08-628B-418A-A548-73F884371E22}">
    <text>Eq 16</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31B64D60-87E8-41B4-AA93-80717787C83F}" id="{E85F3147-6A0E-481C-BAFC-6F849ED53951}">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F6" dT="2023-08-10T14:56:00.30" personId="{31B64D60-87E8-41B4-AA93-80717787C83F}" id="{B484FDF9-76DE-4DE1-BDD9-3BB42280BAE5}">
    <text>Eq 1</text>
  </threadedComment>
  <threadedComment ref="F11" dT="2023-08-10T14:56:07.23" personId="{31B64D60-87E8-41B4-AA93-80717787C83F}" id="{009B0426-CA3F-41D2-ABB6-2B5881B40838}">
    <text>Eq 2</text>
  </threadedComment>
  <threadedComment ref="F13" dT="2023-08-14T21:55:53.61" personId="{31B64D60-87E8-41B4-AA93-80717787C83F}" id="{B21DAD20-01A7-420E-A0B1-FF050BA85A92}">
    <text>At least monthly recording of data</text>
  </threadedComment>
  <threadedComment ref="F16" dT="2023-08-10T14:56:16.16" personId="{31B64D60-87E8-41B4-AA93-80717787C83F}" id="{80B818D8-09FF-43DF-8845-4CF78D3B4DD2}">
    <text>Eq 3</text>
  </threadedComment>
  <threadedComment ref="F22" dT="2023-08-22T01:12:00.32" personId="{31B64D60-87E8-41B4-AA93-80717787C83F}" id="{6D2CF11C-E238-4C12-8E77-915B8905C910}">
    <text>Eq 7</text>
  </threadedComment>
  <threadedComment ref="F23" dT="2023-08-22T01:12:36.84" personId="{31B64D60-87E8-41B4-AA93-80717787C83F}" id="{543BEA8B-C99D-4A82-B1C9-EE49B14BE481}">
    <text>Eq 8</text>
  </threadedComment>
  <threadedComment ref="F37" dT="2023-08-10T15:56:01.08" personId="{31B64D60-87E8-41B4-AA93-80717787C83F}" id="{D27C7D4E-B0D4-491C-A5DA-217B84B1AE64}">
    <text>Eq 4</text>
  </threadedComment>
  <threadedComment ref="F38" dT="2023-08-10T21:11:09.42" personId="{31B64D60-87E8-41B4-AA93-80717787C83F}" id="{6F07947C-F4ED-4848-AC10-E1489AB3FCE6}">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F3" dT="2023-08-10T15:56:01.08" personId="{31B64D60-87E8-41B4-AA93-80717787C83F}" id="{9BD76A93-BC39-4504-86E4-B7A36CD05613}">
    <text>Eq 4</text>
  </threadedComment>
  <threadedComment ref="F4" dT="2023-08-10T21:11:09.42" personId="{31B64D60-87E8-41B4-AA93-80717787C83F}" id="{2C2DC10C-3BFF-416E-86F5-A8A4111D09EA}">
    <text>Eq 5</text>
  </threadedComment>
  <threadedComment ref="F7" dT="2023-08-10T15:56:01.08" personId="{31B64D60-87E8-41B4-AA93-80717787C83F}" id="{9105055C-5028-4E40-94A8-D51093D027C4}">
    <text>Eq 4</text>
  </threadedComment>
  <threadedComment ref="F8" dT="2023-08-10T21:11:09.42" personId="{31B64D60-87E8-41B4-AA93-80717787C83F}" id="{27793204-8E4F-4679-B495-77763CFC7725}">
    <text>Eq 5</text>
  </threadedComment>
  <threadedComment ref="F10" dT="2023-08-10T21:00:37.41" personId="{31B64D60-87E8-41B4-AA93-80717787C83F}" id="{27704783-6756-4E1D-BC80-AE9071A3FDC4}">
    <text>Assumptions are made for this that the unit for FCn,i,t is in metric tons</text>
  </threadedComment>
  <threadedComment ref="G10" dT="2023-08-10T19:37:59.63" personId="{31B64D60-87E8-41B4-AA93-80717787C83F}" id="{567933F1-FF2F-4AF5-B7C8-6B8604BCE018}">
    <text>Dependent on fuel type selection</text>
  </threadedComment>
  <threadedComment ref="G11" dT="2023-08-10T19:38:12.02" personId="{31B64D60-87E8-41B4-AA93-80717787C83F}" id="{C6BBD42D-A1E0-43F4-8491-EB5C0CA52C65}">
    <text>Dependent on fuel type selection</text>
  </threadedComment>
  <threadedComment ref="F12" dT="2023-08-10T20:53:47.04" personId="{31B64D60-87E8-41B4-AA93-80717787C83F}" id="{374BA596-18E8-4C6D-8D20-9C8020AC814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1B64D60-87E8-41B4-AA93-80717787C83F}" id="{87E969CA-4713-4920-B591-F78A224F8E32}">
    <text>Eq 4</text>
  </threadedComment>
  <threadedComment ref="F20" dT="2023-08-10T21:11:09.42" personId="{31B64D60-87E8-41B4-AA93-80717787C83F}" id="{C4BEF18C-B10F-468F-A1C1-D207D6ED2EAC}">
    <text>Eq 5</text>
  </threadedComment>
  <threadedComment ref="F22" dT="2023-08-10T21:00:37.41" personId="{31B64D60-87E8-41B4-AA93-80717787C83F}" id="{39EFD990-17AE-4DE1-8CAE-853BB366AB54}">
    <text>Assumptions are made for this that the unit for FCn,i,t is in metric tons</text>
  </threadedComment>
  <threadedComment ref="G22" dT="2023-08-10T19:37:59.63" personId="{31B64D60-87E8-41B4-AA93-80717787C83F}" id="{B7FA5A4E-B333-47B6-99C6-0121788D2789}">
    <text>Dependent on fuel type selection</text>
  </threadedComment>
  <threadedComment ref="G23" dT="2023-08-10T19:38:12.02" personId="{31B64D60-87E8-41B4-AA93-80717787C83F}" id="{EE5E68F2-BC77-4F69-B5F4-CB647F0AF316}">
    <text>Dependent on fuel type selection</text>
  </threadedComment>
  <threadedComment ref="F24" dT="2023-08-10T20:53:47.04" personId="{31B64D60-87E8-41B4-AA93-80717787C83F}" id="{7CA94144-6C0E-4098-B755-CD1D1F39CD3D}">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1B64D60-87E8-41B4-AA93-80717787C83F}" id="{21C5B3CB-0B98-4156-A07A-41565D00E81C}">
    <text>Eq 4</text>
  </threadedComment>
  <threadedComment ref="F32" dT="2023-08-10T21:11:09.42" personId="{31B64D60-87E8-41B4-AA93-80717787C83F}" id="{2A8AC3C1-4D99-49AB-BC3F-CE246088682F}">
    <text>Eq 5</text>
  </threadedComment>
  <threadedComment ref="F34" dT="2023-08-10T21:00:37.41" personId="{31B64D60-87E8-41B4-AA93-80717787C83F}" id="{61EAC35A-C952-4F6A-88D5-2B4A98A42E19}">
    <text>Assumptions are made for this that the unit for FCn,i,t is in metric tons</text>
  </threadedComment>
  <threadedComment ref="G34" dT="2023-08-10T19:37:59.63" personId="{31B64D60-87E8-41B4-AA93-80717787C83F}" id="{08C71520-9994-4335-AB70-76F2878ECACC}">
    <text>Dependent on fuel type selection</text>
  </threadedComment>
  <threadedComment ref="G35" dT="2023-08-10T19:38:12.02" personId="{31B64D60-87E8-41B4-AA93-80717787C83F}" id="{05FA58C7-DE5B-46CC-A11C-14467E3A4BA6}">
    <text>Dependent on fuel type selection</text>
  </threadedComment>
  <threadedComment ref="F36" dT="2023-08-10T20:53:47.04" personId="{31B64D60-87E8-41B4-AA93-80717787C83F}" id="{00A12F0F-33F6-4508-929E-ECFCB5451E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8-10T16:26:52.04" personId="{31B64D60-87E8-41B4-AA93-80717787C83F}" id="{75198FC6-5629-4080-B24D-ED7738D58274}">
    <text>Upper Default Value at the 95% confidence interval</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25T14:28:54.40" personId="{73FB7A0F-48D5-4375-9FBD-B0A5688B1E06}" id="{75E3C0FE-4483-42E9-B24F-A09C65F7A52B}">
    <text>Equation #7</text>
  </threadedComment>
  <threadedComment ref="F8" dT="2023-08-25T22:49:02.52" personId="{73FB7A0F-48D5-4375-9FBD-B0A5688B1E06}" id="{FEB333E1-9C54-4785-AEF9-34A8CBBC6344}">
    <text>Equation #9 &amp; #10</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9-13T16:19:47.75" personId="{4E3A256E-2AC3-4A62-90A9-D21A02CD1301}" id="{45307BE5-CF2E-42B8-8066-AC7AAAC48330}">
    <text>Equation #8</text>
  </threadedComment>
  <threadedComment ref="F6" dT="2023-08-25T22:49:02.52" personId="{73FB7A0F-48D5-4375-9FBD-B0A5688B1E06}" id="{F95195A0-1B6B-4950-8D1C-90A7F67D7372}">
    <text>Equation #9 &amp; #10</text>
  </threadedComment>
</ThreadedComments>
</file>

<file path=xl/threadedComments/threadedComment8.xml><?xml version="1.0" encoding="utf-8"?>
<ThreadedComments xmlns="http://schemas.microsoft.com/office/spreadsheetml/2018/threadedcomments" xmlns:x="http://schemas.openxmlformats.org/spreadsheetml/2006/main">
  <threadedComment ref="F3" dT="2023-08-22T00:13:21.94" personId="{73FB7A0F-48D5-4375-9FBD-B0A5688B1E06}" id="{2E96F82D-7984-4971-B24E-79BAB5A18FAB}">
    <text>Equation #12</text>
  </threadedComment>
</ThreadedComments>
</file>

<file path=xl/threadedComments/threadedComment9.xml><?xml version="1.0" encoding="utf-8"?>
<ThreadedComments xmlns="http://schemas.microsoft.com/office/spreadsheetml/2018/threadedcomments" xmlns:x="http://schemas.openxmlformats.org/spreadsheetml/2006/main">
  <threadedComment ref="F4" dT="2023-08-26T00:03:11.42" personId="{73FB7A0F-48D5-4375-9FBD-B0A5688B1E06}" id="{DAACDCAF-25B0-47F7-9517-AFF93E57614B}">
    <text>Equation #13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T.renew@gmail.com" TargetMode="Externa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2.xml"/><Relationship Id="rId4" Type="http://schemas.microsoft.com/office/2017/10/relationships/threadedComment" Target="../threadedComments/threadedComment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dimension ref="A1:I75"/>
  <sheetViews>
    <sheetView tabSelected="1" topLeftCell="D1" zoomScaleNormal="100" workbookViewId="0">
      <pane ySplit="1" topLeftCell="A20" activePane="bottomLeft" state="frozen"/>
      <selection pane="bottomLeft" activeCell="A69" sqref="A69:I69"/>
    </sheetView>
  </sheetViews>
  <sheetFormatPr defaultColWidth="8.85546875" defaultRowHeight="15" x14ac:dyDescent="0.25"/>
  <cols>
    <col min="1" max="1" width="11.7109375" bestFit="1" customWidth="1"/>
    <col min="2" max="2" width="13.7109375" customWidth="1"/>
    <col min="3" max="3" width="11.140625" style="14" bestFit="1" customWidth="1"/>
    <col min="4" max="4" width="44.28515625" style="14" bestFit="1" customWidth="1"/>
    <col min="5" max="5" width="18.5703125" bestFit="1" customWidth="1"/>
    <col min="6" max="6" width="23.42578125" bestFit="1" customWidth="1"/>
    <col min="7" max="7" width="69.140625" customWidth="1"/>
    <col min="8" max="8" width="75.140625" style="4" customWidth="1"/>
    <col min="9" max="9" width="67" style="7" customWidth="1"/>
  </cols>
  <sheetData>
    <row r="1" spans="1:9" ht="37.5" x14ac:dyDescent="0.3">
      <c r="A1" s="6" t="s">
        <v>0</v>
      </c>
      <c r="B1" s="6" t="s">
        <v>1</v>
      </c>
      <c r="C1" s="12" t="s">
        <v>2</v>
      </c>
      <c r="D1" s="12" t="s">
        <v>3</v>
      </c>
      <c r="E1" s="6" t="s">
        <v>4</v>
      </c>
      <c r="F1" s="6" t="s">
        <v>5</v>
      </c>
      <c r="G1" s="1" t="s">
        <v>6</v>
      </c>
      <c r="H1" s="1" t="s">
        <v>7</v>
      </c>
      <c r="I1" s="5" t="s">
        <v>8</v>
      </c>
    </row>
    <row r="2" spans="1:9" ht="49.5" customHeight="1" x14ac:dyDescent="0.35">
      <c r="A2" s="152" t="s">
        <v>9</v>
      </c>
      <c r="B2" s="152"/>
      <c r="C2" s="152"/>
      <c r="D2" s="152"/>
      <c r="E2" s="152"/>
      <c r="F2" s="152"/>
      <c r="G2" s="152"/>
      <c r="H2" s="152"/>
      <c r="I2" s="152"/>
    </row>
    <row r="3" spans="1:9" ht="60" x14ac:dyDescent="0.25">
      <c r="A3" s="2" t="s">
        <v>10</v>
      </c>
      <c r="B3" s="2"/>
      <c r="C3" s="13" t="s">
        <v>11</v>
      </c>
      <c r="D3" s="13"/>
      <c r="E3" s="2" t="s">
        <v>12</v>
      </c>
      <c r="F3" s="2" t="s">
        <v>13</v>
      </c>
      <c r="G3" s="2" t="s">
        <v>14</v>
      </c>
      <c r="H3" s="8" t="s">
        <v>15</v>
      </c>
    </row>
    <row r="4" spans="1:9" x14ac:dyDescent="0.25">
      <c r="A4" s="2" t="s">
        <v>10</v>
      </c>
      <c r="B4" s="2"/>
      <c r="C4" s="13" t="s">
        <v>11</v>
      </c>
      <c r="D4" s="13" t="s">
        <v>16</v>
      </c>
      <c r="E4" s="2" t="s">
        <v>12</v>
      </c>
      <c r="F4" s="2" t="s">
        <v>13</v>
      </c>
      <c r="G4" s="2" t="s">
        <v>17</v>
      </c>
      <c r="H4" s="8" t="s">
        <v>18</v>
      </c>
    </row>
    <row r="5" spans="1:9" x14ac:dyDescent="0.25">
      <c r="A5" s="2" t="s">
        <v>10</v>
      </c>
      <c r="B5" s="2"/>
      <c r="C5" s="13" t="s">
        <v>11</v>
      </c>
      <c r="D5" s="13" t="s">
        <v>19</v>
      </c>
      <c r="E5" s="2" t="s">
        <v>12</v>
      </c>
      <c r="F5" s="2" t="s">
        <v>13</v>
      </c>
      <c r="G5" s="2" t="s">
        <v>20</v>
      </c>
      <c r="H5" s="3" t="s">
        <v>21</v>
      </c>
    </row>
    <row r="6" spans="1:9" ht="60" x14ac:dyDescent="0.25">
      <c r="A6" s="2" t="s">
        <v>10</v>
      </c>
      <c r="B6" s="2"/>
      <c r="C6" s="13" t="s">
        <v>11</v>
      </c>
      <c r="D6" s="13"/>
      <c r="E6" s="2" t="s">
        <v>12</v>
      </c>
      <c r="F6" s="2" t="s">
        <v>13</v>
      </c>
      <c r="G6" s="2" t="s">
        <v>22</v>
      </c>
      <c r="H6" s="8" t="s">
        <v>23</v>
      </c>
    </row>
    <row r="7" spans="1:9" x14ac:dyDescent="0.25">
      <c r="A7" s="2" t="s">
        <v>10</v>
      </c>
      <c r="B7" s="2"/>
      <c r="C7" s="13" t="s">
        <v>11</v>
      </c>
      <c r="D7" s="13" t="s">
        <v>24</v>
      </c>
      <c r="E7" s="2" t="s">
        <v>12</v>
      </c>
      <c r="F7" s="2" t="s">
        <v>13</v>
      </c>
      <c r="G7" s="2" t="s">
        <v>25</v>
      </c>
      <c r="H7" s="8" t="s">
        <v>26</v>
      </c>
    </row>
    <row r="8" spans="1:9" x14ac:dyDescent="0.25">
      <c r="A8" s="2"/>
      <c r="B8" s="2"/>
      <c r="C8" s="13" t="s">
        <v>10</v>
      </c>
      <c r="D8" s="13" t="s">
        <v>27</v>
      </c>
      <c r="E8" s="2" t="s">
        <v>12</v>
      </c>
      <c r="F8" s="2" t="s">
        <v>13</v>
      </c>
      <c r="G8" s="2" t="s">
        <v>28</v>
      </c>
      <c r="H8" s="8" t="s">
        <v>29</v>
      </c>
    </row>
    <row r="9" spans="1:9" x14ac:dyDescent="0.25">
      <c r="A9" s="2"/>
      <c r="B9" s="2"/>
      <c r="C9" s="13" t="s">
        <v>10</v>
      </c>
      <c r="D9" s="13" t="s">
        <v>30</v>
      </c>
      <c r="E9" s="2" t="s">
        <v>12</v>
      </c>
      <c r="F9" s="2" t="s">
        <v>13</v>
      </c>
      <c r="G9" s="2" t="s">
        <v>31</v>
      </c>
      <c r="H9" s="8" t="s">
        <v>32</v>
      </c>
    </row>
    <row r="10" spans="1:9" ht="45" x14ac:dyDescent="0.25">
      <c r="A10" s="2" t="s">
        <v>10</v>
      </c>
      <c r="B10" s="2"/>
      <c r="C10" s="13" t="s">
        <v>10</v>
      </c>
      <c r="D10" s="13" t="s">
        <v>33</v>
      </c>
      <c r="E10" s="2" t="s">
        <v>34</v>
      </c>
      <c r="F10" s="2" t="s">
        <v>13</v>
      </c>
      <c r="G10" s="147" t="s">
        <v>35</v>
      </c>
      <c r="H10" s="8" t="s">
        <v>36</v>
      </c>
    </row>
    <row r="11" spans="1:9" ht="30" x14ac:dyDescent="0.25">
      <c r="A11" s="2" t="s">
        <v>10</v>
      </c>
      <c r="B11" s="2"/>
      <c r="C11" s="13" t="s">
        <v>11</v>
      </c>
      <c r="D11" s="13"/>
      <c r="E11" s="2" t="s">
        <v>12</v>
      </c>
      <c r="F11" s="2" t="s">
        <v>13</v>
      </c>
      <c r="G11" s="2" t="s">
        <v>37</v>
      </c>
      <c r="H11" s="7" t="s">
        <v>38</v>
      </c>
    </row>
    <row r="12" spans="1:9" x14ac:dyDescent="0.25">
      <c r="A12" s="2" t="s">
        <v>10</v>
      </c>
      <c r="B12" s="2"/>
      <c r="C12" s="13" t="s">
        <v>10</v>
      </c>
      <c r="D12" s="13" t="s">
        <v>39</v>
      </c>
      <c r="E12" s="2" t="s">
        <v>12</v>
      </c>
      <c r="F12" s="2" t="s">
        <v>13</v>
      </c>
      <c r="G12" s="2" t="s">
        <v>40</v>
      </c>
      <c r="H12" s="3" t="s">
        <v>41</v>
      </c>
    </row>
    <row r="13" spans="1:9" x14ac:dyDescent="0.25">
      <c r="A13" s="2" t="s">
        <v>10</v>
      </c>
      <c r="B13" s="2"/>
      <c r="C13" s="13" t="s">
        <v>10</v>
      </c>
      <c r="D13" s="13"/>
      <c r="E13" s="2" t="s">
        <v>12</v>
      </c>
      <c r="F13" s="2" t="s">
        <v>13</v>
      </c>
      <c r="G13" s="2" t="s">
        <v>42</v>
      </c>
      <c r="H13" s="3" t="s">
        <v>43</v>
      </c>
    </row>
    <row r="14" spans="1:9" x14ac:dyDescent="0.25">
      <c r="A14" s="2" t="s">
        <v>10</v>
      </c>
      <c r="B14" s="2"/>
      <c r="C14" s="13" t="s">
        <v>10</v>
      </c>
      <c r="D14" s="13"/>
      <c r="E14" s="2" t="s">
        <v>12</v>
      </c>
      <c r="F14" s="2" t="s">
        <v>13</v>
      </c>
      <c r="G14" s="2" t="s">
        <v>44</v>
      </c>
      <c r="H14" s="3" t="s">
        <v>45</v>
      </c>
    </row>
    <row r="15" spans="1:9" x14ac:dyDescent="0.25">
      <c r="A15" s="2" t="s">
        <v>10</v>
      </c>
      <c r="B15" s="2"/>
      <c r="C15" s="13" t="s">
        <v>10</v>
      </c>
      <c r="D15" s="13" t="s">
        <v>46</v>
      </c>
      <c r="E15" s="2" t="s">
        <v>47</v>
      </c>
      <c r="F15" s="2" t="s">
        <v>13</v>
      </c>
      <c r="G15" s="2" t="s">
        <v>48</v>
      </c>
      <c r="H15" s="3" t="s">
        <v>49</v>
      </c>
    </row>
    <row r="16" spans="1:9" x14ac:dyDescent="0.25">
      <c r="A16" s="2" t="s">
        <v>10</v>
      </c>
      <c r="B16" s="2"/>
      <c r="C16" s="13" t="s">
        <v>10</v>
      </c>
      <c r="D16" s="13" t="s">
        <v>50</v>
      </c>
      <c r="E16" s="2" t="s">
        <v>47</v>
      </c>
      <c r="F16" s="2" t="s">
        <v>13</v>
      </c>
      <c r="G16" s="2" t="s">
        <v>51</v>
      </c>
      <c r="H16" s="3" t="s">
        <v>52</v>
      </c>
    </row>
    <row r="17" spans="1:9" x14ac:dyDescent="0.25">
      <c r="A17" s="2" t="s">
        <v>10</v>
      </c>
      <c r="B17" s="2"/>
      <c r="C17" s="13" t="s">
        <v>10</v>
      </c>
      <c r="D17" s="13"/>
      <c r="E17" s="2" t="s">
        <v>53</v>
      </c>
      <c r="F17" s="2" t="s">
        <v>13</v>
      </c>
      <c r="G17" s="2" t="s">
        <v>54</v>
      </c>
      <c r="H17" s="3" t="s">
        <v>55</v>
      </c>
    </row>
    <row r="18" spans="1:9" x14ac:dyDescent="0.25">
      <c r="A18" s="2" t="s">
        <v>10</v>
      </c>
      <c r="B18" s="2"/>
      <c r="C18" s="13" t="s">
        <v>10</v>
      </c>
      <c r="D18" s="13"/>
      <c r="E18" s="2" t="s">
        <v>56</v>
      </c>
      <c r="F18" s="2" t="s">
        <v>13</v>
      </c>
      <c r="G18" s="2" t="s">
        <v>57</v>
      </c>
      <c r="H18" s="9" t="s">
        <v>58</v>
      </c>
    </row>
    <row r="19" spans="1:9" x14ac:dyDescent="0.25">
      <c r="A19" s="2" t="s">
        <v>10</v>
      </c>
      <c r="B19" s="2"/>
      <c r="C19" s="13" t="s">
        <v>10</v>
      </c>
      <c r="D19" s="13" t="s">
        <v>59</v>
      </c>
      <c r="E19" s="2" t="s">
        <v>12</v>
      </c>
      <c r="F19" s="2" t="s">
        <v>13</v>
      </c>
      <c r="G19" s="2" t="s">
        <v>60</v>
      </c>
      <c r="H19" s="3" t="s">
        <v>41</v>
      </c>
    </row>
    <row r="20" spans="1:9" x14ac:dyDescent="0.25">
      <c r="A20" s="2" t="s">
        <v>10</v>
      </c>
      <c r="B20" s="2"/>
      <c r="C20" s="13" t="s">
        <v>11</v>
      </c>
      <c r="D20" s="13"/>
      <c r="E20" s="2" t="s">
        <v>12</v>
      </c>
      <c r="F20" s="2" t="s">
        <v>13</v>
      </c>
      <c r="G20" s="2" t="s">
        <v>61</v>
      </c>
      <c r="H20" s="3" t="s">
        <v>11</v>
      </c>
    </row>
    <row r="21" spans="1:9" x14ac:dyDescent="0.25">
      <c r="A21" s="2" t="s">
        <v>10</v>
      </c>
      <c r="B21" s="2"/>
      <c r="C21" s="13" t="s">
        <v>11</v>
      </c>
      <c r="D21" s="13"/>
      <c r="E21" s="2" t="s">
        <v>12</v>
      </c>
      <c r="F21" s="2" t="s">
        <v>13</v>
      </c>
      <c r="G21" s="2" t="s">
        <v>62</v>
      </c>
      <c r="H21" s="3" t="s">
        <v>11</v>
      </c>
    </row>
    <row r="22" spans="1:9" x14ac:dyDescent="0.25">
      <c r="A22" s="2" t="s">
        <v>10</v>
      </c>
      <c r="B22" s="2"/>
      <c r="C22" s="13" t="s">
        <v>11</v>
      </c>
      <c r="D22" s="13"/>
      <c r="E22" s="2" t="s">
        <v>12</v>
      </c>
      <c r="F22" s="2" t="s">
        <v>13</v>
      </c>
      <c r="G22" s="2" t="s">
        <v>63</v>
      </c>
      <c r="H22" s="3" t="s">
        <v>11</v>
      </c>
    </row>
    <row r="23" spans="1:9" x14ac:dyDescent="0.25">
      <c r="A23" s="2" t="s">
        <v>10</v>
      </c>
      <c r="B23" s="2"/>
      <c r="C23" s="13" t="s">
        <v>11</v>
      </c>
      <c r="D23" s="13" t="s">
        <v>64</v>
      </c>
      <c r="E23" s="2" t="s">
        <v>65</v>
      </c>
      <c r="F23" s="2" t="s">
        <v>13</v>
      </c>
      <c r="G23" s="2" t="s">
        <v>66</v>
      </c>
      <c r="H23" s="8" t="s">
        <v>67</v>
      </c>
    </row>
    <row r="24" spans="1:9" x14ac:dyDescent="0.25">
      <c r="A24" s="2" t="s">
        <v>10</v>
      </c>
      <c r="B24" s="2"/>
      <c r="C24" s="13" t="s">
        <v>11</v>
      </c>
      <c r="D24" s="13" t="s">
        <v>68</v>
      </c>
      <c r="E24" s="2" t="s">
        <v>69</v>
      </c>
      <c r="F24" s="2" t="s">
        <v>13</v>
      </c>
      <c r="G24" s="2" t="s">
        <v>70</v>
      </c>
      <c r="H24" s="146">
        <v>43101</v>
      </c>
    </row>
    <row r="25" spans="1:9" x14ac:dyDescent="0.25">
      <c r="A25" s="2" t="s">
        <v>10</v>
      </c>
      <c r="B25" s="2"/>
      <c r="C25" s="13" t="s">
        <v>10</v>
      </c>
      <c r="D25" s="13" t="s">
        <v>71</v>
      </c>
      <c r="E25" s="2" t="s">
        <v>72</v>
      </c>
      <c r="F25" s="2" t="s">
        <v>13</v>
      </c>
      <c r="G25" s="3" t="s">
        <v>73</v>
      </c>
      <c r="H25" s="3" t="s">
        <v>74</v>
      </c>
    </row>
    <row r="26" spans="1:9" x14ac:dyDescent="0.25">
      <c r="A26" s="2" t="s">
        <v>10</v>
      </c>
      <c r="B26" s="2"/>
      <c r="C26" s="13" t="s">
        <v>10</v>
      </c>
      <c r="D26" s="13" t="s">
        <v>75</v>
      </c>
      <c r="E26" s="2" t="s">
        <v>72</v>
      </c>
      <c r="F26" s="2" t="s">
        <v>13</v>
      </c>
      <c r="G26" s="3" t="s">
        <v>76</v>
      </c>
      <c r="H26" s="3" t="s">
        <v>74</v>
      </c>
    </row>
    <row r="27" spans="1:9" x14ac:dyDescent="0.25">
      <c r="A27" s="2" t="s">
        <v>10</v>
      </c>
      <c r="B27" s="2"/>
      <c r="C27" s="13" t="s">
        <v>11</v>
      </c>
      <c r="D27" s="13"/>
      <c r="E27" s="2" t="s">
        <v>12</v>
      </c>
      <c r="F27" s="2" t="s">
        <v>13</v>
      </c>
      <c r="G27" s="3" t="s">
        <v>77</v>
      </c>
      <c r="H27" s="3" t="s">
        <v>78</v>
      </c>
    </row>
    <row r="28" spans="1:9" ht="45" x14ac:dyDescent="0.25">
      <c r="A28" s="2" t="s">
        <v>10</v>
      </c>
      <c r="B28" s="2"/>
      <c r="C28" s="13" t="s">
        <v>11</v>
      </c>
      <c r="D28" s="13"/>
      <c r="E28" s="2" t="s">
        <v>12</v>
      </c>
      <c r="F28" s="2" t="s">
        <v>13</v>
      </c>
      <c r="G28" t="s">
        <v>79</v>
      </c>
      <c r="H28" s="7" t="s">
        <v>80</v>
      </c>
    </row>
    <row r="29" spans="1:9" x14ac:dyDescent="0.25">
      <c r="A29" s="2" t="s">
        <v>10</v>
      </c>
      <c r="B29" s="2"/>
      <c r="C29" s="13" t="s">
        <v>10</v>
      </c>
      <c r="D29" s="13" t="s">
        <v>81</v>
      </c>
      <c r="E29" s="2" t="s">
        <v>12</v>
      </c>
      <c r="F29" s="2" t="s">
        <v>13</v>
      </c>
      <c r="G29" t="s">
        <v>82</v>
      </c>
      <c r="H29" s="4" t="s">
        <v>83</v>
      </c>
    </row>
    <row r="30" spans="1:9" x14ac:dyDescent="0.25">
      <c r="A30" s="2" t="s">
        <v>10</v>
      </c>
      <c r="B30" s="2"/>
      <c r="C30" s="13" t="s">
        <v>11</v>
      </c>
      <c r="D30" s="13"/>
      <c r="E30" s="2" t="s">
        <v>12</v>
      </c>
      <c r="F30" s="2" t="s">
        <v>13</v>
      </c>
      <c r="G30" t="s">
        <v>84</v>
      </c>
      <c r="H30" t="s">
        <v>13</v>
      </c>
    </row>
    <row r="31" spans="1:9" ht="44.25" customHeight="1" x14ac:dyDescent="0.25">
      <c r="A31" s="151" t="s">
        <v>85</v>
      </c>
      <c r="B31" s="151"/>
      <c r="C31" s="151"/>
      <c r="D31" s="151"/>
      <c r="E31" s="151"/>
      <c r="F31" s="151"/>
      <c r="G31" s="151"/>
      <c r="H31" s="151"/>
      <c r="I31" s="151"/>
    </row>
    <row r="32" spans="1:9" s="20" customFormat="1" ht="49.5" customHeight="1" x14ac:dyDescent="0.25">
      <c r="A32" s="34" t="s">
        <v>10</v>
      </c>
      <c r="B32" s="34"/>
      <c r="C32" s="54" t="s">
        <v>86</v>
      </c>
      <c r="D32" s="54"/>
      <c r="E32" s="34" t="s">
        <v>87</v>
      </c>
      <c r="F32" s="35" t="s">
        <v>6</v>
      </c>
      <c r="G32" s="34" t="s">
        <v>88</v>
      </c>
      <c r="H32" s="36" t="s">
        <v>89</v>
      </c>
      <c r="I32" s="34" t="s">
        <v>90</v>
      </c>
    </row>
    <row r="33" spans="1:9" ht="49.5" customHeight="1" x14ac:dyDescent="0.25">
      <c r="A33" s="151" t="s">
        <v>91</v>
      </c>
      <c r="B33" s="151"/>
      <c r="C33" s="151"/>
      <c r="D33" s="151"/>
      <c r="E33" s="151"/>
      <c r="F33" s="151"/>
      <c r="G33" s="151"/>
      <c r="H33" s="151"/>
      <c r="I33" s="151"/>
    </row>
    <row r="34" spans="1:9" s="20" customFormat="1" ht="26.25" x14ac:dyDescent="0.25">
      <c r="A34" s="123" t="s">
        <v>10</v>
      </c>
      <c r="B34" s="123"/>
      <c r="C34" s="123" t="s">
        <v>86</v>
      </c>
      <c r="D34" s="123"/>
      <c r="E34" s="123" t="s">
        <v>92</v>
      </c>
      <c r="F34" s="21" t="s">
        <v>93</v>
      </c>
      <c r="G34" s="124" t="s">
        <v>94</v>
      </c>
      <c r="H34" s="125">
        <f>H35+H36+H37+H38</f>
        <v>54785</v>
      </c>
      <c r="I34" s="26"/>
    </row>
    <row r="35" spans="1:9" s="20" customFormat="1" ht="26.25" x14ac:dyDescent="0.25">
      <c r="A35" s="123" t="s">
        <v>10</v>
      </c>
      <c r="B35" s="123"/>
      <c r="C35" s="123" t="s">
        <v>86</v>
      </c>
      <c r="D35" s="123"/>
      <c r="E35" s="123" t="s">
        <v>92</v>
      </c>
      <c r="F35" s="21" t="s">
        <v>95</v>
      </c>
      <c r="G35" s="126" t="s">
        <v>96</v>
      </c>
      <c r="H35" s="127">
        <f>H40</f>
        <v>660</v>
      </c>
      <c r="I35" s="26"/>
    </row>
    <row r="36" spans="1:9" s="20" customFormat="1" ht="31.5" x14ac:dyDescent="0.25">
      <c r="A36" s="123" t="s">
        <v>10</v>
      </c>
      <c r="B36" s="123"/>
      <c r="C36" s="123" t="s">
        <v>86</v>
      </c>
      <c r="D36" s="123"/>
      <c r="E36" s="123" t="s">
        <v>92</v>
      </c>
      <c r="F36" s="21" t="s">
        <v>97</v>
      </c>
      <c r="G36" s="126" t="s">
        <v>98</v>
      </c>
      <c r="H36" s="22">
        <f>H42</f>
        <v>1125</v>
      </c>
      <c r="I36" s="26"/>
    </row>
    <row r="37" spans="1:9" s="20" customFormat="1" ht="31.5" x14ac:dyDescent="0.25">
      <c r="A37" s="123" t="s">
        <v>10</v>
      </c>
      <c r="B37" s="123"/>
      <c r="C37" s="123" t="s">
        <v>86</v>
      </c>
      <c r="D37" s="123"/>
      <c r="E37" s="123" t="s">
        <v>92</v>
      </c>
      <c r="F37" s="21" t="s">
        <v>99</v>
      </c>
      <c r="G37" s="128" t="s">
        <v>100</v>
      </c>
      <c r="H37" s="127">
        <f>H61</f>
        <v>500</v>
      </c>
      <c r="I37" s="26"/>
    </row>
    <row r="38" spans="1:9" s="20" customFormat="1" ht="31.5" x14ac:dyDescent="0.25">
      <c r="A38" s="123" t="s">
        <v>10</v>
      </c>
      <c r="B38" s="123"/>
      <c r="C38" s="123" t="s">
        <v>86</v>
      </c>
      <c r="D38" s="123"/>
      <c r="E38" s="123" t="s">
        <v>92</v>
      </c>
      <c r="F38" s="21" t="s">
        <v>101</v>
      </c>
      <c r="G38" s="128" t="s">
        <v>102</v>
      </c>
      <c r="H38" s="127">
        <f>H64</f>
        <v>52500</v>
      </c>
      <c r="I38" s="26"/>
    </row>
    <row r="39" spans="1:9" ht="51.75" customHeight="1" x14ac:dyDescent="0.25">
      <c r="A39" s="151" t="s">
        <v>103</v>
      </c>
      <c r="B39" s="151"/>
      <c r="C39" s="151"/>
      <c r="D39" s="151"/>
      <c r="E39" s="151"/>
      <c r="F39" s="151"/>
      <c r="G39" s="151"/>
      <c r="H39" s="151"/>
      <c r="I39" s="151"/>
    </row>
    <row r="40" spans="1:9" s="20" customFormat="1" ht="31.5" x14ac:dyDescent="0.25">
      <c r="A40" s="123" t="s">
        <v>10</v>
      </c>
      <c r="B40" s="123"/>
      <c r="C40" s="48" t="s">
        <v>86</v>
      </c>
      <c r="D40" s="48"/>
      <c r="E40" s="123" t="s">
        <v>92</v>
      </c>
      <c r="F40" s="21" t="s">
        <v>95</v>
      </c>
      <c r="G40" s="126" t="s">
        <v>96</v>
      </c>
      <c r="H40" s="127">
        <f>'Tool 03 (PEff,y) '!G3</f>
        <v>660</v>
      </c>
      <c r="I40" s="126" t="s">
        <v>104</v>
      </c>
    </row>
    <row r="41" spans="1:9" ht="58.5" customHeight="1" x14ac:dyDescent="0.25">
      <c r="A41" s="151" t="s">
        <v>105</v>
      </c>
      <c r="B41" s="151"/>
      <c r="C41" s="151"/>
      <c r="D41" s="151"/>
      <c r="E41" s="151"/>
      <c r="F41" s="151"/>
      <c r="G41" s="151"/>
      <c r="H41" s="151"/>
      <c r="I41" s="151"/>
    </row>
    <row r="42" spans="1:9" s="20" customFormat="1" ht="31.5" x14ac:dyDescent="0.25">
      <c r="A42" s="123" t="s">
        <v>10</v>
      </c>
      <c r="B42" s="123"/>
      <c r="C42" s="48" t="s">
        <v>86</v>
      </c>
      <c r="D42" s="48"/>
      <c r="E42" s="123" t="s">
        <v>92</v>
      </c>
      <c r="F42" s="21" t="s">
        <v>97</v>
      </c>
      <c r="G42" s="126" t="s">
        <v>106</v>
      </c>
      <c r="H42" s="22">
        <f>H43+H44</f>
        <v>1125</v>
      </c>
      <c r="I42" s="26"/>
    </row>
    <row r="43" spans="1:9" s="20" customFormat="1" ht="31.5" x14ac:dyDescent="0.25">
      <c r="A43" s="123" t="s">
        <v>10</v>
      </c>
      <c r="B43" s="123"/>
      <c r="C43" s="48" t="s">
        <v>86</v>
      </c>
      <c r="D43" s="48"/>
      <c r="E43" s="123" t="s">
        <v>92</v>
      </c>
      <c r="F43" s="21" t="s">
        <v>107</v>
      </c>
      <c r="G43" s="126" t="s">
        <v>108</v>
      </c>
      <c r="H43" s="22">
        <f>(H47+H48*H49)*H50</f>
        <v>1100</v>
      </c>
      <c r="I43" s="129"/>
    </row>
    <row r="44" spans="1:9" s="20" customFormat="1" ht="31.5" x14ac:dyDescent="0.25">
      <c r="A44" s="123" t="s">
        <v>10</v>
      </c>
      <c r="B44" s="123"/>
      <c r="C44" s="48" t="s">
        <v>86</v>
      </c>
      <c r="D44" s="48"/>
      <c r="E44" s="123" t="s">
        <v>92</v>
      </c>
      <c r="F44" s="21" t="s">
        <v>109</v>
      </c>
      <c r="G44" s="126" t="s">
        <v>110</v>
      </c>
      <c r="H44" s="22">
        <f>H53+H54</f>
        <v>25</v>
      </c>
      <c r="I44" s="129"/>
    </row>
    <row r="45" spans="1:9" ht="58.5" customHeight="1" x14ac:dyDescent="0.25">
      <c r="A45" s="151" t="s">
        <v>111</v>
      </c>
      <c r="B45" s="151"/>
      <c r="C45" s="151"/>
      <c r="D45" s="151"/>
      <c r="E45" s="151"/>
      <c r="F45" s="151"/>
      <c r="G45" s="151"/>
      <c r="H45" s="151"/>
      <c r="I45" s="151"/>
    </row>
    <row r="46" spans="1:9" s="20" customFormat="1" ht="31.5" x14ac:dyDescent="0.25">
      <c r="A46" s="27" t="s">
        <v>10</v>
      </c>
      <c r="B46" s="27"/>
      <c r="C46" s="48" t="s">
        <v>86</v>
      </c>
      <c r="D46" s="48"/>
      <c r="E46" s="123" t="s">
        <v>92</v>
      </c>
      <c r="F46" s="21" t="s">
        <v>107</v>
      </c>
      <c r="G46" s="126" t="s">
        <v>108</v>
      </c>
      <c r="H46" s="22">
        <f>(H47+H48*H49)*H50</f>
        <v>1100</v>
      </c>
      <c r="I46" s="129"/>
    </row>
    <row r="47" spans="1:9" s="20" customFormat="1" ht="31.5" x14ac:dyDescent="0.25">
      <c r="A47" s="52" t="s">
        <v>10</v>
      </c>
      <c r="B47" s="52"/>
      <c r="C47" s="130" t="s">
        <v>112</v>
      </c>
      <c r="D47" s="130"/>
      <c r="E47" s="52" t="s">
        <v>113</v>
      </c>
      <c r="F47" s="23" t="s">
        <v>114</v>
      </c>
      <c r="G47" s="131" t="s">
        <v>115</v>
      </c>
      <c r="H47" s="24">
        <v>10</v>
      </c>
      <c r="I47" s="132"/>
    </row>
    <row r="48" spans="1:9" s="20" customFormat="1" ht="31.5" x14ac:dyDescent="0.25">
      <c r="A48" s="52" t="s">
        <v>10</v>
      </c>
      <c r="B48" s="52"/>
      <c r="C48" s="130" t="s">
        <v>112</v>
      </c>
      <c r="D48" s="130"/>
      <c r="E48" s="52" t="s">
        <v>113</v>
      </c>
      <c r="F48" s="23" t="s">
        <v>116</v>
      </c>
      <c r="G48" s="131" t="s">
        <v>117</v>
      </c>
      <c r="H48" s="133">
        <v>10</v>
      </c>
      <c r="I48" s="132"/>
    </row>
    <row r="49" spans="1:9" s="20" customFormat="1" ht="31.5" x14ac:dyDescent="0.25">
      <c r="A49" s="52" t="s">
        <v>10</v>
      </c>
      <c r="B49" s="52"/>
      <c r="C49" s="130" t="s">
        <v>112</v>
      </c>
      <c r="D49" s="130"/>
      <c r="E49" s="52" t="s">
        <v>113</v>
      </c>
      <c r="F49" s="23" t="s">
        <v>118</v>
      </c>
      <c r="G49" s="131" t="s">
        <v>119</v>
      </c>
      <c r="H49" s="133">
        <v>10</v>
      </c>
      <c r="I49" s="132" t="s">
        <v>120</v>
      </c>
    </row>
    <row r="50" spans="1:9" s="20" customFormat="1" ht="26.25" x14ac:dyDescent="0.25">
      <c r="A50" s="52" t="s">
        <v>10</v>
      </c>
      <c r="B50" s="52"/>
      <c r="C50" s="130" t="s">
        <v>112</v>
      </c>
      <c r="D50" s="130"/>
      <c r="E50" s="52" t="s">
        <v>113</v>
      </c>
      <c r="F50" s="23" t="s">
        <v>121</v>
      </c>
      <c r="G50" s="131" t="s">
        <v>122</v>
      </c>
      <c r="H50" s="133">
        <v>10</v>
      </c>
      <c r="I50" s="132"/>
    </row>
    <row r="51" spans="1:9" ht="44.25" customHeight="1" x14ac:dyDescent="0.25">
      <c r="A51" s="151" t="s">
        <v>123</v>
      </c>
      <c r="B51" s="151"/>
      <c r="C51" s="151"/>
      <c r="D51" s="151"/>
      <c r="E51" s="151"/>
      <c r="F51" s="151"/>
      <c r="G51" s="151"/>
      <c r="H51" s="151"/>
      <c r="I51" s="151"/>
    </row>
    <row r="52" spans="1:9" s="20" customFormat="1" ht="31.5" x14ac:dyDescent="0.25">
      <c r="A52" s="49" t="s">
        <v>10</v>
      </c>
      <c r="B52" s="49"/>
      <c r="C52" s="50" t="s">
        <v>86</v>
      </c>
      <c r="D52" s="50"/>
      <c r="E52" s="124" t="s">
        <v>92</v>
      </c>
      <c r="F52" s="21" t="s">
        <v>109</v>
      </c>
      <c r="G52" s="126" t="s">
        <v>110</v>
      </c>
      <c r="H52" s="22">
        <f>H53+H54</f>
        <v>25</v>
      </c>
      <c r="I52" s="129"/>
    </row>
    <row r="53" spans="1:9" s="20" customFormat="1" ht="78.75" x14ac:dyDescent="0.25">
      <c r="A53" s="49" t="s">
        <v>10</v>
      </c>
      <c r="B53" s="49"/>
      <c r="C53" s="50" t="s">
        <v>86</v>
      </c>
      <c r="D53" s="50"/>
      <c r="E53" s="124" t="s">
        <v>92</v>
      </c>
      <c r="F53" s="21" t="s">
        <v>124</v>
      </c>
      <c r="G53" s="126" t="s">
        <v>125</v>
      </c>
      <c r="H53" s="125">
        <f>(H55-H56)*(H47+H48*H49)</f>
        <v>0</v>
      </c>
      <c r="I53" s="129"/>
    </row>
    <row r="54" spans="1:9" s="20" customFormat="1" ht="47.25" x14ac:dyDescent="0.25">
      <c r="A54" s="49" t="s">
        <v>10</v>
      </c>
      <c r="B54" s="49"/>
      <c r="C54" s="50" t="s">
        <v>86</v>
      </c>
      <c r="D54" s="50"/>
      <c r="E54" s="124" t="s">
        <v>92</v>
      </c>
      <c r="F54" s="21" t="s">
        <v>126</v>
      </c>
      <c r="G54" s="126" t="s">
        <v>127</v>
      </c>
      <c r="H54" s="125">
        <f>H57*H58</f>
        <v>25</v>
      </c>
      <c r="I54" s="129"/>
    </row>
    <row r="55" spans="1:9" s="20" customFormat="1" ht="26.25" x14ac:dyDescent="0.25">
      <c r="A55" s="51" t="s">
        <v>10</v>
      </c>
      <c r="B55" s="51"/>
      <c r="C55" s="134" t="s">
        <v>112</v>
      </c>
      <c r="D55" s="134"/>
      <c r="E55" s="51" t="s">
        <v>113</v>
      </c>
      <c r="F55" s="23" t="s">
        <v>128</v>
      </c>
      <c r="G55" s="131" t="s">
        <v>129</v>
      </c>
      <c r="H55" s="133">
        <v>10</v>
      </c>
      <c r="I55" s="135"/>
    </row>
    <row r="56" spans="1:9" s="20" customFormat="1" ht="26.25" x14ac:dyDescent="0.25">
      <c r="A56" s="51" t="s">
        <v>10</v>
      </c>
      <c r="B56" s="51"/>
      <c r="C56" s="134" t="s">
        <v>112</v>
      </c>
      <c r="D56" s="134"/>
      <c r="E56" s="51" t="s">
        <v>113</v>
      </c>
      <c r="F56" s="23" t="s">
        <v>130</v>
      </c>
      <c r="G56" s="131" t="s">
        <v>131</v>
      </c>
      <c r="H56" s="133">
        <v>10</v>
      </c>
      <c r="I56" s="135"/>
    </row>
    <row r="57" spans="1:9" s="20" customFormat="1" ht="26.25" x14ac:dyDescent="0.25">
      <c r="A57" s="51" t="s">
        <v>10</v>
      </c>
      <c r="B57" s="51"/>
      <c r="C57" s="134" t="s">
        <v>112</v>
      </c>
      <c r="D57" s="134"/>
      <c r="E57" s="51" t="s">
        <v>113</v>
      </c>
      <c r="F57" s="23" t="s">
        <v>132</v>
      </c>
      <c r="G57" s="131" t="s">
        <v>133</v>
      </c>
      <c r="H57" s="133">
        <v>5</v>
      </c>
      <c r="I57" s="135"/>
    </row>
    <row r="58" spans="1:9" s="20" customFormat="1" ht="31.5" x14ac:dyDescent="0.25">
      <c r="A58" s="51" t="s">
        <v>10</v>
      </c>
      <c r="B58" s="51"/>
      <c r="C58" s="134" t="s">
        <v>10</v>
      </c>
      <c r="D58" s="134"/>
      <c r="E58" s="51" t="s">
        <v>113</v>
      </c>
      <c r="F58" s="23" t="s">
        <v>134</v>
      </c>
      <c r="G58" s="131" t="s">
        <v>135</v>
      </c>
      <c r="H58" s="133">
        <v>5</v>
      </c>
      <c r="I58" s="135"/>
    </row>
    <row r="59" spans="1:9" ht="51" customHeight="1" x14ac:dyDescent="0.25">
      <c r="A59" s="151" t="s">
        <v>136</v>
      </c>
      <c r="B59" s="151"/>
      <c r="C59" s="151"/>
      <c r="D59" s="151"/>
      <c r="E59" s="151"/>
      <c r="F59" s="151"/>
      <c r="G59" s="151"/>
      <c r="H59" s="151"/>
      <c r="I59" s="151"/>
    </row>
    <row r="60" spans="1:9" s="20" customFormat="1" ht="31.5" x14ac:dyDescent="0.25">
      <c r="A60" s="34" t="s">
        <v>10</v>
      </c>
      <c r="B60" s="34"/>
      <c r="C60" s="54" t="s">
        <v>86</v>
      </c>
      <c r="D60" s="54"/>
      <c r="E60" s="34" t="s">
        <v>87</v>
      </c>
      <c r="F60" s="35" t="s">
        <v>6</v>
      </c>
      <c r="G60" s="34" t="s">
        <v>137</v>
      </c>
      <c r="H60" s="36" t="s">
        <v>112</v>
      </c>
      <c r="I60" s="34" t="s">
        <v>138</v>
      </c>
    </row>
    <row r="61" spans="1:9" s="20" customFormat="1" ht="31.5" x14ac:dyDescent="0.25">
      <c r="A61" s="123" t="s">
        <v>11</v>
      </c>
      <c r="B61" s="123"/>
      <c r="C61" s="48" t="s">
        <v>86</v>
      </c>
      <c r="D61" s="48"/>
      <c r="E61" s="123" t="s">
        <v>92</v>
      </c>
      <c r="F61" s="21" t="s">
        <v>99</v>
      </c>
      <c r="G61" s="128" t="s">
        <v>100</v>
      </c>
      <c r="H61" s="127">
        <f>'Power Density'!G8</f>
        <v>500</v>
      </c>
      <c r="I61" s="136"/>
    </row>
    <row r="62" spans="1:9" ht="44.25" customHeight="1" x14ac:dyDescent="0.25">
      <c r="A62" s="151" t="s">
        <v>139</v>
      </c>
      <c r="B62" s="151"/>
      <c r="C62" s="151"/>
      <c r="D62" s="151"/>
      <c r="E62" s="151"/>
      <c r="F62" s="151"/>
      <c r="G62" s="151"/>
      <c r="H62" s="151"/>
      <c r="I62" s="151"/>
    </row>
    <row r="63" spans="1:9" s="20" customFormat="1" ht="47.25" x14ac:dyDescent="0.25">
      <c r="A63" s="34" t="s">
        <v>10</v>
      </c>
      <c r="B63" s="34"/>
      <c r="C63" s="54" t="s">
        <v>86</v>
      </c>
      <c r="D63" s="54"/>
      <c r="E63" s="34" t="s">
        <v>87</v>
      </c>
      <c r="F63" s="35" t="s">
        <v>140</v>
      </c>
      <c r="G63" s="34" t="s">
        <v>141</v>
      </c>
      <c r="H63" s="36" t="s">
        <v>142</v>
      </c>
      <c r="I63" s="37" t="s">
        <v>143</v>
      </c>
    </row>
    <row r="64" spans="1:9" s="20" customFormat="1" ht="31.5" x14ac:dyDescent="0.25">
      <c r="A64" s="123" t="s">
        <v>11</v>
      </c>
      <c r="B64" s="123"/>
      <c r="C64" s="48" t="s">
        <v>86</v>
      </c>
      <c r="D64" s="48"/>
      <c r="E64" s="123" t="s">
        <v>92</v>
      </c>
      <c r="F64" s="21" t="s">
        <v>101</v>
      </c>
      <c r="G64" s="128" t="s">
        <v>102</v>
      </c>
      <c r="H64" s="127">
        <f>'Tool 05.1 (PEbess,y) '!G6</f>
        <v>52500</v>
      </c>
      <c r="I64" s="26"/>
    </row>
    <row r="65" spans="1:9" ht="44.25" customHeight="1" x14ac:dyDescent="0.25">
      <c r="A65" s="151" t="s">
        <v>144</v>
      </c>
      <c r="B65" s="151"/>
      <c r="C65" s="151"/>
      <c r="D65" s="151"/>
      <c r="E65" s="151"/>
      <c r="F65" s="151"/>
      <c r="G65" s="151"/>
      <c r="H65" s="151"/>
      <c r="I65" s="151"/>
    </row>
    <row r="66" spans="1:9" s="20" customFormat="1" ht="26.25" x14ac:dyDescent="0.25">
      <c r="A66" s="49" t="s">
        <v>10</v>
      </c>
      <c r="B66" s="49"/>
      <c r="C66" s="50" t="s">
        <v>86</v>
      </c>
      <c r="D66" s="50"/>
      <c r="E66" s="124" t="s">
        <v>92</v>
      </c>
      <c r="F66" s="21" t="s">
        <v>145</v>
      </c>
      <c r="G66" s="126" t="s">
        <v>146</v>
      </c>
      <c r="H66" s="125">
        <f>H67*H68</f>
        <v>68500</v>
      </c>
      <c r="I66" s="136"/>
    </row>
    <row r="67" spans="1:9" s="20" customFormat="1" ht="47.25" x14ac:dyDescent="0.25">
      <c r="A67" s="50" t="s">
        <v>10</v>
      </c>
      <c r="B67" s="50"/>
      <c r="C67" s="50" t="s">
        <v>86</v>
      </c>
      <c r="D67" s="50"/>
      <c r="E67" s="124" t="s">
        <v>92</v>
      </c>
      <c r="F67" s="21" t="s">
        <v>147</v>
      </c>
      <c r="G67" s="136" t="s">
        <v>148</v>
      </c>
      <c r="H67" s="125">
        <v>100000</v>
      </c>
      <c r="I67" s="136"/>
    </row>
    <row r="68" spans="1:9" s="20" customFormat="1" ht="31.5" x14ac:dyDescent="0.25">
      <c r="A68" s="50" t="s">
        <v>10</v>
      </c>
      <c r="B68" s="50"/>
      <c r="C68" s="50" t="s">
        <v>86</v>
      </c>
      <c r="D68" s="50"/>
      <c r="E68" s="124" t="s">
        <v>92</v>
      </c>
      <c r="F68" s="21" t="s">
        <v>149</v>
      </c>
      <c r="G68" s="136" t="s">
        <v>150</v>
      </c>
      <c r="H68" s="125">
        <f>'Tool 07 Combined Margin'!G8</f>
        <v>0.68500000000000005</v>
      </c>
      <c r="I68" s="136" t="s">
        <v>151</v>
      </c>
    </row>
    <row r="69" spans="1:9" ht="44.25" customHeight="1" x14ac:dyDescent="0.25">
      <c r="A69" s="151" t="s">
        <v>152</v>
      </c>
      <c r="B69" s="151"/>
      <c r="C69" s="151"/>
      <c r="D69" s="151"/>
      <c r="E69" s="151"/>
      <c r="F69" s="151"/>
      <c r="G69" s="151"/>
      <c r="H69" s="151"/>
      <c r="I69" s="151"/>
    </row>
    <row r="70" spans="1:9" s="20" customFormat="1" ht="94.5" x14ac:dyDescent="0.25">
      <c r="A70" s="34" t="s">
        <v>10</v>
      </c>
      <c r="B70" s="34"/>
      <c r="C70" s="34" t="s">
        <v>11</v>
      </c>
      <c r="D70" s="34"/>
      <c r="E70" s="34" t="s">
        <v>87</v>
      </c>
      <c r="F70" s="35" t="s">
        <v>140</v>
      </c>
      <c r="G70" s="34" t="s">
        <v>153</v>
      </c>
      <c r="H70" s="36" t="s">
        <v>154</v>
      </c>
      <c r="I70" s="37" t="s">
        <v>155</v>
      </c>
    </row>
    <row r="71" spans="1:9" s="20" customFormat="1" ht="47.25" x14ac:dyDescent="0.25">
      <c r="A71" s="27" t="s">
        <v>10</v>
      </c>
      <c r="B71" s="27"/>
      <c r="C71" s="48" t="s">
        <v>86</v>
      </c>
      <c r="D71" s="48"/>
      <c r="E71" s="123" t="s">
        <v>92</v>
      </c>
      <c r="F71" s="21" t="s">
        <v>147</v>
      </c>
      <c r="G71" s="136" t="s">
        <v>148</v>
      </c>
      <c r="H71" s="127">
        <f>Greenfield!G3</f>
        <v>100</v>
      </c>
      <c r="I71" s="26"/>
    </row>
    <row r="72" spans="1:9" ht="44.25" customHeight="1" x14ac:dyDescent="0.25">
      <c r="A72" s="150" t="s">
        <v>156</v>
      </c>
      <c r="B72" s="150"/>
      <c r="C72" s="150"/>
      <c r="D72" s="150"/>
      <c r="E72" s="150"/>
      <c r="F72" s="150"/>
      <c r="G72" s="150"/>
      <c r="H72" s="150"/>
      <c r="I72" s="150"/>
    </row>
    <row r="73" spans="1:9" ht="30.75" x14ac:dyDescent="0.25">
      <c r="A73" s="27" t="s">
        <v>10</v>
      </c>
      <c r="B73" s="27"/>
      <c r="C73" s="48" t="s">
        <v>86</v>
      </c>
      <c r="D73" s="145" t="s">
        <v>157</v>
      </c>
      <c r="E73" s="55" t="s">
        <v>92</v>
      </c>
      <c r="F73" s="15" t="s">
        <v>158</v>
      </c>
      <c r="G73" s="16" t="s">
        <v>159</v>
      </c>
      <c r="H73" s="17">
        <f>H74-H75</f>
        <v>13715</v>
      </c>
      <c r="I73" s="19"/>
    </row>
    <row r="74" spans="1:9" ht="30.75" x14ac:dyDescent="0.25">
      <c r="A74" s="27" t="s">
        <v>10</v>
      </c>
      <c r="B74" s="27"/>
      <c r="C74" s="48" t="s">
        <v>86</v>
      </c>
      <c r="D74" s="145" t="s">
        <v>160</v>
      </c>
      <c r="E74" s="55" t="s">
        <v>92</v>
      </c>
      <c r="F74" s="15" t="s">
        <v>161</v>
      </c>
      <c r="G74" s="19" t="s">
        <v>162</v>
      </c>
      <c r="H74" s="17">
        <f>H66</f>
        <v>68500</v>
      </c>
      <c r="I74" s="19"/>
    </row>
    <row r="75" spans="1:9" ht="30.75" x14ac:dyDescent="0.25">
      <c r="A75" s="27" t="s">
        <v>10</v>
      </c>
      <c r="B75" s="27"/>
      <c r="C75" s="48" t="s">
        <v>86</v>
      </c>
      <c r="D75" s="145" t="s">
        <v>163</v>
      </c>
      <c r="E75" s="55" t="s">
        <v>92</v>
      </c>
      <c r="F75" s="15" t="s">
        <v>164</v>
      </c>
      <c r="G75" s="19" t="s">
        <v>165</v>
      </c>
      <c r="H75" s="17">
        <f>H34</f>
        <v>54785</v>
      </c>
      <c r="I75" s="19"/>
    </row>
  </sheetData>
  <mergeCells count="12">
    <mergeCell ref="A2:I2"/>
    <mergeCell ref="A33:I33"/>
    <mergeCell ref="A39:I39"/>
    <mergeCell ref="A41:I41"/>
    <mergeCell ref="A45:I45"/>
    <mergeCell ref="A31:I31"/>
    <mergeCell ref="A72:I72"/>
    <mergeCell ref="A51:I51"/>
    <mergeCell ref="A59:I59"/>
    <mergeCell ref="A62:I62"/>
    <mergeCell ref="A65:I65"/>
    <mergeCell ref="A69:I69"/>
  </mergeCells>
  <phoneticPr fontId="9" type="noConversion"/>
  <dataValidations count="4">
    <dataValidation type="list" allowBlank="1" showInputMessage="1" showErrorMessage="1" sqref="H60" xr:uid="{2F1A03C8-93DC-43F9-A35F-C36C382D79C3}">
      <formula1>"yes,no"</formula1>
    </dataValidation>
    <dataValidation type="list" allowBlank="1" showInputMessage="1" showErrorMessage="1" sqref="H63" xr:uid="{5845C2FB-19D5-4357-9201-3A278F571B0A}">
      <formula1>"Grid,Fossil Fuel"</formula1>
    </dataValidation>
    <dataValidation type="list" allowBlank="1" showInputMessage="1" showErrorMessage="1" sqref="H70" xr:uid="{00354F80-1AA2-42B4-96AA-81457C2D6A5B}">
      <formula1>"Greenfield Power Plants,Capacity addition to hydro or geothermal, Retrofit/Rehab/Replacement"</formula1>
    </dataValidation>
    <dataValidation type="list" allowBlank="1" showInputMessage="1" showErrorMessage="1" sqref="H32" xr:uid="{23774E87-A9AB-4800-9B44-405CD3DA2E69}">
      <formula1>"Tool 32,Tool 01"</formula1>
    </dataValidation>
  </dataValidations>
  <hyperlinks>
    <hyperlink ref="H18" r:id="rId1" xr:uid="{F0A3BD07-5230-4594-89FB-F31DEA7F22D8}"/>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09F100F-3639-418C-A126-CE90CA4BEDA1}">
          <x14:formula1>
            <xm:f>'IWA Properties'!$A$2:$A$274</xm:f>
          </x14:formula1>
          <xm:sqref>D73:D75 D3:D30</xm:sqref>
        </x14:dataValidation>
        <x14:dataValidation type="list" allowBlank="1" showInputMessage="1" showErrorMessage="1" xr:uid="{D38C0BB9-868A-407F-A49D-2A8734D4B1DB}">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5E8A-4375-4847-B8DF-2E9A86BAEA16}">
  <dimension ref="A1:H11"/>
  <sheetViews>
    <sheetView zoomScale="90" zoomScaleNormal="90" workbookViewId="0">
      <pane ySplit="1" topLeftCell="A8" activePane="bottomLeft" state="frozen"/>
      <selection activeCell="B1" sqref="B1"/>
      <selection pane="bottomLeft" activeCell="G8" sqref="G8"/>
    </sheetView>
  </sheetViews>
  <sheetFormatPr defaultColWidth="8.85546875" defaultRowHeight="15" x14ac:dyDescent="0.25"/>
  <cols>
    <col min="1" max="1" width="11.7109375" customWidth="1"/>
    <col min="2" max="2" width="13" customWidth="1"/>
    <col min="3" max="3" width="12.42578125" customWidth="1"/>
    <col min="4" max="4" width="13.7109375" bestFit="1" customWidth="1"/>
    <col min="5" max="5" width="27.42578125" bestFit="1" customWidth="1"/>
    <col min="6" max="6" width="74.42578125" customWidth="1"/>
    <col min="7" max="7" width="18.42578125" customWidth="1"/>
    <col min="8" max="8" width="107" customWidth="1"/>
  </cols>
  <sheetData>
    <row r="1" spans="1:8" ht="39.75" customHeight="1" x14ac:dyDescent="0.3">
      <c r="A1" s="6" t="s">
        <v>0</v>
      </c>
      <c r="B1" s="6" t="s">
        <v>1</v>
      </c>
      <c r="C1" s="5" t="s">
        <v>2</v>
      </c>
      <c r="D1" s="6" t="s">
        <v>4</v>
      </c>
      <c r="E1" s="6" t="s">
        <v>5</v>
      </c>
      <c r="F1" s="1" t="s">
        <v>6</v>
      </c>
      <c r="G1" s="1" t="s">
        <v>7</v>
      </c>
      <c r="H1" s="5" t="s">
        <v>8</v>
      </c>
    </row>
    <row r="2" spans="1:8" ht="44.25" customHeight="1" x14ac:dyDescent="0.25">
      <c r="A2" s="151" t="s">
        <v>431</v>
      </c>
      <c r="B2" s="151"/>
      <c r="C2" s="151"/>
      <c r="D2" s="151"/>
      <c r="E2" s="151"/>
      <c r="F2" s="151"/>
      <c r="G2" s="151"/>
      <c r="H2" s="151"/>
    </row>
    <row r="3" spans="1:8" s="20" customFormat="1" ht="31.5" x14ac:dyDescent="0.25">
      <c r="A3" s="48" t="s">
        <v>112</v>
      </c>
      <c r="B3" s="48"/>
      <c r="C3" s="123" t="s">
        <v>86</v>
      </c>
      <c r="D3" s="48" t="s">
        <v>417</v>
      </c>
      <c r="E3" s="21" t="s">
        <v>147</v>
      </c>
      <c r="F3" s="136" t="s">
        <v>432</v>
      </c>
      <c r="G3" s="111">
        <f>G9-(G5)</f>
        <v>98</v>
      </c>
      <c r="H3" s="136" t="s">
        <v>433</v>
      </c>
    </row>
    <row r="4" spans="1:8" s="20" customFormat="1" ht="26.25" x14ac:dyDescent="0.25">
      <c r="A4" s="48" t="s">
        <v>112</v>
      </c>
      <c r="B4" s="48"/>
      <c r="C4" s="123" t="s">
        <v>86</v>
      </c>
      <c r="D4" s="48" t="s">
        <v>417</v>
      </c>
      <c r="E4" s="21" t="s">
        <v>147</v>
      </c>
      <c r="F4" s="136" t="s">
        <v>434</v>
      </c>
      <c r="G4" s="111">
        <f>0</f>
        <v>0</v>
      </c>
      <c r="H4" s="136"/>
    </row>
    <row r="5" spans="1:8" s="20" customFormat="1" ht="23.25" x14ac:dyDescent="0.25">
      <c r="A5" s="48" t="s">
        <v>112</v>
      </c>
      <c r="B5" s="48"/>
      <c r="C5" s="123" t="s">
        <v>86</v>
      </c>
      <c r="D5" s="48" t="s">
        <v>417</v>
      </c>
      <c r="E5" s="21"/>
      <c r="F5" s="136" t="s">
        <v>435</v>
      </c>
      <c r="G5" s="111">
        <f>G10+G11</f>
        <v>2</v>
      </c>
      <c r="H5" s="136" t="s">
        <v>436</v>
      </c>
    </row>
    <row r="6" spans="1:8" s="20" customFormat="1" ht="110.25" x14ac:dyDescent="0.25">
      <c r="A6" s="130" t="s">
        <v>112</v>
      </c>
      <c r="B6" s="130"/>
      <c r="C6" s="130" t="s">
        <v>112</v>
      </c>
      <c r="D6" s="52" t="s">
        <v>72</v>
      </c>
      <c r="E6" s="23" t="s">
        <v>437</v>
      </c>
      <c r="F6" s="131" t="s">
        <v>438</v>
      </c>
      <c r="G6" s="140">
        <v>45158</v>
      </c>
      <c r="H6" s="135" t="s">
        <v>439</v>
      </c>
    </row>
    <row r="7" spans="1:8" ht="37.5" x14ac:dyDescent="0.25">
      <c r="A7" s="65" t="s">
        <v>10</v>
      </c>
      <c r="B7" s="61"/>
      <c r="C7" s="65" t="s">
        <v>86</v>
      </c>
      <c r="D7" s="65" t="s">
        <v>440</v>
      </c>
      <c r="E7" s="67" t="s">
        <v>441</v>
      </c>
      <c r="F7" s="63" t="s">
        <v>442</v>
      </c>
      <c r="G7" s="59" t="s">
        <v>443</v>
      </c>
      <c r="H7" s="63" t="s">
        <v>444</v>
      </c>
    </row>
    <row r="8" spans="1:8" ht="18.75" x14ac:dyDescent="0.25">
      <c r="A8" s="31" t="s">
        <v>10</v>
      </c>
      <c r="B8" s="2"/>
      <c r="C8" s="31" t="s">
        <v>112</v>
      </c>
      <c r="D8" s="31" t="s">
        <v>445</v>
      </c>
      <c r="E8" s="32"/>
      <c r="F8" s="10" t="s">
        <v>446</v>
      </c>
      <c r="G8" s="33" t="s">
        <v>447</v>
      </c>
      <c r="H8" s="10" t="s">
        <v>448</v>
      </c>
    </row>
    <row r="9" spans="1:8" s="20" customFormat="1" ht="31.5" x14ac:dyDescent="0.25">
      <c r="A9" s="52" t="s">
        <v>112</v>
      </c>
      <c r="B9" s="52"/>
      <c r="C9" s="130" t="s">
        <v>112</v>
      </c>
      <c r="D9" s="52" t="s">
        <v>396</v>
      </c>
      <c r="E9" s="23" t="s">
        <v>422</v>
      </c>
      <c r="F9" s="135" t="s">
        <v>449</v>
      </c>
      <c r="G9" s="25">
        <v>100</v>
      </c>
      <c r="H9" s="135"/>
    </row>
    <row r="10" spans="1:8" s="20" customFormat="1" ht="47.25" x14ac:dyDescent="0.25">
      <c r="A10" s="130" t="s">
        <v>112</v>
      </c>
      <c r="B10" s="130"/>
      <c r="C10" s="130" t="s">
        <v>112</v>
      </c>
      <c r="D10" s="130" t="s">
        <v>396</v>
      </c>
      <c r="E10" s="23" t="s">
        <v>450</v>
      </c>
      <c r="F10" s="135" t="s">
        <v>451</v>
      </c>
      <c r="G10" s="141">
        <v>1</v>
      </c>
      <c r="H10" s="135" t="s">
        <v>452</v>
      </c>
    </row>
    <row r="11" spans="1:8" s="20" customFormat="1" ht="63" x14ac:dyDescent="0.25">
      <c r="A11" s="130" t="s">
        <v>112</v>
      </c>
      <c r="B11" s="130"/>
      <c r="C11" s="130" t="s">
        <v>112</v>
      </c>
      <c r="D11" s="130" t="s">
        <v>396</v>
      </c>
      <c r="E11" s="23" t="s">
        <v>453</v>
      </c>
      <c r="F11" s="135" t="s">
        <v>454</v>
      </c>
      <c r="G11" s="141">
        <v>1</v>
      </c>
      <c r="H11" s="135"/>
    </row>
  </sheetData>
  <mergeCells count="1">
    <mergeCell ref="A2:H2"/>
  </mergeCells>
  <dataValidations count="1">
    <dataValidation type="list" allowBlank="1" showInputMessage="1" showErrorMessage="1" sqref="G7" xr:uid="{59948707-26C2-4E36-ADD1-6507236FE01E}">
      <formula1>"Before,On/After"</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AF-116A-4EFB-AD8D-708F5C2826DB}">
  <dimension ref="A1:H14"/>
  <sheetViews>
    <sheetView workbookViewId="0">
      <pane ySplit="1" topLeftCell="A6" activePane="bottomLeft" state="frozen"/>
      <selection pane="bottomLeft" activeCell="G7" sqref="G7"/>
    </sheetView>
  </sheetViews>
  <sheetFormatPr defaultColWidth="8.85546875" defaultRowHeight="15" x14ac:dyDescent="0.25"/>
  <cols>
    <col min="1" max="1" width="11.42578125" customWidth="1"/>
    <col min="2" max="2" width="13.140625" customWidth="1"/>
    <col min="3" max="3" width="11.140625" customWidth="1"/>
    <col min="4" max="4" width="10.28515625" customWidth="1"/>
    <col min="5" max="5" width="26.42578125" customWidth="1"/>
    <col min="6" max="6" width="61.140625" customWidth="1"/>
    <col min="7" max="7" width="23.7109375" customWidth="1"/>
    <col min="8" max="8" width="65.85546875" customWidth="1"/>
  </cols>
  <sheetData>
    <row r="1" spans="1:8" ht="39.75" customHeight="1" x14ac:dyDescent="0.3">
      <c r="A1" s="6" t="s">
        <v>0</v>
      </c>
      <c r="B1" s="6" t="s">
        <v>1</v>
      </c>
      <c r="C1" s="5" t="s">
        <v>2</v>
      </c>
      <c r="D1" s="6" t="s">
        <v>4</v>
      </c>
      <c r="E1" s="6" t="s">
        <v>5</v>
      </c>
      <c r="F1" s="1" t="s">
        <v>6</v>
      </c>
      <c r="G1" s="1" t="s">
        <v>7</v>
      </c>
      <c r="H1" s="5" t="s">
        <v>8</v>
      </c>
    </row>
    <row r="2" spans="1:8" s="4" customFormat="1" ht="40.5" customHeight="1" x14ac:dyDescent="0.25">
      <c r="A2" s="151" t="s">
        <v>455</v>
      </c>
      <c r="B2" s="151"/>
      <c r="C2" s="151"/>
      <c r="D2" s="151"/>
      <c r="E2" s="151"/>
      <c r="F2" s="151"/>
      <c r="G2" s="151"/>
      <c r="H2" s="151"/>
    </row>
    <row r="3" spans="1:8" ht="37.5" x14ac:dyDescent="0.25">
      <c r="A3" s="65" t="s">
        <v>10</v>
      </c>
      <c r="B3" s="61"/>
      <c r="C3" s="65" t="s">
        <v>86</v>
      </c>
      <c r="D3" s="65" t="s">
        <v>440</v>
      </c>
      <c r="E3" s="67" t="s">
        <v>456</v>
      </c>
      <c r="F3" s="63" t="s">
        <v>457</v>
      </c>
      <c r="G3" s="59" t="s">
        <v>86</v>
      </c>
      <c r="H3" s="63" t="s">
        <v>458</v>
      </c>
    </row>
    <row r="4" spans="1:8" ht="29.25" customHeight="1" x14ac:dyDescent="0.25">
      <c r="A4" s="31" t="s">
        <v>10</v>
      </c>
      <c r="B4" s="2"/>
      <c r="C4" s="31" t="s">
        <v>112</v>
      </c>
      <c r="D4" s="31" t="s">
        <v>445</v>
      </c>
      <c r="E4" s="32"/>
      <c r="F4" s="10" t="s">
        <v>459</v>
      </c>
      <c r="G4" s="33" t="s">
        <v>447</v>
      </c>
      <c r="H4" s="10" t="s">
        <v>448</v>
      </c>
    </row>
    <row r="5" spans="1:8" ht="90" x14ac:dyDescent="0.25">
      <c r="A5" s="65" t="s">
        <v>10</v>
      </c>
      <c r="B5" s="61"/>
      <c r="C5" s="65" t="s">
        <v>86</v>
      </c>
      <c r="D5" s="65" t="s">
        <v>440</v>
      </c>
      <c r="E5" s="67" t="s">
        <v>460</v>
      </c>
      <c r="F5" s="63" t="s">
        <v>461</v>
      </c>
      <c r="G5" s="68" t="s">
        <v>462</v>
      </c>
      <c r="H5" s="63" t="s">
        <v>463</v>
      </c>
    </row>
    <row r="6" spans="1:8" ht="29.25" customHeight="1" x14ac:dyDescent="0.25">
      <c r="A6" s="31" t="s">
        <v>10</v>
      </c>
      <c r="B6" s="2"/>
      <c r="C6" s="31" t="s">
        <v>112</v>
      </c>
      <c r="D6" s="31" t="s">
        <v>445</v>
      </c>
      <c r="E6" s="32"/>
      <c r="F6" s="10" t="s">
        <v>459</v>
      </c>
      <c r="G6" s="33" t="s">
        <v>447</v>
      </c>
      <c r="H6" s="10" t="s">
        <v>448</v>
      </c>
    </row>
    <row r="7" spans="1:8" ht="45" x14ac:dyDescent="0.25">
      <c r="A7" s="65" t="s">
        <v>10</v>
      </c>
      <c r="B7" s="61"/>
      <c r="C7" s="65" t="s">
        <v>86</v>
      </c>
      <c r="D7" s="65" t="s">
        <v>440</v>
      </c>
      <c r="E7" s="67" t="s">
        <v>464</v>
      </c>
      <c r="F7" s="63" t="s">
        <v>465</v>
      </c>
      <c r="G7" s="59" t="s">
        <v>112</v>
      </c>
      <c r="H7" s="63" t="s">
        <v>466</v>
      </c>
    </row>
    <row r="8" spans="1:8" ht="29.25" customHeight="1" x14ac:dyDescent="0.25">
      <c r="A8" s="31" t="s">
        <v>10</v>
      </c>
      <c r="B8" s="2"/>
      <c r="C8" s="31" t="s">
        <v>112</v>
      </c>
      <c r="D8" s="31" t="s">
        <v>445</v>
      </c>
      <c r="E8" s="32"/>
      <c r="F8" s="10" t="s">
        <v>459</v>
      </c>
      <c r="G8" s="33" t="s">
        <v>447</v>
      </c>
      <c r="H8" s="10" t="s">
        <v>448</v>
      </c>
    </row>
    <row r="9" spans="1:8" ht="60" x14ac:dyDescent="0.25">
      <c r="A9" s="65" t="s">
        <v>10</v>
      </c>
      <c r="B9" s="61"/>
      <c r="C9" s="65" t="s">
        <v>86</v>
      </c>
      <c r="D9" s="65" t="s">
        <v>440</v>
      </c>
      <c r="E9" s="67" t="s">
        <v>467</v>
      </c>
      <c r="F9" s="63" t="s">
        <v>468</v>
      </c>
      <c r="G9" s="68" t="s">
        <v>462</v>
      </c>
      <c r="H9" s="63" t="s">
        <v>469</v>
      </c>
    </row>
    <row r="10" spans="1:8" ht="26.25" customHeight="1" x14ac:dyDescent="0.25">
      <c r="A10" s="31" t="s">
        <v>10</v>
      </c>
      <c r="B10" s="2"/>
      <c r="C10" s="31" t="s">
        <v>112</v>
      </c>
      <c r="D10" s="31" t="s">
        <v>445</v>
      </c>
      <c r="E10" s="32"/>
      <c r="F10" s="10" t="s">
        <v>459</v>
      </c>
      <c r="G10" s="33" t="s">
        <v>447</v>
      </c>
      <c r="H10" s="10" t="s">
        <v>448</v>
      </c>
    </row>
    <row r="11" spans="1:8" ht="60" x14ac:dyDescent="0.25">
      <c r="A11" s="65" t="s">
        <v>10</v>
      </c>
      <c r="B11" s="61"/>
      <c r="C11" s="65" t="s">
        <v>86</v>
      </c>
      <c r="D11" s="65" t="s">
        <v>440</v>
      </c>
      <c r="E11" s="67" t="s">
        <v>470</v>
      </c>
      <c r="F11" s="63" t="s">
        <v>471</v>
      </c>
      <c r="G11" s="59" t="s">
        <v>86</v>
      </c>
      <c r="H11" s="63" t="s">
        <v>472</v>
      </c>
    </row>
    <row r="12" spans="1:8" ht="26.25" customHeight="1" x14ac:dyDescent="0.25">
      <c r="A12" s="31" t="s">
        <v>10</v>
      </c>
      <c r="B12" s="2"/>
      <c r="C12" s="31" t="s">
        <v>112</v>
      </c>
      <c r="D12" s="31" t="s">
        <v>445</v>
      </c>
      <c r="E12" s="32"/>
      <c r="F12" s="10" t="s">
        <v>459</v>
      </c>
      <c r="G12" s="33" t="s">
        <v>447</v>
      </c>
      <c r="H12" s="10" t="s">
        <v>448</v>
      </c>
    </row>
    <row r="13" spans="1:8" ht="33" customHeight="1" x14ac:dyDescent="0.25">
      <c r="A13" s="151" t="s">
        <v>473</v>
      </c>
      <c r="B13" s="151"/>
      <c r="C13" s="151"/>
      <c r="D13" s="151"/>
      <c r="E13" s="151"/>
      <c r="F13" s="151"/>
      <c r="G13" s="151"/>
      <c r="H13" s="151"/>
    </row>
    <row r="14" spans="1:8" ht="42.75" customHeight="1" x14ac:dyDescent="0.25">
      <c r="A14" s="2"/>
      <c r="B14" s="2"/>
      <c r="C14" s="3"/>
      <c r="D14" s="2"/>
      <c r="E14" s="11"/>
      <c r="F14" s="10"/>
      <c r="G14" s="4"/>
    </row>
  </sheetData>
  <mergeCells count="2">
    <mergeCell ref="A2:H2"/>
    <mergeCell ref="A13:H13"/>
  </mergeCells>
  <phoneticPr fontId="9" type="noConversion"/>
  <dataValidations count="2">
    <dataValidation type="list" allowBlank="1" showInputMessage="1" showErrorMessage="1" sqref="G3 G7 G11" xr:uid="{52105A84-4946-4C23-BF83-88EFF3F88360}">
      <formula1>"yes,no"</formula1>
    </dataValidation>
    <dataValidation type="list" allowBlank="1" showInputMessage="1" showErrorMessage="1" sqref="G9 G5" xr:uid="{4883C21E-04E2-4B5A-AEBA-C1223C267272}">
      <formula1>"Yes/Yes,Yes/No,No/Yes,No/No"</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5AB2D-A464-4CFB-8CE3-A26B1D45DEBE}">
  <dimension ref="A1:H83"/>
  <sheetViews>
    <sheetView workbookViewId="0">
      <pane ySplit="1" topLeftCell="A11" activePane="bottomLeft" state="frozen"/>
      <selection pane="bottomLeft" activeCell="G12" sqref="G12"/>
    </sheetView>
  </sheetViews>
  <sheetFormatPr defaultColWidth="8.85546875" defaultRowHeight="15" x14ac:dyDescent="0.25"/>
  <cols>
    <col min="1" max="1" width="11.7109375" customWidth="1"/>
    <col min="2" max="2" width="13.28515625" customWidth="1"/>
    <col min="3" max="3" width="11.140625" customWidth="1"/>
    <col min="4" max="4" width="10.28515625" customWidth="1"/>
    <col min="5" max="5" width="26.42578125" customWidth="1"/>
    <col min="6" max="6" width="59" customWidth="1"/>
    <col min="7" max="7" width="35.7109375" customWidth="1"/>
    <col min="8" max="8" width="81" customWidth="1"/>
  </cols>
  <sheetData>
    <row r="1" spans="1:8" ht="39.75" customHeight="1" x14ac:dyDescent="0.3">
      <c r="A1" s="6" t="s">
        <v>0</v>
      </c>
      <c r="B1" s="6" t="s">
        <v>1</v>
      </c>
      <c r="C1" s="5" t="s">
        <v>2</v>
      </c>
      <c r="D1" s="6" t="s">
        <v>4</v>
      </c>
      <c r="E1" s="6" t="s">
        <v>5</v>
      </c>
      <c r="F1" s="1" t="s">
        <v>6</v>
      </c>
      <c r="G1" s="1" t="s">
        <v>7</v>
      </c>
      <c r="H1" s="5" t="s">
        <v>8</v>
      </c>
    </row>
    <row r="2" spans="1:8" s="4" customFormat="1" ht="39" customHeight="1" x14ac:dyDescent="0.25">
      <c r="A2" s="151" t="s">
        <v>474</v>
      </c>
      <c r="B2" s="151"/>
      <c r="C2" s="151"/>
      <c r="D2" s="151"/>
      <c r="E2" s="151"/>
      <c r="F2" s="151"/>
      <c r="G2" s="151"/>
      <c r="H2" s="151"/>
    </row>
    <row r="3" spans="1:8" ht="37.5" x14ac:dyDescent="0.25">
      <c r="A3" s="65" t="s">
        <v>10</v>
      </c>
      <c r="B3" s="61"/>
      <c r="C3" s="65" t="s">
        <v>86</v>
      </c>
      <c r="D3" s="65" t="s">
        <v>440</v>
      </c>
      <c r="E3" s="67" t="s">
        <v>456</v>
      </c>
      <c r="F3" s="63" t="s">
        <v>457</v>
      </c>
      <c r="G3" s="59" t="s">
        <v>86</v>
      </c>
      <c r="H3" s="63" t="s">
        <v>475</v>
      </c>
    </row>
    <row r="4" spans="1:8" ht="27" customHeight="1" x14ac:dyDescent="0.25">
      <c r="A4" s="31" t="s">
        <v>10</v>
      </c>
      <c r="B4" s="2"/>
      <c r="C4" s="31" t="s">
        <v>112</v>
      </c>
      <c r="D4" s="31" t="s">
        <v>445</v>
      </c>
      <c r="E4" s="32"/>
      <c r="F4" s="10" t="s">
        <v>446</v>
      </c>
      <c r="G4" s="33" t="s">
        <v>447</v>
      </c>
      <c r="H4" s="10" t="s">
        <v>448</v>
      </c>
    </row>
    <row r="5" spans="1:8" ht="30.75" customHeight="1" x14ac:dyDescent="0.25">
      <c r="A5" s="161" t="s">
        <v>476</v>
      </c>
      <c r="B5" s="161"/>
      <c r="C5" s="161"/>
      <c r="D5" s="161"/>
      <c r="E5" s="161"/>
      <c r="F5" s="161"/>
      <c r="G5" s="161"/>
      <c r="H5" s="161"/>
    </row>
    <row r="6" spans="1:8" ht="37.5" x14ac:dyDescent="0.25">
      <c r="A6" s="65" t="s">
        <v>10</v>
      </c>
      <c r="B6" s="61"/>
      <c r="C6" s="65" t="s">
        <v>86</v>
      </c>
      <c r="D6" s="65" t="s">
        <v>440</v>
      </c>
      <c r="E6" s="67" t="s">
        <v>477</v>
      </c>
      <c r="F6" s="63" t="s">
        <v>478</v>
      </c>
      <c r="G6" s="59" t="s">
        <v>86</v>
      </c>
      <c r="H6" s="63" t="s">
        <v>479</v>
      </c>
    </row>
    <row r="7" spans="1:8" ht="50.25" customHeight="1" x14ac:dyDescent="0.25">
      <c r="A7" s="31" t="s">
        <v>10</v>
      </c>
      <c r="B7" s="2"/>
      <c r="C7" s="31" t="s">
        <v>112</v>
      </c>
      <c r="D7" s="31" t="s">
        <v>445</v>
      </c>
      <c r="E7" s="32"/>
      <c r="F7" s="10" t="s">
        <v>446</v>
      </c>
      <c r="G7" s="10" t="s">
        <v>480</v>
      </c>
      <c r="H7" s="10" t="s">
        <v>448</v>
      </c>
    </row>
    <row r="8" spans="1:8" ht="60" x14ac:dyDescent="0.25">
      <c r="A8" s="65" t="s">
        <v>10</v>
      </c>
      <c r="B8" s="61"/>
      <c r="C8" s="65" t="s">
        <v>86</v>
      </c>
      <c r="D8" s="65" t="s">
        <v>440</v>
      </c>
      <c r="E8" s="67" t="s">
        <v>481</v>
      </c>
      <c r="F8" s="63" t="s">
        <v>482</v>
      </c>
      <c r="G8" s="59" t="s">
        <v>86</v>
      </c>
      <c r="H8" s="69" t="s">
        <v>483</v>
      </c>
    </row>
    <row r="9" spans="1:8" ht="60" x14ac:dyDescent="0.25">
      <c r="A9" s="31" t="s">
        <v>10</v>
      </c>
      <c r="B9" s="2"/>
      <c r="C9" s="31" t="s">
        <v>112</v>
      </c>
      <c r="D9" s="31" t="s">
        <v>445</v>
      </c>
      <c r="E9" s="32"/>
      <c r="F9" s="10" t="s">
        <v>446</v>
      </c>
      <c r="G9" s="10" t="s">
        <v>484</v>
      </c>
      <c r="H9" s="10" t="s">
        <v>448</v>
      </c>
    </row>
    <row r="10" spans="1:8" ht="37.5" x14ac:dyDescent="0.25">
      <c r="A10" s="65" t="s">
        <v>10</v>
      </c>
      <c r="B10" s="61"/>
      <c r="C10" s="65" t="s">
        <v>86</v>
      </c>
      <c r="D10" s="65" t="s">
        <v>440</v>
      </c>
      <c r="E10" s="67" t="s">
        <v>485</v>
      </c>
      <c r="F10" s="63" t="s">
        <v>486</v>
      </c>
      <c r="G10" s="59" t="s">
        <v>112</v>
      </c>
      <c r="H10" s="69" t="s">
        <v>487</v>
      </c>
    </row>
    <row r="11" spans="1:8" ht="30" x14ac:dyDescent="0.25">
      <c r="A11" s="31" t="s">
        <v>10</v>
      </c>
      <c r="B11" s="2"/>
      <c r="C11" s="31" t="s">
        <v>112</v>
      </c>
      <c r="D11" s="31" t="s">
        <v>445</v>
      </c>
      <c r="E11" s="32"/>
      <c r="F11" s="10" t="s">
        <v>446</v>
      </c>
      <c r="G11" s="10" t="s">
        <v>447</v>
      </c>
      <c r="H11" s="10" t="s">
        <v>488</v>
      </c>
    </row>
    <row r="12" spans="1:8" ht="45" x14ac:dyDescent="0.25">
      <c r="A12" s="65" t="s">
        <v>10</v>
      </c>
      <c r="B12" s="61"/>
      <c r="C12" s="65" t="s">
        <v>86</v>
      </c>
      <c r="D12" s="65" t="s">
        <v>440</v>
      </c>
      <c r="E12" s="67" t="s">
        <v>489</v>
      </c>
      <c r="F12" s="63" t="s">
        <v>490</v>
      </c>
      <c r="G12" s="59" t="s">
        <v>112</v>
      </c>
      <c r="H12" s="63" t="s">
        <v>491</v>
      </c>
    </row>
    <row r="13" spans="1:8" ht="45" x14ac:dyDescent="0.25">
      <c r="A13" s="31" t="s">
        <v>10</v>
      </c>
      <c r="B13" s="2"/>
      <c r="C13" s="31" t="s">
        <v>112</v>
      </c>
      <c r="D13" s="31" t="s">
        <v>445</v>
      </c>
      <c r="E13" s="32"/>
      <c r="F13" s="10" t="s">
        <v>446</v>
      </c>
      <c r="G13" s="10" t="s">
        <v>492</v>
      </c>
      <c r="H13" s="10" t="s">
        <v>448</v>
      </c>
    </row>
    <row r="14" spans="1:8" ht="37.5" x14ac:dyDescent="0.25">
      <c r="A14" s="65" t="s">
        <v>10</v>
      </c>
      <c r="B14" s="61"/>
      <c r="C14" s="65" t="s">
        <v>86</v>
      </c>
      <c r="D14" s="65" t="s">
        <v>440</v>
      </c>
      <c r="E14" s="67" t="s">
        <v>493</v>
      </c>
      <c r="F14" s="63" t="s">
        <v>494</v>
      </c>
      <c r="G14" s="59" t="s">
        <v>112</v>
      </c>
      <c r="H14" s="63" t="s">
        <v>495</v>
      </c>
    </row>
    <row r="15" spans="1:8" ht="45" x14ac:dyDescent="0.25">
      <c r="A15" s="31" t="s">
        <v>10</v>
      </c>
      <c r="B15" s="2"/>
      <c r="C15" s="31" t="s">
        <v>112</v>
      </c>
      <c r="D15" s="31" t="s">
        <v>445</v>
      </c>
      <c r="E15" s="32"/>
      <c r="F15" s="10" t="s">
        <v>446</v>
      </c>
      <c r="G15" s="10" t="s">
        <v>496</v>
      </c>
      <c r="H15" s="10" t="s">
        <v>448</v>
      </c>
    </row>
    <row r="16" spans="1:8" ht="37.5" x14ac:dyDescent="0.25">
      <c r="A16" s="65" t="s">
        <v>10</v>
      </c>
      <c r="B16" s="61"/>
      <c r="C16" s="65" t="s">
        <v>86</v>
      </c>
      <c r="D16" s="65" t="s">
        <v>440</v>
      </c>
      <c r="E16" s="67" t="s">
        <v>497</v>
      </c>
      <c r="F16" s="63" t="s">
        <v>498</v>
      </c>
      <c r="G16" s="59" t="s">
        <v>112</v>
      </c>
      <c r="H16" s="63" t="s">
        <v>499</v>
      </c>
    </row>
    <row r="17" spans="1:8" ht="99" customHeight="1" x14ac:dyDescent="0.25">
      <c r="A17" s="65" t="s">
        <v>10</v>
      </c>
      <c r="B17" s="61"/>
      <c r="C17" s="65" t="s">
        <v>112</v>
      </c>
      <c r="D17" s="65" t="s">
        <v>440</v>
      </c>
      <c r="E17" s="70" t="s">
        <v>500</v>
      </c>
      <c r="F17" s="63" t="s">
        <v>501</v>
      </c>
      <c r="G17" s="59" t="s">
        <v>112</v>
      </c>
      <c r="H17" s="63" t="s">
        <v>502</v>
      </c>
    </row>
    <row r="18" spans="1:8" ht="18.75" x14ac:dyDescent="0.25">
      <c r="A18" s="31" t="s">
        <v>10</v>
      </c>
      <c r="B18" s="2"/>
      <c r="C18" s="31" t="s">
        <v>112</v>
      </c>
      <c r="D18" s="31" t="s">
        <v>445</v>
      </c>
      <c r="E18" s="32"/>
      <c r="F18" s="10" t="s">
        <v>446</v>
      </c>
      <c r="G18" s="33" t="s">
        <v>447</v>
      </c>
      <c r="H18" s="10" t="s">
        <v>448</v>
      </c>
    </row>
    <row r="19" spans="1:8" ht="45" x14ac:dyDescent="0.25">
      <c r="A19" s="65" t="s">
        <v>10</v>
      </c>
      <c r="B19" s="61"/>
      <c r="C19" s="65" t="s">
        <v>86</v>
      </c>
      <c r="D19" s="65" t="s">
        <v>440</v>
      </c>
      <c r="E19" s="70" t="s">
        <v>503</v>
      </c>
      <c r="F19" s="63" t="s">
        <v>504</v>
      </c>
      <c r="G19" s="59" t="s">
        <v>112</v>
      </c>
      <c r="H19" s="63" t="s">
        <v>505</v>
      </c>
    </row>
    <row r="20" spans="1:8" ht="18.75" x14ac:dyDescent="0.25">
      <c r="A20" s="31" t="s">
        <v>10</v>
      </c>
      <c r="B20" s="2"/>
      <c r="C20" s="31" t="s">
        <v>112</v>
      </c>
      <c r="D20" s="31" t="s">
        <v>445</v>
      </c>
      <c r="E20" s="32"/>
      <c r="F20" s="10" t="s">
        <v>446</v>
      </c>
      <c r="G20" s="33" t="s">
        <v>447</v>
      </c>
      <c r="H20" s="10" t="s">
        <v>448</v>
      </c>
    </row>
    <row r="21" spans="1:8" ht="70.5" customHeight="1" x14ac:dyDescent="0.25">
      <c r="A21" s="65" t="s">
        <v>10</v>
      </c>
      <c r="B21" s="61"/>
      <c r="C21" s="65" t="s">
        <v>86</v>
      </c>
      <c r="D21" s="65" t="s">
        <v>440</v>
      </c>
      <c r="E21" s="67" t="s">
        <v>506</v>
      </c>
      <c r="F21" s="63" t="s">
        <v>498</v>
      </c>
      <c r="G21" s="59" t="s">
        <v>112</v>
      </c>
      <c r="H21" s="63" t="s">
        <v>507</v>
      </c>
    </row>
    <row r="22" spans="1:8" ht="18.75" x14ac:dyDescent="0.25">
      <c r="A22" s="31" t="s">
        <v>10</v>
      </c>
      <c r="B22" s="2"/>
      <c r="C22" s="31" t="s">
        <v>112</v>
      </c>
      <c r="D22" s="31" t="s">
        <v>445</v>
      </c>
      <c r="E22" s="32"/>
      <c r="F22" s="10" t="s">
        <v>446</v>
      </c>
      <c r="G22" s="33" t="s">
        <v>447</v>
      </c>
      <c r="H22" s="10" t="s">
        <v>448</v>
      </c>
    </row>
    <row r="23" spans="1:8" ht="47.25" customHeight="1" x14ac:dyDescent="0.25">
      <c r="A23" s="65" t="s">
        <v>10</v>
      </c>
      <c r="B23" s="61"/>
      <c r="C23" s="65" t="s">
        <v>86</v>
      </c>
      <c r="D23" s="65" t="s">
        <v>440</v>
      </c>
      <c r="E23" s="67" t="s">
        <v>508</v>
      </c>
      <c r="F23" s="63" t="s">
        <v>509</v>
      </c>
      <c r="G23" s="59" t="s">
        <v>112</v>
      </c>
      <c r="H23" s="63" t="s">
        <v>510</v>
      </c>
    </row>
    <row r="24" spans="1:8" ht="18.75" x14ac:dyDescent="0.25">
      <c r="A24" s="31" t="s">
        <v>10</v>
      </c>
      <c r="B24" s="2"/>
      <c r="C24" s="31" t="s">
        <v>112</v>
      </c>
      <c r="D24" s="31" t="s">
        <v>445</v>
      </c>
      <c r="E24" s="32"/>
      <c r="F24" s="10" t="s">
        <v>446</v>
      </c>
      <c r="G24" s="33" t="s">
        <v>447</v>
      </c>
      <c r="H24" s="10" t="s">
        <v>448</v>
      </c>
    </row>
    <row r="25" spans="1:8" ht="47.25" customHeight="1" x14ac:dyDescent="0.25">
      <c r="A25" s="65" t="s">
        <v>10</v>
      </c>
      <c r="B25" s="61"/>
      <c r="C25" s="65" t="s">
        <v>86</v>
      </c>
      <c r="D25" s="65" t="s">
        <v>440</v>
      </c>
      <c r="E25" s="67" t="s">
        <v>511</v>
      </c>
      <c r="F25" s="63" t="s">
        <v>512</v>
      </c>
      <c r="G25" s="59" t="s">
        <v>86</v>
      </c>
      <c r="H25" s="63" t="s">
        <v>513</v>
      </c>
    </row>
    <row r="26" spans="1:8" ht="18.75" x14ac:dyDescent="0.25">
      <c r="A26" s="31" t="s">
        <v>10</v>
      </c>
      <c r="B26" s="2"/>
      <c r="C26" s="31" t="s">
        <v>112</v>
      </c>
      <c r="D26" s="31" t="s">
        <v>445</v>
      </c>
      <c r="E26" s="32"/>
      <c r="F26" s="10" t="s">
        <v>446</v>
      </c>
      <c r="G26" s="33" t="s">
        <v>447</v>
      </c>
      <c r="H26" s="10" t="s">
        <v>448</v>
      </c>
    </row>
    <row r="27" spans="1:8" ht="33" customHeight="1" x14ac:dyDescent="0.25">
      <c r="A27" s="161" t="s">
        <v>514</v>
      </c>
      <c r="B27" s="161"/>
      <c r="C27" s="161"/>
      <c r="D27" s="161"/>
      <c r="E27" s="161"/>
      <c r="F27" s="161"/>
      <c r="G27" s="161"/>
      <c r="H27" s="161"/>
    </row>
    <row r="28" spans="1:8" ht="74.25" customHeight="1" x14ac:dyDescent="0.25">
      <c r="A28" s="2"/>
      <c r="B28" s="2"/>
      <c r="C28" s="3"/>
      <c r="D28" s="2"/>
      <c r="E28" s="11"/>
      <c r="F28" s="10"/>
      <c r="G28" s="4"/>
    </row>
    <row r="62" spans="1:8" ht="92.25" customHeight="1" x14ac:dyDescent="0.25"/>
    <row r="63" spans="1:8" ht="33" customHeight="1" x14ac:dyDescent="0.25">
      <c r="A63" s="161" t="s">
        <v>515</v>
      </c>
      <c r="B63" s="161"/>
      <c r="C63" s="161"/>
      <c r="D63" s="161"/>
      <c r="E63" s="161"/>
      <c r="F63" s="161"/>
      <c r="G63" s="161"/>
      <c r="H63" s="161"/>
    </row>
    <row r="64" spans="1:8" ht="37.5" x14ac:dyDescent="0.25">
      <c r="A64" s="65" t="s">
        <v>10</v>
      </c>
      <c r="B64" s="61"/>
      <c r="C64" s="65" t="s">
        <v>86</v>
      </c>
      <c r="D64" s="65" t="s">
        <v>440</v>
      </c>
      <c r="E64" s="67" t="s">
        <v>477</v>
      </c>
      <c r="F64" s="63" t="s">
        <v>478</v>
      </c>
      <c r="G64" s="68" t="s">
        <v>10</v>
      </c>
      <c r="H64" s="63" t="s">
        <v>516</v>
      </c>
    </row>
    <row r="65" spans="1:8" ht="30" x14ac:dyDescent="0.25">
      <c r="A65" s="31" t="s">
        <v>10</v>
      </c>
      <c r="B65" s="2"/>
      <c r="C65" s="31" t="s">
        <v>112</v>
      </c>
      <c r="D65" s="31" t="s">
        <v>445</v>
      </c>
      <c r="E65" s="32"/>
      <c r="F65" s="10" t="s">
        <v>446</v>
      </c>
      <c r="G65" s="10" t="s">
        <v>480</v>
      </c>
      <c r="H65" s="10" t="s">
        <v>448</v>
      </c>
    </row>
    <row r="66" spans="1:8" ht="60" x14ac:dyDescent="0.25">
      <c r="A66" s="65" t="s">
        <v>10</v>
      </c>
      <c r="B66" s="61"/>
      <c r="C66" s="65" t="s">
        <v>86</v>
      </c>
      <c r="D66" s="65" t="s">
        <v>440</v>
      </c>
      <c r="E66" s="67" t="s">
        <v>481</v>
      </c>
      <c r="F66" s="63" t="s">
        <v>482</v>
      </c>
      <c r="G66" s="68" t="s">
        <v>11</v>
      </c>
      <c r="H66" s="69" t="s">
        <v>483</v>
      </c>
    </row>
    <row r="67" spans="1:8" ht="60" x14ac:dyDescent="0.25">
      <c r="A67" s="31" t="s">
        <v>10</v>
      </c>
      <c r="B67" s="2"/>
      <c r="C67" s="31" t="s">
        <v>112</v>
      </c>
      <c r="D67" s="31" t="s">
        <v>445</v>
      </c>
      <c r="E67" s="32"/>
      <c r="F67" s="10" t="s">
        <v>446</v>
      </c>
      <c r="G67" s="10" t="s">
        <v>484</v>
      </c>
      <c r="H67" s="10" t="s">
        <v>448</v>
      </c>
    </row>
    <row r="68" spans="1:8" ht="37.5" x14ac:dyDescent="0.25">
      <c r="A68" s="65" t="s">
        <v>10</v>
      </c>
      <c r="B68" s="61"/>
      <c r="C68" s="65" t="s">
        <v>86</v>
      </c>
      <c r="D68" s="65" t="s">
        <v>440</v>
      </c>
      <c r="E68" s="67" t="s">
        <v>485</v>
      </c>
      <c r="F68" s="63" t="s">
        <v>486</v>
      </c>
      <c r="G68" s="64" t="s">
        <v>11</v>
      </c>
      <c r="H68" s="69" t="s">
        <v>487</v>
      </c>
    </row>
    <row r="69" spans="1:8" ht="30" x14ac:dyDescent="0.25">
      <c r="A69" s="31" t="s">
        <v>10</v>
      </c>
      <c r="B69" s="2"/>
      <c r="C69" s="31" t="s">
        <v>112</v>
      </c>
      <c r="D69" s="31" t="s">
        <v>445</v>
      </c>
      <c r="E69" s="32"/>
      <c r="F69" s="10" t="s">
        <v>446</v>
      </c>
      <c r="G69" s="10" t="s">
        <v>447</v>
      </c>
      <c r="H69" s="10" t="s">
        <v>488</v>
      </c>
    </row>
    <row r="70" spans="1:8" ht="45" x14ac:dyDescent="0.25">
      <c r="A70" s="65" t="s">
        <v>10</v>
      </c>
      <c r="B70" s="61"/>
      <c r="C70" s="65" t="s">
        <v>86</v>
      </c>
      <c r="D70" s="65" t="s">
        <v>440</v>
      </c>
      <c r="E70" s="67" t="s">
        <v>489</v>
      </c>
      <c r="F70" s="63" t="s">
        <v>490</v>
      </c>
      <c r="G70" s="64" t="s">
        <v>10</v>
      </c>
      <c r="H70" s="63" t="s">
        <v>491</v>
      </c>
    </row>
    <row r="71" spans="1:8" ht="45" x14ac:dyDescent="0.25">
      <c r="A71" s="31" t="s">
        <v>10</v>
      </c>
      <c r="B71" s="2"/>
      <c r="C71" s="31" t="s">
        <v>112</v>
      </c>
      <c r="D71" s="31" t="s">
        <v>445</v>
      </c>
      <c r="E71" s="32"/>
      <c r="F71" s="10" t="s">
        <v>446</v>
      </c>
      <c r="G71" s="10" t="s">
        <v>492</v>
      </c>
      <c r="H71" s="10" t="s">
        <v>448</v>
      </c>
    </row>
    <row r="72" spans="1:8" ht="37.5" x14ac:dyDescent="0.25">
      <c r="A72" s="65" t="s">
        <v>10</v>
      </c>
      <c r="B72" s="61"/>
      <c r="C72" s="65" t="s">
        <v>86</v>
      </c>
      <c r="D72" s="65" t="s">
        <v>440</v>
      </c>
      <c r="E72" s="67" t="s">
        <v>493</v>
      </c>
      <c r="F72" s="63" t="s">
        <v>494</v>
      </c>
      <c r="G72" s="64" t="s">
        <v>10</v>
      </c>
      <c r="H72" s="63" t="s">
        <v>517</v>
      </c>
    </row>
    <row r="73" spans="1:8" ht="45" x14ac:dyDescent="0.25">
      <c r="A73" s="31" t="s">
        <v>10</v>
      </c>
      <c r="B73" s="2"/>
      <c r="C73" s="31" t="s">
        <v>112</v>
      </c>
      <c r="D73" s="31" t="s">
        <v>445</v>
      </c>
      <c r="E73" s="32"/>
      <c r="F73" s="10" t="s">
        <v>446</v>
      </c>
      <c r="G73" s="10" t="s">
        <v>496</v>
      </c>
      <c r="H73" s="10" t="s">
        <v>448</v>
      </c>
    </row>
    <row r="74" spans="1:8" ht="37.5" x14ac:dyDescent="0.25">
      <c r="A74" s="65" t="s">
        <v>10</v>
      </c>
      <c r="B74" s="61"/>
      <c r="C74" s="65" t="s">
        <v>86</v>
      </c>
      <c r="D74" s="65" t="s">
        <v>440</v>
      </c>
      <c r="E74" s="67" t="s">
        <v>497</v>
      </c>
      <c r="F74" s="63" t="s">
        <v>498</v>
      </c>
      <c r="G74" s="63" t="s">
        <v>10</v>
      </c>
      <c r="H74" s="63" t="s">
        <v>518</v>
      </c>
    </row>
    <row r="75" spans="1:8" ht="99" customHeight="1" x14ac:dyDescent="0.25">
      <c r="A75" s="65" t="s">
        <v>10</v>
      </c>
      <c r="B75" s="61"/>
      <c r="C75" s="65" t="s">
        <v>86</v>
      </c>
      <c r="D75" s="65" t="s">
        <v>440</v>
      </c>
      <c r="E75" s="70" t="s">
        <v>519</v>
      </c>
      <c r="F75" s="63" t="s">
        <v>501</v>
      </c>
      <c r="G75" s="63" t="s">
        <v>10</v>
      </c>
      <c r="H75" s="63" t="s">
        <v>520</v>
      </c>
    </row>
    <row r="76" spans="1:8" ht="18.75" x14ac:dyDescent="0.25">
      <c r="A76" s="31" t="s">
        <v>10</v>
      </c>
      <c r="B76" s="2"/>
      <c r="C76" s="31" t="s">
        <v>112</v>
      </c>
      <c r="D76" s="31" t="s">
        <v>445</v>
      </c>
      <c r="E76" s="32"/>
      <c r="F76" s="10" t="s">
        <v>446</v>
      </c>
      <c r="G76" s="33" t="s">
        <v>447</v>
      </c>
      <c r="H76" s="10" t="s">
        <v>448</v>
      </c>
    </row>
    <row r="77" spans="1:8" ht="45" x14ac:dyDescent="0.25">
      <c r="A77" s="65" t="s">
        <v>10</v>
      </c>
      <c r="B77" s="61"/>
      <c r="C77" s="65" t="s">
        <v>86</v>
      </c>
      <c r="D77" s="65" t="s">
        <v>440</v>
      </c>
      <c r="E77" s="70" t="s">
        <v>521</v>
      </c>
      <c r="F77" s="63" t="s">
        <v>504</v>
      </c>
      <c r="G77" s="64" t="s">
        <v>10</v>
      </c>
      <c r="H77" s="63" t="s">
        <v>522</v>
      </c>
    </row>
    <row r="78" spans="1:8" ht="18.75" x14ac:dyDescent="0.25">
      <c r="A78" s="31" t="s">
        <v>10</v>
      </c>
      <c r="B78" s="2"/>
      <c r="C78" s="31" t="s">
        <v>112</v>
      </c>
      <c r="D78" s="31" t="s">
        <v>445</v>
      </c>
      <c r="E78" s="32"/>
      <c r="F78" s="10" t="s">
        <v>446</v>
      </c>
      <c r="G78" s="33" t="s">
        <v>447</v>
      </c>
      <c r="H78" s="10" t="s">
        <v>448</v>
      </c>
    </row>
    <row r="79" spans="1:8" ht="70.5" customHeight="1" x14ac:dyDescent="0.25">
      <c r="A79" s="65" t="s">
        <v>10</v>
      </c>
      <c r="B79" s="61"/>
      <c r="C79" s="65" t="s">
        <v>86</v>
      </c>
      <c r="D79" s="65" t="s">
        <v>440</v>
      </c>
      <c r="E79" s="67" t="s">
        <v>506</v>
      </c>
      <c r="F79" s="63" t="s">
        <v>498</v>
      </c>
      <c r="G79" s="63" t="s">
        <v>10</v>
      </c>
      <c r="H79" s="63" t="s">
        <v>523</v>
      </c>
    </row>
    <row r="80" spans="1:8" ht="18.75" x14ac:dyDescent="0.25">
      <c r="A80" s="31" t="s">
        <v>10</v>
      </c>
      <c r="B80" s="2"/>
      <c r="C80" s="31" t="s">
        <v>112</v>
      </c>
      <c r="D80" s="31" t="s">
        <v>445</v>
      </c>
      <c r="E80" s="32"/>
      <c r="F80" s="10" t="s">
        <v>446</v>
      </c>
      <c r="G80" s="33" t="s">
        <v>447</v>
      </c>
      <c r="H80" s="10" t="s">
        <v>448</v>
      </c>
    </row>
    <row r="81" spans="1:8" ht="47.25" customHeight="1" x14ac:dyDescent="0.25">
      <c r="A81" s="65" t="s">
        <v>10</v>
      </c>
      <c r="B81" s="61"/>
      <c r="C81" s="65" t="s">
        <v>86</v>
      </c>
      <c r="D81" s="65" t="s">
        <v>440</v>
      </c>
      <c r="E81" s="67" t="s">
        <v>524</v>
      </c>
      <c r="F81" s="63" t="s">
        <v>509</v>
      </c>
      <c r="G81" s="64" t="s">
        <v>10</v>
      </c>
      <c r="H81" s="63" t="s">
        <v>525</v>
      </c>
    </row>
    <row r="82" spans="1:8" ht="18.75" x14ac:dyDescent="0.25">
      <c r="A82" s="31" t="s">
        <v>10</v>
      </c>
      <c r="B82" s="2"/>
      <c r="C82" s="31" t="s">
        <v>112</v>
      </c>
      <c r="D82" s="31" t="s">
        <v>445</v>
      </c>
      <c r="E82" s="32"/>
      <c r="F82" s="10" t="s">
        <v>446</v>
      </c>
      <c r="G82" s="33" t="s">
        <v>447</v>
      </c>
      <c r="H82" s="10" t="s">
        <v>448</v>
      </c>
    </row>
    <row r="83" spans="1:8" ht="33" customHeight="1" x14ac:dyDescent="0.25">
      <c r="A83" s="161" t="s">
        <v>526</v>
      </c>
      <c r="B83" s="161"/>
      <c r="C83" s="161"/>
      <c r="D83" s="161"/>
      <c r="E83" s="161"/>
      <c r="F83" s="161"/>
      <c r="G83" s="161"/>
      <c r="H83" s="161"/>
    </row>
  </sheetData>
  <mergeCells count="5">
    <mergeCell ref="A2:H2"/>
    <mergeCell ref="A5:H5"/>
    <mergeCell ref="A27:H27"/>
    <mergeCell ref="A63:H63"/>
    <mergeCell ref="A83:H83"/>
  </mergeCells>
  <phoneticPr fontId="9" type="noConversion"/>
  <dataValidations count="1">
    <dataValidation type="list" allowBlank="1" showInputMessage="1" showErrorMessage="1" sqref="G3 G6 G8 G10 G12 G14 G16:G17 G19 G21 G23 G25" xr:uid="{42301588-CB67-4B5C-BDEB-8B97B7C11A46}">
      <formula1>"yes,no"</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C0BE-E2DE-4936-9566-80EE7104D68C}">
  <dimension ref="A1:H30"/>
  <sheetViews>
    <sheetView zoomScale="90" zoomScaleNormal="90" workbookViewId="0">
      <pane ySplit="1" topLeftCell="A17" activePane="bottomLeft" state="frozen"/>
      <selection pane="bottomLeft" activeCell="G18" sqref="G18"/>
    </sheetView>
  </sheetViews>
  <sheetFormatPr defaultColWidth="8.85546875" defaultRowHeight="15" x14ac:dyDescent="0.2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14" bestFit="1" customWidth="1"/>
    <col min="8" max="8" width="87.85546875" customWidth="1"/>
    <col min="12" max="12" width="49.42578125" customWidth="1"/>
    <col min="13" max="13" width="17.42578125" customWidth="1"/>
  </cols>
  <sheetData>
    <row r="1" spans="1:8" ht="39.75" customHeight="1" x14ac:dyDescent="0.3">
      <c r="A1" s="6" t="s">
        <v>0</v>
      </c>
      <c r="B1" s="6" t="s">
        <v>1</v>
      </c>
      <c r="C1" s="5" t="s">
        <v>2</v>
      </c>
      <c r="D1" s="6" t="s">
        <v>4</v>
      </c>
      <c r="E1" s="6" t="s">
        <v>5</v>
      </c>
      <c r="F1" s="1" t="s">
        <v>6</v>
      </c>
      <c r="G1" s="71" t="s">
        <v>7</v>
      </c>
      <c r="H1" s="5" t="s">
        <v>8</v>
      </c>
    </row>
    <row r="2" spans="1:8" ht="36.75" customHeight="1" x14ac:dyDescent="0.25">
      <c r="A2" s="151" t="s">
        <v>527</v>
      </c>
      <c r="B2" s="151"/>
      <c r="C2" s="151"/>
      <c r="D2" s="151"/>
      <c r="E2" s="151"/>
      <c r="F2" s="151"/>
      <c r="G2" s="151"/>
      <c r="H2" s="151"/>
    </row>
    <row r="3" spans="1:8" ht="78.75" x14ac:dyDescent="0.25">
      <c r="A3" s="48" t="s">
        <v>112</v>
      </c>
      <c r="B3" s="48"/>
      <c r="C3" s="48" t="s">
        <v>112</v>
      </c>
      <c r="D3" s="123" t="s">
        <v>92</v>
      </c>
      <c r="E3" s="47" t="s">
        <v>528</v>
      </c>
      <c r="F3" s="126" t="s">
        <v>529</v>
      </c>
      <c r="G3" s="142">
        <f>G14</f>
        <v>15</v>
      </c>
      <c r="H3" s="136" t="s">
        <v>530</v>
      </c>
    </row>
    <row r="4" spans="1:8" ht="33.75" customHeight="1" x14ac:dyDescent="0.25">
      <c r="A4" s="31" t="s">
        <v>531</v>
      </c>
      <c r="B4" s="31"/>
      <c r="C4" s="31" t="s">
        <v>112</v>
      </c>
      <c r="D4" s="31" t="s">
        <v>12</v>
      </c>
      <c r="E4" s="11"/>
      <c r="F4" s="10" t="s">
        <v>532</v>
      </c>
      <c r="G4" s="14" t="s">
        <v>533</v>
      </c>
    </row>
    <row r="5" spans="1:8" ht="39" customHeight="1" x14ac:dyDescent="0.25">
      <c r="A5" s="151" t="s">
        <v>534</v>
      </c>
      <c r="B5" s="151"/>
      <c r="C5" s="151"/>
      <c r="D5" s="151"/>
      <c r="E5" s="151"/>
      <c r="F5" s="151"/>
      <c r="G5" s="151"/>
      <c r="H5" s="151"/>
    </row>
    <row r="6" spans="1:8" ht="45" customHeight="1" x14ac:dyDescent="0.25">
      <c r="A6" s="52" t="s">
        <v>112</v>
      </c>
      <c r="B6" s="31"/>
      <c r="C6" s="52" t="s">
        <v>112</v>
      </c>
      <c r="D6" s="31" t="s">
        <v>396</v>
      </c>
      <c r="E6" s="45" t="s">
        <v>528</v>
      </c>
      <c r="F6" s="131" t="s">
        <v>535</v>
      </c>
      <c r="G6" s="46"/>
      <c r="H6" s="10" t="s">
        <v>536</v>
      </c>
    </row>
    <row r="7" spans="1:8" ht="149.25" customHeight="1" x14ac:dyDescent="0.25">
      <c r="A7" s="65" t="s">
        <v>531</v>
      </c>
      <c r="B7" s="65"/>
      <c r="C7" s="65" t="s">
        <v>112</v>
      </c>
      <c r="D7" s="65" t="s">
        <v>87</v>
      </c>
      <c r="E7" s="57"/>
      <c r="F7" s="58" t="s">
        <v>537</v>
      </c>
      <c r="G7" s="59" t="s">
        <v>112</v>
      </c>
      <c r="H7" s="60" t="s">
        <v>538</v>
      </c>
    </row>
    <row r="8" spans="1:8" ht="26.25" x14ac:dyDescent="0.25">
      <c r="A8" s="31" t="s">
        <v>531</v>
      </c>
      <c r="B8" s="31"/>
      <c r="C8" s="31" t="s">
        <v>112</v>
      </c>
      <c r="D8" s="31" t="s">
        <v>12</v>
      </c>
      <c r="E8" s="11"/>
      <c r="F8" s="10" t="s">
        <v>539</v>
      </c>
      <c r="G8" s="46" t="s">
        <v>540</v>
      </c>
      <c r="H8" s="10" t="s">
        <v>448</v>
      </c>
    </row>
    <row r="9" spans="1:8" ht="46.5" customHeight="1" x14ac:dyDescent="0.25">
      <c r="A9" s="151" t="s">
        <v>541</v>
      </c>
      <c r="B9" s="151"/>
      <c r="C9" s="151"/>
      <c r="D9" s="151"/>
      <c r="E9" s="151"/>
      <c r="F9" s="151"/>
      <c r="G9" s="151"/>
      <c r="H9" s="151"/>
    </row>
    <row r="10" spans="1:8" ht="48.75" customHeight="1" x14ac:dyDescent="0.25">
      <c r="A10" s="52" t="s">
        <v>112</v>
      </c>
      <c r="B10" s="31"/>
      <c r="C10" s="52" t="s">
        <v>112</v>
      </c>
      <c r="D10" s="31" t="s">
        <v>396</v>
      </c>
      <c r="E10" s="45" t="s">
        <v>528</v>
      </c>
      <c r="F10" s="131" t="s">
        <v>542</v>
      </c>
      <c r="G10" s="46"/>
      <c r="H10" s="10" t="s">
        <v>536</v>
      </c>
    </row>
    <row r="11" spans="1:8" ht="103.5" customHeight="1" x14ac:dyDescent="0.25">
      <c r="A11" s="65" t="s">
        <v>531</v>
      </c>
      <c r="B11" s="65"/>
      <c r="C11" s="65" t="s">
        <v>112</v>
      </c>
      <c r="D11" s="65" t="s">
        <v>87</v>
      </c>
      <c r="E11" s="57"/>
      <c r="F11" s="58" t="s">
        <v>543</v>
      </c>
      <c r="G11" s="59" t="s">
        <v>112</v>
      </c>
      <c r="H11" s="60" t="s">
        <v>544</v>
      </c>
    </row>
    <row r="12" spans="1:8" ht="18.75" customHeight="1" x14ac:dyDescent="0.25">
      <c r="A12" s="31" t="s">
        <v>531</v>
      </c>
      <c r="B12" s="31"/>
      <c r="C12" s="31" t="s">
        <v>112</v>
      </c>
      <c r="D12" s="31" t="s">
        <v>12</v>
      </c>
      <c r="E12" s="11"/>
      <c r="F12" s="10" t="s">
        <v>545</v>
      </c>
      <c r="G12" s="46" t="s">
        <v>540</v>
      </c>
      <c r="H12" s="10" t="s">
        <v>448</v>
      </c>
    </row>
    <row r="13" spans="1:8" ht="39" customHeight="1" x14ac:dyDescent="0.25">
      <c r="A13" s="151" t="s">
        <v>546</v>
      </c>
      <c r="B13" s="151"/>
      <c r="C13" s="151"/>
      <c r="D13" s="151"/>
      <c r="E13" s="151"/>
      <c r="F13" s="151"/>
      <c r="G13" s="151"/>
      <c r="H13" s="151"/>
    </row>
    <row r="14" spans="1:8" ht="48.75" customHeight="1" x14ac:dyDescent="0.25">
      <c r="A14" s="50" t="s">
        <v>112</v>
      </c>
      <c r="B14" s="56"/>
      <c r="C14" s="50" t="s">
        <v>112</v>
      </c>
      <c r="D14" s="123" t="s">
        <v>92</v>
      </c>
      <c r="E14" s="47" t="s">
        <v>528</v>
      </c>
      <c r="F14" s="126" t="s">
        <v>547</v>
      </c>
      <c r="G14" s="72">
        <f>G19-G20</f>
        <v>15</v>
      </c>
      <c r="H14" s="18"/>
    </row>
    <row r="15" spans="1:8" ht="120" customHeight="1" x14ac:dyDescent="0.25">
      <c r="A15" s="66" t="s">
        <v>531</v>
      </c>
      <c r="B15" s="64"/>
      <c r="C15" s="66" t="s">
        <v>112</v>
      </c>
      <c r="D15" s="66" t="s">
        <v>87</v>
      </c>
      <c r="E15" s="62"/>
      <c r="F15" s="58" t="s">
        <v>537</v>
      </c>
      <c r="G15" s="59" t="s">
        <v>112</v>
      </c>
      <c r="H15" s="60" t="s">
        <v>548</v>
      </c>
    </row>
    <row r="16" spans="1:8" x14ac:dyDescent="0.25">
      <c r="A16" s="30" t="s">
        <v>531</v>
      </c>
      <c r="B16" s="33"/>
      <c r="C16" s="30" t="s">
        <v>112</v>
      </c>
      <c r="D16" s="30" t="s">
        <v>12</v>
      </c>
      <c r="F16" s="10" t="s">
        <v>539</v>
      </c>
      <c r="G16" s="46" t="s">
        <v>540</v>
      </c>
      <c r="H16" s="10" t="s">
        <v>448</v>
      </c>
    </row>
    <row r="17" spans="1:8" ht="32.25" customHeight="1" x14ac:dyDescent="0.25">
      <c r="A17" s="66" t="s">
        <v>531</v>
      </c>
      <c r="B17" s="64"/>
      <c r="C17" s="66" t="s">
        <v>112</v>
      </c>
      <c r="D17" s="66" t="s">
        <v>87</v>
      </c>
      <c r="E17" s="62"/>
      <c r="F17" s="63" t="s">
        <v>549</v>
      </c>
      <c r="G17" s="59" t="s">
        <v>550</v>
      </c>
      <c r="H17" s="63"/>
    </row>
    <row r="18" spans="1:8" ht="32.25" customHeight="1" x14ac:dyDescent="0.25">
      <c r="A18" s="66"/>
      <c r="B18" s="64"/>
      <c r="C18" s="66" t="s">
        <v>112</v>
      </c>
      <c r="D18" s="66" t="s">
        <v>87</v>
      </c>
      <c r="E18" s="62"/>
      <c r="F18" s="63" t="s">
        <v>551</v>
      </c>
      <c r="G18" s="59" t="s">
        <v>552</v>
      </c>
      <c r="H18" s="63"/>
    </row>
    <row r="19" spans="1:8" ht="23.25" x14ac:dyDescent="0.25">
      <c r="A19" s="33" t="s">
        <v>531</v>
      </c>
      <c r="B19" s="33"/>
      <c r="C19" s="33" t="s">
        <v>112</v>
      </c>
      <c r="D19" s="33" t="s">
        <v>113</v>
      </c>
      <c r="E19" s="45" t="s">
        <v>553</v>
      </c>
      <c r="F19" t="s">
        <v>554</v>
      </c>
      <c r="G19" s="14">
        <f>IF(G17="","",VLOOKUP(G17,F24:G30,2,FALSE))</f>
        <v>25</v>
      </c>
    </row>
    <row r="20" spans="1:8" ht="23.25" x14ac:dyDescent="0.25">
      <c r="A20" s="51" t="s">
        <v>531</v>
      </c>
      <c r="B20" s="33"/>
      <c r="C20" s="51" t="s">
        <v>112</v>
      </c>
      <c r="D20" s="51" t="s">
        <v>113</v>
      </c>
      <c r="E20" s="45" t="s">
        <v>555</v>
      </c>
      <c r="F20" t="s">
        <v>556</v>
      </c>
      <c r="G20" s="14">
        <v>10</v>
      </c>
      <c r="H20" t="s">
        <v>557</v>
      </c>
    </row>
    <row r="21" spans="1:8" ht="50.25" customHeight="1" x14ac:dyDescent="0.25">
      <c r="A21" s="151" t="s">
        <v>558</v>
      </c>
      <c r="B21" s="151"/>
      <c r="C21" s="151"/>
      <c r="D21" s="151"/>
      <c r="E21" s="151"/>
      <c r="F21" s="151"/>
      <c r="G21" s="151"/>
      <c r="H21" s="151"/>
    </row>
    <row r="23" spans="1:8" ht="30" x14ac:dyDescent="0.25">
      <c r="F23" s="39" t="s">
        <v>559</v>
      </c>
      <c r="G23" s="73" t="s">
        <v>560</v>
      </c>
      <c r="H23" s="44" t="s">
        <v>561</v>
      </c>
    </row>
    <row r="24" spans="1:8" x14ac:dyDescent="0.25">
      <c r="F24" s="40" t="s">
        <v>562</v>
      </c>
      <c r="G24" s="74">
        <v>25</v>
      </c>
      <c r="H24" s="41" t="s">
        <v>563</v>
      </c>
    </row>
    <row r="25" spans="1:8" x14ac:dyDescent="0.25">
      <c r="F25" s="40" t="s">
        <v>564</v>
      </c>
      <c r="G25" s="75">
        <v>150000</v>
      </c>
      <c r="H25" s="41" t="s">
        <v>565</v>
      </c>
    </row>
    <row r="26" spans="1:8" x14ac:dyDescent="0.25">
      <c r="F26" s="40" t="s">
        <v>566</v>
      </c>
      <c r="G26" s="75">
        <v>200000</v>
      </c>
      <c r="H26" s="41" t="s">
        <v>565</v>
      </c>
    </row>
    <row r="27" spans="1:8" x14ac:dyDescent="0.25">
      <c r="F27" s="40" t="s">
        <v>550</v>
      </c>
      <c r="G27" s="74">
        <v>25</v>
      </c>
      <c r="H27" s="41" t="s">
        <v>563</v>
      </c>
    </row>
    <row r="28" spans="1:8" x14ac:dyDescent="0.25">
      <c r="F28" s="40" t="s">
        <v>567</v>
      </c>
      <c r="G28" s="74">
        <v>20</v>
      </c>
      <c r="H28" s="41" t="s">
        <v>563</v>
      </c>
    </row>
    <row r="29" spans="1:8" x14ac:dyDescent="0.25">
      <c r="F29" s="40" t="s">
        <v>568</v>
      </c>
      <c r="G29" s="75">
        <v>50000</v>
      </c>
      <c r="H29" s="41" t="s">
        <v>565</v>
      </c>
    </row>
    <row r="30" spans="1:8" x14ac:dyDescent="0.25">
      <c r="F30" s="42" t="s">
        <v>569</v>
      </c>
      <c r="G30" s="76">
        <v>15</v>
      </c>
      <c r="H30" s="43" t="s">
        <v>563</v>
      </c>
    </row>
  </sheetData>
  <mergeCells count="5">
    <mergeCell ref="A5:H5"/>
    <mergeCell ref="A13:H13"/>
    <mergeCell ref="A21:H21"/>
    <mergeCell ref="A2:H2"/>
    <mergeCell ref="A9:H9"/>
  </mergeCells>
  <dataValidations count="4">
    <dataValidation type="list" allowBlank="1" showInputMessage="1" showErrorMessage="1" sqref="G4" xr:uid="{1F1788F0-92AD-460F-A944-BF0A6A16AD97}">
      <formula1>"(A) Use manufacturers information,(B) Obtain Expert evaluation,(C) Use default values"</formula1>
    </dataValidation>
    <dataValidation type="list" allowBlank="1" showInputMessage="1" showErrorMessage="1" sqref="G7 G11 G15" xr:uid="{E6820DCD-4628-4D95-ABC9-0ABD752232F5}">
      <formula1>"yes,no"</formula1>
    </dataValidation>
    <dataValidation type="list" allowBlank="1" showInputMessage="1" showErrorMessage="1" sqref="G17" xr:uid="{02506E40-C5EF-44EA-AEBA-18F90CD3933A}">
      <formula1>$F$24:$F$30</formula1>
    </dataValidation>
    <dataValidation type="list" allowBlank="1" showInputMessage="1" showErrorMessage="1" sqref="G18" xr:uid="{D62301A6-F4A1-4786-BFBB-05CF6574A424}">
      <formula1>"Hours,Years"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FD2E2-FEA1-4B2C-A964-D5505FED27BF}">
  <dimension ref="A1:H26"/>
  <sheetViews>
    <sheetView zoomScale="90" zoomScaleNormal="90" workbookViewId="0">
      <pane ySplit="1" topLeftCell="A2" activePane="bottomLeft" state="frozen"/>
      <selection pane="bottomLeft" activeCell="F26" sqref="F26"/>
    </sheetView>
  </sheetViews>
  <sheetFormatPr defaultColWidth="8.85546875" defaultRowHeight="15" x14ac:dyDescent="0.25"/>
  <cols>
    <col min="1" max="1" width="12.7109375" customWidth="1"/>
    <col min="2" max="2" width="13" customWidth="1"/>
    <col min="3" max="3" width="11.85546875" customWidth="1"/>
    <col min="4" max="4" width="12.42578125" customWidth="1"/>
    <col min="5" max="5" width="21.42578125" customWidth="1"/>
    <col min="6" max="6" width="61.140625" customWidth="1"/>
    <col min="7" max="7" width="47.85546875" customWidth="1"/>
    <col min="8" max="8" width="60.42578125" customWidth="1"/>
  </cols>
  <sheetData>
    <row r="1" spans="1:8" ht="39.75" customHeight="1" x14ac:dyDescent="0.3">
      <c r="A1" s="6" t="s">
        <v>0</v>
      </c>
      <c r="B1" s="6" t="s">
        <v>1</v>
      </c>
      <c r="C1" s="5" t="s">
        <v>2</v>
      </c>
      <c r="D1" s="6" t="s">
        <v>4</v>
      </c>
      <c r="E1" s="6" t="s">
        <v>5</v>
      </c>
      <c r="F1" s="1" t="s">
        <v>6</v>
      </c>
      <c r="G1" s="1" t="s">
        <v>7</v>
      </c>
      <c r="H1" s="5" t="s">
        <v>8</v>
      </c>
    </row>
    <row r="2" spans="1:8" ht="30" customHeight="1" x14ac:dyDescent="0.25">
      <c r="A2" s="151" t="s">
        <v>570</v>
      </c>
      <c r="B2" s="151"/>
      <c r="C2" s="151"/>
      <c r="D2" s="151"/>
      <c r="E2" s="151"/>
      <c r="F2" s="151"/>
      <c r="G2" s="151"/>
      <c r="H2" s="151"/>
    </row>
    <row r="3" spans="1:8" ht="78.75" x14ac:dyDescent="0.25">
      <c r="A3" s="34" t="s">
        <v>10</v>
      </c>
      <c r="B3" s="34"/>
      <c r="C3" s="34" t="s">
        <v>112</v>
      </c>
      <c r="D3" s="34" t="s">
        <v>87</v>
      </c>
      <c r="E3" s="35" t="s">
        <v>6</v>
      </c>
      <c r="F3" s="34" t="s">
        <v>571</v>
      </c>
      <c r="G3" s="36" t="s">
        <v>572</v>
      </c>
      <c r="H3" s="34" t="s">
        <v>573</v>
      </c>
    </row>
    <row r="4" spans="1:8" ht="33" customHeight="1" x14ac:dyDescent="0.25">
      <c r="A4" s="151" t="s">
        <v>574</v>
      </c>
      <c r="B4" s="151"/>
      <c r="C4" s="151"/>
      <c r="D4" s="151"/>
      <c r="E4" s="151"/>
      <c r="F4" s="151"/>
      <c r="G4" s="151"/>
      <c r="H4" s="151"/>
    </row>
    <row r="5" spans="1:8" ht="47.25" x14ac:dyDescent="0.25">
      <c r="A5" s="34" t="s">
        <v>10</v>
      </c>
      <c r="B5" s="34"/>
      <c r="C5" s="34" t="s">
        <v>112</v>
      </c>
      <c r="D5" s="34" t="s">
        <v>87</v>
      </c>
      <c r="E5" s="77" t="s">
        <v>6</v>
      </c>
      <c r="F5" s="79" t="s">
        <v>575</v>
      </c>
      <c r="G5" s="78" t="s">
        <v>576</v>
      </c>
      <c r="H5" s="34" t="s">
        <v>577</v>
      </c>
    </row>
    <row r="6" spans="1:8" ht="105" x14ac:dyDescent="0.25">
      <c r="A6" s="65" t="s">
        <v>10</v>
      </c>
      <c r="B6" s="61"/>
      <c r="C6" s="65" t="s">
        <v>112</v>
      </c>
      <c r="D6" s="65" t="s">
        <v>440</v>
      </c>
      <c r="E6" s="70" t="s">
        <v>578</v>
      </c>
      <c r="F6" s="63" t="s">
        <v>579</v>
      </c>
      <c r="G6" s="59" t="s">
        <v>112</v>
      </c>
      <c r="H6" s="63" t="s">
        <v>580</v>
      </c>
    </row>
    <row r="7" spans="1:8" ht="18.75" x14ac:dyDescent="0.25">
      <c r="A7" s="31" t="s">
        <v>10</v>
      </c>
      <c r="B7" s="2"/>
      <c r="C7" s="31" t="s">
        <v>112</v>
      </c>
      <c r="D7" s="31" t="s">
        <v>445</v>
      </c>
      <c r="E7" s="32"/>
      <c r="F7" s="10" t="s">
        <v>446</v>
      </c>
      <c r="G7" s="33" t="s">
        <v>447</v>
      </c>
      <c r="H7" s="10" t="s">
        <v>448</v>
      </c>
    </row>
    <row r="8" spans="1:8" ht="180" x14ac:dyDescent="0.25">
      <c r="A8" s="65" t="s">
        <v>10</v>
      </c>
      <c r="B8" s="61"/>
      <c r="C8" s="65" t="s">
        <v>112</v>
      </c>
      <c r="D8" s="65" t="s">
        <v>440</v>
      </c>
      <c r="E8" s="70" t="s">
        <v>581</v>
      </c>
      <c r="F8" s="63" t="s">
        <v>582</v>
      </c>
      <c r="G8" s="59" t="s">
        <v>112</v>
      </c>
      <c r="H8" s="63" t="s">
        <v>580</v>
      </c>
    </row>
    <row r="9" spans="1:8" ht="18.75" x14ac:dyDescent="0.25">
      <c r="A9" s="31" t="s">
        <v>10</v>
      </c>
      <c r="B9" s="2"/>
      <c r="C9" s="31" t="s">
        <v>112</v>
      </c>
      <c r="D9" s="31" t="s">
        <v>445</v>
      </c>
      <c r="E9" s="32"/>
      <c r="F9" s="10" t="s">
        <v>446</v>
      </c>
      <c r="G9" s="33" t="s">
        <v>447</v>
      </c>
      <c r="H9" s="10" t="s">
        <v>448</v>
      </c>
    </row>
    <row r="10" spans="1:8" ht="41.25" customHeight="1" x14ac:dyDescent="0.25">
      <c r="A10" s="151" t="s">
        <v>572</v>
      </c>
      <c r="B10" s="151"/>
      <c r="C10" s="151"/>
      <c r="D10" s="151"/>
      <c r="E10" s="151"/>
      <c r="F10" s="151"/>
      <c r="G10" s="151"/>
      <c r="H10" s="151"/>
    </row>
    <row r="11" spans="1:8" ht="94.5" x14ac:dyDescent="0.25">
      <c r="A11" s="34" t="s">
        <v>10</v>
      </c>
      <c r="B11" s="34"/>
      <c r="C11" s="34" t="s">
        <v>112</v>
      </c>
      <c r="D11" s="34" t="s">
        <v>87</v>
      </c>
      <c r="E11" s="77" t="s">
        <v>6</v>
      </c>
      <c r="F11" s="79" t="s">
        <v>583</v>
      </c>
      <c r="G11" s="78" t="s">
        <v>584</v>
      </c>
      <c r="H11" s="34" t="s">
        <v>585</v>
      </c>
    </row>
    <row r="12" spans="1:8" ht="47.25" x14ac:dyDescent="0.25">
      <c r="A12" s="65" t="s">
        <v>10</v>
      </c>
      <c r="B12" s="61"/>
      <c r="C12" s="65" t="s">
        <v>112</v>
      </c>
      <c r="D12" s="65" t="s">
        <v>440</v>
      </c>
      <c r="E12" s="143" t="s">
        <v>586</v>
      </c>
      <c r="F12" s="63" t="s">
        <v>587</v>
      </c>
      <c r="G12" s="80" t="s">
        <v>588</v>
      </c>
      <c r="H12" s="63" t="s">
        <v>589</v>
      </c>
    </row>
    <row r="13" spans="1:8" ht="105" x14ac:dyDescent="0.25">
      <c r="A13" s="65" t="s">
        <v>10</v>
      </c>
      <c r="B13" s="61"/>
      <c r="C13" s="65" t="s">
        <v>112</v>
      </c>
      <c r="D13" s="65" t="s">
        <v>440</v>
      </c>
      <c r="E13" s="143" t="s">
        <v>590</v>
      </c>
      <c r="F13" s="63" t="s">
        <v>591</v>
      </c>
      <c r="G13" s="59" t="s">
        <v>112</v>
      </c>
      <c r="H13" s="63" t="s">
        <v>580</v>
      </c>
    </row>
    <row r="14" spans="1:8" ht="18.75" x14ac:dyDescent="0.25">
      <c r="A14" s="31" t="s">
        <v>10</v>
      </c>
      <c r="B14" s="2"/>
      <c r="C14" s="31" t="s">
        <v>112</v>
      </c>
      <c r="D14" s="31" t="s">
        <v>445</v>
      </c>
      <c r="E14" s="32"/>
      <c r="F14" s="10" t="s">
        <v>446</v>
      </c>
      <c r="G14" s="33" t="s">
        <v>447</v>
      </c>
      <c r="H14" s="10" t="s">
        <v>448</v>
      </c>
    </row>
    <row r="15" spans="1:8" ht="47.25" x14ac:dyDescent="0.25">
      <c r="A15" s="65" t="s">
        <v>10</v>
      </c>
      <c r="B15" s="61"/>
      <c r="C15" s="65" t="s">
        <v>112</v>
      </c>
      <c r="D15" s="65" t="s">
        <v>440</v>
      </c>
      <c r="E15" s="143" t="s">
        <v>592</v>
      </c>
      <c r="F15" s="63" t="s">
        <v>587</v>
      </c>
      <c r="G15" s="80" t="s">
        <v>593</v>
      </c>
      <c r="H15" s="63" t="s">
        <v>589</v>
      </c>
    </row>
    <row r="16" spans="1:8" ht="120" x14ac:dyDescent="0.25">
      <c r="A16" s="65" t="s">
        <v>10</v>
      </c>
      <c r="B16" s="61"/>
      <c r="C16" s="65" t="s">
        <v>112</v>
      </c>
      <c r="D16" s="65" t="s">
        <v>440</v>
      </c>
      <c r="E16" s="143" t="s">
        <v>594</v>
      </c>
      <c r="F16" s="63" t="s">
        <v>595</v>
      </c>
      <c r="G16" s="59" t="s">
        <v>112</v>
      </c>
      <c r="H16" s="63" t="s">
        <v>580</v>
      </c>
    </row>
    <row r="17" spans="1:8" ht="18.75" x14ac:dyDescent="0.25">
      <c r="A17" s="31" t="s">
        <v>10</v>
      </c>
      <c r="B17" s="2"/>
      <c r="C17" s="31" t="s">
        <v>112</v>
      </c>
      <c r="D17" s="31" t="s">
        <v>445</v>
      </c>
      <c r="E17" s="32"/>
      <c r="F17" s="10" t="s">
        <v>446</v>
      </c>
      <c r="G17" s="33" t="s">
        <v>447</v>
      </c>
      <c r="H17" s="10" t="s">
        <v>448</v>
      </c>
    </row>
    <row r="18" spans="1:8" ht="150" x14ac:dyDescent="0.25">
      <c r="A18" s="65" t="s">
        <v>10</v>
      </c>
      <c r="B18" s="61"/>
      <c r="C18" s="65" t="s">
        <v>112</v>
      </c>
      <c r="D18" s="65" t="s">
        <v>440</v>
      </c>
      <c r="E18" s="143" t="s">
        <v>596</v>
      </c>
      <c r="F18" s="63" t="s">
        <v>597</v>
      </c>
      <c r="G18" s="59" t="s">
        <v>112</v>
      </c>
      <c r="H18" s="63" t="s">
        <v>580</v>
      </c>
    </row>
    <row r="19" spans="1:8" ht="30" x14ac:dyDescent="0.25">
      <c r="A19" s="31" t="s">
        <v>10</v>
      </c>
      <c r="B19" s="2"/>
      <c r="C19" s="31" t="s">
        <v>112</v>
      </c>
      <c r="D19" s="31" t="s">
        <v>445</v>
      </c>
      <c r="E19" s="32"/>
      <c r="F19" s="10" t="s">
        <v>446</v>
      </c>
      <c r="G19" s="10" t="s">
        <v>598</v>
      </c>
      <c r="H19" s="10" t="s">
        <v>448</v>
      </c>
    </row>
    <row r="20" spans="1:8" ht="135" x14ac:dyDescent="0.25">
      <c r="A20" s="65" t="s">
        <v>10</v>
      </c>
      <c r="B20" s="61"/>
      <c r="C20" s="65" t="s">
        <v>112</v>
      </c>
      <c r="D20" s="65" t="s">
        <v>440</v>
      </c>
      <c r="E20" s="143" t="s">
        <v>599</v>
      </c>
      <c r="F20" s="63" t="s">
        <v>600</v>
      </c>
      <c r="G20" s="59" t="s">
        <v>112</v>
      </c>
      <c r="H20" s="63" t="s">
        <v>580</v>
      </c>
    </row>
    <row r="21" spans="1:8" ht="18.75" x14ac:dyDescent="0.25">
      <c r="A21" s="31" t="s">
        <v>10</v>
      </c>
      <c r="B21" s="2"/>
      <c r="C21" s="31" t="s">
        <v>112</v>
      </c>
      <c r="D21" s="31" t="s">
        <v>445</v>
      </c>
      <c r="E21" s="32"/>
      <c r="F21" s="10" t="s">
        <v>446</v>
      </c>
      <c r="G21" s="33" t="s">
        <v>447</v>
      </c>
      <c r="H21" s="10" t="s">
        <v>448</v>
      </c>
    </row>
    <row r="22" spans="1:8" ht="150" x14ac:dyDescent="0.25">
      <c r="A22" s="65" t="s">
        <v>10</v>
      </c>
      <c r="B22" s="61"/>
      <c r="C22" s="65" t="s">
        <v>112</v>
      </c>
      <c r="D22" s="65" t="s">
        <v>440</v>
      </c>
      <c r="E22" s="143" t="s">
        <v>601</v>
      </c>
      <c r="F22" s="63" t="s">
        <v>602</v>
      </c>
      <c r="G22" s="59" t="s">
        <v>112</v>
      </c>
      <c r="H22" s="63" t="s">
        <v>580</v>
      </c>
    </row>
    <row r="23" spans="1:8" ht="18.75" x14ac:dyDescent="0.25">
      <c r="A23" s="31" t="s">
        <v>10</v>
      </c>
      <c r="B23" s="2"/>
      <c r="C23" s="31" t="s">
        <v>112</v>
      </c>
      <c r="D23" s="31" t="s">
        <v>445</v>
      </c>
      <c r="E23" s="32"/>
      <c r="F23" s="10" t="s">
        <v>446</v>
      </c>
      <c r="G23" s="33" t="s">
        <v>447</v>
      </c>
      <c r="H23" s="10" t="s">
        <v>448</v>
      </c>
    </row>
    <row r="24" spans="1:8" ht="61.5" customHeight="1" x14ac:dyDescent="0.25">
      <c r="A24" s="151" t="s">
        <v>603</v>
      </c>
      <c r="B24" s="151"/>
      <c r="C24" s="151"/>
      <c r="D24" s="151"/>
      <c r="E24" s="151"/>
      <c r="F24" s="151"/>
      <c r="G24" s="151"/>
      <c r="H24" s="151"/>
    </row>
    <row r="25" spans="1:8" ht="63" x14ac:dyDescent="0.25">
      <c r="A25" s="34" t="s">
        <v>10</v>
      </c>
      <c r="B25" s="34"/>
      <c r="C25" s="34" t="s">
        <v>112</v>
      </c>
      <c r="D25" s="34" t="s">
        <v>87</v>
      </c>
      <c r="E25" s="77" t="s">
        <v>6</v>
      </c>
      <c r="F25" s="79" t="s">
        <v>604</v>
      </c>
      <c r="G25" s="78" t="s">
        <v>605</v>
      </c>
      <c r="H25" s="34" t="s">
        <v>606</v>
      </c>
    </row>
    <row r="26" spans="1:8" ht="18.75" x14ac:dyDescent="0.25">
      <c r="A26" s="31" t="s">
        <v>10</v>
      </c>
      <c r="B26" s="2"/>
      <c r="C26" s="31" t="s">
        <v>112</v>
      </c>
      <c r="D26" s="31" t="s">
        <v>445</v>
      </c>
      <c r="E26" s="32"/>
      <c r="F26" s="10" t="s">
        <v>446</v>
      </c>
      <c r="G26" s="33" t="s">
        <v>447</v>
      </c>
      <c r="H26" s="10" t="s">
        <v>448</v>
      </c>
    </row>
  </sheetData>
  <mergeCells count="4">
    <mergeCell ref="A2:H2"/>
    <mergeCell ref="A4:H4"/>
    <mergeCell ref="A10:H10"/>
    <mergeCell ref="A24:H24"/>
  </mergeCells>
  <dataValidations count="8">
    <dataValidation type="list" allowBlank="1" showInputMessage="1" showErrorMessage="1" sqref="G3" xr:uid="{8925DB89-8EA7-40E3-9AE5-3941A4EA3DE4}">
      <formula1>"Waste handling and disposal,Renewable energy,Household/Communities/SMEs"</formula1>
    </dataValidation>
    <dataValidation type="list" allowBlank="1" showInputMessage="1" showErrorMessage="1" sqref="G5" xr:uid="{612A854D-26B8-41F9-ABDE-466EA54B957C}">
      <formula1>"Landfill gas recovery and its gainful use,Methane recovery in wastewater treatment"</formula1>
    </dataValidation>
    <dataValidation type="list" allowBlank="1" showInputMessage="1" showErrorMessage="1" sqref="G11" xr:uid="{69364CF1-F877-439B-9B89-B62C90BDBE11}">
      <formula1>"Tech for large-scale grid-connected power generation,Tech for large-scale isolated grid power generation,Tech for small-scale grid-connected power generation,Tech for small-scale off-grid power generation,Rural electrification projects"</formula1>
    </dataValidation>
    <dataValidation type="list" allowBlank="1" showInputMessage="1" showErrorMessage="1" sqref="G6 G8 G13 G16 G18 G20 G22" xr:uid="{9C6E3B6E-3099-438B-AF50-3A6F0630D6E7}">
      <formula1>"yes,no"</formula1>
    </dataValidation>
    <dataValidation type="list" allowBlank="1" showInputMessage="1" showErrorMessage="1" sqref="G12" xr:uid="{23D0C716-5E43-441E-BEE0-4F08F89450D5}">
      <formula1>"Solar thermal electricity generation includign concentrating solar power,Off-shore wind technologies,Marine wave technologies,Marine tidal technologies,Ocean thermal technologies."</formula1>
    </dataValidation>
    <dataValidation type="list" allowBlank="1" showInputMessage="1" showErrorMessage="1" sqref="G15" xr:uid="{FDB939CC-6D33-471B-81F6-B7F5275025DB}">
      <formula1>"Solar photovoltaic technologies,Solar thermal electricity generation includign concentrating solar power,Off-shore wind technologies,Marine wave technologies,Marine tidal technologies,Ocean thermal technologies."</formula1>
    </dataValidation>
    <dataValidation allowBlank="1" showInputMessage="1" showErrorMessage="1" sqref="G14 G17 G7 G9 G19 G21 G23 G26" xr:uid="{95F66C83-8D4D-4A72-8E6F-6093DE935A15}"/>
    <dataValidation type="list" allowBlank="1" showInputMessage="1" showErrorMessage="1" sqref="G25" xr:uid="{16BC92D3-15A7-4B52-83A2-C676E521C12D}">
      <formula1>"Biogas digesters for cooking,Micro-irrigation,Energy efficient pump-set for agriculture"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78E66-78BC-439B-BB7F-599242BF24CB}">
  <dimension ref="A1:I205"/>
  <sheetViews>
    <sheetView workbookViewId="0">
      <selection activeCell="I3" sqref="I3"/>
    </sheetView>
  </sheetViews>
  <sheetFormatPr defaultColWidth="8.85546875" defaultRowHeight="15" x14ac:dyDescent="0.2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x14ac:dyDescent="0.25">
      <c r="A1" s="113" t="s">
        <v>0</v>
      </c>
      <c r="B1" s="113" t="s">
        <v>1</v>
      </c>
      <c r="C1" s="113" t="s">
        <v>1520</v>
      </c>
      <c r="D1" s="113" t="s">
        <v>4</v>
      </c>
      <c r="E1" s="113" t="s">
        <v>5</v>
      </c>
      <c r="F1" s="113" t="s">
        <v>6</v>
      </c>
      <c r="G1" s="113" t="s">
        <v>7</v>
      </c>
      <c r="H1" s="113" t="s">
        <v>8</v>
      </c>
      <c r="I1" s="113" t="s">
        <v>1521</v>
      </c>
    </row>
    <row r="2" spans="1:9" ht="18.75" x14ac:dyDescent="0.3">
      <c r="A2" s="162" t="s">
        <v>607</v>
      </c>
      <c r="B2" s="162"/>
      <c r="C2" s="162"/>
      <c r="D2" s="162"/>
      <c r="E2" s="162"/>
      <c r="F2" s="162"/>
      <c r="G2" s="162"/>
      <c r="H2" s="162"/>
      <c r="I2" s="2"/>
    </row>
    <row r="3" spans="1:9" ht="45" x14ac:dyDescent="0.25">
      <c r="A3" s="2" t="s">
        <v>10</v>
      </c>
      <c r="B3" s="2"/>
      <c r="C3" s="2" t="s">
        <v>11</v>
      </c>
      <c r="D3" s="2" t="s">
        <v>12</v>
      </c>
      <c r="E3" s="2" t="s">
        <v>13</v>
      </c>
      <c r="F3" s="7" t="s">
        <v>608</v>
      </c>
      <c r="G3" s="2"/>
      <c r="H3" s="2"/>
      <c r="I3" s="147" t="s">
        <v>1522</v>
      </c>
    </row>
    <row r="4" spans="1:9" ht="18.75" x14ac:dyDescent="0.3">
      <c r="A4" s="162" t="s">
        <v>609</v>
      </c>
      <c r="B4" s="162"/>
      <c r="C4" s="162"/>
      <c r="D4" s="162"/>
      <c r="E4" s="162"/>
      <c r="F4" s="162"/>
      <c r="G4" s="162"/>
      <c r="H4" s="162"/>
      <c r="I4" s="2"/>
    </row>
    <row r="5" spans="1:9" ht="45" x14ac:dyDescent="0.25">
      <c r="A5" s="115" t="s">
        <v>10</v>
      </c>
      <c r="B5" s="115"/>
      <c r="C5" s="115" t="s">
        <v>11</v>
      </c>
      <c r="D5" s="115" t="s">
        <v>300</v>
      </c>
      <c r="E5" s="81"/>
      <c r="F5" s="82" t="s">
        <v>610</v>
      </c>
      <c r="G5" s="81" t="s">
        <v>611</v>
      </c>
      <c r="H5" s="82" t="s">
        <v>612</v>
      </c>
    </row>
    <row r="6" spans="1:9" ht="30" x14ac:dyDescent="0.25">
      <c r="A6" s="115" t="s">
        <v>10</v>
      </c>
      <c r="B6" s="115"/>
      <c r="C6" s="115" t="s">
        <v>11</v>
      </c>
      <c r="D6" s="115" t="s">
        <v>300</v>
      </c>
      <c r="E6" s="81"/>
      <c r="F6" s="82" t="s">
        <v>613</v>
      </c>
      <c r="G6" s="81" t="s">
        <v>11</v>
      </c>
      <c r="H6" s="82" t="s">
        <v>614</v>
      </c>
    </row>
    <row r="7" spans="1:9" ht="30" x14ac:dyDescent="0.25">
      <c r="A7" s="115" t="s">
        <v>10</v>
      </c>
      <c r="B7" s="115"/>
      <c r="C7" s="115" t="s">
        <v>11</v>
      </c>
      <c r="D7" s="115" t="s">
        <v>300</v>
      </c>
      <c r="E7" s="81"/>
      <c r="F7" s="82" t="s">
        <v>615</v>
      </c>
      <c r="G7" s="81" t="s">
        <v>11</v>
      </c>
      <c r="H7" s="82" t="s">
        <v>616</v>
      </c>
    </row>
    <row r="8" spans="1:9" ht="30" x14ac:dyDescent="0.25">
      <c r="A8" s="115" t="s">
        <v>10</v>
      </c>
      <c r="B8" s="115"/>
      <c r="C8" s="115" t="s">
        <v>11</v>
      </c>
      <c r="D8" s="115" t="s">
        <v>300</v>
      </c>
      <c r="E8" s="81"/>
      <c r="F8" s="82" t="s">
        <v>617</v>
      </c>
      <c r="G8" s="81" t="s">
        <v>11</v>
      </c>
      <c r="H8" s="82" t="s">
        <v>618</v>
      </c>
    </row>
    <row r="9" spans="1:9" ht="30" x14ac:dyDescent="0.25">
      <c r="A9" s="115" t="s">
        <v>10</v>
      </c>
      <c r="B9" s="115"/>
      <c r="C9" s="115" t="s">
        <v>11</v>
      </c>
      <c r="D9" s="115" t="s">
        <v>300</v>
      </c>
      <c r="E9" s="81"/>
      <c r="F9" s="82" t="s">
        <v>619</v>
      </c>
      <c r="G9" s="81" t="s">
        <v>11</v>
      </c>
      <c r="H9" s="82" t="s">
        <v>618</v>
      </c>
    </row>
    <row r="10" spans="1:9" ht="45" x14ac:dyDescent="0.25">
      <c r="A10" s="115" t="s">
        <v>10</v>
      </c>
      <c r="B10" s="115"/>
      <c r="C10" s="115" t="s">
        <v>11</v>
      </c>
      <c r="D10" s="115" t="s">
        <v>300</v>
      </c>
      <c r="E10" s="81"/>
      <c r="F10" s="82" t="s">
        <v>620</v>
      </c>
      <c r="G10" s="81" t="s">
        <v>10</v>
      </c>
      <c r="H10" s="82" t="s">
        <v>621</v>
      </c>
    </row>
    <row r="11" spans="1:9" ht="18.75" x14ac:dyDescent="0.3">
      <c r="A11" s="162" t="s">
        <v>622</v>
      </c>
      <c r="B11" s="162"/>
      <c r="C11" s="162"/>
      <c r="D11" s="162"/>
      <c r="E11" s="162"/>
      <c r="F11" s="162"/>
      <c r="G11" s="162"/>
      <c r="H11" s="162"/>
      <c r="I11" s="2"/>
    </row>
    <row r="12" spans="1:9" x14ac:dyDescent="0.25">
      <c r="A12" s="2"/>
      <c r="B12" s="2"/>
      <c r="C12" s="2"/>
      <c r="D12" s="2"/>
    </row>
    <row r="13" spans="1:9" x14ac:dyDescent="0.25">
      <c r="A13" s="2"/>
      <c r="B13" s="2"/>
      <c r="C13" s="2"/>
      <c r="D13" s="2"/>
    </row>
    <row r="14" spans="1:9" x14ac:dyDescent="0.25">
      <c r="A14" s="2"/>
      <c r="B14" s="2"/>
      <c r="C14" s="2"/>
      <c r="D14" s="2"/>
    </row>
    <row r="15" spans="1:9" x14ac:dyDescent="0.25">
      <c r="A15" s="2"/>
      <c r="B15" s="2"/>
      <c r="C15" s="2"/>
      <c r="D15" s="2"/>
    </row>
    <row r="16" spans="1:9" x14ac:dyDescent="0.25">
      <c r="B16" s="2"/>
      <c r="C16" s="2"/>
      <c r="D16" s="2"/>
    </row>
    <row r="17" spans="4:4" x14ac:dyDescent="0.25">
      <c r="D17" s="2"/>
    </row>
    <row r="18" spans="4:4" x14ac:dyDescent="0.25">
      <c r="D18" s="2"/>
    </row>
    <row r="19" spans="4:4" x14ac:dyDescent="0.25">
      <c r="D19" s="2"/>
    </row>
    <row r="20" spans="4:4" x14ac:dyDescent="0.25">
      <c r="D20" s="2"/>
    </row>
    <row r="21" spans="4:4" x14ac:dyDescent="0.25">
      <c r="D21" s="2"/>
    </row>
    <row r="22" spans="4:4" x14ac:dyDescent="0.25">
      <c r="D22" s="2"/>
    </row>
    <row r="23" spans="4:4" x14ac:dyDescent="0.25">
      <c r="D23" s="2"/>
    </row>
    <row r="24" spans="4:4" x14ac:dyDescent="0.25">
      <c r="D24" s="2"/>
    </row>
    <row r="25" spans="4:4" x14ac:dyDescent="0.25">
      <c r="D25" s="2"/>
    </row>
    <row r="26" spans="4:4" x14ac:dyDescent="0.25">
      <c r="D26" s="2"/>
    </row>
    <row r="27" spans="4:4" x14ac:dyDescent="0.25">
      <c r="D27" s="2"/>
    </row>
    <row r="28" spans="4:4" x14ac:dyDescent="0.25">
      <c r="D28" s="2"/>
    </row>
    <row r="29" spans="4:4" x14ac:dyDescent="0.25">
      <c r="D29" s="2"/>
    </row>
    <row r="30" spans="4:4" x14ac:dyDescent="0.25">
      <c r="D30" s="2"/>
    </row>
    <row r="31" spans="4:4" x14ac:dyDescent="0.25">
      <c r="D31" s="2"/>
    </row>
    <row r="32" spans="4:4" x14ac:dyDescent="0.25">
      <c r="D32" s="2"/>
    </row>
    <row r="33" spans="4:4" x14ac:dyDescent="0.25">
      <c r="D33" s="2"/>
    </row>
    <row r="34" spans="4:4" x14ac:dyDescent="0.25">
      <c r="D34" s="2"/>
    </row>
    <row r="35" spans="4:4" x14ac:dyDescent="0.25">
      <c r="D35"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row r="43" spans="4:4" x14ac:dyDescent="0.25">
      <c r="D43" s="2"/>
    </row>
    <row r="44" spans="4:4" x14ac:dyDescent="0.25">
      <c r="D44" s="2"/>
    </row>
    <row r="45" spans="4:4" x14ac:dyDescent="0.25">
      <c r="D45" s="2"/>
    </row>
    <row r="46" spans="4:4" x14ac:dyDescent="0.25">
      <c r="D46" s="2"/>
    </row>
    <row r="47" spans="4:4" x14ac:dyDescent="0.25">
      <c r="D47" s="2"/>
    </row>
    <row r="48" spans="4:4" x14ac:dyDescent="0.25">
      <c r="D48" s="2"/>
    </row>
    <row r="49" spans="4:4" x14ac:dyDescent="0.25">
      <c r="D49" s="2"/>
    </row>
    <row r="50" spans="4:4" x14ac:dyDescent="0.25">
      <c r="D50" s="2"/>
    </row>
    <row r="51" spans="4:4" x14ac:dyDescent="0.25">
      <c r="D51" s="2"/>
    </row>
    <row r="52" spans="4:4" x14ac:dyDescent="0.25">
      <c r="D52" s="2"/>
    </row>
    <row r="53" spans="4:4" x14ac:dyDescent="0.25">
      <c r="D53" s="2"/>
    </row>
    <row r="54" spans="4:4" x14ac:dyDescent="0.25">
      <c r="D54" s="2"/>
    </row>
    <row r="55" spans="4:4" x14ac:dyDescent="0.25">
      <c r="D55" s="2"/>
    </row>
    <row r="56" spans="4:4" x14ac:dyDescent="0.25">
      <c r="D56" s="2"/>
    </row>
    <row r="57" spans="4:4" x14ac:dyDescent="0.25">
      <c r="D57" s="2"/>
    </row>
    <row r="58" spans="4:4" x14ac:dyDescent="0.25">
      <c r="D58" s="2"/>
    </row>
    <row r="59" spans="4:4" x14ac:dyDescent="0.25">
      <c r="D59" s="2"/>
    </row>
    <row r="60" spans="4:4" x14ac:dyDescent="0.25">
      <c r="D60" s="2"/>
    </row>
    <row r="61" spans="4:4" x14ac:dyDescent="0.25">
      <c r="D61" s="2"/>
    </row>
    <row r="62" spans="4:4" x14ac:dyDescent="0.25">
      <c r="D62" s="2"/>
    </row>
    <row r="63" spans="4:4" x14ac:dyDescent="0.25">
      <c r="D63" s="2"/>
    </row>
    <row r="64" spans="4:4"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sheetData>
  <mergeCells count="3">
    <mergeCell ref="A2:H2"/>
    <mergeCell ref="A4:H4"/>
    <mergeCell ref="A11:H11"/>
  </mergeCells>
  <dataValidations count="3">
    <dataValidation type="list" allowBlank="1" showInputMessage="1" showErrorMessage="1" sqref="A12:A15 A3:C3 G6:G10 A5:C10 B12:C16 A44:A200 B44:C203" xr:uid="{C9485632-36DB-4562-8E4B-31E61BE0DC17}">
      <formula1>"Yes, No"</formula1>
    </dataValidation>
    <dataValidation type="list" allowBlank="1" showInputMessage="1" showErrorMessage="1" sqref="G5" xr:uid="{1A234886-8DB8-4EBB-BAAE-91CDE39F7E3A}">
      <formula1>"Hourly, Annual"</formula1>
    </dataValidation>
    <dataValidation type="list" allowBlank="1" showInputMessage="1" showErrorMessage="1" sqref="D3 D5:D10 D12:D205" xr:uid="{28FB85E6-672F-4176-BACF-16D6F57B333A}">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6A53A-43F4-4C0A-A83B-9BC4079E8BE1}">
  <dimension ref="A1:H51"/>
  <sheetViews>
    <sheetView workbookViewId="0">
      <selection activeCell="I3" sqref="I3"/>
    </sheetView>
  </sheetViews>
  <sheetFormatPr defaultRowHeight="15" x14ac:dyDescent="0.2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x14ac:dyDescent="0.25">
      <c r="A1" s="112" t="s">
        <v>0</v>
      </c>
      <c r="B1" s="112" t="s">
        <v>1</v>
      </c>
      <c r="C1" s="112" t="s">
        <v>1520</v>
      </c>
      <c r="D1" s="113" t="s">
        <v>4</v>
      </c>
      <c r="E1" s="113" t="s">
        <v>5</v>
      </c>
      <c r="F1" s="113" t="s">
        <v>6</v>
      </c>
      <c r="G1" s="113" t="s">
        <v>7</v>
      </c>
      <c r="H1" s="113" t="s">
        <v>8</v>
      </c>
    </row>
    <row r="2" spans="1:8" ht="18.75" x14ac:dyDescent="0.3">
      <c r="A2" s="162" t="s">
        <v>623</v>
      </c>
      <c r="B2" s="162"/>
      <c r="C2" s="162"/>
      <c r="D2" s="162"/>
      <c r="E2" s="162"/>
      <c r="F2" s="162"/>
      <c r="G2" s="162"/>
      <c r="H2" s="162"/>
    </row>
    <row r="3" spans="1:8" ht="90" x14ac:dyDescent="0.25">
      <c r="A3" s="2" t="s">
        <v>10</v>
      </c>
      <c r="B3" s="2"/>
      <c r="C3" s="2" t="s">
        <v>11</v>
      </c>
      <c r="D3" s="2" t="s">
        <v>300</v>
      </c>
      <c r="E3" s="2" t="s">
        <v>140</v>
      </c>
      <c r="F3" s="7" t="s">
        <v>624</v>
      </c>
      <c r="G3" t="s">
        <v>179</v>
      </c>
    </row>
    <row r="4" spans="1:8" x14ac:dyDescent="0.25">
      <c r="A4" s="116" t="s">
        <v>10</v>
      </c>
      <c r="B4" s="116"/>
      <c r="C4" s="116" t="s">
        <v>11</v>
      </c>
      <c r="D4" s="116" t="s">
        <v>92</v>
      </c>
      <c r="E4" s="18" t="s">
        <v>625</v>
      </c>
      <c r="F4" s="19" t="s">
        <v>626</v>
      </c>
      <c r="G4" s="17">
        <f>IF(AND(G3="Option A"),G6,IF(AND(G3="Option B"),G30))</f>
        <v>0.5164879</v>
      </c>
      <c r="H4" s="18"/>
    </row>
    <row r="5" spans="1:8" ht="18.75" x14ac:dyDescent="0.3">
      <c r="A5" s="162" t="s">
        <v>627</v>
      </c>
      <c r="B5" s="162"/>
      <c r="C5" s="162"/>
      <c r="D5" s="162"/>
      <c r="E5" s="162"/>
      <c r="F5" s="162"/>
      <c r="G5" s="162"/>
      <c r="H5" s="162"/>
    </row>
    <row r="6" spans="1:8" x14ac:dyDescent="0.25">
      <c r="A6" s="116" t="s">
        <v>10</v>
      </c>
      <c r="B6" s="116"/>
      <c r="C6" s="116" t="s">
        <v>11</v>
      </c>
      <c r="D6" s="116" t="s">
        <v>92</v>
      </c>
      <c r="E6" s="18" t="s">
        <v>625</v>
      </c>
      <c r="F6" s="19" t="s">
        <v>626</v>
      </c>
      <c r="G6" s="17">
        <f>SUM(((G14*G11)/G14),((G23*G22)/G23),((G28*G27)/G28))</f>
        <v>0.5164879</v>
      </c>
      <c r="H6" s="18"/>
    </row>
    <row r="7" spans="1:8" ht="18.75" x14ac:dyDescent="0.3">
      <c r="A7" s="162" t="s">
        <v>628</v>
      </c>
      <c r="B7" s="162"/>
      <c r="C7" s="162"/>
      <c r="D7" s="162"/>
      <c r="E7" s="162"/>
      <c r="F7" s="162"/>
      <c r="G7" s="162"/>
      <c r="H7" s="162"/>
    </row>
    <row r="8" spans="1:8" ht="18.75" x14ac:dyDescent="0.3">
      <c r="A8" s="162" t="s">
        <v>629</v>
      </c>
      <c r="B8" s="162"/>
      <c r="C8" s="162"/>
      <c r="D8" s="162"/>
      <c r="E8" s="162"/>
      <c r="F8" s="162"/>
      <c r="G8" s="162"/>
      <c r="H8" s="162"/>
    </row>
    <row r="9" spans="1:8" ht="105" x14ac:dyDescent="0.25">
      <c r="A9" s="2" t="s">
        <v>10</v>
      </c>
      <c r="B9" s="2"/>
      <c r="C9" s="2" t="s">
        <v>10</v>
      </c>
      <c r="D9" s="2" t="s">
        <v>300</v>
      </c>
      <c r="E9" t="s">
        <v>140</v>
      </c>
      <c r="F9" s="7" t="s">
        <v>630</v>
      </c>
      <c r="G9" t="s">
        <v>631</v>
      </c>
    </row>
    <row r="10" spans="1:8" ht="18.75" x14ac:dyDescent="0.3">
      <c r="A10" s="162" t="s">
        <v>631</v>
      </c>
      <c r="B10" s="162"/>
      <c r="C10" s="162"/>
      <c r="D10" s="162"/>
      <c r="E10" s="162"/>
      <c r="F10" s="162"/>
      <c r="G10" s="162"/>
      <c r="H10" s="162"/>
    </row>
    <row r="11" spans="1:8" x14ac:dyDescent="0.25">
      <c r="A11" s="116" t="s">
        <v>10</v>
      </c>
      <c r="B11" s="116"/>
      <c r="C11" s="116" t="s">
        <v>11</v>
      </c>
      <c r="D11" s="116" t="s">
        <v>92</v>
      </c>
      <c r="E11" s="18" t="s">
        <v>632</v>
      </c>
      <c r="F11" s="18" t="s">
        <v>633</v>
      </c>
      <c r="G11" s="17">
        <f>SUM((G18*G19*G20)/G14)</f>
        <v>7.0087900000000009E-2</v>
      </c>
      <c r="H11" s="18"/>
    </row>
    <row r="12" spans="1:8" x14ac:dyDescent="0.25">
      <c r="A12" s="3" t="s">
        <v>10</v>
      </c>
      <c r="B12" s="3"/>
      <c r="C12" s="2" t="s">
        <v>10</v>
      </c>
      <c r="D12" s="2" t="s">
        <v>12</v>
      </c>
      <c r="E12" s="3" t="s">
        <v>634</v>
      </c>
      <c r="F12" s="3" t="s">
        <v>635</v>
      </c>
      <c r="G12" s="3"/>
      <c r="H12" s="3"/>
    </row>
    <row r="13" spans="1:8" ht="30" x14ac:dyDescent="0.25">
      <c r="A13" s="3" t="s">
        <v>10</v>
      </c>
      <c r="B13" s="2"/>
      <c r="C13" s="2" t="s">
        <v>10</v>
      </c>
      <c r="D13" s="2" t="s">
        <v>12</v>
      </c>
      <c r="E13" t="s">
        <v>636</v>
      </c>
      <c r="F13" s="7" t="s">
        <v>637</v>
      </c>
      <c r="G13" t="s">
        <v>638</v>
      </c>
    </row>
    <row r="14" spans="1:8" ht="30" x14ac:dyDescent="0.25">
      <c r="A14" s="3" t="s">
        <v>10</v>
      </c>
      <c r="B14" s="2"/>
      <c r="C14" s="2" t="s">
        <v>10</v>
      </c>
      <c r="D14" s="2" t="s">
        <v>113</v>
      </c>
      <c r="E14" t="s">
        <v>639</v>
      </c>
      <c r="F14" s="7" t="s">
        <v>640</v>
      </c>
      <c r="G14" s="4">
        <v>40</v>
      </c>
    </row>
    <row r="15" spans="1:8" x14ac:dyDescent="0.25">
      <c r="A15" s="3" t="s">
        <v>10</v>
      </c>
      <c r="B15" s="2"/>
      <c r="C15" s="2" t="s">
        <v>10</v>
      </c>
      <c r="D15" s="2" t="s">
        <v>12</v>
      </c>
      <c r="E15" t="s">
        <v>641</v>
      </c>
      <c r="F15" t="s">
        <v>642</v>
      </c>
      <c r="G15" s="4">
        <v>2009</v>
      </c>
    </row>
    <row r="16" spans="1:8" ht="18.75" x14ac:dyDescent="0.3">
      <c r="A16" s="157" t="s">
        <v>643</v>
      </c>
      <c r="B16" s="157"/>
      <c r="C16" s="157"/>
      <c r="D16" s="157"/>
      <c r="E16" s="157"/>
      <c r="F16" s="157"/>
      <c r="G16" s="157"/>
      <c r="H16" s="157"/>
    </row>
    <row r="17" spans="1:8" x14ac:dyDescent="0.25">
      <c r="A17" s="4" t="s">
        <v>10</v>
      </c>
      <c r="B17" s="3"/>
      <c r="C17" s="3" t="s">
        <v>10</v>
      </c>
      <c r="D17" s="2" t="s">
        <v>12</v>
      </c>
      <c r="E17" s="3" t="s">
        <v>634</v>
      </c>
      <c r="F17" s="3" t="s">
        <v>635</v>
      </c>
      <c r="G17" s="3" t="s">
        <v>644</v>
      </c>
      <c r="H17" s="3"/>
    </row>
    <row r="18" spans="1:8" ht="30" x14ac:dyDescent="0.25">
      <c r="A18" s="4" t="s">
        <v>10</v>
      </c>
      <c r="C18" s="2" t="s">
        <v>10</v>
      </c>
      <c r="D18" s="2" t="s">
        <v>113</v>
      </c>
      <c r="E18" t="s">
        <v>645</v>
      </c>
      <c r="F18" s="7" t="s">
        <v>646</v>
      </c>
      <c r="G18" s="4">
        <v>1</v>
      </c>
    </row>
    <row r="19" spans="1:8" ht="30" x14ac:dyDescent="0.25">
      <c r="A19" s="4" t="s">
        <v>10</v>
      </c>
      <c r="C19" s="2" t="s">
        <v>10</v>
      </c>
      <c r="D19" s="2" t="s">
        <v>113</v>
      </c>
      <c r="E19" t="s">
        <v>647</v>
      </c>
      <c r="F19" s="7" t="s">
        <v>648</v>
      </c>
      <c r="G19" s="4">
        <v>22.609000000000002</v>
      </c>
    </row>
    <row r="20" spans="1:8" x14ac:dyDescent="0.25">
      <c r="A20" s="4" t="s">
        <v>10</v>
      </c>
      <c r="C20" s="2" t="s">
        <v>10</v>
      </c>
      <c r="D20" s="2" t="s">
        <v>113</v>
      </c>
      <c r="E20" t="s">
        <v>649</v>
      </c>
      <c r="F20" t="s">
        <v>650</v>
      </c>
      <c r="G20" s="4">
        <v>0.124</v>
      </c>
    </row>
    <row r="21" spans="1:8" ht="18.75" x14ac:dyDescent="0.3">
      <c r="A21" s="162" t="s">
        <v>262</v>
      </c>
      <c r="B21" s="162"/>
      <c r="C21" s="162"/>
      <c r="D21" s="162"/>
      <c r="E21" s="162"/>
      <c r="F21" s="162"/>
      <c r="G21" s="162"/>
      <c r="H21" s="162"/>
    </row>
    <row r="22" spans="1:8" x14ac:dyDescent="0.25">
      <c r="A22" s="116" t="s">
        <v>10</v>
      </c>
      <c r="B22" s="116"/>
      <c r="C22" s="116" t="s">
        <v>11</v>
      </c>
      <c r="D22" s="116" t="s">
        <v>92</v>
      </c>
      <c r="E22" s="18" t="s">
        <v>632</v>
      </c>
      <c r="F22" s="19" t="s">
        <v>651</v>
      </c>
      <c r="G22" s="17">
        <f>(G24*3.6)/G25</f>
        <v>0.44640000000000002</v>
      </c>
      <c r="H22" s="18"/>
    </row>
    <row r="23" spans="1:8" ht="30" x14ac:dyDescent="0.25">
      <c r="A23" s="2" t="s">
        <v>10</v>
      </c>
      <c r="B23" s="2"/>
      <c r="C23" s="2" t="s">
        <v>10</v>
      </c>
      <c r="D23" s="2" t="s">
        <v>113</v>
      </c>
      <c r="E23" t="s">
        <v>639</v>
      </c>
      <c r="F23" s="7" t="s">
        <v>640</v>
      </c>
      <c r="G23" s="4">
        <v>40</v>
      </c>
    </row>
    <row r="24" spans="1:8" ht="30" x14ac:dyDescent="0.25">
      <c r="A24" s="2" t="s">
        <v>10</v>
      </c>
      <c r="B24" s="2"/>
      <c r="C24" s="2" t="s">
        <v>10</v>
      </c>
      <c r="D24" s="2" t="s">
        <v>113</v>
      </c>
      <c r="E24" t="s">
        <v>652</v>
      </c>
      <c r="F24" s="7" t="s">
        <v>653</v>
      </c>
      <c r="G24" s="4">
        <v>0.124</v>
      </c>
    </row>
    <row r="25" spans="1:8" ht="30" x14ac:dyDescent="0.25">
      <c r="A25" s="2" t="s">
        <v>10</v>
      </c>
      <c r="B25" s="2"/>
      <c r="C25" s="2" t="s">
        <v>10</v>
      </c>
      <c r="D25" s="2" t="s">
        <v>113</v>
      </c>
      <c r="E25" t="s">
        <v>654</v>
      </c>
      <c r="F25" s="7" t="s">
        <v>655</v>
      </c>
      <c r="G25" s="4">
        <v>1</v>
      </c>
    </row>
    <row r="26" spans="1:8" ht="18.75" x14ac:dyDescent="0.3">
      <c r="A26" s="157" t="s">
        <v>656</v>
      </c>
      <c r="B26" s="157"/>
      <c r="C26" s="157"/>
      <c r="D26" s="157"/>
      <c r="E26" s="157"/>
      <c r="F26" s="157"/>
      <c r="G26" s="157"/>
      <c r="H26" s="157"/>
    </row>
    <row r="27" spans="1:8" x14ac:dyDescent="0.25">
      <c r="A27" s="116" t="s">
        <v>10</v>
      </c>
      <c r="B27" s="116"/>
      <c r="C27" s="116" t="s">
        <v>11</v>
      </c>
      <c r="D27" s="116" t="s">
        <v>92</v>
      </c>
      <c r="E27" s="18" t="s">
        <v>632</v>
      </c>
      <c r="F27" s="19" t="s">
        <v>633</v>
      </c>
      <c r="G27" s="17">
        <f>0</f>
        <v>0</v>
      </c>
      <c r="H27" s="18"/>
    </row>
    <row r="28" spans="1:8" ht="30" x14ac:dyDescent="0.25">
      <c r="A28" s="2" t="s">
        <v>10</v>
      </c>
      <c r="B28" s="2"/>
      <c r="C28" s="2" t="s">
        <v>10</v>
      </c>
      <c r="D28" s="2" t="s">
        <v>113</v>
      </c>
      <c r="E28" t="s">
        <v>639</v>
      </c>
      <c r="F28" s="7" t="s">
        <v>640</v>
      </c>
      <c r="G28" s="4">
        <v>40</v>
      </c>
    </row>
    <row r="29" spans="1:8" ht="18.75" x14ac:dyDescent="0.3">
      <c r="A29" s="162" t="s">
        <v>657</v>
      </c>
      <c r="B29" s="162"/>
      <c r="C29" s="162"/>
      <c r="D29" s="162"/>
      <c r="E29" s="162"/>
      <c r="F29" s="162"/>
      <c r="G29" s="162"/>
      <c r="H29" s="162"/>
    </row>
    <row r="30" spans="1:8" x14ac:dyDescent="0.25">
      <c r="A30" s="18" t="s">
        <v>10</v>
      </c>
      <c r="B30" s="18"/>
      <c r="C30" s="18" t="s">
        <v>11</v>
      </c>
      <c r="D30" s="116" t="s">
        <v>92</v>
      </c>
      <c r="E30" s="18" t="s">
        <v>625</v>
      </c>
      <c r="F30" s="18" t="s">
        <v>658</v>
      </c>
      <c r="G30" s="17">
        <f>SUM((G34*G35*G36),(G39*G40*G41),(G44*G45*G46),(G49*G50*G51))/G31</f>
        <v>0.22200625000000002</v>
      </c>
      <c r="H30" s="18"/>
    </row>
    <row r="31" spans="1:8" ht="45" x14ac:dyDescent="0.25">
      <c r="A31" t="s">
        <v>10</v>
      </c>
      <c r="C31" t="s">
        <v>10</v>
      </c>
      <c r="D31" s="2" t="s">
        <v>113</v>
      </c>
      <c r="E31" t="s">
        <v>659</v>
      </c>
      <c r="F31" s="7" t="s">
        <v>660</v>
      </c>
      <c r="G31" s="4">
        <v>40</v>
      </c>
    </row>
    <row r="32" spans="1:8" ht="18.75" x14ac:dyDescent="0.3">
      <c r="A32" s="157" t="s">
        <v>643</v>
      </c>
      <c r="B32" s="157"/>
      <c r="C32" s="157"/>
      <c r="D32" s="157"/>
      <c r="E32" s="157"/>
      <c r="F32" s="157"/>
      <c r="G32" s="157"/>
      <c r="H32" s="157"/>
    </row>
    <row r="33" spans="1:8" x14ac:dyDescent="0.25">
      <c r="A33" s="3" t="s">
        <v>10</v>
      </c>
      <c r="B33" s="3"/>
      <c r="C33" s="3" t="s">
        <v>10</v>
      </c>
      <c r="D33" s="2" t="s">
        <v>12</v>
      </c>
      <c r="E33" s="3" t="s">
        <v>634</v>
      </c>
      <c r="F33" s="3" t="s">
        <v>635</v>
      </c>
      <c r="G33" s="3" t="s">
        <v>644</v>
      </c>
      <c r="H33" s="3"/>
    </row>
    <row r="34" spans="1:8" ht="30" x14ac:dyDescent="0.25">
      <c r="A34" t="s">
        <v>10</v>
      </c>
      <c r="C34" t="s">
        <v>10</v>
      </c>
      <c r="D34" s="2" t="s">
        <v>113</v>
      </c>
      <c r="E34" t="s">
        <v>661</v>
      </c>
      <c r="F34" s="7" t="s">
        <v>646</v>
      </c>
      <c r="G34" s="4">
        <v>1</v>
      </c>
    </row>
    <row r="35" spans="1:8" ht="30" x14ac:dyDescent="0.25">
      <c r="A35" t="s">
        <v>10</v>
      </c>
      <c r="C35" t="s">
        <v>10</v>
      </c>
      <c r="D35" s="2" t="s">
        <v>113</v>
      </c>
      <c r="E35" t="s">
        <v>647</v>
      </c>
      <c r="F35" s="7" t="s">
        <v>648</v>
      </c>
      <c r="G35" s="4">
        <v>22.609000000000002</v>
      </c>
    </row>
    <row r="36" spans="1:8" x14ac:dyDescent="0.25">
      <c r="A36" t="s">
        <v>10</v>
      </c>
      <c r="C36" t="s">
        <v>10</v>
      </c>
      <c r="D36" s="2" t="s">
        <v>113</v>
      </c>
      <c r="E36" t="s">
        <v>649</v>
      </c>
      <c r="F36" t="s">
        <v>650</v>
      </c>
      <c r="G36" s="4">
        <v>0.12</v>
      </c>
    </row>
    <row r="37" spans="1:8" ht="18.75" x14ac:dyDescent="0.3">
      <c r="A37" s="157" t="s">
        <v>643</v>
      </c>
      <c r="B37" s="157"/>
      <c r="C37" s="157"/>
      <c r="D37" s="157"/>
      <c r="E37" s="157"/>
      <c r="F37" s="157"/>
      <c r="G37" s="157"/>
      <c r="H37" s="157"/>
    </row>
    <row r="38" spans="1:8" x14ac:dyDescent="0.25">
      <c r="A38" s="3" t="s">
        <v>10</v>
      </c>
      <c r="B38" s="3"/>
      <c r="C38" s="3" t="s">
        <v>10</v>
      </c>
      <c r="D38" s="2" t="s">
        <v>12</v>
      </c>
      <c r="E38" s="3" t="s">
        <v>634</v>
      </c>
      <c r="F38" s="3" t="s">
        <v>635</v>
      </c>
      <c r="G38" s="3" t="s">
        <v>662</v>
      </c>
      <c r="H38" s="3"/>
    </row>
    <row r="39" spans="1:8" ht="30" x14ac:dyDescent="0.25">
      <c r="A39" s="3" t="s">
        <v>10</v>
      </c>
      <c r="C39" t="s">
        <v>10</v>
      </c>
      <c r="D39" s="2" t="s">
        <v>113</v>
      </c>
      <c r="E39" t="s">
        <v>661</v>
      </c>
      <c r="F39" s="7" t="s">
        <v>646</v>
      </c>
      <c r="G39" s="4">
        <v>1</v>
      </c>
    </row>
    <row r="40" spans="1:8" ht="30" x14ac:dyDescent="0.25">
      <c r="A40" s="3" t="s">
        <v>10</v>
      </c>
      <c r="C40" t="s">
        <v>10</v>
      </c>
      <c r="D40" s="2" t="s">
        <v>113</v>
      </c>
      <c r="E40" t="s">
        <v>647</v>
      </c>
      <c r="F40" s="7" t="s">
        <v>648</v>
      </c>
      <c r="G40" s="4">
        <v>38.936999999999998</v>
      </c>
    </row>
    <row r="41" spans="1:8" x14ac:dyDescent="0.25">
      <c r="A41" s="3" t="s">
        <v>10</v>
      </c>
      <c r="C41" t="s">
        <v>10</v>
      </c>
      <c r="D41" s="2" t="s">
        <v>113</v>
      </c>
      <c r="E41" t="s">
        <v>649</v>
      </c>
      <c r="F41" t="s">
        <v>650</v>
      </c>
      <c r="G41" s="4">
        <v>0.08</v>
      </c>
    </row>
    <row r="42" spans="1:8" ht="18.75" x14ac:dyDescent="0.3">
      <c r="A42" s="157" t="s">
        <v>643</v>
      </c>
      <c r="B42" s="157"/>
      <c r="C42" s="157"/>
      <c r="D42" s="157"/>
      <c r="E42" s="157"/>
      <c r="F42" s="157"/>
      <c r="G42" s="157"/>
      <c r="H42" s="157"/>
    </row>
    <row r="43" spans="1:8" x14ac:dyDescent="0.25">
      <c r="A43" s="3" t="s">
        <v>10</v>
      </c>
      <c r="B43" s="3"/>
      <c r="C43" s="3" t="s">
        <v>10</v>
      </c>
      <c r="D43" s="2" t="s">
        <v>12</v>
      </c>
      <c r="E43" s="3" t="s">
        <v>634</v>
      </c>
      <c r="F43" s="3" t="s">
        <v>635</v>
      </c>
      <c r="G43" s="3" t="s">
        <v>662</v>
      </c>
      <c r="H43" s="3"/>
    </row>
    <row r="44" spans="1:8" ht="30" x14ac:dyDescent="0.25">
      <c r="A44" s="3" t="s">
        <v>10</v>
      </c>
      <c r="C44" t="s">
        <v>10</v>
      </c>
      <c r="D44" s="2" t="s">
        <v>113</v>
      </c>
      <c r="E44" t="s">
        <v>661</v>
      </c>
      <c r="F44" s="7" t="s">
        <v>646</v>
      </c>
      <c r="G44" s="4">
        <v>2</v>
      </c>
    </row>
    <row r="45" spans="1:8" ht="30" x14ac:dyDescent="0.25">
      <c r="A45" s="3" t="s">
        <v>10</v>
      </c>
      <c r="C45" t="s">
        <v>10</v>
      </c>
      <c r="D45" s="2" t="s">
        <v>113</v>
      </c>
      <c r="E45" t="s">
        <v>647</v>
      </c>
      <c r="F45" s="7" t="s">
        <v>648</v>
      </c>
      <c r="G45" s="4">
        <v>3.5000000000000003E-2</v>
      </c>
    </row>
    <row r="46" spans="1:8" x14ac:dyDescent="0.25">
      <c r="A46" s="3" t="s">
        <v>10</v>
      </c>
      <c r="C46" t="s">
        <v>10</v>
      </c>
      <c r="D46" s="2" t="s">
        <v>113</v>
      </c>
      <c r="E46" t="s">
        <v>649</v>
      </c>
      <c r="F46" t="s">
        <v>650</v>
      </c>
      <c r="G46" s="4">
        <v>0.06</v>
      </c>
    </row>
    <row r="47" spans="1:8" ht="18.75" x14ac:dyDescent="0.3">
      <c r="A47" s="157" t="s">
        <v>643</v>
      </c>
      <c r="B47" s="157"/>
      <c r="C47" s="157"/>
      <c r="D47" s="157"/>
      <c r="E47" s="157"/>
      <c r="F47" s="157"/>
      <c r="G47" s="157"/>
      <c r="H47" s="157"/>
    </row>
    <row r="48" spans="1:8" x14ac:dyDescent="0.25">
      <c r="A48" s="3" t="s">
        <v>10</v>
      </c>
      <c r="B48" s="3"/>
      <c r="C48" s="3" t="s">
        <v>10</v>
      </c>
      <c r="D48" s="2" t="s">
        <v>12</v>
      </c>
      <c r="E48" s="3" t="s">
        <v>634</v>
      </c>
      <c r="F48" s="3" t="s">
        <v>635</v>
      </c>
      <c r="G48" s="3" t="s">
        <v>662</v>
      </c>
      <c r="H48" s="3"/>
    </row>
    <row r="49" spans="1:7" ht="30" x14ac:dyDescent="0.25">
      <c r="A49" s="3" t="s">
        <v>10</v>
      </c>
      <c r="C49" t="s">
        <v>10</v>
      </c>
      <c r="D49" s="2" t="s">
        <v>113</v>
      </c>
      <c r="E49" t="s">
        <v>661</v>
      </c>
      <c r="F49" s="7" t="s">
        <v>646</v>
      </c>
      <c r="G49" s="4">
        <v>1</v>
      </c>
    </row>
    <row r="50" spans="1:7" ht="30" x14ac:dyDescent="0.25">
      <c r="A50" s="3" t="s">
        <v>10</v>
      </c>
      <c r="C50" t="s">
        <v>10</v>
      </c>
      <c r="D50" s="2" t="s">
        <v>113</v>
      </c>
      <c r="E50" t="s">
        <v>647</v>
      </c>
      <c r="F50" s="7" t="s">
        <v>648</v>
      </c>
      <c r="G50" s="4">
        <v>43.542999999999999</v>
      </c>
    </row>
    <row r="51" spans="1:7" x14ac:dyDescent="0.25">
      <c r="A51" s="3" t="s">
        <v>10</v>
      </c>
      <c r="C51" t="s">
        <v>10</v>
      </c>
      <c r="D51" s="2" t="s">
        <v>113</v>
      </c>
      <c r="E51" t="s">
        <v>649</v>
      </c>
      <c r="F51" t="s">
        <v>650</v>
      </c>
      <c r="G51" s="4">
        <v>7.0000000000000007E-2</v>
      </c>
    </row>
  </sheetData>
  <mergeCells count="13">
    <mergeCell ref="A47:H47"/>
    <mergeCell ref="A21:H21"/>
    <mergeCell ref="A26:H26"/>
    <mergeCell ref="A29:H29"/>
    <mergeCell ref="A32:H32"/>
    <mergeCell ref="A37:H37"/>
    <mergeCell ref="A42:H42"/>
    <mergeCell ref="A2:H2"/>
    <mergeCell ref="A5:H5"/>
    <mergeCell ref="A7:H7"/>
    <mergeCell ref="A8:H8"/>
    <mergeCell ref="A10:H10"/>
    <mergeCell ref="A16:H16"/>
  </mergeCells>
  <dataValidations count="4">
    <dataValidation type="list" allowBlank="1" showInputMessage="1" showErrorMessage="1" sqref="G9" xr:uid="{B64F4411-DBBD-474A-B24C-4D6F09BDA9E6}">
      <formula1>"Option A1, Option A2, Option A3"</formula1>
    </dataValidation>
    <dataValidation type="list" allowBlank="1" showInputMessage="1" showErrorMessage="1" sqref="G3" xr:uid="{2B381250-5BF6-4A69-99AB-6E5FB53E29B8}">
      <formula1>"Option A, Option B"</formula1>
    </dataValidation>
    <dataValidation type="list" allowBlank="1" showInputMessage="1" showErrorMessage="1" sqref="A11:C11 C12 A6:C6 A27:C28 B13:C15 A9:C9 A3:C4 A22:C25" xr:uid="{A46B200A-E5CA-41CA-8734-D679785EC89F}">
      <formula1>"Yes, No"</formula1>
    </dataValidation>
    <dataValidation type="list" allowBlank="1" showInputMessage="1" showErrorMessage="1" sqref="D6 D17:D20 D27:D28 D48:D51 D22:D25 D30:D31 D9 D11:D15 D33:D36 D38:D41 D43:D46 D3:D4" xr:uid="{D1889F4D-BC03-451A-9ADC-EBA2A8719C56}">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68E1-28E4-4B1D-9960-4403EF372ED0}">
  <dimension ref="A1:H68"/>
  <sheetViews>
    <sheetView workbookViewId="0">
      <selection activeCell="I3" sqref="I3"/>
    </sheetView>
  </sheetViews>
  <sheetFormatPr defaultRowHeight="15" x14ac:dyDescent="0.2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x14ac:dyDescent="0.25">
      <c r="A1" s="112" t="s">
        <v>0</v>
      </c>
      <c r="B1" s="112" t="s">
        <v>1</v>
      </c>
      <c r="C1" s="112" t="s">
        <v>1520</v>
      </c>
      <c r="D1" s="113" t="s">
        <v>4</v>
      </c>
      <c r="E1" s="113" t="s">
        <v>5</v>
      </c>
      <c r="F1" s="113" t="s">
        <v>6</v>
      </c>
      <c r="G1" s="113" t="s">
        <v>7</v>
      </c>
      <c r="H1" s="113" t="s">
        <v>8</v>
      </c>
    </row>
    <row r="2" spans="1:8" ht="18.75" x14ac:dyDescent="0.3">
      <c r="A2" s="162" t="s">
        <v>663</v>
      </c>
      <c r="B2" s="162"/>
      <c r="C2" s="162"/>
      <c r="D2" s="162"/>
      <c r="E2" s="162"/>
      <c r="F2" s="162"/>
      <c r="G2" s="162"/>
      <c r="H2" s="162"/>
    </row>
    <row r="3" spans="1:8" ht="135" x14ac:dyDescent="0.25">
      <c r="A3" s="2" t="s">
        <v>10</v>
      </c>
      <c r="B3" s="2"/>
      <c r="C3" s="2" t="s">
        <v>11</v>
      </c>
      <c r="D3" s="2" t="s">
        <v>300</v>
      </c>
      <c r="E3" s="2" t="s">
        <v>317</v>
      </c>
      <c r="F3" s="7" t="s">
        <v>664</v>
      </c>
      <c r="G3" s="2" t="s">
        <v>665</v>
      </c>
      <c r="H3" s="2"/>
    </row>
    <row r="4" spans="1:8" ht="30" x14ac:dyDescent="0.25">
      <c r="A4" s="116" t="s">
        <v>10</v>
      </c>
      <c r="B4" s="116"/>
      <c r="C4" s="116" t="s">
        <v>11</v>
      </c>
      <c r="D4" s="116" t="s">
        <v>92</v>
      </c>
      <c r="E4" s="18" t="s">
        <v>666</v>
      </c>
      <c r="F4" s="19" t="s">
        <v>667</v>
      </c>
      <c r="G4" s="1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18"/>
    </row>
    <row r="5" spans="1:8" ht="18.75" x14ac:dyDescent="0.3">
      <c r="A5" s="162" t="s">
        <v>668</v>
      </c>
      <c r="B5" s="162"/>
      <c r="C5" s="162"/>
      <c r="D5" s="162"/>
      <c r="E5" s="162"/>
      <c r="F5" s="162"/>
      <c r="G5" s="162"/>
      <c r="H5" s="162"/>
    </row>
    <row r="6" spans="1:8" ht="30" x14ac:dyDescent="0.25">
      <c r="A6" s="116" t="s">
        <v>10</v>
      </c>
      <c r="B6" s="116"/>
      <c r="C6" s="116" t="s">
        <v>11</v>
      </c>
      <c r="D6" s="116" t="s">
        <v>92</v>
      </c>
      <c r="E6" s="18" t="s">
        <v>669</v>
      </c>
      <c r="F6" s="19" t="s">
        <v>670</v>
      </c>
      <c r="G6" s="17">
        <f>'Tool 07 Default Lambda'!C16</f>
        <v>0.35</v>
      </c>
      <c r="H6" s="19" t="s">
        <v>671</v>
      </c>
    </row>
    <row r="7" spans="1:8" x14ac:dyDescent="0.25">
      <c r="A7" s="116" t="s">
        <v>10</v>
      </c>
      <c r="B7" s="116"/>
      <c r="C7" s="116" t="s">
        <v>11</v>
      </c>
      <c r="D7" s="116" t="s">
        <v>92</v>
      </c>
      <c r="E7" s="18" t="s">
        <v>672</v>
      </c>
      <c r="F7" s="19" t="s">
        <v>673</v>
      </c>
      <c r="G7" s="17">
        <f>(AVERAGE(G8,G9,G10,G11,G12))/(AVERAGE(G13,G14,G15,G16,G17))*(100)</f>
        <v>25</v>
      </c>
      <c r="H7" s="18"/>
    </row>
    <row r="8" spans="1:8" ht="30" x14ac:dyDescent="0.25">
      <c r="A8" s="2" t="s">
        <v>10</v>
      </c>
      <c r="B8" s="2"/>
      <c r="C8" s="2" t="s">
        <v>10</v>
      </c>
      <c r="D8" s="2" t="s">
        <v>113</v>
      </c>
      <c r="E8" t="s">
        <v>674</v>
      </c>
      <c r="F8" s="7" t="s">
        <v>675</v>
      </c>
      <c r="G8" s="4">
        <v>10</v>
      </c>
    </row>
    <row r="9" spans="1:8" ht="30" x14ac:dyDescent="0.25">
      <c r="A9" s="2" t="s">
        <v>10</v>
      </c>
      <c r="B9" s="2"/>
      <c r="C9" s="2" t="s">
        <v>10</v>
      </c>
      <c r="D9" s="2" t="s">
        <v>113</v>
      </c>
      <c r="E9" t="s">
        <v>676</v>
      </c>
      <c r="F9" s="7" t="s">
        <v>677</v>
      </c>
      <c r="G9" s="4">
        <v>10</v>
      </c>
    </row>
    <row r="10" spans="1:8" ht="30" x14ac:dyDescent="0.25">
      <c r="A10" s="2" t="s">
        <v>10</v>
      </c>
      <c r="B10" s="2"/>
      <c r="C10" s="2" t="s">
        <v>10</v>
      </c>
      <c r="D10" s="2" t="s">
        <v>113</v>
      </c>
      <c r="E10" t="s">
        <v>678</v>
      </c>
      <c r="F10" s="7" t="s">
        <v>679</v>
      </c>
      <c r="G10" s="4">
        <v>10</v>
      </c>
    </row>
    <row r="11" spans="1:8" ht="30" x14ac:dyDescent="0.25">
      <c r="A11" s="2" t="s">
        <v>10</v>
      </c>
      <c r="B11" s="2"/>
      <c r="C11" s="2" t="s">
        <v>10</v>
      </c>
      <c r="D11" s="2" t="s">
        <v>113</v>
      </c>
      <c r="E11" t="s">
        <v>680</v>
      </c>
      <c r="F11" s="7" t="s">
        <v>681</v>
      </c>
      <c r="G11" s="4">
        <v>10</v>
      </c>
    </row>
    <row r="12" spans="1:8" ht="30" x14ac:dyDescent="0.25">
      <c r="A12" s="2" t="s">
        <v>10</v>
      </c>
      <c r="B12" s="2"/>
      <c r="C12" s="2" t="s">
        <v>10</v>
      </c>
      <c r="D12" s="2" t="s">
        <v>113</v>
      </c>
      <c r="E12" t="s">
        <v>682</v>
      </c>
      <c r="F12" s="7" t="s">
        <v>683</v>
      </c>
      <c r="G12" s="4">
        <v>10</v>
      </c>
    </row>
    <row r="13" spans="1:8" ht="30" x14ac:dyDescent="0.25">
      <c r="A13" s="2" t="s">
        <v>10</v>
      </c>
      <c r="B13" s="2"/>
      <c r="C13" s="2" t="s">
        <v>10</v>
      </c>
      <c r="D13" s="2" t="s">
        <v>113</v>
      </c>
      <c r="E13" t="s">
        <v>684</v>
      </c>
      <c r="F13" s="7" t="s">
        <v>685</v>
      </c>
      <c r="G13" s="4">
        <v>40</v>
      </c>
    </row>
    <row r="14" spans="1:8" ht="30" x14ac:dyDescent="0.25">
      <c r="A14" s="2" t="s">
        <v>10</v>
      </c>
      <c r="B14" s="2"/>
      <c r="C14" s="2" t="s">
        <v>10</v>
      </c>
      <c r="D14" s="2" t="s">
        <v>113</v>
      </c>
      <c r="E14" t="s">
        <v>686</v>
      </c>
      <c r="F14" s="7" t="s">
        <v>685</v>
      </c>
      <c r="G14" s="4">
        <v>40</v>
      </c>
    </row>
    <row r="15" spans="1:8" ht="30" x14ac:dyDescent="0.25">
      <c r="A15" s="2" t="s">
        <v>10</v>
      </c>
      <c r="B15" s="2"/>
      <c r="C15" s="2" t="s">
        <v>10</v>
      </c>
      <c r="D15" s="2" t="s">
        <v>113</v>
      </c>
      <c r="E15" t="s">
        <v>687</v>
      </c>
      <c r="F15" s="7" t="s">
        <v>685</v>
      </c>
      <c r="G15" s="4">
        <v>40</v>
      </c>
    </row>
    <row r="16" spans="1:8" ht="30" x14ac:dyDescent="0.25">
      <c r="A16" s="2" t="s">
        <v>10</v>
      </c>
      <c r="B16" s="2"/>
      <c r="C16" s="2" t="s">
        <v>10</v>
      </c>
      <c r="D16" s="2" t="s">
        <v>113</v>
      </c>
      <c r="E16" t="s">
        <v>688</v>
      </c>
      <c r="F16" s="7" t="s">
        <v>685</v>
      </c>
      <c r="G16" s="4">
        <v>40</v>
      </c>
    </row>
    <row r="17" spans="1:8" ht="30" x14ac:dyDescent="0.25">
      <c r="A17" s="2" t="s">
        <v>10</v>
      </c>
      <c r="B17" s="2"/>
      <c r="C17" s="2" t="s">
        <v>10</v>
      </c>
      <c r="D17" s="2" t="s">
        <v>113</v>
      </c>
      <c r="E17" t="s">
        <v>689</v>
      </c>
      <c r="F17" s="7" t="s">
        <v>685</v>
      </c>
      <c r="G17" s="4">
        <v>40</v>
      </c>
    </row>
    <row r="18" spans="1:8" x14ac:dyDescent="0.25">
      <c r="A18" s="2" t="s">
        <v>10</v>
      </c>
      <c r="B18" s="2"/>
      <c r="C18" s="2" t="s">
        <v>10</v>
      </c>
      <c r="D18" s="2" t="s">
        <v>113</v>
      </c>
      <c r="E18" t="s">
        <v>690</v>
      </c>
      <c r="F18" s="7" t="s">
        <v>691</v>
      </c>
      <c r="G18" s="4">
        <v>2009</v>
      </c>
    </row>
    <row r="19" spans="1:8" ht="18.75" x14ac:dyDescent="0.3">
      <c r="A19" s="162" t="s">
        <v>692</v>
      </c>
      <c r="B19" s="162"/>
      <c r="C19" s="162"/>
      <c r="D19" s="162"/>
      <c r="E19" s="162"/>
      <c r="F19" s="162"/>
      <c r="G19" s="162"/>
      <c r="H19" s="162"/>
    </row>
    <row r="20" spans="1:8" ht="30" x14ac:dyDescent="0.25">
      <c r="A20" s="2" t="s">
        <v>10</v>
      </c>
      <c r="B20" s="2"/>
      <c r="C20" s="2" t="s">
        <v>10</v>
      </c>
      <c r="D20" s="2" t="s">
        <v>113</v>
      </c>
      <c r="E20" t="s">
        <v>669</v>
      </c>
      <c r="F20" s="7" t="s">
        <v>670</v>
      </c>
      <c r="G20" s="4">
        <v>50</v>
      </c>
    </row>
    <row r="21" spans="1:8" x14ac:dyDescent="0.25">
      <c r="A21" s="2" t="s">
        <v>10</v>
      </c>
      <c r="B21" s="2"/>
      <c r="C21" s="2" t="s">
        <v>10</v>
      </c>
      <c r="D21" s="2" t="s">
        <v>12</v>
      </c>
      <c r="E21" t="s">
        <v>693</v>
      </c>
      <c r="F21" s="7" t="s">
        <v>694</v>
      </c>
      <c r="G21" s="4"/>
    </row>
    <row r="22" spans="1:8" x14ac:dyDescent="0.25">
      <c r="A22" s="2" t="s">
        <v>10</v>
      </c>
      <c r="B22" s="2"/>
      <c r="C22" s="2" t="s">
        <v>10</v>
      </c>
      <c r="D22" s="2" t="s">
        <v>695</v>
      </c>
      <c r="E22" t="s">
        <v>696</v>
      </c>
      <c r="F22" s="7" t="s">
        <v>697</v>
      </c>
      <c r="G22" s="4"/>
    </row>
    <row r="23" spans="1:8" ht="18.75" x14ac:dyDescent="0.3">
      <c r="A23" s="162" t="s">
        <v>698</v>
      </c>
      <c r="B23" s="162"/>
      <c r="C23" s="162"/>
      <c r="D23" s="162"/>
      <c r="E23" s="162"/>
      <c r="F23" s="162"/>
      <c r="G23" s="162"/>
      <c r="H23" s="162"/>
    </row>
    <row r="24" spans="1:8" ht="18.75" x14ac:dyDescent="0.3">
      <c r="A24" s="162" t="s">
        <v>628</v>
      </c>
      <c r="B24" s="162"/>
      <c r="C24" s="162"/>
      <c r="D24" s="162"/>
      <c r="E24" s="162"/>
      <c r="F24" s="162"/>
      <c r="G24" s="162"/>
      <c r="H24" s="162"/>
    </row>
    <row r="25" spans="1:8" ht="18.75" x14ac:dyDescent="0.3">
      <c r="A25" s="162" t="s">
        <v>699</v>
      </c>
      <c r="B25" s="162"/>
      <c r="C25" s="162"/>
      <c r="D25" s="162"/>
      <c r="E25" s="162"/>
      <c r="F25" s="162"/>
      <c r="G25" s="162"/>
      <c r="H25" s="162"/>
    </row>
    <row r="26" spans="1:8" ht="105" x14ac:dyDescent="0.25">
      <c r="A26" s="2" t="s">
        <v>10</v>
      </c>
      <c r="B26" s="2"/>
      <c r="C26" s="2" t="s">
        <v>11</v>
      </c>
      <c r="D26" s="2" t="s">
        <v>300</v>
      </c>
      <c r="E26" t="s">
        <v>140</v>
      </c>
      <c r="F26" s="7" t="s">
        <v>630</v>
      </c>
      <c r="G26" t="s">
        <v>631</v>
      </c>
    </row>
    <row r="27" spans="1:8" ht="18.75" x14ac:dyDescent="0.3">
      <c r="A27" s="162" t="s">
        <v>631</v>
      </c>
      <c r="B27" s="162"/>
      <c r="C27" s="162"/>
      <c r="D27" s="162"/>
      <c r="E27" s="162"/>
      <c r="F27" s="162"/>
      <c r="G27" s="162"/>
      <c r="H27" s="162"/>
    </row>
    <row r="28" spans="1:8" x14ac:dyDescent="0.25">
      <c r="A28" s="116" t="s">
        <v>10</v>
      </c>
      <c r="B28" s="116"/>
      <c r="C28" s="116" t="s">
        <v>11</v>
      </c>
      <c r="D28" s="116" t="s">
        <v>92</v>
      </c>
      <c r="E28" s="18" t="s">
        <v>632</v>
      </c>
      <c r="F28" s="19" t="s">
        <v>633</v>
      </c>
      <c r="G28" s="17">
        <f>SUM((G35*G36*G37)/G31)</f>
        <v>7.0087900000000009E-2</v>
      </c>
      <c r="H28" s="18"/>
    </row>
    <row r="29" spans="1:8" x14ac:dyDescent="0.25">
      <c r="A29" s="2" t="s">
        <v>10</v>
      </c>
      <c r="B29" s="3"/>
      <c r="C29" s="3" t="s">
        <v>10</v>
      </c>
      <c r="D29" s="2" t="s">
        <v>12</v>
      </c>
      <c r="E29" s="3" t="s">
        <v>634</v>
      </c>
      <c r="F29" s="3" t="s">
        <v>635</v>
      </c>
      <c r="G29" s="3"/>
      <c r="H29" s="3"/>
    </row>
    <row r="30" spans="1:8" ht="30" x14ac:dyDescent="0.25">
      <c r="A30" s="2" t="s">
        <v>10</v>
      </c>
      <c r="B30" s="2"/>
      <c r="C30" s="2" t="s">
        <v>10</v>
      </c>
      <c r="D30" s="2" t="s">
        <v>12</v>
      </c>
      <c r="E30" t="s">
        <v>636</v>
      </c>
      <c r="F30" s="7" t="s">
        <v>637</v>
      </c>
      <c r="G30" t="s">
        <v>638</v>
      </c>
    </row>
    <row r="31" spans="1:8" ht="30" x14ac:dyDescent="0.25">
      <c r="A31" s="2" t="s">
        <v>10</v>
      </c>
      <c r="B31" s="2"/>
      <c r="C31" s="2" t="s">
        <v>10</v>
      </c>
      <c r="D31" s="2" t="s">
        <v>113</v>
      </c>
      <c r="E31" t="s">
        <v>639</v>
      </c>
      <c r="F31" s="7" t="s">
        <v>640</v>
      </c>
      <c r="G31" s="4">
        <v>40</v>
      </c>
    </row>
    <row r="32" spans="1:8" x14ac:dyDescent="0.25">
      <c r="A32" s="2" t="s">
        <v>10</v>
      </c>
      <c r="B32" s="2"/>
      <c r="C32" s="2" t="s">
        <v>10</v>
      </c>
      <c r="D32" s="2" t="s">
        <v>12</v>
      </c>
      <c r="E32" t="s">
        <v>641</v>
      </c>
      <c r="F32" s="7" t="s">
        <v>642</v>
      </c>
      <c r="G32" s="4">
        <v>2009</v>
      </c>
    </row>
    <row r="33" spans="1:8" ht="18.75" x14ac:dyDescent="0.3">
      <c r="A33" s="157" t="s">
        <v>643</v>
      </c>
      <c r="B33" s="157"/>
      <c r="C33" s="157"/>
      <c r="D33" s="157"/>
      <c r="E33" s="157"/>
      <c r="F33" s="157"/>
      <c r="G33" s="157"/>
      <c r="H33" s="157"/>
    </row>
    <row r="34" spans="1:8" x14ac:dyDescent="0.25">
      <c r="A34" s="3" t="s">
        <v>10</v>
      </c>
      <c r="B34" s="3"/>
      <c r="C34" s="3" t="s">
        <v>10</v>
      </c>
      <c r="D34" s="2" t="s">
        <v>12</v>
      </c>
      <c r="E34" s="3" t="s">
        <v>634</v>
      </c>
      <c r="F34" s="8" t="s">
        <v>635</v>
      </c>
      <c r="G34" s="3" t="s">
        <v>644</v>
      </c>
      <c r="H34" s="3"/>
    </row>
    <row r="35" spans="1:8" ht="30" x14ac:dyDescent="0.25">
      <c r="A35" s="3" t="s">
        <v>10</v>
      </c>
      <c r="C35" s="3" t="s">
        <v>10</v>
      </c>
      <c r="D35" s="2" t="s">
        <v>113</v>
      </c>
      <c r="E35" t="s">
        <v>645</v>
      </c>
      <c r="F35" s="7" t="s">
        <v>646</v>
      </c>
      <c r="G35" s="4">
        <v>1</v>
      </c>
    </row>
    <row r="36" spans="1:8" ht="30" x14ac:dyDescent="0.25">
      <c r="A36" s="3" t="s">
        <v>10</v>
      </c>
      <c r="C36" s="3" t="s">
        <v>10</v>
      </c>
      <c r="D36" s="2" t="s">
        <v>113</v>
      </c>
      <c r="E36" t="s">
        <v>647</v>
      </c>
      <c r="F36" s="7" t="s">
        <v>648</v>
      </c>
      <c r="G36" s="4">
        <v>22.609000000000002</v>
      </c>
    </row>
    <row r="37" spans="1:8" x14ac:dyDescent="0.25">
      <c r="A37" s="3" t="s">
        <v>10</v>
      </c>
      <c r="C37" s="3" t="s">
        <v>10</v>
      </c>
      <c r="D37" s="2" t="s">
        <v>113</v>
      </c>
      <c r="E37" t="s">
        <v>649</v>
      </c>
      <c r="F37" t="s">
        <v>650</v>
      </c>
      <c r="G37" s="4">
        <v>0.124</v>
      </c>
    </row>
    <row r="38" spans="1:8" ht="18.75" x14ac:dyDescent="0.3">
      <c r="A38" s="162" t="s">
        <v>262</v>
      </c>
      <c r="B38" s="162"/>
      <c r="C38" s="162"/>
      <c r="D38" s="162"/>
      <c r="E38" s="162"/>
      <c r="F38" s="162"/>
      <c r="G38" s="162"/>
      <c r="H38" s="162"/>
    </row>
    <row r="39" spans="1:8" x14ac:dyDescent="0.25">
      <c r="A39" s="116" t="s">
        <v>10</v>
      </c>
      <c r="B39" s="116"/>
      <c r="C39" s="116" t="s">
        <v>11</v>
      </c>
      <c r="D39" s="116" t="s">
        <v>92</v>
      </c>
      <c r="E39" s="18" t="s">
        <v>632</v>
      </c>
      <c r="F39" s="19" t="s">
        <v>651</v>
      </c>
      <c r="G39" s="17">
        <f>(G41*3.6)/G42</f>
        <v>0.44640000000000002</v>
      </c>
      <c r="H39" s="18"/>
    </row>
    <row r="40" spans="1:8" ht="30" x14ac:dyDescent="0.25">
      <c r="A40" s="2" t="s">
        <v>10</v>
      </c>
      <c r="B40" s="2"/>
      <c r="C40" s="2" t="s">
        <v>10</v>
      </c>
      <c r="D40" s="2" t="s">
        <v>113</v>
      </c>
      <c r="E40" t="s">
        <v>639</v>
      </c>
      <c r="F40" s="7" t="s">
        <v>640</v>
      </c>
      <c r="G40" s="4">
        <v>40</v>
      </c>
    </row>
    <row r="41" spans="1:8" ht="30" x14ac:dyDescent="0.25">
      <c r="A41" s="2" t="s">
        <v>10</v>
      </c>
      <c r="B41" s="2"/>
      <c r="C41" s="2" t="s">
        <v>10</v>
      </c>
      <c r="D41" s="2" t="s">
        <v>113</v>
      </c>
      <c r="E41" t="s">
        <v>652</v>
      </c>
      <c r="F41" s="7" t="s">
        <v>653</v>
      </c>
      <c r="G41" s="4">
        <v>0.124</v>
      </c>
    </row>
    <row r="42" spans="1:8" ht="30" x14ac:dyDescent="0.25">
      <c r="A42" s="2" t="s">
        <v>10</v>
      </c>
      <c r="B42" s="2"/>
      <c r="C42" s="2" t="s">
        <v>10</v>
      </c>
      <c r="D42" s="2" t="s">
        <v>113</v>
      </c>
      <c r="E42" t="s">
        <v>654</v>
      </c>
      <c r="F42" s="7" t="s">
        <v>655</v>
      </c>
      <c r="G42" s="4">
        <v>1</v>
      </c>
    </row>
    <row r="43" spans="1:8" ht="18.75" x14ac:dyDescent="0.3">
      <c r="A43" s="157" t="s">
        <v>656</v>
      </c>
      <c r="B43" s="157"/>
      <c r="C43" s="157"/>
      <c r="D43" s="157"/>
      <c r="E43" s="157"/>
      <c r="F43" s="157"/>
      <c r="G43" s="157"/>
      <c r="H43" s="157"/>
    </row>
    <row r="44" spans="1:8" x14ac:dyDescent="0.25">
      <c r="A44" s="116" t="s">
        <v>10</v>
      </c>
      <c r="B44" s="116"/>
      <c r="C44" s="116" t="s">
        <v>11</v>
      </c>
      <c r="D44" s="116" t="s">
        <v>92</v>
      </c>
      <c r="E44" s="18" t="s">
        <v>632</v>
      </c>
      <c r="F44" s="19" t="s">
        <v>633</v>
      </c>
      <c r="G44" s="17">
        <f>0</f>
        <v>0</v>
      </c>
      <c r="H44" s="18"/>
    </row>
    <row r="45" spans="1:8" ht="30" x14ac:dyDescent="0.25">
      <c r="A45" s="2" t="s">
        <v>10</v>
      </c>
      <c r="B45" s="2"/>
      <c r="C45" s="2" t="s">
        <v>10</v>
      </c>
      <c r="D45" s="2" t="s">
        <v>113</v>
      </c>
      <c r="E45" t="s">
        <v>639</v>
      </c>
      <c r="F45" s="7" t="s">
        <v>640</v>
      </c>
      <c r="G45" s="4">
        <v>40</v>
      </c>
    </row>
    <row r="46" spans="1:8" ht="18.75" x14ac:dyDescent="0.3">
      <c r="A46" s="162" t="s">
        <v>700</v>
      </c>
      <c r="B46" s="162"/>
      <c r="C46" s="162"/>
      <c r="D46" s="162"/>
      <c r="E46" s="162"/>
      <c r="F46" s="162"/>
      <c r="G46" s="162"/>
      <c r="H46" s="162"/>
    </row>
    <row r="47" spans="1:8" ht="18.75" x14ac:dyDescent="0.3">
      <c r="A47" s="162" t="s">
        <v>628</v>
      </c>
      <c r="B47" s="162"/>
      <c r="C47" s="162"/>
      <c r="D47" s="162"/>
      <c r="E47" s="162"/>
      <c r="F47" s="162"/>
      <c r="G47" s="162"/>
      <c r="H47" s="162"/>
    </row>
    <row r="48" spans="1:8" ht="18.75" x14ac:dyDescent="0.3">
      <c r="A48" s="162" t="s">
        <v>699</v>
      </c>
      <c r="B48" s="162"/>
      <c r="C48" s="162"/>
      <c r="D48" s="162"/>
      <c r="E48" s="162"/>
      <c r="F48" s="162"/>
      <c r="G48" s="162"/>
      <c r="H48" s="162"/>
    </row>
    <row r="49" spans="1:8" ht="105" x14ac:dyDescent="0.25">
      <c r="A49" s="2" t="s">
        <v>10</v>
      </c>
      <c r="B49" s="2"/>
      <c r="C49" s="2" t="s">
        <v>11</v>
      </c>
      <c r="D49" s="2" t="s">
        <v>300</v>
      </c>
      <c r="E49" t="s">
        <v>140</v>
      </c>
      <c r="F49" s="7" t="s">
        <v>630</v>
      </c>
      <c r="G49" t="s">
        <v>656</v>
      </c>
    </row>
    <row r="50" spans="1:8" ht="18.75" x14ac:dyDescent="0.3">
      <c r="A50" s="162" t="s">
        <v>631</v>
      </c>
      <c r="B50" s="162"/>
      <c r="C50" s="162"/>
      <c r="D50" s="162"/>
      <c r="E50" s="162"/>
      <c r="F50" s="162"/>
      <c r="G50" s="162"/>
      <c r="H50" s="162"/>
    </row>
    <row r="51" spans="1:8" x14ac:dyDescent="0.25">
      <c r="A51" s="116" t="s">
        <v>10</v>
      </c>
      <c r="B51" s="116"/>
      <c r="C51" s="116" t="s">
        <v>11</v>
      </c>
      <c r="D51" s="116" t="s">
        <v>92</v>
      </c>
      <c r="E51" s="18" t="s">
        <v>701</v>
      </c>
      <c r="F51" s="19" t="s">
        <v>633</v>
      </c>
      <c r="G51" s="17">
        <f>SUM((G58*G59*G60)/G54)</f>
        <v>7.0087900000000009E-2</v>
      </c>
      <c r="H51" s="18"/>
    </row>
    <row r="52" spans="1:8" x14ac:dyDescent="0.25">
      <c r="A52" s="3" t="s">
        <v>10</v>
      </c>
      <c r="B52" s="3"/>
      <c r="C52" s="3" t="s">
        <v>10</v>
      </c>
      <c r="D52" s="2" t="s">
        <v>12</v>
      </c>
      <c r="E52" s="3" t="s">
        <v>634</v>
      </c>
      <c r="F52" s="3" t="s">
        <v>635</v>
      </c>
      <c r="G52" s="3"/>
      <c r="H52" s="3"/>
    </row>
    <row r="53" spans="1:8" ht="30" x14ac:dyDescent="0.25">
      <c r="A53" s="2" t="s">
        <v>10</v>
      </c>
      <c r="B53" s="2"/>
      <c r="C53" s="3" t="s">
        <v>10</v>
      </c>
      <c r="D53" s="2" t="s">
        <v>12</v>
      </c>
      <c r="E53" t="s">
        <v>236</v>
      </c>
      <c r="F53" s="7" t="s">
        <v>702</v>
      </c>
      <c r="G53" t="s">
        <v>638</v>
      </c>
    </row>
    <row r="54" spans="1:8" ht="30" x14ac:dyDescent="0.25">
      <c r="A54" s="2" t="s">
        <v>10</v>
      </c>
      <c r="B54" s="2"/>
      <c r="C54" s="3" t="s">
        <v>10</v>
      </c>
      <c r="D54" s="2" t="s">
        <v>113</v>
      </c>
      <c r="E54" t="s">
        <v>703</v>
      </c>
      <c r="F54" s="7" t="s">
        <v>640</v>
      </c>
      <c r="G54" s="4">
        <v>40</v>
      </c>
    </row>
    <row r="55" spans="1:8" x14ac:dyDescent="0.25">
      <c r="A55" s="2" t="s">
        <v>10</v>
      </c>
      <c r="B55" s="2"/>
      <c r="C55" s="3" t="s">
        <v>10</v>
      </c>
      <c r="D55" s="2" t="s">
        <v>12</v>
      </c>
      <c r="E55" t="s">
        <v>641</v>
      </c>
      <c r="F55" t="s">
        <v>642</v>
      </c>
      <c r="G55" s="4">
        <v>2009</v>
      </c>
    </row>
    <row r="56" spans="1:8" ht="18.75" x14ac:dyDescent="0.3">
      <c r="A56" s="157" t="s">
        <v>643</v>
      </c>
      <c r="B56" s="157"/>
      <c r="C56" s="157"/>
      <c r="D56" s="157"/>
      <c r="E56" s="157"/>
      <c r="F56" s="157"/>
      <c r="G56" s="157"/>
      <c r="H56" s="157"/>
    </row>
    <row r="57" spans="1:8" x14ac:dyDescent="0.25">
      <c r="A57" s="3" t="s">
        <v>10</v>
      </c>
      <c r="B57" s="3"/>
      <c r="C57" s="3" t="s">
        <v>10</v>
      </c>
      <c r="D57" s="2" t="s">
        <v>12</v>
      </c>
      <c r="E57" s="3" t="s">
        <v>634</v>
      </c>
      <c r="F57" s="3" t="s">
        <v>635</v>
      </c>
      <c r="G57" s="3" t="s">
        <v>644</v>
      </c>
      <c r="H57" s="3"/>
    </row>
    <row r="58" spans="1:8" ht="30" x14ac:dyDescent="0.25">
      <c r="A58" s="3" t="s">
        <v>10</v>
      </c>
      <c r="C58" s="3" t="s">
        <v>10</v>
      </c>
      <c r="D58" s="2" t="s">
        <v>113</v>
      </c>
      <c r="E58" t="s">
        <v>704</v>
      </c>
      <c r="F58" s="7" t="s">
        <v>646</v>
      </c>
      <c r="G58" s="4">
        <v>1</v>
      </c>
    </row>
    <row r="59" spans="1:8" ht="30" x14ac:dyDescent="0.25">
      <c r="A59" s="3" t="s">
        <v>10</v>
      </c>
      <c r="C59" s="3" t="s">
        <v>10</v>
      </c>
      <c r="D59" s="2" t="s">
        <v>113</v>
      </c>
      <c r="E59" t="s">
        <v>647</v>
      </c>
      <c r="F59" s="7" t="s">
        <v>648</v>
      </c>
      <c r="G59" s="4">
        <v>22.609000000000002</v>
      </c>
    </row>
    <row r="60" spans="1:8" x14ac:dyDescent="0.25">
      <c r="A60" s="3" t="s">
        <v>10</v>
      </c>
      <c r="C60" s="3" t="s">
        <v>10</v>
      </c>
      <c r="D60" s="2" t="s">
        <v>113</v>
      </c>
      <c r="E60" t="s">
        <v>649</v>
      </c>
      <c r="F60" t="s">
        <v>650</v>
      </c>
      <c r="G60" s="4">
        <v>0.124</v>
      </c>
    </row>
    <row r="61" spans="1:8" ht="18.75" x14ac:dyDescent="0.3">
      <c r="A61" s="162" t="s">
        <v>262</v>
      </c>
      <c r="B61" s="162"/>
      <c r="C61" s="162"/>
      <c r="D61" s="162"/>
      <c r="E61" s="162"/>
      <c r="F61" s="162"/>
      <c r="G61" s="162"/>
      <c r="H61" s="162"/>
    </row>
    <row r="62" spans="1:8" x14ac:dyDescent="0.25">
      <c r="A62" s="116" t="s">
        <v>10</v>
      </c>
      <c r="B62" s="116"/>
      <c r="C62" s="116" t="s">
        <v>11</v>
      </c>
      <c r="D62" s="116" t="s">
        <v>92</v>
      </c>
      <c r="E62" s="18" t="s">
        <v>701</v>
      </c>
      <c r="F62" s="19" t="s">
        <v>651</v>
      </c>
      <c r="G62" s="17">
        <f>(G64*3.6)/G65</f>
        <v>0.44640000000000002</v>
      </c>
      <c r="H62" s="18"/>
    </row>
    <row r="63" spans="1:8" ht="30" x14ac:dyDescent="0.25">
      <c r="A63" s="2" t="s">
        <v>10</v>
      </c>
      <c r="B63" s="2"/>
      <c r="C63" s="2" t="s">
        <v>10</v>
      </c>
      <c r="D63" s="2" t="s">
        <v>113</v>
      </c>
      <c r="E63" t="s">
        <v>703</v>
      </c>
      <c r="F63" s="7" t="s">
        <v>640</v>
      </c>
      <c r="G63" s="4">
        <v>40</v>
      </c>
    </row>
    <row r="64" spans="1:8" ht="30" x14ac:dyDescent="0.25">
      <c r="A64" s="2" t="s">
        <v>10</v>
      </c>
      <c r="B64" s="2"/>
      <c r="C64" s="2" t="s">
        <v>10</v>
      </c>
      <c r="D64" s="2" t="s">
        <v>113</v>
      </c>
      <c r="E64" t="s">
        <v>705</v>
      </c>
      <c r="F64" s="7" t="s">
        <v>653</v>
      </c>
      <c r="G64" s="4">
        <v>0.124</v>
      </c>
    </row>
    <row r="65" spans="1:8" ht="30" x14ac:dyDescent="0.25">
      <c r="A65" s="2" t="s">
        <v>10</v>
      </c>
      <c r="B65" s="2"/>
      <c r="C65" s="2" t="s">
        <v>10</v>
      </c>
      <c r="D65" s="2" t="s">
        <v>113</v>
      </c>
      <c r="E65" t="s">
        <v>706</v>
      </c>
      <c r="F65" s="7" t="s">
        <v>655</v>
      </c>
      <c r="G65" s="4">
        <v>1</v>
      </c>
    </row>
    <row r="66" spans="1:8" ht="18.75" x14ac:dyDescent="0.3">
      <c r="A66" s="157" t="s">
        <v>656</v>
      </c>
      <c r="B66" s="157"/>
      <c r="C66" s="157"/>
      <c r="D66" s="157"/>
      <c r="E66" s="157"/>
      <c r="F66" s="157"/>
      <c r="G66" s="157"/>
      <c r="H66" s="157"/>
    </row>
    <row r="67" spans="1:8" x14ac:dyDescent="0.25">
      <c r="A67" s="116" t="s">
        <v>10</v>
      </c>
      <c r="B67" s="116"/>
      <c r="C67" s="116" t="s">
        <v>11</v>
      </c>
      <c r="D67" s="116" t="s">
        <v>92</v>
      </c>
      <c r="E67" s="18" t="s">
        <v>701</v>
      </c>
      <c r="F67" s="19" t="s">
        <v>633</v>
      </c>
      <c r="G67" s="17">
        <f>0</f>
        <v>0</v>
      </c>
      <c r="H67" s="18"/>
    </row>
    <row r="68" spans="1:8" ht="30" x14ac:dyDescent="0.25">
      <c r="A68" s="2" t="s">
        <v>10</v>
      </c>
      <c r="B68" s="2"/>
      <c r="C68" s="2" t="s">
        <v>10</v>
      </c>
      <c r="D68" s="2" t="s">
        <v>113</v>
      </c>
      <c r="E68" t="s">
        <v>703</v>
      </c>
      <c r="F68" s="7" t="s">
        <v>640</v>
      </c>
      <c r="G68" s="4">
        <v>40</v>
      </c>
    </row>
  </sheetData>
  <mergeCells count="17">
    <mergeCell ref="A48:H48"/>
    <mergeCell ref="A50:H50"/>
    <mergeCell ref="A56:H56"/>
    <mergeCell ref="A61:H61"/>
    <mergeCell ref="A66:H66"/>
    <mergeCell ref="A27:H27"/>
    <mergeCell ref="A33:H33"/>
    <mergeCell ref="A38:H38"/>
    <mergeCell ref="A43:H43"/>
    <mergeCell ref="A46:H46"/>
    <mergeCell ref="A47:H47"/>
    <mergeCell ref="A2:H2"/>
    <mergeCell ref="A5:H5"/>
    <mergeCell ref="A19:H19"/>
    <mergeCell ref="A23:H23"/>
    <mergeCell ref="A24:H24"/>
    <mergeCell ref="A25:H25"/>
  </mergeCells>
  <dataValidations count="4">
    <dataValidation type="list" allowBlank="1" showInputMessage="1" showErrorMessage="1" sqref="G3" xr:uid="{7325FE06-C5FE-4A2F-BA69-6D8169B325A5}">
      <formula1>"Approach 1,Approach 2"</formula1>
    </dataValidation>
    <dataValidation type="list" allowBlank="1" showInputMessage="1" showErrorMessage="1" sqref="G26 G49" xr:uid="{D94E87D4-C7E6-4443-A9EE-E45DBF69BD11}">
      <formula1>"Option A1, Option A2, Option A3"</formula1>
    </dataValidation>
    <dataValidation type="list" allowBlank="1" showInputMessage="1" showErrorMessage="1" sqref="D51:D55 D20:D22 D6:D18 D34:D37 D44:D45 D39:D42 D26 D28:D32 D57:D60 D67:D68 D62:D65 D49 D3:D4" xr:uid="{27618295-D5A8-4310-A938-7F7DF467E730}">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EE3FB484-5B57-4DAB-8F69-9E06C6CAA5AE}">
      <formula1>"Yes, No"</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6256-EA77-413B-8F57-5E9B522FCE16}">
  <dimension ref="B1:C23"/>
  <sheetViews>
    <sheetView workbookViewId="0">
      <selection activeCell="I3" sqref="I3"/>
    </sheetView>
  </sheetViews>
  <sheetFormatPr defaultColWidth="8.85546875" defaultRowHeight="15" x14ac:dyDescent="0.25"/>
  <cols>
    <col min="2" max="2" width="32.140625" customWidth="1"/>
    <col min="3" max="3" width="12.7109375" bestFit="1" customWidth="1"/>
  </cols>
  <sheetData>
    <row r="1" spans="2:3" ht="15.75" thickBot="1" x14ac:dyDescent="0.3"/>
    <row r="2" spans="2:3" ht="24" customHeight="1" x14ac:dyDescent="0.35">
      <c r="B2" s="117" t="s">
        <v>707</v>
      </c>
      <c r="C2" s="118" t="s">
        <v>708</v>
      </c>
    </row>
    <row r="3" spans="2:3" x14ac:dyDescent="0.25">
      <c r="B3" s="96" t="s">
        <v>709</v>
      </c>
      <c r="C3" s="119">
        <v>1</v>
      </c>
    </row>
    <row r="4" spans="2:3" x14ac:dyDescent="0.25">
      <c r="B4" s="96" t="s">
        <v>710</v>
      </c>
      <c r="C4" s="119">
        <v>0.95</v>
      </c>
    </row>
    <row r="5" spans="2:3" x14ac:dyDescent="0.25">
      <c r="B5" s="96" t="s">
        <v>711</v>
      </c>
      <c r="C5" s="119">
        <v>0.9</v>
      </c>
    </row>
    <row r="6" spans="2:3" x14ac:dyDescent="0.25">
      <c r="B6" s="96" t="s">
        <v>712</v>
      </c>
      <c r="C6" s="119">
        <v>0.85</v>
      </c>
    </row>
    <row r="7" spans="2:3" x14ac:dyDescent="0.25">
      <c r="B7" s="96" t="s">
        <v>713</v>
      </c>
      <c r="C7" s="119">
        <v>0.8</v>
      </c>
    </row>
    <row r="8" spans="2:3" x14ac:dyDescent="0.25">
      <c r="B8" s="96" t="s">
        <v>714</v>
      </c>
      <c r="C8" s="119">
        <v>0.75</v>
      </c>
    </row>
    <row r="9" spans="2:3" x14ac:dyDescent="0.25">
      <c r="B9" s="96" t="s">
        <v>715</v>
      </c>
      <c r="C9" s="119">
        <v>0.7</v>
      </c>
    </row>
    <row r="10" spans="2:3" x14ac:dyDescent="0.25">
      <c r="B10" s="96" t="s">
        <v>716</v>
      </c>
      <c r="C10" s="119">
        <v>0.65</v>
      </c>
    </row>
    <row r="11" spans="2:3" x14ac:dyDescent="0.25">
      <c r="B11" s="96" t="s">
        <v>717</v>
      </c>
      <c r="C11" s="119">
        <v>0.6</v>
      </c>
    </row>
    <row r="12" spans="2:3" x14ac:dyDescent="0.25">
      <c r="B12" s="96" t="s">
        <v>718</v>
      </c>
      <c r="C12" s="119">
        <v>0.55000000000000004</v>
      </c>
    </row>
    <row r="13" spans="2:3" x14ac:dyDescent="0.25">
      <c r="B13" s="96" t="s">
        <v>719</v>
      </c>
      <c r="C13" s="119">
        <v>0.5</v>
      </c>
    </row>
    <row r="14" spans="2:3" x14ac:dyDescent="0.25">
      <c r="B14" s="96" t="s">
        <v>720</v>
      </c>
      <c r="C14" s="119">
        <v>0.45</v>
      </c>
    </row>
    <row r="15" spans="2:3" x14ac:dyDescent="0.25">
      <c r="B15" s="96" t="s">
        <v>721</v>
      </c>
      <c r="C15" s="119">
        <v>0.4</v>
      </c>
    </row>
    <row r="16" spans="2:3" x14ac:dyDescent="0.25">
      <c r="B16" s="96" t="s">
        <v>722</v>
      </c>
      <c r="C16" s="119">
        <v>0.35</v>
      </c>
    </row>
    <row r="17" spans="2:3" x14ac:dyDescent="0.25">
      <c r="B17" s="96" t="s">
        <v>723</v>
      </c>
      <c r="C17" s="119">
        <v>0.3</v>
      </c>
    </row>
    <row r="18" spans="2:3" x14ac:dyDescent="0.25">
      <c r="B18" s="96" t="s">
        <v>724</v>
      </c>
      <c r="C18" s="119">
        <v>0.25</v>
      </c>
    </row>
    <row r="19" spans="2:3" x14ac:dyDescent="0.25">
      <c r="B19" s="96" t="s">
        <v>725</v>
      </c>
      <c r="C19" s="119">
        <v>0.2</v>
      </c>
    </row>
    <row r="20" spans="2:3" x14ac:dyDescent="0.25">
      <c r="B20" s="96" t="s">
        <v>726</v>
      </c>
      <c r="C20" s="119">
        <v>0.15</v>
      </c>
    </row>
    <row r="21" spans="2:3" x14ac:dyDescent="0.25">
      <c r="B21" s="96" t="s">
        <v>727</v>
      </c>
      <c r="C21" s="119">
        <v>0.1</v>
      </c>
    </row>
    <row r="22" spans="2:3" x14ac:dyDescent="0.25">
      <c r="B22" s="96" t="s">
        <v>728</v>
      </c>
      <c r="C22" s="119">
        <v>0.05</v>
      </c>
    </row>
    <row r="23" spans="2:3" ht="15.75" thickBot="1" x14ac:dyDescent="0.3">
      <c r="B23" s="100" t="s">
        <v>729</v>
      </c>
      <c r="C23" s="1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A01D-F208-46C2-BCC5-06544EC844F7}">
  <dimension ref="A1:I207"/>
  <sheetViews>
    <sheetView workbookViewId="0">
      <selection activeCell="I3" sqref="I3"/>
    </sheetView>
  </sheetViews>
  <sheetFormatPr defaultColWidth="8.85546875" defaultRowHeight="15" x14ac:dyDescent="0.2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x14ac:dyDescent="0.25">
      <c r="A1" s="113" t="s">
        <v>0</v>
      </c>
      <c r="B1" s="113" t="s">
        <v>1</v>
      </c>
      <c r="C1" s="113" t="s">
        <v>1520</v>
      </c>
      <c r="D1" s="113" t="s">
        <v>4</v>
      </c>
      <c r="E1" s="113" t="s">
        <v>5</v>
      </c>
      <c r="F1" s="113" t="s">
        <v>6</v>
      </c>
      <c r="G1" s="113" t="s">
        <v>7</v>
      </c>
      <c r="H1" s="113" t="s">
        <v>8</v>
      </c>
      <c r="I1" s="114"/>
    </row>
    <row r="2" spans="1:9" ht="18.75" x14ac:dyDescent="0.3">
      <c r="A2" s="162" t="s">
        <v>1523</v>
      </c>
      <c r="B2" s="162"/>
      <c r="C2" s="162"/>
      <c r="D2" s="162"/>
      <c r="E2" s="162"/>
      <c r="F2" s="162"/>
      <c r="G2" s="162"/>
      <c r="H2" s="162"/>
      <c r="I2" s="2"/>
    </row>
    <row r="3" spans="1:9" ht="34.5" customHeight="1" x14ac:dyDescent="0.25">
      <c r="A3" s="163" t="s">
        <v>10</v>
      </c>
      <c r="B3" s="163"/>
      <c r="C3" s="163" t="s">
        <v>11</v>
      </c>
      <c r="D3" s="163" t="s">
        <v>300</v>
      </c>
      <c r="E3" s="163" t="s">
        <v>1524</v>
      </c>
      <c r="F3" s="164" t="s">
        <v>1525</v>
      </c>
      <c r="G3" s="165" t="s">
        <v>1526</v>
      </c>
      <c r="H3" s="163"/>
    </row>
    <row r="4" spans="1:9" x14ac:dyDescent="0.25">
      <c r="A4" s="163"/>
      <c r="B4" s="163"/>
      <c r="C4" s="163"/>
      <c r="D4" s="163"/>
      <c r="E4" s="163"/>
      <c r="F4" s="164" t="s">
        <v>1527</v>
      </c>
      <c r="G4" s="165"/>
      <c r="H4" s="163"/>
      <c r="I4" s="2"/>
    </row>
    <row r="5" spans="1:9" x14ac:dyDescent="0.25">
      <c r="A5" s="163"/>
      <c r="B5" s="163"/>
      <c r="C5" s="163"/>
      <c r="D5" s="163"/>
      <c r="E5" s="163"/>
      <c r="F5" s="164" t="s">
        <v>1528</v>
      </c>
      <c r="G5" s="165"/>
      <c r="H5" s="163"/>
    </row>
    <row r="6" spans="1:9" ht="18.75" x14ac:dyDescent="0.3">
      <c r="A6" s="162" t="s">
        <v>730</v>
      </c>
      <c r="B6" s="162"/>
      <c r="C6" s="162"/>
      <c r="D6" s="162"/>
      <c r="E6" s="162"/>
      <c r="F6" s="162"/>
      <c r="G6" s="162"/>
      <c r="H6" s="162"/>
    </row>
    <row r="7" spans="1:9" ht="30" x14ac:dyDescent="0.25">
      <c r="A7" s="2" t="s">
        <v>10</v>
      </c>
      <c r="B7" s="2"/>
      <c r="C7" s="2" t="s">
        <v>10</v>
      </c>
      <c r="D7" s="2" t="s">
        <v>113</v>
      </c>
      <c r="E7" s="2" t="s">
        <v>731</v>
      </c>
      <c r="F7" s="147" t="s">
        <v>1529</v>
      </c>
      <c r="G7" s="3"/>
      <c r="H7" s="2"/>
    </row>
    <row r="8" spans="1:9" ht="60" x14ac:dyDescent="0.25">
      <c r="A8" s="2" t="s">
        <v>10</v>
      </c>
      <c r="B8" s="2"/>
      <c r="C8" s="2" t="s">
        <v>10</v>
      </c>
      <c r="D8" s="2" t="s">
        <v>1530</v>
      </c>
      <c r="E8" s="147" t="s">
        <v>1531</v>
      </c>
      <c r="F8" s="147" t="s">
        <v>1532</v>
      </c>
      <c r="G8" s="3"/>
      <c r="H8" s="147" t="s">
        <v>1533</v>
      </c>
      <c r="I8" s="2"/>
    </row>
    <row r="9" spans="1:9" x14ac:dyDescent="0.25">
      <c r="A9" s="2"/>
      <c r="B9" s="2"/>
      <c r="C9" s="2"/>
      <c r="D9" s="2"/>
    </row>
    <row r="10" spans="1:9" x14ac:dyDescent="0.25">
      <c r="A10" s="2"/>
      <c r="B10" s="2"/>
      <c r="C10" s="2"/>
      <c r="D10" s="2"/>
    </row>
    <row r="11" spans="1:9" x14ac:dyDescent="0.25">
      <c r="A11" s="2"/>
      <c r="B11" s="2"/>
      <c r="C11" s="2"/>
      <c r="D11" s="2"/>
    </row>
    <row r="12" spans="1:9" x14ac:dyDescent="0.25">
      <c r="A12" s="2"/>
      <c r="B12" s="2"/>
      <c r="C12" s="2"/>
      <c r="D12" s="2"/>
    </row>
    <row r="13" spans="1:9" x14ac:dyDescent="0.25">
      <c r="A13" s="2"/>
      <c r="B13" s="2"/>
      <c r="C13" s="2"/>
      <c r="D13" s="2"/>
    </row>
    <row r="14" spans="1:9" x14ac:dyDescent="0.25">
      <c r="A14" s="2"/>
      <c r="B14" s="2"/>
      <c r="C14" s="2"/>
      <c r="D14" s="2"/>
    </row>
    <row r="15" spans="1:9" x14ac:dyDescent="0.25">
      <c r="A15" s="2"/>
      <c r="B15" s="2"/>
      <c r="C15" s="2"/>
      <c r="D15" s="2"/>
    </row>
    <row r="16" spans="1:9" x14ac:dyDescent="0.25">
      <c r="A16" s="2"/>
      <c r="B16" s="2"/>
      <c r="C16" s="2"/>
      <c r="D16" s="2"/>
    </row>
    <row r="17" spans="1:4" x14ac:dyDescent="0.25">
      <c r="A17" s="2"/>
      <c r="B17" s="2"/>
      <c r="C17" s="2"/>
      <c r="D17" s="2"/>
    </row>
    <row r="18" spans="1:4" x14ac:dyDescent="0.25">
      <c r="B18" s="2"/>
      <c r="C18" s="2"/>
      <c r="D18" s="2"/>
    </row>
    <row r="19" spans="1:4" x14ac:dyDescent="0.25">
      <c r="D19" s="2"/>
    </row>
    <row r="20" spans="1:4" x14ac:dyDescent="0.25">
      <c r="D20" s="2"/>
    </row>
    <row r="21" spans="1:4" x14ac:dyDescent="0.25">
      <c r="D21" s="2"/>
    </row>
    <row r="22" spans="1:4" x14ac:dyDescent="0.25">
      <c r="D22" s="2"/>
    </row>
    <row r="23" spans="1:4" x14ac:dyDescent="0.25">
      <c r="D23" s="2"/>
    </row>
    <row r="24" spans="1:4" x14ac:dyDescent="0.25">
      <c r="D24" s="2"/>
    </row>
    <row r="25" spans="1:4" x14ac:dyDescent="0.25">
      <c r="D25" s="2"/>
    </row>
    <row r="26" spans="1:4" x14ac:dyDescent="0.25">
      <c r="D26" s="2"/>
    </row>
    <row r="27" spans="1:4" x14ac:dyDescent="0.25">
      <c r="D27" s="2"/>
    </row>
    <row r="28" spans="1:4" x14ac:dyDescent="0.25">
      <c r="D28" s="2"/>
    </row>
    <row r="29" spans="1:4" x14ac:dyDescent="0.25">
      <c r="D29" s="2"/>
    </row>
    <row r="30" spans="1:4" x14ac:dyDescent="0.25">
      <c r="D30" s="2"/>
    </row>
    <row r="31" spans="1:4" x14ac:dyDescent="0.25">
      <c r="D31" s="2"/>
    </row>
    <row r="32" spans="1:4" x14ac:dyDescent="0.25">
      <c r="D32" s="2"/>
    </row>
    <row r="33" spans="4:4" x14ac:dyDescent="0.25">
      <c r="D33" s="2"/>
    </row>
    <row r="34" spans="4:4" x14ac:dyDescent="0.25">
      <c r="D34" s="2"/>
    </row>
    <row r="35" spans="4:4" x14ac:dyDescent="0.25">
      <c r="D35"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row r="43" spans="4:4" x14ac:dyDescent="0.25">
      <c r="D43" s="2"/>
    </row>
    <row r="44" spans="4:4" x14ac:dyDescent="0.25">
      <c r="D44" s="2"/>
    </row>
    <row r="45" spans="4:4" x14ac:dyDescent="0.25">
      <c r="D45" s="2"/>
    </row>
    <row r="46" spans="4:4" x14ac:dyDescent="0.25">
      <c r="D46" s="2"/>
    </row>
    <row r="47" spans="4:4" x14ac:dyDescent="0.25">
      <c r="D47" s="2"/>
    </row>
    <row r="48" spans="4:4" x14ac:dyDescent="0.25">
      <c r="D48" s="2"/>
    </row>
    <row r="49" spans="4:4" x14ac:dyDescent="0.25">
      <c r="D49" s="2"/>
    </row>
    <row r="50" spans="4:4" x14ac:dyDescent="0.25">
      <c r="D50" s="2"/>
    </row>
    <row r="51" spans="4:4" x14ac:dyDescent="0.25">
      <c r="D51" s="2"/>
    </row>
    <row r="52" spans="4:4" x14ac:dyDescent="0.25">
      <c r="D52" s="2"/>
    </row>
    <row r="53" spans="4:4" x14ac:dyDescent="0.25">
      <c r="D53" s="2"/>
    </row>
    <row r="54" spans="4:4" x14ac:dyDescent="0.25">
      <c r="D54" s="2"/>
    </row>
    <row r="55" spans="4:4" x14ac:dyDescent="0.25">
      <c r="D55" s="2"/>
    </row>
    <row r="56" spans="4:4" x14ac:dyDescent="0.25">
      <c r="D56" s="2"/>
    </row>
    <row r="57" spans="4:4" x14ac:dyDescent="0.25">
      <c r="D57" s="2"/>
    </row>
    <row r="58" spans="4:4" x14ac:dyDescent="0.25">
      <c r="D58" s="2"/>
    </row>
    <row r="59" spans="4:4" x14ac:dyDescent="0.25">
      <c r="D59" s="2"/>
    </row>
    <row r="60" spans="4:4" x14ac:dyDescent="0.25">
      <c r="D60" s="2"/>
    </row>
    <row r="61" spans="4:4" x14ac:dyDescent="0.25">
      <c r="D61" s="2"/>
    </row>
    <row r="62" spans="4:4" x14ac:dyDescent="0.25">
      <c r="D62" s="2"/>
    </row>
    <row r="63" spans="4:4" x14ac:dyDescent="0.25">
      <c r="D63" s="2"/>
    </row>
    <row r="64" spans="4:4" x14ac:dyDescent="0.25">
      <c r="D64" s="2"/>
    </row>
    <row r="65" spans="4:4" x14ac:dyDescent="0.25">
      <c r="D65" s="2"/>
    </row>
    <row r="66" spans="4:4" x14ac:dyDescent="0.25">
      <c r="D66" s="2"/>
    </row>
    <row r="67" spans="4:4" x14ac:dyDescent="0.25">
      <c r="D67" s="2"/>
    </row>
    <row r="68" spans="4:4" x14ac:dyDescent="0.25">
      <c r="D68" s="2"/>
    </row>
    <row r="69" spans="4:4" x14ac:dyDescent="0.25">
      <c r="D69" s="2"/>
    </row>
    <row r="70" spans="4:4" x14ac:dyDescent="0.25">
      <c r="D70" s="2"/>
    </row>
    <row r="71" spans="4:4" x14ac:dyDescent="0.25">
      <c r="D71" s="2"/>
    </row>
    <row r="72" spans="4:4" x14ac:dyDescent="0.25">
      <c r="D72" s="2"/>
    </row>
    <row r="73" spans="4:4" x14ac:dyDescent="0.25">
      <c r="D73" s="2"/>
    </row>
    <row r="74" spans="4:4" x14ac:dyDescent="0.25">
      <c r="D74" s="2"/>
    </row>
    <row r="75" spans="4:4" x14ac:dyDescent="0.25">
      <c r="D75" s="2"/>
    </row>
    <row r="76" spans="4:4" x14ac:dyDescent="0.25">
      <c r="D76" s="2"/>
    </row>
    <row r="77" spans="4:4" x14ac:dyDescent="0.25">
      <c r="D77" s="2"/>
    </row>
    <row r="78" spans="4:4" x14ac:dyDescent="0.25">
      <c r="D78" s="2"/>
    </row>
    <row r="79" spans="4:4" x14ac:dyDescent="0.25">
      <c r="D79" s="2"/>
    </row>
    <row r="80" spans="4:4" x14ac:dyDescent="0.25">
      <c r="D80" s="2"/>
    </row>
    <row r="81" spans="4:4" x14ac:dyDescent="0.25">
      <c r="D81" s="2"/>
    </row>
    <row r="82" spans="4:4" x14ac:dyDescent="0.25">
      <c r="D82" s="2"/>
    </row>
    <row r="83" spans="4:4" x14ac:dyDescent="0.25">
      <c r="D83" s="2"/>
    </row>
    <row r="84" spans="4:4" x14ac:dyDescent="0.25">
      <c r="D84" s="2"/>
    </row>
    <row r="85" spans="4:4" x14ac:dyDescent="0.25">
      <c r="D85" s="2"/>
    </row>
    <row r="86" spans="4:4" x14ac:dyDescent="0.25">
      <c r="D86" s="2"/>
    </row>
    <row r="87" spans="4:4" x14ac:dyDescent="0.25">
      <c r="D87" s="2"/>
    </row>
    <row r="88" spans="4:4" x14ac:dyDescent="0.25">
      <c r="D88" s="2"/>
    </row>
    <row r="89" spans="4:4" x14ac:dyDescent="0.25">
      <c r="D89" s="2"/>
    </row>
    <row r="90" spans="4:4" x14ac:dyDescent="0.25">
      <c r="D90" s="2"/>
    </row>
    <row r="91" spans="4:4" x14ac:dyDescent="0.25">
      <c r="D91" s="2"/>
    </row>
    <row r="92" spans="4:4" x14ac:dyDescent="0.25">
      <c r="D92" s="2"/>
    </row>
    <row r="93" spans="4:4" x14ac:dyDescent="0.25">
      <c r="D93" s="2"/>
    </row>
    <row r="94" spans="4:4" x14ac:dyDescent="0.25">
      <c r="D94" s="2"/>
    </row>
    <row r="95" spans="4:4" x14ac:dyDescent="0.25">
      <c r="D95" s="2"/>
    </row>
    <row r="96" spans="4:4" x14ac:dyDescent="0.25">
      <c r="D96" s="2"/>
    </row>
    <row r="97" spans="4:4" x14ac:dyDescent="0.25">
      <c r="D97" s="2"/>
    </row>
    <row r="98" spans="4:4" x14ac:dyDescent="0.25">
      <c r="D98" s="2"/>
    </row>
    <row r="99" spans="4:4" x14ac:dyDescent="0.25">
      <c r="D99" s="2"/>
    </row>
    <row r="100" spans="4:4" x14ac:dyDescent="0.25">
      <c r="D100" s="2"/>
    </row>
    <row r="101" spans="4:4" x14ac:dyDescent="0.25">
      <c r="D101" s="2"/>
    </row>
    <row r="102" spans="4:4" x14ac:dyDescent="0.25">
      <c r="D102" s="2"/>
    </row>
    <row r="103" spans="4:4" x14ac:dyDescent="0.25">
      <c r="D103" s="2"/>
    </row>
    <row r="104" spans="4:4" x14ac:dyDescent="0.25">
      <c r="D104" s="2"/>
    </row>
    <row r="105" spans="4:4" x14ac:dyDescent="0.25">
      <c r="D105" s="2"/>
    </row>
    <row r="106" spans="4:4" x14ac:dyDescent="0.25">
      <c r="D106" s="2"/>
    </row>
    <row r="107" spans="4:4" x14ac:dyDescent="0.25">
      <c r="D107" s="2"/>
    </row>
    <row r="108" spans="4:4" x14ac:dyDescent="0.25">
      <c r="D108" s="2"/>
    </row>
    <row r="109" spans="4:4" x14ac:dyDescent="0.25">
      <c r="D109" s="2"/>
    </row>
    <row r="110" spans="4:4" x14ac:dyDescent="0.25">
      <c r="D110" s="2"/>
    </row>
    <row r="111" spans="4:4" x14ac:dyDescent="0.25">
      <c r="D111" s="2"/>
    </row>
    <row r="112" spans="4:4" x14ac:dyDescent="0.25">
      <c r="D112" s="2"/>
    </row>
    <row r="113" spans="4:4" x14ac:dyDescent="0.25">
      <c r="D113" s="2"/>
    </row>
    <row r="114" spans="4:4" x14ac:dyDescent="0.25">
      <c r="D114" s="2"/>
    </row>
    <row r="115" spans="4:4" x14ac:dyDescent="0.25">
      <c r="D115" s="2"/>
    </row>
    <row r="116" spans="4:4" x14ac:dyDescent="0.25">
      <c r="D116" s="2"/>
    </row>
    <row r="117" spans="4:4" x14ac:dyDescent="0.25">
      <c r="D117" s="2"/>
    </row>
    <row r="118" spans="4:4" x14ac:dyDescent="0.25">
      <c r="D118" s="2"/>
    </row>
    <row r="119" spans="4:4" x14ac:dyDescent="0.25">
      <c r="D119" s="2"/>
    </row>
    <row r="120" spans="4:4" x14ac:dyDescent="0.25">
      <c r="D120" s="2"/>
    </row>
    <row r="121" spans="4:4" x14ac:dyDescent="0.25">
      <c r="D121" s="2"/>
    </row>
    <row r="122" spans="4:4" x14ac:dyDescent="0.25">
      <c r="D122" s="2"/>
    </row>
    <row r="123" spans="4:4" x14ac:dyDescent="0.25">
      <c r="D123" s="2"/>
    </row>
    <row r="124" spans="4:4" x14ac:dyDescent="0.25">
      <c r="D124" s="2"/>
    </row>
    <row r="125" spans="4:4" x14ac:dyDescent="0.25">
      <c r="D125" s="2"/>
    </row>
    <row r="126" spans="4:4" x14ac:dyDescent="0.25">
      <c r="D126" s="2"/>
    </row>
    <row r="127" spans="4:4" x14ac:dyDescent="0.25">
      <c r="D127" s="2"/>
    </row>
    <row r="128" spans="4:4" x14ac:dyDescent="0.25">
      <c r="D128" s="2"/>
    </row>
    <row r="129" spans="4:4" x14ac:dyDescent="0.25">
      <c r="D129" s="2"/>
    </row>
    <row r="130" spans="4:4" x14ac:dyDescent="0.25">
      <c r="D130" s="2"/>
    </row>
    <row r="131" spans="4:4" x14ac:dyDescent="0.25">
      <c r="D131" s="2"/>
    </row>
    <row r="132" spans="4:4" x14ac:dyDescent="0.25">
      <c r="D132" s="2"/>
    </row>
    <row r="133" spans="4:4" x14ac:dyDescent="0.25">
      <c r="D133" s="2"/>
    </row>
    <row r="134" spans="4:4" x14ac:dyDescent="0.25">
      <c r="D134" s="2"/>
    </row>
    <row r="135" spans="4:4" x14ac:dyDescent="0.25">
      <c r="D135" s="2"/>
    </row>
    <row r="136" spans="4:4" x14ac:dyDescent="0.25">
      <c r="D136" s="2"/>
    </row>
    <row r="137" spans="4:4" x14ac:dyDescent="0.25">
      <c r="D137" s="2"/>
    </row>
    <row r="138" spans="4:4" x14ac:dyDescent="0.25">
      <c r="D138" s="2"/>
    </row>
    <row r="139" spans="4:4" x14ac:dyDescent="0.25">
      <c r="D139" s="2"/>
    </row>
    <row r="140" spans="4:4" x14ac:dyDescent="0.25">
      <c r="D140" s="2"/>
    </row>
    <row r="141" spans="4:4" x14ac:dyDescent="0.25">
      <c r="D141" s="2"/>
    </row>
    <row r="142" spans="4:4" x14ac:dyDescent="0.25">
      <c r="D142" s="2"/>
    </row>
    <row r="143" spans="4:4" x14ac:dyDescent="0.25">
      <c r="D143" s="2"/>
    </row>
    <row r="144" spans="4:4" x14ac:dyDescent="0.25">
      <c r="D144" s="2"/>
    </row>
    <row r="145" spans="4:4" x14ac:dyDescent="0.25">
      <c r="D145" s="2"/>
    </row>
    <row r="146" spans="4:4" x14ac:dyDescent="0.25">
      <c r="D146" s="2"/>
    </row>
    <row r="147" spans="4:4" x14ac:dyDescent="0.25">
      <c r="D147" s="2"/>
    </row>
    <row r="148" spans="4:4" x14ac:dyDescent="0.25">
      <c r="D148" s="2"/>
    </row>
    <row r="149" spans="4:4" x14ac:dyDescent="0.25">
      <c r="D149" s="2"/>
    </row>
    <row r="150" spans="4:4" x14ac:dyDescent="0.25">
      <c r="D150" s="2"/>
    </row>
    <row r="151" spans="4:4" x14ac:dyDescent="0.25">
      <c r="D151" s="2"/>
    </row>
    <row r="152" spans="4:4" x14ac:dyDescent="0.25">
      <c r="D152" s="2"/>
    </row>
    <row r="153" spans="4:4" x14ac:dyDescent="0.25">
      <c r="D153" s="2"/>
    </row>
    <row r="154" spans="4:4" x14ac:dyDescent="0.25">
      <c r="D154" s="2"/>
    </row>
    <row r="155" spans="4:4" x14ac:dyDescent="0.25">
      <c r="D155" s="2"/>
    </row>
    <row r="156" spans="4:4" x14ac:dyDescent="0.25">
      <c r="D156" s="2"/>
    </row>
    <row r="157" spans="4:4" x14ac:dyDescent="0.25">
      <c r="D157" s="2"/>
    </row>
    <row r="158" spans="4:4" x14ac:dyDescent="0.25">
      <c r="D158" s="2"/>
    </row>
    <row r="159" spans="4:4" x14ac:dyDescent="0.25">
      <c r="D159" s="2"/>
    </row>
    <row r="160" spans="4:4" x14ac:dyDescent="0.25">
      <c r="D160" s="2"/>
    </row>
    <row r="161" spans="4:4" x14ac:dyDescent="0.25">
      <c r="D161" s="2"/>
    </row>
    <row r="162" spans="4:4" x14ac:dyDescent="0.25">
      <c r="D162" s="2"/>
    </row>
    <row r="163" spans="4:4" x14ac:dyDescent="0.25">
      <c r="D163" s="2"/>
    </row>
    <row r="164" spans="4:4" x14ac:dyDescent="0.25">
      <c r="D164" s="2"/>
    </row>
    <row r="165" spans="4:4" x14ac:dyDescent="0.25">
      <c r="D165" s="2"/>
    </row>
    <row r="166" spans="4:4" x14ac:dyDescent="0.25">
      <c r="D166" s="2"/>
    </row>
    <row r="167" spans="4:4" x14ac:dyDescent="0.25">
      <c r="D167" s="2"/>
    </row>
    <row r="168" spans="4:4" x14ac:dyDescent="0.25">
      <c r="D168" s="2"/>
    </row>
    <row r="169" spans="4:4" x14ac:dyDescent="0.25">
      <c r="D169" s="2"/>
    </row>
    <row r="170" spans="4:4" x14ac:dyDescent="0.25">
      <c r="D170" s="2"/>
    </row>
    <row r="171" spans="4:4" x14ac:dyDescent="0.25">
      <c r="D171" s="2"/>
    </row>
    <row r="172" spans="4:4" x14ac:dyDescent="0.25">
      <c r="D172" s="2"/>
    </row>
    <row r="173" spans="4:4" x14ac:dyDescent="0.25">
      <c r="D173" s="2"/>
    </row>
    <row r="174" spans="4:4" x14ac:dyDescent="0.25">
      <c r="D174" s="2"/>
    </row>
    <row r="175" spans="4:4" x14ac:dyDescent="0.25">
      <c r="D175" s="2"/>
    </row>
    <row r="176" spans="4:4" x14ac:dyDescent="0.25">
      <c r="D176" s="2"/>
    </row>
    <row r="177" spans="4:4" x14ac:dyDescent="0.25">
      <c r="D177" s="2"/>
    </row>
    <row r="178" spans="4:4" x14ac:dyDescent="0.25">
      <c r="D178" s="2"/>
    </row>
    <row r="179" spans="4:4" x14ac:dyDescent="0.25">
      <c r="D179" s="2"/>
    </row>
    <row r="180" spans="4:4" x14ac:dyDescent="0.25">
      <c r="D180" s="2"/>
    </row>
    <row r="181" spans="4:4" x14ac:dyDescent="0.25">
      <c r="D181" s="2"/>
    </row>
    <row r="182" spans="4:4" x14ac:dyDescent="0.25">
      <c r="D182" s="2"/>
    </row>
    <row r="183" spans="4:4" x14ac:dyDescent="0.25">
      <c r="D183" s="2"/>
    </row>
    <row r="184" spans="4:4" x14ac:dyDescent="0.25">
      <c r="D184" s="2"/>
    </row>
    <row r="185" spans="4:4" x14ac:dyDescent="0.25">
      <c r="D185" s="2"/>
    </row>
    <row r="186" spans="4:4" x14ac:dyDescent="0.25">
      <c r="D186" s="2"/>
    </row>
    <row r="187" spans="4:4" x14ac:dyDescent="0.25">
      <c r="D187" s="2"/>
    </row>
    <row r="188" spans="4:4" x14ac:dyDescent="0.25">
      <c r="D188" s="2"/>
    </row>
    <row r="189" spans="4:4" x14ac:dyDescent="0.25">
      <c r="D189" s="2"/>
    </row>
    <row r="190" spans="4:4" x14ac:dyDescent="0.25">
      <c r="D190" s="2"/>
    </row>
    <row r="191" spans="4:4" x14ac:dyDescent="0.25">
      <c r="D191" s="2"/>
    </row>
    <row r="192" spans="4:4" x14ac:dyDescent="0.25">
      <c r="D192" s="2"/>
    </row>
    <row r="193" spans="4:4" x14ac:dyDescent="0.25">
      <c r="D193" s="2"/>
    </row>
    <row r="194" spans="4:4" x14ac:dyDescent="0.25">
      <c r="D194" s="2"/>
    </row>
    <row r="195" spans="4:4" x14ac:dyDescent="0.25">
      <c r="D195" s="2"/>
    </row>
    <row r="196" spans="4:4" x14ac:dyDescent="0.25">
      <c r="D196" s="2"/>
    </row>
    <row r="197" spans="4:4" x14ac:dyDescent="0.25">
      <c r="D197" s="2"/>
    </row>
    <row r="198" spans="4:4" x14ac:dyDescent="0.25">
      <c r="D198" s="2"/>
    </row>
    <row r="199" spans="4:4" x14ac:dyDescent="0.25">
      <c r="D199" s="2"/>
    </row>
    <row r="200" spans="4:4" x14ac:dyDescent="0.25">
      <c r="D200" s="2"/>
    </row>
    <row r="201" spans="4:4" x14ac:dyDescent="0.25">
      <c r="D201" s="2"/>
    </row>
    <row r="202" spans="4:4" x14ac:dyDescent="0.25">
      <c r="D202" s="2"/>
    </row>
    <row r="203" spans="4:4" x14ac:dyDescent="0.25">
      <c r="D203" s="2"/>
    </row>
    <row r="204" spans="4:4" x14ac:dyDescent="0.25">
      <c r="D204" s="2"/>
    </row>
    <row r="205" spans="4:4" x14ac:dyDescent="0.25">
      <c r="D205" s="2"/>
    </row>
    <row r="206" spans="4:4" x14ac:dyDescent="0.25">
      <c r="D206" s="2"/>
    </row>
    <row r="207" spans="4:4" x14ac:dyDescent="0.25">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C2D74579-DB52-4FCD-A95F-5C9747040FFE}">
      <formula1>"Yes, No"</formula1>
    </dataValidation>
    <dataValidation type="list" allowBlank="1" showInputMessage="1" showErrorMessage="1" sqref="D9:D207" xr:uid="{0DEE2572-70B6-40B4-AD19-A065E3ADD46A}">
      <formula1>"Account, Boolean, Date, DateTime, Duration, Email, Enum, GeoJSON, Help Text, If/Then, Image, Integer, Number, Postfix, Prefix, String, Time, URL"</formula1>
    </dataValidation>
    <dataValidation type="list" allowBlank="1" showInputMessage="1" showErrorMessage="1" sqref="G3:G5" xr:uid="{BFCA4624-A7D1-4EC0-BF19-235F729E4C88}">
      <formula1>"Option 1,Option 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256C-F5F7-4DCB-A2EF-636E5D276F63}">
  <dimension ref="A1:H39"/>
  <sheetViews>
    <sheetView zoomScaleNormal="100" workbookViewId="0">
      <selection activeCell="G26" sqref="G26"/>
    </sheetView>
  </sheetViews>
  <sheetFormatPr defaultColWidth="8.85546875" defaultRowHeight="15" x14ac:dyDescent="0.2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39.75" customHeight="1" x14ac:dyDescent="0.3">
      <c r="A1" s="6" t="s">
        <v>0</v>
      </c>
      <c r="B1" s="6" t="s">
        <v>1</v>
      </c>
      <c r="C1" s="5" t="s">
        <v>2</v>
      </c>
      <c r="D1" s="6" t="s">
        <v>4</v>
      </c>
      <c r="E1" s="6" t="s">
        <v>5</v>
      </c>
      <c r="F1" s="1" t="s">
        <v>6</v>
      </c>
      <c r="G1" s="1" t="s">
        <v>7</v>
      </c>
      <c r="H1" s="5" t="s">
        <v>8</v>
      </c>
    </row>
    <row r="2" spans="1:8" ht="30" customHeight="1" x14ac:dyDescent="0.25">
      <c r="A2" s="151" t="s">
        <v>166</v>
      </c>
      <c r="B2" s="151"/>
      <c r="C2" s="151"/>
      <c r="D2" s="151"/>
      <c r="E2" s="151"/>
      <c r="F2" s="151"/>
      <c r="G2" s="151"/>
      <c r="H2" s="151"/>
    </row>
    <row r="3" spans="1:8" ht="30" x14ac:dyDescent="0.25">
      <c r="A3" s="18" t="s">
        <v>11</v>
      </c>
      <c r="B3" s="18"/>
      <c r="C3" s="18" t="s">
        <v>11</v>
      </c>
      <c r="D3" s="18" t="s">
        <v>167</v>
      </c>
      <c r="E3" s="21" t="s">
        <v>168</v>
      </c>
      <c r="F3" s="86" t="s">
        <v>169</v>
      </c>
      <c r="G3" s="17">
        <f>SUM((G11*G12),(G29*G30))</f>
        <v>660</v>
      </c>
      <c r="H3" s="17" t="s">
        <v>170</v>
      </c>
    </row>
    <row r="4" spans="1:8" ht="46.5" customHeight="1" x14ac:dyDescent="0.25">
      <c r="A4" s="151" t="s">
        <v>171</v>
      </c>
      <c r="B4" s="151"/>
      <c r="C4" s="151"/>
      <c r="D4" s="151"/>
      <c r="E4" s="151"/>
      <c r="F4" s="151"/>
      <c r="G4" s="151"/>
      <c r="H4" s="151"/>
    </row>
    <row r="5" spans="1:8" ht="33" customHeight="1" x14ac:dyDescent="0.35">
      <c r="A5" t="s">
        <v>10</v>
      </c>
      <c r="C5" t="s">
        <v>10</v>
      </c>
      <c r="D5" t="s">
        <v>12</v>
      </c>
      <c r="E5" s="107" t="s">
        <v>172</v>
      </c>
      <c r="F5" s="83" t="s">
        <v>173</v>
      </c>
      <c r="G5" t="s">
        <v>174</v>
      </c>
    </row>
    <row r="6" spans="1:8" x14ac:dyDescent="0.25">
      <c r="A6" t="s">
        <v>10</v>
      </c>
      <c r="C6" t="s">
        <v>10</v>
      </c>
      <c r="D6" t="s">
        <v>12</v>
      </c>
      <c r="F6" s="83" t="s">
        <v>175</v>
      </c>
      <c r="G6" t="s">
        <v>176</v>
      </c>
    </row>
    <row r="7" spans="1:8" ht="75" x14ac:dyDescent="0.25">
      <c r="A7" s="81" t="s">
        <v>10</v>
      </c>
      <c r="B7" s="81"/>
      <c r="C7" s="81" t="s">
        <v>10</v>
      </c>
      <c r="D7" s="81" t="s">
        <v>177</v>
      </c>
      <c r="E7" s="81"/>
      <c r="F7" s="84" t="s">
        <v>178</v>
      </c>
      <c r="G7" s="81" t="s">
        <v>179</v>
      </c>
      <c r="H7" s="82" t="s">
        <v>180</v>
      </c>
    </row>
    <row r="8" spans="1:8" ht="30" x14ac:dyDescent="0.25">
      <c r="A8" s="81" t="s">
        <v>10</v>
      </c>
      <c r="B8" s="81"/>
      <c r="C8" s="81" t="s">
        <v>10</v>
      </c>
      <c r="D8" s="81" t="s">
        <v>177</v>
      </c>
      <c r="E8" s="81"/>
      <c r="F8" s="84" t="s">
        <v>181</v>
      </c>
      <c r="G8" s="81" t="s">
        <v>182</v>
      </c>
      <c r="H8" s="82" t="s">
        <v>183</v>
      </c>
    </row>
    <row r="9" spans="1:8" ht="21" x14ac:dyDescent="0.35">
      <c r="A9" s="153" t="s">
        <v>184</v>
      </c>
      <c r="B9" s="153"/>
      <c r="C9" s="153"/>
      <c r="D9" s="153"/>
      <c r="E9" s="153"/>
      <c r="F9" s="153"/>
      <c r="G9" s="153"/>
      <c r="H9" s="153"/>
    </row>
    <row r="10" spans="1:8" ht="30" x14ac:dyDescent="0.25">
      <c r="A10" s="18" t="s">
        <v>11</v>
      </c>
      <c r="B10" s="18"/>
      <c r="C10" s="18" t="s">
        <v>11</v>
      </c>
      <c r="D10" s="18" t="s">
        <v>167</v>
      </c>
      <c r="E10" s="21" t="s">
        <v>168</v>
      </c>
      <c r="F10" s="86" t="s">
        <v>185</v>
      </c>
      <c r="G10" s="17">
        <f>G11*G12</f>
        <v>366.66666666666663</v>
      </c>
      <c r="H10" s="17"/>
    </row>
    <row r="11" spans="1:8" ht="30" x14ac:dyDescent="0.25">
      <c r="A11" t="s">
        <v>10</v>
      </c>
      <c r="C11" t="s">
        <v>10</v>
      </c>
      <c r="D11" t="s">
        <v>113</v>
      </c>
      <c r="E11" s="23" t="s">
        <v>186</v>
      </c>
      <c r="F11" s="83" t="s">
        <v>187</v>
      </c>
      <c r="G11" s="4">
        <v>200</v>
      </c>
      <c r="H11" s="4"/>
    </row>
    <row r="12" spans="1:8" ht="30" x14ac:dyDescent="0.45">
      <c r="A12" s="18" t="s">
        <v>10</v>
      </c>
      <c r="B12" s="18"/>
      <c r="C12" s="18" t="s">
        <v>11</v>
      </c>
      <c r="D12" s="18" t="s">
        <v>167</v>
      </c>
      <c r="E12" s="106" t="s">
        <v>188</v>
      </c>
      <c r="F12" s="86" t="s">
        <v>189</v>
      </c>
      <c r="G12" s="17">
        <f>G14</f>
        <v>1.8333333333333333</v>
      </c>
      <c r="H12" s="16" t="s">
        <v>190</v>
      </c>
    </row>
    <row r="13" spans="1:8" ht="21" x14ac:dyDescent="0.35">
      <c r="A13" s="153" t="s">
        <v>191</v>
      </c>
      <c r="B13" s="153"/>
      <c r="C13" s="153"/>
      <c r="D13" s="153"/>
      <c r="E13" s="153"/>
      <c r="F13" s="153"/>
      <c r="G13" s="153"/>
      <c r="H13" s="153"/>
    </row>
    <row r="14" spans="1:8" ht="30" x14ac:dyDescent="0.25">
      <c r="A14" s="18" t="s">
        <v>11</v>
      </c>
      <c r="B14" s="18"/>
      <c r="C14" s="18" t="s">
        <v>11</v>
      </c>
      <c r="D14" s="18" t="s">
        <v>167</v>
      </c>
      <c r="E14" s="21" t="s">
        <v>188</v>
      </c>
      <c r="F14" s="86" t="s">
        <v>192</v>
      </c>
      <c r="G14" s="17">
        <f>G16*(44/12)</f>
        <v>1.8333333333333333</v>
      </c>
      <c r="H14" s="17" t="s">
        <v>193</v>
      </c>
    </row>
    <row r="15" spans="1:8" ht="30" x14ac:dyDescent="0.25">
      <c r="A15" s="18" t="s">
        <v>11</v>
      </c>
      <c r="B15" s="18"/>
      <c r="C15" s="18" t="s">
        <v>11</v>
      </c>
      <c r="D15" s="18" t="s">
        <v>167</v>
      </c>
      <c r="E15" s="21" t="s">
        <v>188</v>
      </c>
      <c r="F15" s="86" t="s">
        <v>194</v>
      </c>
      <c r="G15" s="17">
        <f>G16*G17*(44/12)</f>
        <v>3.6666666666666665</v>
      </c>
      <c r="H15" s="17" t="s">
        <v>195</v>
      </c>
    </row>
    <row r="16" spans="1:8" ht="30" x14ac:dyDescent="0.25">
      <c r="A16" t="s">
        <v>10</v>
      </c>
      <c r="C16" t="s">
        <v>10</v>
      </c>
      <c r="D16" t="s">
        <v>113</v>
      </c>
      <c r="E16" s="23" t="s">
        <v>196</v>
      </c>
      <c r="F16" s="83" t="s">
        <v>197</v>
      </c>
      <c r="G16" s="4">
        <v>0.5</v>
      </c>
      <c r="H16" s="4"/>
    </row>
    <row r="17" spans="1:8" ht="30" x14ac:dyDescent="0.25">
      <c r="A17" t="s">
        <v>10</v>
      </c>
      <c r="C17" t="s">
        <v>10</v>
      </c>
      <c r="D17" t="s">
        <v>113</v>
      </c>
      <c r="E17" s="23" t="s">
        <v>198</v>
      </c>
      <c r="F17" s="83" t="s">
        <v>199</v>
      </c>
      <c r="G17" s="4">
        <v>2</v>
      </c>
      <c r="H17" s="4"/>
    </row>
    <row r="18" spans="1:8" ht="21" x14ac:dyDescent="0.35">
      <c r="A18" s="153" t="s">
        <v>200</v>
      </c>
      <c r="B18" s="153"/>
      <c r="C18" s="153"/>
      <c r="D18" s="153"/>
      <c r="E18" s="153"/>
      <c r="F18" s="153"/>
      <c r="G18" s="153"/>
      <c r="H18" s="153"/>
    </row>
    <row r="19" spans="1:8" ht="30" x14ac:dyDescent="0.25">
      <c r="A19" s="18" t="s">
        <v>11</v>
      </c>
      <c r="B19" s="18"/>
      <c r="C19" s="18" t="s">
        <v>11</v>
      </c>
      <c r="D19" s="18" t="s">
        <v>167</v>
      </c>
      <c r="E19" s="21" t="s">
        <v>188</v>
      </c>
      <c r="F19" s="16" t="s">
        <v>189</v>
      </c>
      <c r="G19" s="17">
        <f>G20*G21</f>
        <v>11.15</v>
      </c>
      <c r="H19" s="17"/>
    </row>
    <row r="20" spans="1:8" ht="30" x14ac:dyDescent="0.25">
      <c r="A20" t="s">
        <v>10</v>
      </c>
      <c r="C20" t="s">
        <v>10</v>
      </c>
      <c r="D20" t="s">
        <v>113</v>
      </c>
      <c r="E20" s="23" t="s">
        <v>201</v>
      </c>
      <c r="F20" s="7" t="s">
        <v>202</v>
      </c>
      <c r="G20" s="4">
        <v>0.5</v>
      </c>
      <c r="H20" s="4"/>
    </row>
    <row r="21" spans="1:8" ht="30" x14ac:dyDescent="0.25">
      <c r="A21" t="s">
        <v>10</v>
      </c>
      <c r="C21" t="s">
        <v>10</v>
      </c>
      <c r="D21" t="s">
        <v>113</v>
      </c>
      <c r="E21" s="23" t="s">
        <v>203</v>
      </c>
      <c r="F21" s="7" t="s">
        <v>204</v>
      </c>
      <c r="G21" s="4">
        <v>22.3</v>
      </c>
      <c r="H21" s="4"/>
    </row>
    <row r="22" spans="1:8" ht="46.5" customHeight="1" x14ac:dyDescent="0.25">
      <c r="A22" s="151" t="s">
        <v>205</v>
      </c>
      <c r="B22" s="151"/>
      <c r="C22" s="151"/>
      <c r="D22" s="151"/>
      <c r="E22" s="151"/>
      <c r="F22" s="151"/>
      <c r="G22" s="151"/>
      <c r="H22" s="151"/>
    </row>
    <row r="23" spans="1:8" ht="33" customHeight="1" x14ac:dyDescent="0.25">
      <c r="A23" t="s">
        <v>10</v>
      </c>
      <c r="C23" t="s">
        <v>10</v>
      </c>
      <c r="D23" t="s">
        <v>12</v>
      </c>
      <c r="E23" s="23" t="s">
        <v>172</v>
      </c>
      <c r="F23" s="83" t="s">
        <v>173</v>
      </c>
      <c r="G23" t="s">
        <v>174</v>
      </c>
    </row>
    <row r="24" spans="1:8" x14ac:dyDescent="0.25">
      <c r="A24" t="s">
        <v>10</v>
      </c>
      <c r="C24" t="s">
        <v>10</v>
      </c>
      <c r="D24" t="s">
        <v>12</v>
      </c>
      <c r="E24" s="46"/>
      <c r="F24" s="83" t="s">
        <v>175</v>
      </c>
      <c r="G24" t="s">
        <v>176</v>
      </c>
    </row>
    <row r="25" spans="1:8" ht="75" x14ac:dyDescent="0.25">
      <c r="A25" s="81" t="s">
        <v>10</v>
      </c>
      <c r="B25" s="81"/>
      <c r="C25" s="81" t="s">
        <v>10</v>
      </c>
      <c r="D25" s="81" t="s">
        <v>206</v>
      </c>
      <c r="E25" s="87"/>
      <c r="F25" s="84" t="s">
        <v>178</v>
      </c>
      <c r="G25" s="81" t="s">
        <v>207</v>
      </c>
      <c r="H25" s="82" t="s">
        <v>180</v>
      </c>
    </row>
    <row r="26" spans="1:8" ht="30" x14ac:dyDescent="0.25">
      <c r="A26" s="81" t="s">
        <v>10</v>
      </c>
      <c r="B26" s="81"/>
      <c r="C26" s="81" t="s">
        <v>10</v>
      </c>
      <c r="D26" s="81" t="s">
        <v>206</v>
      </c>
      <c r="E26" s="87"/>
      <c r="F26" s="84" t="s">
        <v>181</v>
      </c>
      <c r="G26" s="81" t="s">
        <v>208</v>
      </c>
      <c r="H26" s="82" t="s">
        <v>183</v>
      </c>
    </row>
    <row r="27" spans="1:8" ht="21" x14ac:dyDescent="0.35">
      <c r="A27" s="153" t="s">
        <v>184</v>
      </c>
      <c r="B27" s="153"/>
      <c r="C27" s="153"/>
      <c r="D27" s="153"/>
      <c r="E27" s="153"/>
      <c r="F27" s="153"/>
      <c r="G27" s="153"/>
      <c r="H27" s="153"/>
    </row>
    <row r="28" spans="1:8" ht="30" x14ac:dyDescent="0.25">
      <c r="A28" s="18" t="s">
        <v>11</v>
      </c>
      <c r="B28" s="18"/>
      <c r="C28" s="18" t="s">
        <v>11</v>
      </c>
      <c r="D28" s="18" t="s">
        <v>167</v>
      </c>
      <c r="E28" s="21" t="s">
        <v>168</v>
      </c>
      <c r="F28" s="86" t="s">
        <v>185</v>
      </c>
      <c r="G28" s="17">
        <f>G29*G30</f>
        <v>293.33333333333331</v>
      </c>
      <c r="H28" s="17"/>
    </row>
    <row r="29" spans="1:8" ht="30" x14ac:dyDescent="0.25">
      <c r="A29" t="s">
        <v>10</v>
      </c>
      <c r="C29" t="s">
        <v>10</v>
      </c>
      <c r="D29" t="s">
        <v>113</v>
      </c>
      <c r="E29" s="23" t="s">
        <v>186</v>
      </c>
      <c r="F29" s="83" t="s">
        <v>187</v>
      </c>
      <c r="G29" s="4">
        <v>80</v>
      </c>
      <c r="H29" s="4"/>
    </row>
    <row r="30" spans="1:8" ht="30" x14ac:dyDescent="0.45">
      <c r="A30" s="18" t="s">
        <v>10</v>
      </c>
      <c r="B30" s="18"/>
      <c r="C30" s="18" t="s">
        <v>10</v>
      </c>
      <c r="D30" s="18" t="s">
        <v>167</v>
      </c>
      <c r="E30" s="106" t="s">
        <v>188</v>
      </c>
      <c r="F30" s="86" t="s">
        <v>189</v>
      </c>
      <c r="G30" s="17">
        <f>G33</f>
        <v>3.6666666666666665</v>
      </c>
      <c r="H30" s="16" t="s">
        <v>209</v>
      </c>
    </row>
    <row r="31" spans="1:8" ht="21" x14ac:dyDescent="0.35">
      <c r="A31" s="153" t="s">
        <v>191</v>
      </c>
      <c r="B31" s="153"/>
      <c r="C31" s="153"/>
      <c r="D31" s="153"/>
      <c r="E31" s="153"/>
      <c r="F31" s="153"/>
      <c r="G31" s="153"/>
      <c r="H31" s="153"/>
    </row>
    <row r="32" spans="1:8" ht="30" x14ac:dyDescent="0.25">
      <c r="A32" s="18" t="s">
        <v>11</v>
      </c>
      <c r="B32" s="18"/>
      <c r="C32" s="18" t="s">
        <v>11</v>
      </c>
      <c r="D32" s="18" t="s">
        <v>167</v>
      </c>
      <c r="E32" s="21" t="s">
        <v>188</v>
      </c>
      <c r="F32" s="86" t="s">
        <v>192</v>
      </c>
      <c r="G32" s="17">
        <f>G34*(44/12)</f>
        <v>1.8333333333333333</v>
      </c>
      <c r="H32" s="17" t="s">
        <v>193</v>
      </c>
    </row>
    <row r="33" spans="1:8" ht="30" x14ac:dyDescent="0.25">
      <c r="A33" s="18" t="s">
        <v>11</v>
      </c>
      <c r="B33" s="18"/>
      <c r="C33" s="18" t="s">
        <v>11</v>
      </c>
      <c r="D33" s="18" t="s">
        <v>167</v>
      </c>
      <c r="E33" s="21" t="s">
        <v>188</v>
      </c>
      <c r="F33" s="86" t="s">
        <v>194</v>
      </c>
      <c r="G33" s="17">
        <f>G34*G35*(44/12)</f>
        <v>3.6666666666666665</v>
      </c>
      <c r="H33" s="17" t="s">
        <v>195</v>
      </c>
    </row>
    <row r="34" spans="1:8" ht="30" x14ac:dyDescent="0.25">
      <c r="A34" t="s">
        <v>10</v>
      </c>
      <c r="C34" t="s">
        <v>10</v>
      </c>
      <c r="D34" t="s">
        <v>113</v>
      </c>
      <c r="E34" s="23" t="s">
        <v>196</v>
      </c>
      <c r="F34" s="83" t="s">
        <v>197</v>
      </c>
      <c r="G34" s="4">
        <v>0.5</v>
      </c>
      <c r="H34" s="4"/>
    </row>
    <row r="35" spans="1:8" ht="30" x14ac:dyDescent="0.25">
      <c r="A35" t="s">
        <v>10</v>
      </c>
      <c r="C35" t="s">
        <v>10</v>
      </c>
      <c r="D35" t="s">
        <v>113</v>
      </c>
      <c r="E35" s="23" t="s">
        <v>198</v>
      </c>
      <c r="F35" s="83" t="s">
        <v>199</v>
      </c>
      <c r="G35" s="4">
        <v>2</v>
      </c>
      <c r="H35" s="4"/>
    </row>
    <row r="36" spans="1:8" ht="21" x14ac:dyDescent="0.35">
      <c r="A36" s="153" t="s">
        <v>200</v>
      </c>
      <c r="B36" s="153"/>
      <c r="C36" s="153"/>
      <c r="D36" s="153"/>
      <c r="E36" s="153"/>
      <c r="F36" s="153"/>
      <c r="G36" s="153"/>
      <c r="H36" s="153"/>
    </row>
    <row r="37" spans="1:8" ht="30" x14ac:dyDescent="0.25">
      <c r="A37" s="18" t="s">
        <v>11</v>
      </c>
      <c r="B37" s="18"/>
      <c r="C37" s="18" t="s">
        <v>11</v>
      </c>
      <c r="D37" s="18" t="s">
        <v>167</v>
      </c>
      <c r="E37" s="21" t="s">
        <v>188</v>
      </c>
      <c r="F37" s="86" t="s">
        <v>189</v>
      </c>
      <c r="G37" s="17">
        <f>G38*G39</f>
        <v>11.15</v>
      </c>
      <c r="H37" s="17"/>
    </row>
    <row r="38" spans="1:8" ht="30" x14ac:dyDescent="0.25">
      <c r="A38" t="s">
        <v>10</v>
      </c>
      <c r="C38" t="s">
        <v>10</v>
      </c>
      <c r="D38" t="s">
        <v>113</v>
      </c>
      <c r="E38" s="23" t="s">
        <v>201</v>
      </c>
      <c r="F38" s="83" t="s">
        <v>202</v>
      </c>
      <c r="G38" s="4">
        <v>0.5</v>
      </c>
      <c r="H38" s="4"/>
    </row>
    <row r="39" spans="1:8" ht="30" x14ac:dyDescent="0.25">
      <c r="A39" t="s">
        <v>10</v>
      </c>
      <c r="C39" t="s">
        <v>10</v>
      </c>
      <c r="D39" t="s">
        <v>113</v>
      </c>
      <c r="E39" s="23" t="s">
        <v>203</v>
      </c>
      <c r="F39" s="83" t="s">
        <v>204</v>
      </c>
      <c r="G39" s="4">
        <v>22.3</v>
      </c>
      <c r="H39" s="4"/>
    </row>
  </sheetData>
  <mergeCells count="9">
    <mergeCell ref="A27:H27"/>
    <mergeCell ref="A31:H31"/>
    <mergeCell ref="A2:H2"/>
    <mergeCell ref="A36:H36"/>
    <mergeCell ref="A13:H13"/>
    <mergeCell ref="A9:H9"/>
    <mergeCell ref="A4:H4"/>
    <mergeCell ref="A22:H22"/>
    <mergeCell ref="A18:H18"/>
  </mergeCells>
  <dataValidations count="2">
    <dataValidation type="list" allowBlank="1" showInputMessage="1" showErrorMessage="1" sqref="G8 G26" xr:uid="{4A59359C-45A6-429F-B1FE-C2447C84C649}">
      <formula1>"Mass,Volume"</formula1>
    </dataValidation>
    <dataValidation type="list" allowBlank="1" showInputMessage="1" showErrorMessage="1" sqref="G7 G25" xr:uid="{51415A4E-A003-4454-91D2-B4CDE8F3AEE7}">
      <formula1>"Option A,Option B"</formula1>
    </dataValidation>
  </dataValidations>
  <pageMargins left="0.7" right="0.7" top="0.75" bottom="0.75" header="0.3" footer="0.3"/>
  <pageSetup scale="34"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C1C3A-0637-4D12-BDCB-C826926AE819}">
  <dimension ref="A1:H51"/>
  <sheetViews>
    <sheetView topLeftCell="B1" workbookViewId="0">
      <selection activeCell="I3" sqref="I3"/>
    </sheetView>
  </sheetViews>
  <sheetFormatPr defaultRowHeight="15" x14ac:dyDescent="0.2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x14ac:dyDescent="0.25">
      <c r="A1" s="112" t="s">
        <v>0</v>
      </c>
      <c r="B1" s="112" t="s">
        <v>1</v>
      </c>
      <c r="C1" s="112" t="s">
        <v>1520</v>
      </c>
      <c r="D1" s="113" t="s">
        <v>4</v>
      </c>
      <c r="E1" s="113" t="s">
        <v>5</v>
      </c>
      <c r="F1" s="113" t="s">
        <v>6</v>
      </c>
      <c r="G1" s="113" t="s">
        <v>7</v>
      </c>
      <c r="H1" s="113" t="s">
        <v>8</v>
      </c>
    </row>
    <row r="2" spans="1:8" ht="18.75" x14ac:dyDescent="0.3">
      <c r="A2" s="162" t="s">
        <v>733</v>
      </c>
      <c r="B2" s="162"/>
      <c r="C2" s="162"/>
      <c r="D2" s="162"/>
      <c r="E2" s="162"/>
      <c r="F2" s="162"/>
      <c r="G2" s="162"/>
      <c r="H2" s="162"/>
    </row>
    <row r="3" spans="1:8" ht="105" x14ac:dyDescent="0.25">
      <c r="A3" s="2" t="s">
        <v>10</v>
      </c>
      <c r="B3" s="2"/>
      <c r="C3" s="2" t="s">
        <v>11</v>
      </c>
      <c r="D3" s="2" t="s">
        <v>300</v>
      </c>
      <c r="F3" s="7" t="s">
        <v>734</v>
      </c>
      <c r="G3" t="s">
        <v>179</v>
      </c>
    </row>
    <row r="4" spans="1:8" ht="30" x14ac:dyDescent="0.25">
      <c r="A4" s="116" t="s">
        <v>10</v>
      </c>
      <c r="B4" s="116"/>
      <c r="C4" s="116" t="s">
        <v>11</v>
      </c>
      <c r="D4" s="116" t="s">
        <v>92</v>
      </c>
      <c r="E4" s="18" t="s">
        <v>625</v>
      </c>
      <c r="F4" s="19" t="s">
        <v>626</v>
      </c>
      <c r="G4" s="17">
        <f>IF(AND(G3="Option A"),G6,IF(AND(G3="Option B"),G30))</f>
        <v>0.5164879</v>
      </c>
      <c r="H4" s="18"/>
    </row>
    <row r="5" spans="1:8" ht="18.75" x14ac:dyDescent="0.3">
      <c r="A5" s="162" t="s">
        <v>627</v>
      </c>
      <c r="B5" s="162"/>
      <c r="C5" s="162"/>
      <c r="D5" s="162"/>
      <c r="E5" s="162"/>
      <c r="F5" s="162"/>
      <c r="G5" s="162"/>
      <c r="H5" s="162"/>
    </row>
    <row r="6" spans="1:8" ht="30" x14ac:dyDescent="0.25">
      <c r="A6" s="116" t="s">
        <v>10</v>
      </c>
      <c r="B6" s="116"/>
      <c r="C6" s="116" t="s">
        <v>11</v>
      </c>
      <c r="D6" s="116" t="s">
        <v>92</v>
      </c>
      <c r="E6" s="18" t="s">
        <v>625</v>
      </c>
      <c r="F6" s="19" t="s">
        <v>626</v>
      </c>
      <c r="G6" s="17">
        <f>SUM(((G14*G11)/G14),((G23*G22)/G23),((G28*G27)/G28))</f>
        <v>0.5164879</v>
      </c>
      <c r="H6" s="18"/>
    </row>
    <row r="7" spans="1:8" ht="18.75" x14ac:dyDescent="0.3">
      <c r="A7" s="162" t="s">
        <v>628</v>
      </c>
      <c r="B7" s="162"/>
      <c r="C7" s="162"/>
      <c r="D7" s="162"/>
      <c r="E7" s="162"/>
      <c r="F7" s="162"/>
      <c r="G7" s="162"/>
      <c r="H7" s="162"/>
    </row>
    <row r="8" spans="1:8" ht="18.75" x14ac:dyDescent="0.3">
      <c r="A8" s="162" t="s">
        <v>629</v>
      </c>
      <c r="B8" s="162"/>
      <c r="C8" s="162"/>
      <c r="D8" s="162"/>
      <c r="E8" s="162"/>
      <c r="F8" s="162"/>
      <c r="G8" s="162"/>
      <c r="H8" s="162"/>
    </row>
    <row r="9" spans="1:8" ht="105" x14ac:dyDescent="0.25">
      <c r="A9" s="2" t="s">
        <v>10</v>
      </c>
      <c r="B9" s="2"/>
      <c r="C9" s="2" t="s">
        <v>11</v>
      </c>
      <c r="D9" s="2" t="s">
        <v>300</v>
      </c>
      <c r="E9" t="s">
        <v>140</v>
      </c>
      <c r="F9" s="7" t="s">
        <v>630</v>
      </c>
      <c r="G9" t="s">
        <v>631</v>
      </c>
    </row>
    <row r="10" spans="1:8" ht="18.75" x14ac:dyDescent="0.3">
      <c r="A10" s="162" t="s">
        <v>631</v>
      </c>
      <c r="B10" s="162"/>
      <c r="C10" s="162"/>
      <c r="D10" s="162"/>
      <c r="E10" s="162"/>
      <c r="F10" s="162"/>
      <c r="G10" s="162"/>
      <c r="H10" s="162"/>
    </row>
    <row r="11" spans="1:8" x14ac:dyDescent="0.25">
      <c r="A11" s="116" t="s">
        <v>10</v>
      </c>
      <c r="B11" s="116"/>
      <c r="C11" s="116" t="s">
        <v>11</v>
      </c>
      <c r="D11" s="116" t="s">
        <v>92</v>
      </c>
      <c r="E11" s="18" t="s">
        <v>632</v>
      </c>
      <c r="F11" s="18" t="s">
        <v>633</v>
      </c>
      <c r="G11" s="17">
        <f>SUM((G18*G19*G20)/G14)</f>
        <v>7.0087900000000009E-2</v>
      </c>
      <c r="H11" s="18"/>
    </row>
    <row r="12" spans="1:8" x14ac:dyDescent="0.25">
      <c r="A12" s="3" t="s">
        <v>10</v>
      </c>
      <c r="B12" s="3"/>
      <c r="C12" s="3" t="s">
        <v>10</v>
      </c>
      <c r="D12" s="2" t="s">
        <v>12</v>
      </c>
      <c r="E12" s="3" t="s">
        <v>634</v>
      </c>
      <c r="F12" s="3" t="s">
        <v>635</v>
      </c>
      <c r="G12" s="3"/>
      <c r="H12" s="3"/>
    </row>
    <row r="13" spans="1:8" ht="30" x14ac:dyDescent="0.25">
      <c r="A13" s="3" t="s">
        <v>10</v>
      </c>
      <c r="B13" s="2"/>
      <c r="C13" s="3" t="s">
        <v>10</v>
      </c>
      <c r="D13" s="2" t="s">
        <v>12</v>
      </c>
      <c r="E13" t="s">
        <v>636</v>
      </c>
      <c r="F13" s="7" t="s">
        <v>735</v>
      </c>
      <c r="G13" t="s">
        <v>638</v>
      </c>
    </row>
    <row r="14" spans="1:8" ht="30" x14ac:dyDescent="0.25">
      <c r="A14" s="3" t="s">
        <v>10</v>
      </c>
      <c r="B14" s="2"/>
      <c r="C14" s="3" t="s">
        <v>10</v>
      </c>
      <c r="D14" s="2" t="s">
        <v>113</v>
      </c>
      <c r="E14" t="s">
        <v>639</v>
      </c>
      <c r="F14" s="7" t="s">
        <v>640</v>
      </c>
      <c r="G14" s="4">
        <v>40</v>
      </c>
    </row>
    <row r="15" spans="1:8" x14ac:dyDescent="0.25">
      <c r="A15" s="3" t="s">
        <v>10</v>
      </c>
      <c r="B15" s="2"/>
      <c r="C15" s="3" t="s">
        <v>10</v>
      </c>
      <c r="D15" s="2" t="s">
        <v>12</v>
      </c>
      <c r="E15" t="s">
        <v>641</v>
      </c>
      <c r="F15" t="s">
        <v>642</v>
      </c>
      <c r="G15" s="4">
        <v>2009</v>
      </c>
    </row>
    <row r="16" spans="1:8" ht="18.75" x14ac:dyDescent="0.3">
      <c r="A16" s="157" t="s">
        <v>643</v>
      </c>
      <c r="B16" s="157"/>
      <c r="C16" s="157"/>
      <c r="D16" s="157"/>
      <c r="E16" s="157"/>
      <c r="F16" s="157"/>
      <c r="G16" s="157"/>
      <c r="H16" s="157"/>
    </row>
    <row r="17" spans="1:8" x14ac:dyDescent="0.25">
      <c r="A17" s="3" t="s">
        <v>10</v>
      </c>
      <c r="B17" s="3"/>
      <c r="C17" s="3" t="s">
        <v>10</v>
      </c>
      <c r="D17" s="2" t="s">
        <v>12</v>
      </c>
      <c r="E17" s="3" t="s">
        <v>634</v>
      </c>
      <c r="F17" s="3" t="s">
        <v>635</v>
      </c>
      <c r="G17" s="3" t="s">
        <v>644</v>
      </c>
      <c r="H17" s="3"/>
    </row>
    <row r="18" spans="1:8" ht="30" x14ac:dyDescent="0.25">
      <c r="A18" s="3" t="s">
        <v>10</v>
      </c>
      <c r="C18" s="3" t="s">
        <v>10</v>
      </c>
      <c r="D18" s="2" t="s">
        <v>113</v>
      </c>
      <c r="E18" t="s">
        <v>645</v>
      </c>
      <c r="F18" s="7" t="s">
        <v>646</v>
      </c>
      <c r="G18" s="4">
        <v>1</v>
      </c>
    </row>
    <row r="19" spans="1:8" ht="30" x14ac:dyDescent="0.25">
      <c r="A19" s="3" t="s">
        <v>10</v>
      </c>
      <c r="C19" s="3" t="s">
        <v>10</v>
      </c>
      <c r="D19" s="2" t="s">
        <v>113</v>
      </c>
      <c r="E19" t="s">
        <v>647</v>
      </c>
      <c r="F19" s="7" t="s">
        <v>648</v>
      </c>
      <c r="G19" s="4">
        <v>22.609000000000002</v>
      </c>
    </row>
    <row r="20" spans="1:8" x14ac:dyDescent="0.25">
      <c r="A20" s="3" t="s">
        <v>10</v>
      </c>
      <c r="C20" s="3" t="s">
        <v>10</v>
      </c>
      <c r="D20" s="2" t="s">
        <v>113</v>
      </c>
      <c r="E20" t="s">
        <v>649</v>
      </c>
      <c r="F20" t="s">
        <v>650</v>
      </c>
      <c r="G20" s="4">
        <v>0.124</v>
      </c>
    </row>
    <row r="21" spans="1:8" ht="18.75" x14ac:dyDescent="0.3">
      <c r="A21" s="162" t="s">
        <v>262</v>
      </c>
      <c r="B21" s="162"/>
      <c r="C21" s="162"/>
      <c r="D21" s="162"/>
      <c r="E21" s="162"/>
      <c r="F21" s="162"/>
      <c r="G21" s="162"/>
      <c r="H21" s="162"/>
    </row>
    <row r="22" spans="1:8" x14ac:dyDescent="0.25">
      <c r="A22" s="116" t="s">
        <v>10</v>
      </c>
      <c r="B22" s="116"/>
      <c r="C22" s="116" t="s">
        <v>11</v>
      </c>
      <c r="D22" s="116" t="s">
        <v>92</v>
      </c>
      <c r="E22" s="18" t="s">
        <v>632</v>
      </c>
      <c r="F22" s="19" t="s">
        <v>651</v>
      </c>
      <c r="G22" s="17">
        <f>(G24*3.6)/G25</f>
        <v>0.44640000000000002</v>
      </c>
      <c r="H22" s="18"/>
    </row>
    <row r="23" spans="1:8" ht="30" x14ac:dyDescent="0.25">
      <c r="A23" s="2" t="s">
        <v>10</v>
      </c>
      <c r="B23" s="2"/>
      <c r="C23" s="2" t="s">
        <v>10</v>
      </c>
      <c r="D23" s="2" t="s">
        <v>113</v>
      </c>
      <c r="E23" t="s">
        <v>639</v>
      </c>
      <c r="F23" s="7" t="s">
        <v>640</v>
      </c>
      <c r="G23" s="4">
        <v>40</v>
      </c>
    </row>
    <row r="24" spans="1:8" ht="30" x14ac:dyDescent="0.25">
      <c r="A24" s="2" t="s">
        <v>10</v>
      </c>
      <c r="B24" s="2"/>
      <c r="C24" s="2" t="s">
        <v>10</v>
      </c>
      <c r="D24" s="2" t="s">
        <v>113</v>
      </c>
      <c r="E24" t="s">
        <v>652</v>
      </c>
      <c r="F24" s="7" t="s">
        <v>653</v>
      </c>
      <c r="G24" s="4">
        <v>0.124</v>
      </c>
    </row>
    <row r="25" spans="1:8" ht="30" x14ac:dyDescent="0.25">
      <c r="A25" s="2" t="s">
        <v>10</v>
      </c>
      <c r="B25" s="2"/>
      <c r="C25" s="2" t="s">
        <v>10</v>
      </c>
      <c r="D25" s="2" t="s">
        <v>113</v>
      </c>
      <c r="E25" t="s">
        <v>654</v>
      </c>
      <c r="F25" s="7" t="s">
        <v>655</v>
      </c>
      <c r="G25" s="4">
        <v>1</v>
      </c>
    </row>
    <row r="26" spans="1:8" ht="18.75" x14ac:dyDescent="0.3">
      <c r="A26" s="157" t="s">
        <v>656</v>
      </c>
      <c r="B26" s="157"/>
      <c r="C26" s="157"/>
      <c r="D26" s="157"/>
      <c r="E26" s="157"/>
      <c r="F26" s="157"/>
      <c r="G26" s="157"/>
      <c r="H26" s="157"/>
    </row>
    <row r="27" spans="1:8" x14ac:dyDescent="0.25">
      <c r="A27" s="116" t="s">
        <v>10</v>
      </c>
      <c r="B27" s="116"/>
      <c r="C27" s="116" t="s">
        <v>11</v>
      </c>
      <c r="D27" s="116" t="s">
        <v>92</v>
      </c>
      <c r="E27" s="18" t="s">
        <v>632</v>
      </c>
      <c r="F27" s="19" t="s">
        <v>633</v>
      </c>
      <c r="G27" s="17">
        <f>0</f>
        <v>0</v>
      </c>
      <c r="H27" s="18"/>
    </row>
    <row r="28" spans="1:8" ht="30" x14ac:dyDescent="0.25">
      <c r="A28" s="2" t="s">
        <v>10</v>
      </c>
      <c r="B28" s="2"/>
      <c r="C28" s="2" t="s">
        <v>10</v>
      </c>
      <c r="D28" s="2" t="s">
        <v>113</v>
      </c>
      <c r="E28" t="s">
        <v>639</v>
      </c>
      <c r="F28" s="7" t="s">
        <v>640</v>
      </c>
      <c r="G28" s="4">
        <v>40</v>
      </c>
    </row>
    <row r="29" spans="1:8" ht="18.75" x14ac:dyDescent="0.3">
      <c r="A29" s="162" t="s">
        <v>657</v>
      </c>
      <c r="B29" s="162"/>
      <c r="C29" s="162"/>
      <c r="D29" s="162"/>
      <c r="E29" s="162"/>
      <c r="F29" s="162"/>
      <c r="G29" s="162"/>
      <c r="H29" s="162"/>
    </row>
    <row r="30" spans="1:8" x14ac:dyDescent="0.25">
      <c r="A30" s="18" t="s">
        <v>10</v>
      </c>
      <c r="B30" s="18"/>
      <c r="C30" s="18" t="s">
        <v>11</v>
      </c>
      <c r="D30" s="116" t="s">
        <v>92</v>
      </c>
      <c r="E30" s="18" t="s">
        <v>625</v>
      </c>
      <c r="F30" s="18" t="s">
        <v>658</v>
      </c>
      <c r="G30" s="17">
        <f>SUM((G34*G35*G36),(G39*G40*G41),(G44*G45*G46),(G49*G50*G51))/G31</f>
        <v>0.22195375000000001</v>
      </c>
      <c r="H30" s="18"/>
    </row>
    <row r="31" spans="1:8" ht="45" x14ac:dyDescent="0.25">
      <c r="A31" t="s">
        <v>10</v>
      </c>
      <c r="C31" t="s">
        <v>10</v>
      </c>
      <c r="D31" s="2" t="s">
        <v>113</v>
      </c>
      <c r="E31" t="s">
        <v>659</v>
      </c>
      <c r="F31" s="7" t="s">
        <v>736</v>
      </c>
      <c r="G31" s="4">
        <v>40</v>
      </c>
    </row>
    <row r="32" spans="1:8" ht="18.75" x14ac:dyDescent="0.3">
      <c r="A32" s="157" t="s">
        <v>643</v>
      </c>
      <c r="B32" s="157"/>
      <c r="C32" s="157"/>
      <c r="D32" s="157"/>
      <c r="E32" s="157"/>
      <c r="F32" s="157"/>
      <c r="G32" s="157"/>
      <c r="H32" s="157"/>
    </row>
    <row r="33" spans="1:8" x14ac:dyDescent="0.25">
      <c r="A33" s="3" t="s">
        <v>10</v>
      </c>
      <c r="B33" s="3"/>
      <c r="C33" s="3" t="s">
        <v>10</v>
      </c>
      <c r="D33" s="2" t="s">
        <v>12</v>
      </c>
      <c r="E33" s="3" t="s">
        <v>634</v>
      </c>
      <c r="F33" s="3" t="s">
        <v>635</v>
      </c>
      <c r="G33" s="3" t="s">
        <v>644</v>
      </c>
      <c r="H33" s="3"/>
    </row>
    <row r="34" spans="1:8" ht="30" x14ac:dyDescent="0.25">
      <c r="A34" t="s">
        <v>10</v>
      </c>
      <c r="C34" t="s">
        <v>10</v>
      </c>
      <c r="D34" s="2" t="s">
        <v>113</v>
      </c>
      <c r="E34" t="s">
        <v>661</v>
      </c>
      <c r="F34" s="7" t="s">
        <v>646</v>
      </c>
      <c r="G34" s="4">
        <v>1</v>
      </c>
    </row>
    <row r="35" spans="1:8" ht="30" x14ac:dyDescent="0.25">
      <c r="A35" t="s">
        <v>10</v>
      </c>
      <c r="C35" t="s">
        <v>10</v>
      </c>
      <c r="D35" s="2" t="s">
        <v>113</v>
      </c>
      <c r="E35" t="s">
        <v>647</v>
      </c>
      <c r="F35" s="7" t="s">
        <v>648</v>
      </c>
      <c r="G35" s="4">
        <v>22.609000000000002</v>
      </c>
    </row>
    <row r="36" spans="1:8" x14ac:dyDescent="0.25">
      <c r="A36" t="s">
        <v>10</v>
      </c>
      <c r="C36" t="s">
        <v>10</v>
      </c>
      <c r="D36" s="2" t="s">
        <v>113</v>
      </c>
      <c r="E36" t="s">
        <v>649</v>
      </c>
      <c r="F36" t="s">
        <v>650</v>
      </c>
      <c r="G36" s="4">
        <v>0.12</v>
      </c>
    </row>
    <row r="37" spans="1:8" ht="18.75" x14ac:dyDescent="0.3">
      <c r="A37" s="157" t="s">
        <v>643</v>
      </c>
      <c r="B37" s="157"/>
      <c r="C37" s="157"/>
      <c r="D37" s="157"/>
      <c r="E37" s="157"/>
      <c r="F37" s="157"/>
      <c r="G37" s="157"/>
      <c r="H37" s="157"/>
    </row>
    <row r="38" spans="1:8" x14ac:dyDescent="0.25">
      <c r="A38" s="3" t="s">
        <v>10</v>
      </c>
      <c r="B38" s="3"/>
      <c r="C38" s="3" t="s">
        <v>10</v>
      </c>
      <c r="D38" s="2" t="s">
        <v>12</v>
      </c>
      <c r="E38" s="3" t="s">
        <v>634</v>
      </c>
      <c r="F38" s="3" t="s">
        <v>635</v>
      </c>
      <c r="G38" s="3" t="s">
        <v>662</v>
      </c>
      <c r="H38" s="3"/>
    </row>
    <row r="39" spans="1:8" ht="30" x14ac:dyDescent="0.25">
      <c r="A39" t="s">
        <v>10</v>
      </c>
      <c r="C39" t="s">
        <v>10</v>
      </c>
      <c r="D39" s="2" t="s">
        <v>113</v>
      </c>
      <c r="E39" t="s">
        <v>661</v>
      </c>
      <c r="F39" s="7" t="s">
        <v>646</v>
      </c>
      <c r="G39" s="4">
        <v>1</v>
      </c>
    </row>
    <row r="40" spans="1:8" ht="30" x14ac:dyDescent="0.25">
      <c r="A40" t="s">
        <v>10</v>
      </c>
      <c r="C40" t="s">
        <v>10</v>
      </c>
      <c r="D40" s="2" t="s">
        <v>113</v>
      </c>
      <c r="E40" t="s">
        <v>647</v>
      </c>
      <c r="F40" s="7" t="s">
        <v>648</v>
      </c>
      <c r="G40" s="4">
        <v>38.936999999999998</v>
      </c>
    </row>
    <row r="41" spans="1:8" x14ac:dyDescent="0.25">
      <c r="A41" t="s">
        <v>10</v>
      </c>
      <c r="C41" t="s">
        <v>10</v>
      </c>
      <c r="D41" s="2" t="s">
        <v>113</v>
      </c>
      <c r="E41" t="s">
        <v>649</v>
      </c>
      <c r="F41" t="s">
        <v>650</v>
      </c>
      <c r="G41" s="4">
        <v>0.08</v>
      </c>
    </row>
    <row r="42" spans="1:8" ht="18.75" x14ac:dyDescent="0.3">
      <c r="A42" s="157" t="s">
        <v>643</v>
      </c>
      <c r="B42" s="157"/>
      <c r="C42" s="157"/>
      <c r="D42" s="157"/>
      <c r="E42" s="157"/>
      <c r="F42" s="157"/>
      <c r="G42" s="157"/>
      <c r="H42" s="157"/>
    </row>
    <row r="43" spans="1:8" x14ac:dyDescent="0.25">
      <c r="A43" s="3" t="s">
        <v>10</v>
      </c>
      <c r="B43" s="3"/>
      <c r="C43" s="3" t="s">
        <v>10</v>
      </c>
      <c r="D43" s="2" t="s">
        <v>12</v>
      </c>
      <c r="E43" s="3" t="s">
        <v>634</v>
      </c>
      <c r="F43" s="3" t="s">
        <v>635</v>
      </c>
      <c r="G43" s="3" t="s">
        <v>662</v>
      </c>
      <c r="H43" s="3"/>
    </row>
    <row r="44" spans="1:8" ht="30" x14ac:dyDescent="0.25">
      <c r="A44" t="s">
        <v>10</v>
      </c>
      <c r="C44" t="s">
        <v>10</v>
      </c>
      <c r="D44" s="2" t="s">
        <v>113</v>
      </c>
      <c r="E44" t="s">
        <v>661</v>
      </c>
      <c r="F44" s="7" t="s">
        <v>646</v>
      </c>
      <c r="G44" s="4">
        <v>1</v>
      </c>
    </row>
    <row r="45" spans="1:8" ht="30" x14ac:dyDescent="0.25">
      <c r="A45" t="s">
        <v>10</v>
      </c>
      <c r="C45" t="s">
        <v>10</v>
      </c>
      <c r="D45" s="2" t="s">
        <v>113</v>
      </c>
      <c r="E45" t="s">
        <v>647</v>
      </c>
      <c r="F45" s="7" t="s">
        <v>648</v>
      </c>
      <c r="G45" s="4">
        <v>3.5000000000000003E-2</v>
      </c>
    </row>
    <row r="46" spans="1:8" x14ac:dyDescent="0.25">
      <c r="A46" t="s">
        <v>10</v>
      </c>
      <c r="C46" t="s">
        <v>10</v>
      </c>
      <c r="D46" s="2" t="s">
        <v>113</v>
      </c>
      <c r="E46" t="s">
        <v>649</v>
      </c>
      <c r="F46" t="s">
        <v>650</v>
      </c>
      <c r="G46" s="4">
        <v>0.06</v>
      </c>
    </row>
    <row r="47" spans="1:8" ht="18.75" x14ac:dyDescent="0.3">
      <c r="A47" s="157" t="s">
        <v>643</v>
      </c>
      <c r="B47" s="157"/>
      <c r="C47" s="157"/>
      <c r="D47" s="157"/>
      <c r="E47" s="157"/>
      <c r="F47" s="157"/>
      <c r="G47" s="157"/>
      <c r="H47" s="157"/>
    </row>
    <row r="48" spans="1:8" x14ac:dyDescent="0.25">
      <c r="A48" s="3" t="s">
        <v>10</v>
      </c>
      <c r="B48" s="3"/>
      <c r="C48" s="3" t="s">
        <v>10</v>
      </c>
      <c r="D48" s="2" t="s">
        <v>12</v>
      </c>
      <c r="E48" s="3" t="s">
        <v>634</v>
      </c>
      <c r="F48" s="3" t="s">
        <v>635</v>
      </c>
      <c r="G48" s="3" t="s">
        <v>662</v>
      </c>
      <c r="H48" s="3"/>
    </row>
    <row r="49" spans="1:7" ht="30" x14ac:dyDescent="0.25">
      <c r="A49" t="s">
        <v>10</v>
      </c>
      <c r="C49" t="s">
        <v>10</v>
      </c>
      <c r="D49" s="2" t="s">
        <v>113</v>
      </c>
      <c r="E49" t="s">
        <v>661</v>
      </c>
      <c r="F49" s="7" t="s">
        <v>646</v>
      </c>
      <c r="G49" s="4">
        <v>1</v>
      </c>
    </row>
    <row r="50" spans="1:7" ht="30" x14ac:dyDescent="0.25">
      <c r="A50" t="s">
        <v>10</v>
      </c>
      <c r="C50" t="s">
        <v>10</v>
      </c>
      <c r="D50" s="2" t="s">
        <v>113</v>
      </c>
      <c r="E50" t="s">
        <v>647</v>
      </c>
      <c r="F50" s="7" t="s">
        <v>648</v>
      </c>
      <c r="G50" s="4">
        <v>43.542999999999999</v>
      </c>
    </row>
    <row r="51" spans="1:7" x14ac:dyDescent="0.25">
      <c r="A51" t="s">
        <v>10</v>
      </c>
      <c r="C51" t="s">
        <v>10</v>
      </c>
      <c r="D51" s="2" t="s">
        <v>113</v>
      </c>
      <c r="E51" t="s">
        <v>649</v>
      </c>
      <c r="F51" t="s">
        <v>650</v>
      </c>
      <c r="G51" s="4">
        <v>7.0000000000000007E-2</v>
      </c>
    </row>
  </sheetData>
  <mergeCells count="13">
    <mergeCell ref="A47:H47"/>
    <mergeCell ref="A21:H21"/>
    <mergeCell ref="A26:H26"/>
    <mergeCell ref="A29:H29"/>
    <mergeCell ref="A32:H32"/>
    <mergeCell ref="A37:H37"/>
    <mergeCell ref="A42:H42"/>
    <mergeCell ref="A2:H2"/>
    <mergeCell ref="A5:H5"/>
    <mergeCell ref="A7:H7"/>
    <mergeCell ref="A8:H8"/>
    <mergeCell ref="A10:H10"/>
    <mergeCell ref="A16:H16"/>
  </mergeCells>
  <dataValidations count="4">
    <dataValidation type="list" allowBlank="1" showInputMessage="1" showErrorMessage="1" sqref="D6 D17:D20 D27:D28 D48:D51 D22:D25 D30:D31 D9 D11:D15 D33:D36 D38:D41 D43:D46 D3:D4" xr:uid="{8F375F6E-CD02-498C-8DFF-118A8D4C6ED6}">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C960BC1A-AB5C-4933-863B-F9990D1F03BF}">
      <formula1>"Yes, No"</formula1>
    </dataValidation>
    <dataValidation type="list" allowBlank="1" showInputMessage="1" showErrorMessage="1" sqref="G3" xr:uid="{DC245455-A795-4C02-8031-BD3A046C3BBB}">
      <formula1>"Option A, Option B"</formula1>
    </dataValidation>
    <dataValidation type="list" allowBlank="1" showInputMessage="1" showErrorMessage="1" sqref="G9" xr:uid="{29D777C4-0C3E-47F8-B742-8917048F631F}">
      <formula1>"Option A1, Option A2, Option A3"</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D9D5-0DB4-4ACD-AF8E-705940DFCAA7}">
  <dimension ref="A1:H17"/>
  <sheetViews>
    <sheetView workbookViewId="0">
      <selection activeCell="I3" sqref="I3"/>
    </sheetView>
  </sheetViews>
  <sheetFormatPr defaultRowHeight="15" x14ac:dyDescent="0.2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x14ac:dyDescent="0.25">
      <c r="A1" s="112" t="s">
        <v>0</v>
      </c>
      <c r="B1" s="112" t="s">
        <v>1</v>
      </c>
      <c r="C1" s="112" t="s">
        <v>1520</v>
      </c>
      <c r="D1" s="113" t="s">
        <v>4</v>
      </c>
      <c r="E1" s="113" t="s">
        <v>5</v>
      </c>
      <c r="F1" s="113" t="s">
        <v>6</v>
      </c>
      <c r="G1" s="113" t="s">
        <v>7</v>
      </c>
      <c r="H1" s="113" t="s">
        <v>8</v>
      </c>
    </row>
    <row r="2" spans="1:8" ht="18.75" x14ac:dyDescent="0.3">
      <c r="A2" s="162" t="s">
        <v>737</v>
      </c>
      <c r="B2" s="162"/>
      <c r="C2" s="162"/>
      <c r="D2" s="162"/>
      <c r="E2" s="162"/>
      <c r="F2" s="162"/>
      <c r="G2" s="162"/>
      <c r="H2" s="162"/>
    </row>
    <row r="3" spans="1:8" x14ac:dyDescent="0.25">
      <c r="A3" s="18" t="s">
        <v>10</v>
      </c>
      <c r="B3" s="18"/>
      <c r="C3" s="18" t="s">
        <v>11</v>
      </c>
      <c r="D3" s="18" t="s">
        <v>92</v>
      </c>
      <c r="E3" s="18" t="s">
        <v>738</v>
      </c>
      <c r="F3" s="18" t="s">
        <v>739</v>
      </c>
      <c r="G3" s="17">
        <f>(SUM(G11,G16)*SUM(G12,G17))/SUM(G11,G16)</f>
        <v>0.70279999999999998</v>
      </c>
      <c r="H3" s="18"/>
    </row>
    <row r="4" spans="1:8" ht="18.75" x14ac:dyDescent="0.3">
      <c r="A4" s="162" t="s">
        <v>740</v>
      </c>
      <c r="B4" s="162"/>
      <c r="C4" s="162"/>
      <c r="D4" s="162"/>
      <c r="E4" s="162"/>
      <c r="F4" s="162"/>
      <c r="G4" s="162"/>
      <c r="H4" s="162"/>
    </row>
    <row r="5" spans="1:8" ht="360" x14ac:dyDescent="0.25">
      <c r="D5" t="s">
        <v>741</v>
      </c>
      <c r="E5" t="s">
        <v>742</v>
      </c>
      <c r="F5" s="7" t="s">
        <v>743</v>
      </c>
      <c r="G5" s="4"/>
    </row>
    <row r="6" spans="1:8" x14ac:dyDescent="0.25">
      <c r="A6" t="s">
        <v>10</v>
      </c>
      <c r="C6" t="s">
        <v>10</v>
      </c>
      <c r="D6" t="s">
        <v>113</v>
      </c>
      <c r="E6" t="s">
        <v>690</v>
      </c>
      <c r="F6" s="7" t="s">
        <v>744</v>
      </c>
      <c r="G6" s="4">
        <v>2009</v>
      </c>
    </row>
    <row r="7" spans="1:8" x14ac:dyDescent="0.25">
      <c r="A7" t="s">
        <v>10</v>
      </c>
      <c r="C7" t="s">
        <v>10</v>
      </c>
      <c r="D7" t="s">
        <v>113</v>
      </c>
      <c r="E7" t="s">
        <v>745</v>
      </c>
      <c r="F7" t="s">
        <v>746</v>
      </c>
      <c r="G7" s="4">
        <v>40</v>
      </c>
    </row>
    <row r="8" spans="1:8" ht="18.75" x14ac:dyDescent="0.3">
      <c r="A8" s="162" t="s">
        <v>747</v>
      </c>
      <c r="B8" s="162"/>
      <c r="C8" s="162"/>
      <c r="D8" s="162"/>
      <c r="E8" s="162"/>
      <c r="F8" s="162"/>
      <c r="G8" s="162"/>
      <c r="H8" s="162"/>
    </row>
    <row r="9" spans="1:8" x14ac:dyDescent="0.25">
      <c r="A9" t="s">
        <v>10</v>
      </c>
      <c r="C9" t="s">
        <v>10</v>
      </c>
      <c r="D9" t="s">
        <v>113</v>
      </c>
      <c r="E9" t="s">
        <v>732</v>
      </c>
      <c r="F9" t="s">
        <v>748</v>
      </c>
      <c r="G9" s="4" t="s">
        <v>749</v>
      </c>
    </row>
    <row r="10" spans="1:8" x14ac:dyDescent="0.25">
      <c r="A10" t="s">
        <v>10</v>
      </c>
      <c r="C10" t="s">
        <v>10</v>
      </c>
      <c r="D10" t="s">
        <v>750</v>
      </c>
      <c r="E10" t="s">
        <v>751</v>
      </c>
      <c r="F10" t="s">
        <v>752</v>
      </c>
      <c r="G10" s="121">
        <v>40165</v>
      </c>
    </row>
    <row r="11" spans="1:8" x14ac:dyDescent="0.25">
      <c r="A11" t="s">
        <v>10</v>
      </c>
      <c r="C11" t="s">
        <v>10</v>
      </c>
      <c r="D11" t="s">
        <v>113</v>
      </c>
      <c r="E11" t="s">
        <v>639</v>
      </c>
      <c r="F11" t="s">
        <v>753</v>
      </c>
      <c r="G11" s="4">
        <v>1444</v>
      </c>
    </row>
    <row r="12" spans="1:8" x14ac:dyDescent="0.25">
      <c r="A12" t="s">
        <v>10</v>
      </c>
      <c r="C12" t="s">
        <v>10</v>
      </c>
      <c r="D12" t="s">
        <v>113</v>
      </c>
      <c r="E12" t="s">
        <v>632</v>
      </c>
      <c r="F12" t="s">
        <v>754</v>
      </c>
      <c r="G12" s="4">
        <v>0</v>
      </c>
    </row>
    <row r="13" spans="1:8" ht="18.75" x14ac:dyDescent="0.3">
      <c r="A13" s="162" t="s">
        <v>747</v>
      </c>
      <c r="B13" s="162"/>
      <c r="C13" s="162"/>
      <c r="D13" s="162"/>
      <c r="E13" s="162"/>
      <c r="F13" s="162"/>
      <c r="G13" s="162"/>
      <c r="H13" s="162"/>
    </row>
    <row r="14" spans="1:8" x14ac:dyDescent="0.25">
      <c r="A14" t="s">
        <v>10</v>
      </c>
      <c r="C14" t="s">
        <v>10</v>
      </c>
      <c r="D14" t="s">
        <v>113</v>
      </c>
      <c r="E14" t="s">
        <v>732</v>
      </c>
      <c r="F14" t="s">
        <v>748</v>
      </c>
      <c r="G14" s="4" t="s">
        <v>755</v>
      </c>
    </row>
    <row r="15" spans="1:8" x14ac:dyDescent="0.25">
      <c r="A15" t="s">
        <v>10</v>
      </c>
      <c r="C15" t="s">
        <v>10</v>
      </c>
      <c r="D15" t="s">
        <v>750</v>
      </c>
      <c r="E15" t="s">
        <v>751</v>
      </c>
      <c r="F15" t="s">
        <v>752</v>
      </c>
      <c r="G15" s="121">
        <v>40108</v>
      </c>
    </row>
    <row r="16" spans="1:8" x14ac:dyDescent="0.25">
      <c r="A16" t="s">
        <v>10</v>
      </c>
      <c r="C16" t="s">
        <v>10</v>
      </c>
      <c r="D16" t="s">
        <v>113</v>
      </c>
      <c r="E16" t="s">
        <v>639</v>
      </c>
      <c r="F16" t="s">
        <v>753</v>
      </c>
      <c r="G16" s="4">
        <v>161</v>
      </c>
    </row>
    <row r="17" spans="1:7" x14ac:dyDescent="0.25">
      <c r="A17" t="s">
        <v>10</v>
      </c>
      <c r="C17" t="s">
        <v>10</v>
      </c>
      <c r="D17" t="s">
        <v>113</v>
      </c>
      <c r="E17" t="s">
        <v>632</v>
      </c>
      <c r="F17" t="s">
        <v>754</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594CD578-2C98-4CE8-A8C4-D86B77E9A16D}">
      <formula1>"Yes,No"</formula1>
    </dataValidation>
    <dataValidation type="list" allowBlank="1" showInputMessage="1" showErrorMessage="1" sqref="D3 D5:D6 D9:D12 D14:D17" xr:uid="{1F5E4004-852D-4EF1-AEBA-4C359005E7B8}">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AE03-36B3-4C43-9259-54E43C611280}">
  <dimension ref="A1:H31"/>
  <sheetViews>
    <sheetView workbookViewId="0">
      <selection activeCell="I3" sqref="I3"/>
    </sheetView>
  </sheetViews>
  <sheetFormatPr defaultRowHeight="15" x14ac:dyDescent="0.2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x14ac:dyDescent="0.25">
      <c r="A1" s="113" t="s">
        <v>0</v>
      </c>
      <c r="B1" s="113" t="s">
        <v>1</v>
      </c>
      <c r="C1" s="113" t="s">
        <v>1520</v>
      </c>
      <c r="D1" s="113" t="s">
        <v>4</v>
      </c>
      <c r="E1" s="113" t="s">
        <v>5</v>
      </c>
      <c r="F1" s="113" t="s">
        <v>6</v>
      </c>
      <c r="G1" s="113" t="s">
        <v>7</v>
      </c>
      <c r="H1" s="113" t="s">
        <v>8</v>
      </c>
    </row>
    <row r="2" spans="1:8" ht="18.75" x14ac:dyDescent="0.3">
      <c r="A2" s="162" t="s">
        <v>756</v>
      </c>
      <c r="B2" s="162"/>
      <c r="C2" s="162"/>
      <c r="D2" s="162"/>
      <c r="E2" s="162"/>
      <c r="F2" s="162"/>
      <c r="G2" s="162"/>
      <c r="H2" s="162"/>
    </row>
    <row r="3" spans="1:8" x14ac:dyDescent="0.25">
      <c r="A3" t="s">
        <v>10</v>
      </c>
      <c r="C3" t="s">
        <v>11</v>
      </c>
      <c r="D3" t="s">
        <v>300</v>
      </c>
      <c r="E3" t="s">
        <v>317</v>
      </c>
      <c r="F3" t="s">
        <v>757</v>
      </c>
      <c r="G3" s="4" t="s">
        <v>11</v>
      </c>
    </row>
    <row r="4" spans="1:8" x14ac:dyDescent="0.25">
      <c r="A4" t="s">
        <v>10</v>
      </c>
      <c r="C4" t="s">
        <v>11</v>
      </c>
      <c r="D4" t="s">
        <v>300</v>
      </c>
      <c r="E4" t="s">
        <v>317</v>
      </c>
      <c r="F4" t="s">
        <v>758</v>
      </c>
      <c r="G4" s="4" t="s">
        <v>1534</v>
      </c>
    </row>
    <row r="5" spans="1:8" x14ac:dyDescent="0.25">
      <c r="A5" t="s">
        <v>10</v>
      </c>
      <c r="C5" t="s">
        <v>11</v>
      </c>
      <c r="D5" t="s">
        <v>300</v>
      </c>
      <c r="E5" t="s">
        <v>317</v>
      </c>
      <c r="F5" t="s">
        <v>759</v>
      </c>
      <c r="G5" s="4" t="s">
        <v>10</v>
      </c>
    </row>
    <row r="6" spans="1:8" x14ac:dyDescent="0.25">
      <c r="A6" t="s">
        <v>10</v>
      </c>
      <c r="C6" t="s">
        <v>11</v>
      </c>
      <c r="D6" t="s">
        <v>300</v>
      </c>
      <c r="E6" t="s">
        <v>317</v>
      </c>
      <c r="F6" t="s">
        <v>760</v>
      </c>
      <c r="G6" s="4" t="s">
        <v>1536</v>
      </c>
    </row>
    <row r="7" spans="1:8" ht="18.75" x14ac:dyDescent="0.3">
      <c r="A7" s="162" t="s">
        <v>761</v>
      </c>
      <c r="B7" s="162"/>
      <c r="C7" s="162"/>
      <c r="D7" s="162"/>
      <c r="E7" s="162"/>
      <c r="F7" s="162"/>
      <c r="G7" s="162"/>
      <c r="H7" s="162"/>
    </row>
    <row r="8" spans="1:8" x14ac:dyDescent="0.25">
      <c r="A8" s="18" t="s">
        <v>10</v>
      </c>
      <c r="B8" s="18"/>
      <c r="C8" s="18" t="s">
        <v>11</v>
      </c>
      <c r="D8" s="18" t="s">
        <v>92</v>
      </c>
      <c r="E8" s="18" t="s">
        <v>762</v>
      </c>
      <c r="F8" s="18" t="s">
        <v>763</v>
      </c>
      <c r="G8" s="17">
        <f>IF(AND(G3="Yes"),G10,IF(AND(G3="No",G4="Grid is located in LDC/SIDs/URC"),G15,IF(AND(G3="No",G4="Isolated System"),G24,IF(AND(G3="No",G4="Neither"),G15))))</f>
        <v>0.68500000000000005</v>
      </c>
      <c r="H8" s="18"/>
    </row>
    <row r="9" spans="1:8" ht="18.75" x14ac:dyDescent="0.3">
      <c r="A9" s="162" t="s">
        <v>764</v>
      </c>
      <c r="B9" s="162"/>
      <c r="C9" s="162"/>
      <c r="D9" s="162"/>
      <c r="E9" s="162"/>
      <c r="F9" s="162"/>
      <c r="G9" s="162"/>
      <c r="H9" s="162"/>
    </row>
    <row r="10" spans="1:8" x14ac:dyDescent="0.25">
      <c r="A10" s="18" t="s">
        <v>10</v>
      </c>
      <c r="B10" s="18"/>
      <c r="C10" s="18" t="s">
        <v>11</v>
      </c>
      <c r="D10" s="18" t="s">
        <v>92</v>
      </c>
      <c r="E10" s="18" t="s">
        <v>762</v>
      </c>
      <c r="F10" s="18" t="s">
        <v>765</v>
      </c>
      <c r="G10" s="17">
        <f>G11*G12+'Tool 07 Build Margin'!G3*G13</f>
        <v>0</v>
      </c>
      <c r="H10" s="18"/>
    </row>
    <row r="11" spans="1:8" x14ac:dyDescent="0.25">
      <c r="A11" s="18" t="s">
        <v>10</v>
      </c>
      <c r="B11" s="18"/>
      <c r="C11" s="18" t="s">
        <v>11</v>
      </c>
      <c r="D11" s="18" t="s">
        <v>300</v>
      </c>
      <c r="E11" s="18" t="s">
        <v>766</v>
      </c>
      <c r="F11" s="18" t="s">
        <v>767</v>
      </c>
      <c r="G11" s="17">
        <f>'Tool 07 Average OM'!G4</f>
        <v>0.5164879</v>
      </c>
      <c r="H11" s="18"/>
    </row>
    <row r="12" spans="1:8" x14ac:dyDescent="0.25">
      <c r="A12" s="18" t="s">
        <v>10</v>
      </c>
      <c r="B12" s="18"/>
      <c r="C12" s="18" t="s">
        <v>11</v>
      </c>
      <c r="D12" s="18" t="s">
        <v>300</v>
      </c>
      <c r="E12" s="18" t="s">
        <v>768</v>
      </c>
      <c r="F12" s="18" t="s">
        <v>769</v>
      </c>
      <c r="G12" s="17" t="b">
        <f>IF(AND(G3="Yes",G5="Yes",G6="All Other Projects"),0.5,IF(AND(G3="Yes",G5="No",G6="All Other Projects"),0.25,IF(AND(G3="Yes",G5="Yes",G6="Wind and Solar Power Generation"),0.75,IF(AND(G3="Yes",G5="No",G6="Wind and Solar Power Generation"),0.75))))</f>
        <v>0</v>
      </c>
      <c r="H12" s="17"/>
    </row>
    <row r="13" spans="1:8" x14ac:dyDescent="0.25">
      <c r="A13" s="18" t="s">
        <v>10</v>
      </c>
      <c r="B13" s="18"/>
      <c r="C13" s="18" t="s">
        <v>11</v>
      </c>
      <c r="D13" s="18" t="s">
        <v>300</v>
      </c>
      <c r="E13" s="18" t="s">
        <v>770</v>
      </c>
      <c r="F13" s="18" t="s">
        <v>771</v>
      </c>
      <c r="G13" s="17" t="b">
        <f>IF(AND(G3="Yes",G5="Yes",G6="All Other Projects"),0.5,IF(AND(G3="Yes",G5="No",G6="All Other Projects"),0.75,IF(AND(G3="Yes",G5="Yes",G6="Wind and Solar Power Generation"),0.25,IF(AND(G3="Yes",G5="No",G6="Wind and Solar Power Generation"),0.25))))</f>
        <v>0</v>
      </c>
      <c r="H13" s="18"/>
    </row>
    <row r="14" spans="1:8" ht="18.75" x14ac:dyDescent="0.3">
      <c r="A14" s="162" t="s">
        <v>772</v>
      </c>
      <c r="B14" s="162"/>
      <c r="C14" s="162"/>
      <c r="D14" s="162"/>
      <c r="E14" s="162"/>
      <c r="F14" s="162"/>
      <c r="G14" s="162"/>
      <c r="H14" s="162"/>
    </row>
    <row r="15" spans="1:8" x14ac:dyDescent="0.25">
      <c r="A15" s="18" t="s">
        <v>10</v>
      </c>
      <c r="B15" s="18"/>
      <c r="C15" s="18" t="s">
        <v>11</v>
      </c>
      <c r="D15" s="18" t="s">
        <v>92</v>
      </c>
      <c r="E15" s="18" t="s">
        <v>762</v>
      </c>
      <c r="F15" s="18" t="s">
        <v>765</v>
      </c>
      <c r="G15" s="17">
        <f>G22*G16+G18*G17</f>
        <v>0</v>
      </c>
      <c r="H15" s="18"/>
    </row>
    <row r="16" spans="1:8" x14ac:dyDescent="0.25">
      <c r="A16" s="18" t="s">
        <v>10</v>
      </c>
      <c r="B16" s="18"/>
      <c r="C16" s="18" t="s">
        <v>11</v>
      </c>
      <c r="D16" s="18" t="s">
        <v>300</v>
      </c>
      <c r="E16" s="18" t="s">
        <v>768</v>
      </c>
      <c r="F16" s="18" t="s">
        <v>769</v>
      </c>
      <c r="G16" s="17" t="b">
        <f>IF(G3="No",IF(AND(G4="Grid is located in LDC/SIDs/URC"),1,IF(AND(G3="No",G4="Neither",G5="Yes",G6="All Other Projects"),0.5,IF(AND(G3="No",G4="Neither",G5="No",G6="All Other Projects"),0.25,IF(AND(G3="No",G4="Neither",G5="Yes",G6="Wind and Solar Power Generation"),0.75,IF(AND(G3="No",G4="Neither",G5="No",G6="Wind and Solar Power Generation"),0.75))))))</f>
        <v>0</v>
      </c>
      <c r="H16" s="17"/>
    </row>
    <row r="17" spans="1:8" x14ac:dyDescent="0.25">
      <c r="A17" s="18" t="s">
        <v>10</v>
      </c>
      <c r="B17" s="18"/>
      <c r="C17" s="18" t="s">
        <v>11</v>
      </c>
      <c r="D17" s="18" t="s">
        <v>300</v>
      </c>
      <c r="E17" s="18" t="s">
        <v>770</v>
      </c>
      <c r="F17" s="18" t="s">
        <v>771</v>
      </c>
      <c r="G17" s="17" t="b">
        <f>IF(G3="No",IF(AND(G4="Grid is located in LDC/SIDs/URC"),1,IF(AND(G3="No",G4="Neither",G5="Yes",G6="All Other Projects"),0.5,IF(AND(G3="No",G4="Neither",G5="No",G6="All Other Projects"),0.75,IF(AND(G3="No",G4="Neither",G5="Yes",G6="Wind and Solar Power Generation"),0.25,IF(AND(G3="No",G4="Neither",G5="No",G6="Wind and Solar Power Generation"),0.25))))))</f>
        <v>0</v>
      </c>
      <c r="H17" s="18"/>
    </row>
    <row r="18" spans="1:8" x14ac:dyDescent="0.25">
      <c r="A18" s="18" t="s">
        <v>10</v>
      </c>
      <c r="B18" s="18"/>
      <c r="C18" s="18" t="s">
        <v>11</v>
      </c>
      <c r="D18" s="18" t="s">
        <v>300</v>
      </c>
      <c r="E18" s="18" t="s">
        <v>738</v>
      </c>
      <c r="F18" s="18" t="s">
        <v>739</v>
      </c>
      <c r="G18" s="17" t="b">
        <f>IF(AND(G19="Yes",G4="Neither",G20="Less than or equal",G21="Yes"),0.326,IF(AND(G19="Yes",G4="Neither",G20="Less than or equal",G21="No"),0.568,IF(AND(G19="Yes",G4="Neither",G20="More than or equal"),0,IF(AND(G19="No",G4="Grid is located in LDC/SIDs/URC"),'Tool 07 Build Margin'!G3))))</f>
        <v>0</v>
      </c>
      <c r="H18" s="18"/>
    </row>
    <row r="19" spans="1:8" x14ac:dyDescent="0.25">
      <c r="A19" t="s">
        <v>10</v>
      </c>
      <c r="C19" t="s">
        <v>11</v>
      </c>
      <c r="D19" t="s">
        <v>300</v>
      </c>
      <c r="E19" t="s">
        <v>317</v>
      </c>
      <c r="F19" s="7" t="s">
        <v>773</v>
      </c>
      <c r="G19" s="4" t="s">
        <v>11</v>
      </c>
    </row>
    <row r="20" spans="1:8" ht="45" x14ac:dyDescent="0.25">
      <c r="A20" t="s">
        <v>10</v>
      </c>
      <c r="C20" t="s">
        <v>11</v>
      </c>
      <c r="D20" t="s">
        <v>300</v>
      </c>
      <c r="E20" t="s">
        <v>317</v>
      </c>
      <c r="F20" s="7" t="s">
        <v>774</v>
      </c>
      <c r="G20" s="4" t="s">
        <v>775</v>
      </c>
    </row>
    <row r="21" spans="1:8" ht="30" x14ac:dyDescent="0.25">
      <c r="A21" t="s">
        <v>10</v>
      </c>
      <c r="C21" t="s">
        <v>11</v>
      </c>
      <c r="D21" t="s">
        <v>300</v>
      </c>
      <c r="E21" t="s">
        <v>317</v>
      </c>
      <c r="F21" s="7" t="s">
        <v>776</v>
      </c>
      <c r="G21" s="4" t="s">
        <v>10</v>
      </c>
    </row>
    <row r="22" spans="1:8" x14ac:dyDescent="0.25">
      <c r="A22" s="18" t="s">
        <v>10</v>
      </c>
      <c r="B22" s="18"/>
      <c r="C22" s="18" t="s">
        <v>11</v>
      </c>
      <c r="D22" s="18" t="s">
        <v>300</v>
      </c>
      <c r="E22" s="18" t="s">
        <v>766</v>
      </c>
      <c r="F22" s="18" t="s">
        <v>767</v>
      </c>
      <c r="G22" s="17">
        <f>IF(AND('Tool 07 Average OM'!G3="Option A"),'Tool 07 Average OM'!G6,IF('Tool 07 Average OM'!G3="Option B",'Tool 07 Average OM'!G30))</f>
        <v>0.5164879</v>
      </c>
      <c r="H22" s="18"/>
    </row>
    <row r="23" spans="1:8" ht="18.75" x14ac:dyDescent="0.3">
      <c r="A23" s="162" t="s">
        <v>777</v>
      </c>
      <c r="B23" s="162"/>
      <c r="C23" s="162"/>
      <c r="D23" s="162"/>
      <c r="E23" s="162"/>
      <c r="F23" s="162"/>
      <c r="G23" s="162"/>
      <c r="H23" s="162"/>
    </row>
    <row r="24" spans="1:8" x14ac:dyDescent="0.25">
      <c r="A24" s="18" t="s">
        <v>10</v>
      </c>
      <c r="B24" s="18"/>
      <c r="C24" s="18" t="s">
        <v>11</v>
      </c>
      <c r="D24" s="18" t="s">
        <v>300</v>
      </c>
      <c r="E24" s="18" t="s">
        <v>762</v>
      </c>
      <c r="F24" s="18" t="s">
        <v>765</v>
      </c>
      <c r="G24" s="1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18"/>
    </row>
    <row r="25" spans="1:8" x14ac:dyDescent="0.25">
      <c r="A25" s="18" t="s">
        <v>10</v>
      </c>
      <c r="B25" s="18"/>
      <c r="C25" s="18" t="s">
        <v>11</v>
      </c>
      <c r="D25" s="18" t="s">
        <v>300</v>
      </c>
      <c r="E25" s="18" t="s">
        <v>768</v>
      </c>
      <c r="F25" s="18" t="s">
        <v>769</v>
      </c>
      <c r="G25" s="17">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17"/>
    </row>
    <row r="26" spans="1:8" x14ac:dyDescent="0.25">
      <c r="A26" s="18" t="s">
        <v>10</v>
      </c>
      <c r="B26" s="18"/>
      <c r="C26" s="18" t="s">
        <v>11</v>
      </c>
      <c r="D26" s="18" t="s">
        <v>300</v>
      </c>
      <c r="E26" s="18" t="s">
        <v>770</v>
      </c>
      <c r="F26" s="18" t="s">
        <v>771</v>
      </c>
      <c r="G26" s="17">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18"/>
    </row>
    <row r="27" spans="1:8" x14ac:dyDescent="0.25">
      <c r="A27" s="18" t="s">
        <v>10</v>
      </c>
      <c r="B27" s="18"/>
      <c r="C27" s="18" t="s">
        <v>11</v>
      </c>
      <c r="D27" s="18" t="s">
        <v>300</v>
      </c>
      <c r="E27" s="18" t="s">
        <v>766</v>
      </c>
      <c r="F27" s="18" t="s">
        <v>767</v>
      </c>
      <c r="G27" s="17">
        <f>IF(AND(G29="Single"),0.79,IF(AND(G29="Multiple",G30="Isolated grid system with only liquid fuel power plant"),0.79))</f>
        <v>0.79</v>
      </c>
      <c r="H27" s="18"/>
    </row>
    <row r="28" spans="1:8" x14ac:dyDescent="0.25">
      <c r="A28" s="18" t="s">
        <v>10</v>
      </c>
      <c r="B28" s="18"/>
      <c r="C28" s="18" t="s">
        <v>11</v>
      </c>
      <c r="D28" s="18" t="s">
        <v>300</v>
      </c>
      <c r="E28" s="18" t="s">
        <v>738</v>
      </c>
      <c r="F28" s="18" t="s">
        <v>739</v>
      </c>
      <c r="G28" s="17">
        <f>IF(AND(G29="Single"),0.58,IF(AND(G29="Multiple",G30="Isolated grid system with only liquid fuel power plant"),0.58))</f>
        <v>0.57999999999999996</v>
      </c>
      <c r="H28" s="18"/>
    </row>
    <row r="29" spans="1:8" ht="30" x14ac:dyDescent="0.25">
      <c r="A29" t="s">
        <v>10</v>
      </c>
      <c r="C29" t="s">
        <v>11</v>
      </c>
      <c r="E29" t="s">
        <v>317</v>
      </c>
      <c r="F29" s="7" t="s">
        <v>778</v>
      </c>
      <c r="G29" s="4" t="s">
        <v>1535</v>
      </c>
      <c r="H29" s="7" t="s">
        <v>779</v>
      </c>
    </row>
    <row r="30" spans="1:8" ht="75" x14ac:dyDescent="0.25">
      <c r="A30" t="s">
        <v>10</v>
      </c>
      <c r="C30" t="s">
        <v>11</v>
      </c>
      <c r="E30" t="s">
        <v>317</v>
      </c>
      <c r="F30" t="s">
        <v>780</v>
      </c>
      <c r="G30" s="122" t="s">
        <v>781</v>
      </c>
      <c r="H30" s="7" t="s">
        <v>782</v>
      </c>
    </row>
    <row r="31" spans="1:8" x14ac:dyDescent="0.25">
      <c r="A31" t="s">
        <v>10</v>
      </c>
      <c r="C31" t="s">
        <v>11</v>
      </c>
      <c r="E31" t="s">
        <v>317</v>
      </c>
      <c r="F31" t="s">
        <v>783</v>
      </c>
      <c r="G31" s="4" t="s">
        <v>10</v>
      </c>
    </row>
  </sheetData>
  <mergeCells count="5">
    <mergeCell ref="A2:H2"/>
    <mergeCell ref="A7:H7"/>
    <mergeCell ref="A9:H9"/>
    <mergeCell ref="A14:H14"/>
    <mergeCell ref="A23:H23"/>
  </mergeCells>
  <dataValidations count="7">
    <dataValidation type="list" allowBlank="1" showInputMessage="1" showErrorMessage="1" sqref="G4" xr:uid="{E7417741-0977-4136-B784-9DF5B6FE4686}">
      <formula1>"Grid is located in LDC/SIDs/URC, Isolated System,Neither"</formula1>
    </dataValidation>
    <dataValidation type="list" allowBlank="1" showInputMessage="1" showErrorMessage="1" sqref="G30" xr:uid="{3FF8FE27-8315-47BB-B1CE-ABF4752ECB03}">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6BF1E585-8AD2-4F37-9D05-11792602719C}">
      <formula1>"Single, Multiple"</formula1>
    </dataValidation>
    <dataValidation type="list" allowBlank="1" showInputMessage="1" showErrorMessage="1" sqref="G20" xr:uid="{9FC30071-BF54-430D-8458-751253F9DE14}">
      <formula1>"Less than or equal, More than or equal"</formula1>
    </dataValidation>
    <dataValidation type="list" allowBlank="1" showInputMessage="1" showErrorMessage="1" sqref="G6" xr:uid="{18C1A023-B7C5-4C62-822D-0F5EDB66C3DB}">
      <formula1>"Wind and Solar Power Generation,All Other Projects"</formula1>
    </dataValidation>
    <dataValidation type="list" allowBlank="1" showInputMessage="1" showErrorMessage="1" sqref="D10:D13 D3:D6 D8 D24:D31 D15:D22" xr:uid="{DC81AF10-00D6-4DD0-9278-E6FD17E02EE5}">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00DEA384-ED09-4E2F-B878-4211F6876A5A}">
      <formula1>"Yes,No"</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6851-F230-4484-B8FD-AEE0352EDE6B}">
  <dimension ref="A1:B481"/>
  <sheetViews>
    <sheetView topLeftCell="A36" zoomScale="120" zoomScaleNormal="120" workbookViewId="0">
      <selection activeCell="C1" sqref="C1"/>
    </sheetView>
  </sheetViews>
  <sheetFormatPr defaultColWidth="8.85546875" defaultRowHeight="15" x14ac:dyDescent="0.25"/>
  <cols>
    <col min="1" max="1" width="51.7109375" bestFit="1" customWidth="1"/>
    <col min="2" max="2" width="150.5703125" customWidth="1"/>
  </cols>
  <sheetData>
    <row r="1" spans="1:2" x14ac:dyDescent="0.25">
      <c r="A1" s="144" t="s">
        <v>784</v>
      </c>
      <c r="B1" s="148" t="s">
        <v>785</v>
      </c>
    </row>
    <row r="2" spans="1:2" x14ac:dyDescent="0.25">
      <c r="A2" t="s">
        <v>786</v>
      </c>
      <c r="B2" t="s">
        <v>787</v>
      </c>
    </row>
    <row r="3" spans="1:2" x14ac:dyDescent="0.25">
      <c r="A3" t="s">
        <v>39</v>
      </c>
      <c r="B3" t="s">
        <v>788</v>
      </c>
    </row>
    <row r="4" spans="1:2" x14ac:dyDescent="0.25">
      <c r="A4" t="s">
        <v>789</v>
      </c>
      <c r="B4" t="s">
        <v>790</v>
      </c>
    </row>
    <row r="5" spans="1:2" x14ac:dyDescent="0.25">
      <c r="A5" t="s">
        <v>46</v>
      </c>
      <c r="B5" t="s">
        <v>791</v>
      </c>
    </row>
    <row r="6" spans="1:2" x14ac:dyDescent="0.25">
      <c r="A6" t="s">
        <v>59</v>
      </c>
      <c r="B6" t="s">
        <v>792</v>
      </c>
    </row>
    <row r="7" spans="1:2" x14ac:dyDescent="0.25">
      <c r="A7" t="s">
        <v>50</v>
      </c>
      <c r="B7" t="s">
        <v>793</v>
      </c>
    </row>
    <row r="8" spans="1:2" x14ac:dyDescent="0.25">
      <c r="A8" t="s">
        <v>794</v>
      </c>
      <c r="B8" t="s">
        <v>795</v>
      </c>
    </row>
    <row r="9" spans="1:2" x14ac:dyDescent="0.25">
      <c r="A9" t="s">
        <v>796</v>
      </c>
      <c r="B9" t="s">
        <v>797</v>
      </c>
    </row>
    <row r="10" spans="1:2" x14ac:dyDescent="0.25">
      <c r="A10" t="s">
        <v>798</v>
      </c>
      <c r="B10" t="s">
        <v>799</v>
      </c>
    </row>
    <row r="11" spans="1:2" x14ac:dyDescent="0.25">
      <c r="A11" t="s">
        <v>800</v>
      </c>
      <c r="B11" t="s">
        <v>801</v>
      </c>
    </row>
    <row r="12" spans="1:2" x14ac:dyDescent="0.25">
      <c r="A12" t="s">
        <v>802</v>
      </c>
      <c r="B12" t="s">
        <v>803</v>
      </c>
    </row>
    <row r="13" spans="1:2" x14ac:dyDescent="0.25">
      <c r="A13" t="s">
        <v>804</v>
      </c>
      <c r="B13" t="s">
        <v>805</v>
      </c>
    </row>
    <row r="14" spans="1:2" x14ac:dyDescent="0.25">
      <c r="A14" t="s">
        <v>806</v>
      </c>
      <c r="B14" t="s">
        <v>807</v>
      </c>
    </row>
    <row r="15" spans="1:2" x14ac:dyDescent="0.25">
      <c r="A15" t="s">
        <v>808</v>
      </c>
      <c r="B15" t="s">
        <v>809</v>
      </c>
    </row>
    <row r="16" spans="1:2" x14ac:dyDescent="0.25">
      <c r="A16" t="s">
        <v>810</v>
      </c>
      <c r="B16" t="s">
        <v>811</v>
      </c>
    </row>
    <row r="17" spans="1:2" x14ac:dyDescent="0.25">
      <c r="A17" t="s">
        <v>812</v>
      </c>
      <c r="B17" t="s">
        <v>813</v>
      </c>
    </row>
    <row r="18" spans="1:2" x14ac:dyDescent="0.25">
      <c r="A18" t="s">
        <v>814</v>
      </c>
      <c r="B18" t="s">
        <v>815</v>
      </c>
    </row>
    <row r="19" spans="1:2" x14ac:dyDescent="0.25">
      <c r="A19" t="s">
        <v>16</v>
      </c>
      <c r="B19" t="s">
        <v>816</v>
      </c>
    </row>
    <row r="20" spans="1:2" x14ac:dyDescent="0.25">
      <c r="A20" t="s">
        <v>19</v>
      </c>
      <c r="B20" t="s">
        <v>817</v>
      </c>
    </row>
    <row r="21" spans="1:2" x14ac:dyDescent="0.25">
      <c r="A21" t="s">
        <v>24</v>
      </c>
      <c r="B21" t="s">
        <v>818</v>
      </c>
    </row>
    <row r="22" spans="1:2" x14ac:dyDescent="0.25">
      <c r="A22" t="s">
        <v>819</v>
      </c>
      <c r="B22" t="s">
        <v>820</v>
      </c>
    </row>
    <row r="23" spans="1:2" x14ac:dyDescent="0.25">
      <c r="A23" t="s">
        <v>821</v>
      </c>
      <c r="B23" t="s">
        <v>822</v>
      </c>
    </row>
    <row r="24" spans="1:2" x14ac:dyDescent="0.25">
      <c r="A24" t="s">
        <v>823</v>
      </c>
      <c r="B24" t="s">
        <v>824</v>
      </c>
    </row>
    <row r="25" spans="1:2" x14ac:dyDescent="0.25">
      <c r="A25" t="s">
        <v>825</v>
      </c>
      <c r="B25" t="s">
        <v>826</v>
      </c>
    </row>
    <row r="26" spans="1:2" x14ac:dyDescent="0.25">
      <c r="A26" t="s">
        <v>827</v>
      </c>
      <c r="B26" t="s">
        <v>828</v>
      </c>
    </row>
    <row r="27" spans="1:2" x14ac:dyDescent="0.25">
      <c r="A27" t="s">
        <v>829</v>
      </c>
      <c r="B27" t="s">
        <v>830</v>
      </c>
    </row>
    <row r="28" spans="1:2" x14ac:dyDescent="0.25">
      <c r="A28" t="s">
        <v>831</v>
      </c>
      <c r="B28" t="s">
        <v>832</v>
      </c>
    </row>
    <row r="29" spans="1:2" x14ac:dyDescent="0.25">
      <c r="A29" t="s">
        <v>833</v>
      </c>
      <c r="B29" t="s">
        <v>834</v>
      </c>
    </row>
    <row r="30" spans="1:2" x14ac:dyDescent="0.25">
      <c r="A30" t="s">
        <v>835</v>
      </c>
      <c r="B30" t="s">
        <v>836</v>
      </c>
    </row>
    <row r="31" spans="1:2" x14ac:dyDescent="0.25">
      <c r="A31" t="s">
        <v>837</v>
      </c>
      <c r="B31" t="s">
        <v>838</v>
      </c>
    </row>
    <row r="32" spans="1:2" x14ac:dyDescent="0.25">
      <c r="A32" t="s">
        <v>839</v>
      </c>
      <c r="B32" t="s">
        <v>840</v>
      </c>
    </row>
    <row r="33" spans="1:2" x14ac:dyDescent="0.25">
      <c r="A33" t="s">
        <v>841</v>
      </c>
      <c r="B33" t="s">
        <v>842</v>
      </c>
    </row>
    <row r="34" spans="1:2" x14ac:dyDescent="0.25">
      <c r="A34" s="149" t="s">
        <v>843</v>
      </c>
      <c r="B34" t="s">
        <v>844</v>
      </c>
    </row>
    <row r="35" spans="1:2" x14ac:dyDescent="0.25">
      <c r="A35" s="149" t="s">
        <v>71</v>
      </c>
      <c r="B35" t="s">
        <v>845</v>
      </c>
    </row>
    <row r="36" spans="1:2" x14ac:dyDescent="0.25">
      <c r="A36" s="149" t="s">
        <v>75</v>
      </c>
      <c r="B36" t="s">
        <v>846</v>
      </c>
    </row>
    <row r="37" spans="1:2" x14ac:dyDescent="0.25">
      <c r="A37" t="s">
        <v>847</v>
      </c>
      <c r="B37" t="s">
        <v>848</v>
      </c>
    </row>
    <row r="38" spans="1:2" x14ac:dyDescent="0.25">
      <c r="A38" t="s">
        <v>849</v>
      </c>
      <c r="B38" t="s">
        <v>850</v>
      </c>
    </row>
    <row r="39" spans="1:2" x14ac:dyDescent="0.25">
      <c r="A39" t="s">
        <v>851</v>
      </c>
      <c r="B39" t="s">
        <v>852</v>
      </c>
    </row>
    <row r="40" spans="1:2" x14ac:dyDescent="0.25">
      <c r="A40" t="s">
        <v>853</v>
      </c>
      <c r="B40" t="s">
        <v>854</v>
      </c>
    </row>
    <row r="41" spans="1:2" x14ac:dyDescent="0.25">
      <c r="A41" t="s">
        <v>855</v>
      </c>
      <c r="B41" t="s">
        <v>856</v>
      </c>
    </row>
    <row r="42" spans="1:2" x14ac:dyDescent="0.25">
      <c r="A42" t="s">
        <v>857</v>
      </c>
      <c r="B42" t="s">
        <v>858</v>
      </c>
    </row>
    <row r="43" spans="1:2" x14ac:dyDescent="0.25">
      <c r="A43" t="s">
        <v>859</v>
      </c>
      <c r="B43" t="s">
        <v>860</v>
      </c>
    </row>
    <row r="44" spans="1:2" x14ac:dyDescent="0.25">
      <c r="A44" t="s">
        <v>861</v>
      </c>
      <c r="B44" t="s">
        <v>862</v>
      </c>
    </row>
    <row r="45" spans="1:2" x14ac:dyDescent="0.25">
      <c r="A45" t="s">
        <v>863</v>
      </c>
      <c r="B45" t="s">
        <v>864</v>
      </c>
    </row>
    <row r="46" spans="1:2" x14ac:dyDescent="0.25">
      <c r="A46" t="s">
        <v>865</v>
      </c>
      <c r="B46" t="s">
        <v>866</v>
      </c>
    </row>
    <row r="47" spans="1:2" x14ac:dyDescent="0.25">
      <c r="A47" t="s">
        <v>867</v>
      </c>
      <c r="B47" t="s">
        <v>868</v>
      </c>
    </row>
    <row r="48" spans="1:2" x14ac:dyDescent="0.25">
      <c r="A48" t="s">
        <v>869</v>
      </c>
      <c r="B48" t="s">
        <v>870</v>
      </c>
    </row>
    <row r="49" spans="1:2" x14ac:dyDescent="0.25">
      <c r="A49" t="s">
        <v>871</v>
      </c>
      <c r="B49" t="s">
        <v>872</v>
      </c>
    </row>
    <row r="50" spans="1:2" x14ac:dyDescent="0.25">
      <c r="A50" t="s">
        <v>873</v>
      </c>
      <c r="B50" t="s">
        <v>874</v>
      </c>
    </row>
    <row r="51" spans="1:2" x14ac:dyDescent="0.25">
      <c r="A51" t="s">
        <v>875</v>
      </c>
      <c r="B51" t="s">
        <v>876</v>
      </c>
    </row>
    <row r="52" spans="1:2" x14ac:dyDescent="0.25">
      <c r="A52" t="s">
        <v>877</v>
      </c>
      <c r="B52" t="s">
        <v>878</v>
      </c>
    </row>
    <row r="53" spans="1:2" x14ac:dyDescent="0.25">
      <c r="A53" t="s">
        <v>879</v>
      </c>
      <c r="B53" t="s">
        <v>880</v>
      </c>
    </row>
    <row r="54" spans="1:2" x14ac:dyDescent="0.25">
      <c r="A54" t="s">
        <v>881</v>
      </c>
      <c r="B54" t="s">
        <v>882</v>
      </c>
    </row>
    <row r="55" spans="1:2" x14ac:dyDescent="0.25">
      <c r="A55" t="s">
        <v>883</v>
      </c>
      <c r="B55" t="s">
        <v>884</v>
      </c>
    </row>
    <row r="56" spans="1:2" x14ac:dyDescent="0.25">
      <c r="A56" t="s">
        <v>885</v>
      </c>
      <c r="B56" t="s">
        <v>886</v>
      </c>
    </row>
    <row r="57" spans="1:2" x14ac:dyDescent="0.25">
      <c r="A57" t="s">
        <v>887</v>
      </c>
      <c r="B57" t="s">
        <v>888</v>
      </c>
    </row>
    <row r="58" spans="1:2" x14ac:dyDescent="0.25">
      <c r="A58" t="s">
        <v>889</v>
      </c>
      <c r="B58" t="s">
        <v>890</v>
      </c>
    </row>
    <row r="59" spans="1:2" x14ac:dyDescent="0.25">
      <c r="A59" t="s">
        <v>891</v>
      </c>
      <c r="B59" t="s">
        <v>892</v>
      </c>
    </row>
    <row r="60" spans="1:2" x14ac:dyDescent="0.25">
      <c r="A60" t="s">
        <v>893</v>
      </c>
      <c r="B60" t="s">
        <v>894</v>
      </c>
    </row>
    <row r="61" spans="1:2" x14ac:dyDescent="0.25">
      <c r="A61" t="s">
        <v>895</v>
      </c>
      <c r="B61" t="s">
        <v>896</v>
      </c>
    </row>
    <row r="62" spans="1:2" x14ac:dyDescent="0.25">
      <c r="A62" t="s">
        <v>897</v>
      </c>
      <c r="B62" t="s">
        <v>898</v>
      </c>
    </row>
    <row r="63" spans="1:2" x14ac:dyDescent="0.25">
      <c r="A63" t="s">
        <v>899</v>
      </c>
      <c r="B63" t="s">
        <v>900</v>
      </c>
    </row>
    <row r="64" spans="1:2" x14ac:dyDescent="0.25">
      <c r="A64" t="s">
        <v>901</v>
      </c>
      <c r="B64" t="s">
        <v>902</v>
      </c>
    </row>
    <row r="65" spans="1:2" x14ac:dyDescent="0.25">
      <c r="A65" t="s">
        <v>903</v>
      </c>
      <c r="B65" t="s">
        <v>904</v>
      </c>
    </row>
    <row r="66" spans="1:2" x14ac:dyDescent="0.25">
      <c r="A66" t="s">
        <v>905</v>
      </c>
      <c r="B66" t="s">
        <v>906</v>
      </c>
    </row>
    <row r="67" spans="1:2" x14ac:dyDescent="0.25">
      <c r="A67" t="s">
        <v>907</v>
      </c>
      <c r="B67" t="s">
        <v>908</v>
      </c>
    </row>
    <row r="68" spans="1:2" x14ac:dyDescent="0.25">
      <c r="A68" t="s">
        <v>909</v>
      </c>
      <c r="B68" t="s">
        <v>910</v>
      </c>
    </row>
    <row r="69" spans="1:2" x14ac:dyDescent="0.25">
      <c r="A69" t="s">
        <v>911</v>
      </c>
      <c r="B69" t="s">
        <v>912</v>
      </c>
    </row>
    <row r="70" spans="1:2" x14ac:dyDescent="0.25">
      <c r="A70" t="s">
        <v>913</v>
      </c>
      <c r="B70" t="s">
        <v>914</v>
      </c>
    </row>
    <row r="71" spans="1:2" x14ac:dyDescent="0.25">
      <c r="A71" t="s">
        <v>915</v>
      </c>
      <c r="B71" t="s">
        <v>916</v>
      </c>
    </row>
    <row r="72" spans="1:2" x14ac:dyDescent="0.25">
      <c r="A72" t="s">
        <v>917</v>
      </c>
      <c r="B72" t="s">
        <v>918</v>
      </c>
    </row>
    <row r="73" spans="1:2" x14ac:dyDescent="0.25">
      <c r="A73" t="s">
        <v>919</v>
      </c>
      <c r="B73" t="s">
        <v>920</v>
      </c>
    </row>
    <row r="74" spans="1:2" x14ac:dyDescent="0.25">
      <c r="A74" t="s">
        <v>921</v>
      </c>
      <c r="B74" t="s">
        <v>922</v>
      </c>
    </row>
    <row r="75" spans="1:2" x14ac:dyDescent="0.25">
      <c r="A75" t="s">
        <v>923</v>
      </c>
      <c r="B75" t="s">
        <v>924</v>
      </c>
    </row>
    <row r="76" spans="1:2" x14ac:dyDescent="0.25">
      <c r="A76" t="s">
        <v>925</v>
      </c>
      <c r="B76" t="s">
        <v>926</v>
      </c>
    </row>
    <row r="77" spans="1:2" x14ac:dyDescent="0.25">
      <c r="A77" t="s">
        <v>927</v>
      </c>
      <c r="B77" t="s">
        <v>928</v>
      </c>
    </row>
    <row r="78" spans="1:2" x14ac:dyDescent="0.25">
      <c r="A78" t="s">
        <v>929</v>
      </c>
      <c r="B78" t="s">
        <v>930</v>
      </c>
    </row>
    <row r="79" spans="1:2" x14ac:dyDescent="0.25">
      <c r="A79" t="s">
        <v>931</v>
      </c>
      <c r="B79" t="s">
        <v>932</v>
      </c>
    </row>
    <row r="80" spans="1:2" x14ac:dyDescent="0.25">
      <c r="A80" t="s">
        <v>933</v>
      </c>
      <c r="B80" t="s">
        <v>934</v>
      </c>
    </row>
    <row r="81" spans="1:2" x14ac:dyDescent="0.25">
      <c r="A81" t="s">
        <v>935</v>
      </c>
      <c r="B81" t="s">
        <v>936</v>
      </c>
    </row>
    <row r="82" spans="1:2" x14ac:dyDescent="0.25">
      <c r="A82" t="s">
        <v>937</v>
      </c>
      <c r="B82" t="s">
        <v>938</v>
      </c>
    </row>
    <row r="83" spans="1:2" x14ac:dyDescent="0.25">
      <c r="A83" t="s">
        <v>939</v>
      </c>
      <c r="B83" t="s">
        <v>940</v>
      </c>
    </row>
    <row r="84" spans="1:2" x14ac:dyDescent="0.25">
      <c r="A84" t="s">
        <v>81</v>
      </c>
      <c r="B84" t="s">
        <v>941</v>
      </c>
    </row>
    <row r="85" spans="1:2" x14ac:dyDescent="0.25">
      <c r="A85" t="s">
        <v>942</v>
      </c>
      <c r="B85" t="s">
        <v>943</v>
      </c>
    </row>
    <row r="86" spans="1:2" x14ac:dyDescent="0.25">
      <c r="A86" t="s">
        <v>944</v>
      </c>
      <c r="B86" t="s">
        <v>945</v>
      </c>
    </row>
    <row r="87" spans="1:2" x14ac:dyDescent="0.25">
      <c r="A87" t="s">
        <v>946</v>
      </c>
      <c r="B87" t="s">
        <v>947</v>
      </c>
    </row>
    <row r="88" spans="1:2" x14ac:dyDescent="0.25">
      <c r="A88" t="s">
        <v>948</v>
      </c>
      <c r="B88" t="s">
        <v>949</v>
      </c>
    </row>
    <row r="89" spans="1:2" x14ac:dyDescent="0.25">
      <c r="A89" t="s">
        <v>950</v>
      </c>
      <c r="B89" t="s">
        <v>951</v>
      </c>
    </row>
    <row r="90" spans="1:2" x14ac:dyDescent="0.25">
      <c r="A90" t="s">
        <v>952</v>
      </c>
      <c r="B90" t="s">
        <v>953</v>
      </c>
    </row>
    <row r="91" spans="1:2" x14ac:dyDescent="0.25">
      <c r="A91" t="s">
        <v>954</v>
      </c>
      <c r="B91" t="s">
        <v>955</v>
      </c>
    </row>
    <row r="92" spans="1:2" x14ac:dyDescent="0.25">
      <c r="A92" t="s">
        <v>956</v>
      </c>
      <c r="B92" t="s">
        <v>957</v>
      </c>
    </row>
    <row r="93" spans="1:2" x14ac:dyDescent="0.25">
      <c r="A93" t="s">
        <v>958</v>
      </c>
      <c r="B93" t="s">
        <v>959</v>
      </c>
    </row>
    <row r="94" spans="1:2" x14ac:dyDescent="0.25">
      <c r="A94" t="s">
        <v>960</v>
      </c>
      <c r="B94" t="s">
        <v>961</v>
      </c>
    </row>
    <row r="95" spans="1:2" x14ac:dyDescent="0.25">
      <c r="A95" t="s">
        <v>962</v>
      </c>
      <c r="B95" t="s">
        <v>963</v>
      </c>
    </row>
    <row r="96" spans="1:2" x14ac:dyDescent="0.25">
      <c r="A96" t="s">
        <v>964</v>
      </c>
      <c r="B96" t="s">
        <v>965</v>
      </c>
    </row>
    <row r="97" spans="1:2" x14ac:dyDescent="0.25">
      <c r="A97" t="s">
        <v>966</v>
      </c>
      <c r="B97" t="s">
        <v>967</v>
      </c>
    </row>
    <row r="98" spans="1:2" x14ac:dyDescent="0.25">
      <c r="A98" t="s">
        <v>968</v>
      </c>
      <c r="B98" t="s">
        <v>969</v>
      </c>
    </row>
    <row r="99" spans="1:2" x14ac:dyDescent="0.25">
      <c r="A99" t="s">
        <v>970</v>
      </c>
      <c r="B99" t="s">
        <v>971</v>
      </c>
    </row>
    <row r="100" spans="1:2" x14ac:dyDescent="0.25">
      <c r="A100" t="s">
        <v>972</v>
      </c>
      <c r="B100" t="s">
        <v>973</v>
      </c>
    </row>
    <row r="101" spans="1:2" x14ac:dyDescent="0.25">
      <c r="A101" t="s">
        <v>974</v>
      </c>
      <c r="B101" t="s">
        <v>975</v>
      </c>
    </row>
    <row r="102" spans="1:2" x14ac:dyDescent="0.25">
      <c r="A102" t="s">
        <v>976</v>
      </c>
      <c r="B102" t="s">
        <v>977</v>
      </c>
    </row>
    <row r="103" spans="1:2" x14ac:dyDescent="0.25">
      <c r="A103" t="s">
        <v>978</v>
      </c>
      <c r="B103" t="s">
        <v>979</v>
      </c>
    </row>
    <row r="104" spans="1:2" x14ac:dyDescent="0.25">
      <c r="A104" t="s">
        <v>980</v>
      </c>
      <c r="B104" t="s">
        <v>981</v>
      </c>
    </row>
    <row r="105" spans="1:2" x14ac:dyDescent="0.25">
      <c r="A105" t="s">
        <v>982</v>
      </c>
      <c r="B105" t="s">
        <v>983</v>
      </c>
    </row>
    <row r="106" spans="1:2" x14ac:dyDescent="0.25">
      <c r="A106" t="s">
        <v>984</v>
      </c>
      <c r="B106" t="s">
        <v>985</v>
      </c>
    </row>
    <row r="107" spans="1:2" x14ac:dyDescent="0.25">
      <c r="A107" t="s">
        <v>986</v>
      </c>
      <c r="B107" t="s">
        <v>987</v>
      </c>
    </row>
    <row r="108" spans="1:2" x14ac:dyDescent="0.25">
      <c r="A108" t="s">
        <v>988</v>
      </c>
      <c r="B108" t="s">
        <v>989</v>
      </c>
    </row>
    <row r="109" spans="1:2" x14ac:dyDescent="0.25">
      <c r="A109" t="s">
        <v>990</v>
      </c>
      <c r="B109" t="s">
        <v>991</v>
      </c>
    </row>
    <row r="110" spans="1:2" x14ac:dyDescent="0.25">
      <c r="A110" t="s">
        <v>992</v>
      </c>
      <c r="B110" t="s">
        <v>993</v>
      </c>
    </row>
    <row r="111" spans="1:2" x14ac:dyDescent="0.25">
      <c r="A111" t="s">
        <v>994</v>
      </c>
      <c r="B111" t="s">
        <v>995</v>
      </c>
    </row>
    <row r="112" spans="1:2" x14ac:dyDescent="0.25">
      <c r="A112" t="s">
        <v>996</v>
      </c>
      <c r="B112" t="s">
        <v>997</v>
      </c>
    </row>
    <row r="113" spans="1:2" x14ac:dyDescent="0.25">
      <c r="A113" t="s">
        <v>68</v>
      </c>
      <c r="B113" t="s">
        <v>998</v>
      </c>
    </row>
    <row r="114" spans="1:2" x14ac:dyDescent="0.25">
      <c r="A114" t="s">
        <v>999</v>
      </c>
      <c r="B114" t="s">
        <v>1000</v>
      </c>
    </row>
    <row r="115" spans="1:2" x14ac:dyDescent="0.25">
      <c r="A115" t="s">
        <v>1001</v>
      </c>
      <c r="B115" t="s">
        <v>1002</v>
      </c>
    </row>
    <row r="116" spans="1:2" x14ac:dyDescent="0.25">
      <c r="A116" t="s">
        <v>1003</v>
      </c>
      <c r="B116" t="s">
        <v>1004</v>
      </c>
    </row>
    <row r="117" spans="1:2" x14ac:dyDescent="0.25">
      <c r="A117" t="s">
        <v>1005</v>
      </c>
      <c r="B117" t="s">
        <v>1006</v>
      </c>
    </row>
    <row r="118" spans="1:2" x14ac:dyDescent="0.25">
      <c r="A118" t="s">
        <v>1007</v>
      </c>
      <c r="B118" t="s">
        <v>1008</v>
      </c>
    </row>
    <row r="119" spans="1:2" x14ac:dyDescent="0.25">
      <c r="A119" t="s">
        <v>1009</v>
      </c>
      <c r="B119" t="s">
        <v>1010</v>
      </c>
    </row>
    <row r="120" spans="1:2" x14ac:dyDescent="0.25">
      <c r="A120" t="s">
        <v>1011</v>
      </c>
      <c r="B120" t="s">
        <v>1012</v>
      </c>
    </row>
    <row r="121" spans="1:2" x14ac:dyDescent="0.25">
      <c r="A121" t="s">
        <v>1013</v>
      </c>
      <c r="B121" t="s">
        <v>1014</v>
      </c>
    </row>
    <row r="122" spans="1:2" x14ac:dyDescent="0.25">
      <c r="A122" t="s">
        <v>1015</v>
      </c>
      <c r="B122" t="s">
        <v>1016</v>
      </c>
    </row>
    <row r="123" spans="1:2" x14ac:dyDescent="0.25">
      <c r="A123" t="s">
        <v>1017</v>
      </c>
      <c r="B123" t="s">
        <v>1018</v>
      </c>
    </row>
    <row r="124" spans="1:2" x14ac:dyDescent="0.25">
      <c r="A124" t="s">
        <v>1019</v>
      </c>
      <c r="B124" t="s">
        <v>1020</v>
      </c>
    </row>
    <row r="125" spans="1:2" x14ac:dyDescent="0.25">
      <c r="A125" t="s">
        <v>1021</v>
      </c>
      <c r="B125" t="s">
        <v>1022</v>
      </c>
    </row>
    <row r="126" spans="1:2" x14ac:dyDescent="0.25">
      <c r="A126" t="s">
        <v>30</v>
      </c>
      <c r="B126" t="s">
        <v>1023</v>
      </c>
    </row>
    <row r="127" spans="1:2" x14ac:dyDescent="0.25">
      <c r="A127" t="s">
        <v>27</v>
      </c>
      <c r="B127" t="s">
        <v>1024</v>
      </c>
    </row>
    <row r="128" spans="1:2" x14ac:dyDescent="0.25">
      <c r="A128" t="s">
        <v>33</v>
      </c>
      <c r="B128" t="s">
        <v>1025</v>
      </c>
    </row>
    <row r="129" spans="1:2" x14ac:dyDescent="0.25">
      <c r="A129" t="s">
        <v>1026</v>
      </c>
      <c r="B129" t="s">
        <v>1027</v>
      </c>
    </row>
    <row r="130" spans="1:2" x14ac:dyDescent="0.25">
      <c r="A130" t="s">
        <v>1028</v>
      </c>
      <c r="B130" t="s">
        <v>1029</v>
      </c>
    </row>
    <row r="131" spans="1:2" x14ac:dyDescent="0.25">
      <c r="A131" t="s">
        <v>1030</v>
      </c>
      <c r="B131" t="s">
        <v>1031</v>
      </c>
    </row>
    <row r="132" spans="1:2" x14ac:dyDescent="0.25">
      <c r="A132" t="s">
        <v>1032</v>
      </c>
      <c r="B132" t="s">
        <v>1033</v>
      </c>
    </row>
    <row r="133" spans="1:2" x14ac:dyDescent="0.25">
      <c r="A133" t="s">
        <v>1034</v>
      </c>
      <c r="B133" t="s">
        <v>1035</v>
      </c>
    </row>
    <row r="134" spans="1:2" x14ac:dyDescent="0.25">
      <c r="A134" t="s">
        <v>157</v>
      </c>
      <c r="B134" t="s">
        <v>1036</v>
      </c>
    </row>
    <row r="135" spans="1:2" x14ac:dyDescent="0.25">
      <c r="A135" t="s">
        <v>1037</v>
      </c>
      <c r="B135" t="s">
        <v>1038</v>
      </c>
    </row>
    <row r="136" spans="1:2" x14ac:dyDescent="0.25">
      <c r="A136" t="s">
        <v>1039</v>
      </c>
      <c r="B136" t="s">
        <v>1040</v>
      </c>
    </row>
    <row r="137" spans="1:2" x14ac:dyDescent="0.25">
      <c r="A137" t="s">
        <v>1041</v>
      </c>
      <c r="B137" t="s">
        <v>1042</v>
      </c>
    </row>
    <row r="138" spans="1:2" x14ac:dyDescent="0.25">
      <c r="A138" t="s">
        <v>1043</v>
      </c>
      <c r="B138" t="s">
        <v>1044</v>
      </c>
    </row>
    <row r="139" spans="1:2" x14ac:dyDescent="0.25">
      <c r="A139" t="s">
        <v>1045</v>
      </c>
      <c r="B139" t="s">
        <v>1046</v>
      </c>
    </row>
    <row r="140" spans="1:2" x14ac:dyDescent="0.25">
      <c r="A140" t="s">
        <v>1047</v>
      </c>
      <c r="B140" t="s">
        <v>1048</v>
      </c>
    </row>
    <row r="141" spans="1:2" x14ac:dyDescent="0.25">
      <c r="A141" t="s">
        <v>1049</v>
      </c>
      <c r="B141" t="s">
        <v>1050</v>
      </c>
    </row>
    <row r="142" spans="1:2" x14ac:dyDescent="0.25">
      <c r="A142" t="s">
        <v>1051</v>
      </c>
      <c r="B142" t="s">
        <v>1052</v>
      </c>
    </row>
    <row r="143" spans="1:2" x14ac:dyDescent="0.25">
      <c r="A143" t="s">
        <v>160</v>
      </c>
      <c r="B143" t="s">
        <v>1053</v>
      </c>
    </row>
    <row r="144" spans="1:2" x14ac:dyDescent="0.25">
      <c r="A144" t="s">
        <v>163</v>
      </c>
      <c r="B144" t="s">
        <v>1054</v>
      </c>
    </row>
    <row r="145" spans="1:2" x14ac:dyDescent="0.25">
      <c r="A145" t="s">
        <v>1055</v>
      </c>
      <c r="B145" t="s">
        <v>1056</v>
      </c>
    </row>
    <row r="146" spans="1:2" x14ac:dyDescent="0.25">
      <c r="A146" t="s">
        <v>1057</v>
      </c>
      <c r="B146" t="s">
        <v>1058</v>
      </c>
    </row>
    <row r="147" spans="1:2" x14ac:dyDescent="0.25">
      <c r="A147" t="s">
        <v>1059</v>
      </c>
      <c r="B147" t="s">
        <v>1060</v>
      </c>
    </row>
    <row r="148" spans="1:2" x14ac:dyDescent="0.25">
      <c r="A148" t="s">
        <v>1061</v>
      </c>
      <c r="B148" t="s">
        <v>1062</v>
      </c>
    </row>
    <row r="149" spans="1:2" x14ac:dyDescent="0.25">
      <c r="A149" t="s">
        <v>1063</v>
      </c>
      <c r="B149" t="s">
        <v>1064</v>
      </c>
    </row>
    <row r="150" spans="1:2" x14ac:dyDescent="0.25">
      <c r="A150" t="s">
        <v>1065</v>
      </c>
      <c r="B150" t="s">
        <v>1066</v>
      </c>
    </row>
    <row r="151" spans="1:2" x14ac:dyDescent="0.25">
      <c r="A151" t="s">
        <v>1067</v>
      </c>
      <c r="B151" t="s">
        <v>1068</v>
      </c>
    </row>
    <row r="152" spans="1:2" x14ac:dyDescent="0.25">
      <c r="A152" t="s">
        <v>1069</v>
      </c>
      <c r="B152" t="s">
        <v>1070</v>
      </c>
    </row>
    <row r="153" spans="1:2" x14ac:dyDescent="0.25">
      <c r="A153" t="s">
        <v>1071</v>
      </c>
      <c r="B153" t="s">
        <v>1072</v>
      </c>
    </row>
    <row r="154" spans="1:2" x14ac:dyDescent="0.25">
      <c r="A154" t="s">
        <v>1073</v>
      </c>
      <c r="B154" t="s">
        <v>1074</v>
      </c>
    </row>
    <row r="155" spans="1:2" x14ac:dyDescent="0.25">
      <c r="A155" t="s">
        <v>1075</v>
      </c>
      <c r="B155" t="s">
        <v>1076</v>
      </c>
    </row>
    <row r="156" spans="1:2" x14ac:dyDescent="0.25">
      <c r="A156" t="s">
        <v>1077</v>
      </c>
      <c r="B156" t="s">
        <v>1078</v>
      </c>
    </row>
    <row r="157" spans="1:2" x14ac:dyDescent="0.25">
      <c r="A157" t="s">
        <v>1079</v>
      </c>
      <c r="B157" t="s">
        <v>1080</v>
      </c>
    </row>
    <row r="158" spans="1:2" x14ac:dyDescent="0.25">
      <c r="A158" t="s">
        <v>1081</v>
      </c>
      <c r="B158" t="s">
        <v>1082</v>
      </c>
    </row>
    <row r="159" spans="1:2" x14ac:dyDescent="0.25">
      <c r="A159" t="s">
        <v>1083</v>
      </c>
      <c r="B159" t="s">
        <v>1084</v>
      </c>
    </row>
    <row r="160" spans="1:2" x14ac:dyDescent="0.25">
      <c r="A160" t="s">
        <v>1085</v>
      </c>
      <c r="B160" t="s">
        <v>1086</v>
      </c>
    </row>
    <row r="161" spans="1:2" x14ac:dyDescent="0.25">
      <c r="A161" t="s">
        <v>1087</v>
      </c>
      <c r="B161" t="s">
        <v>1088</v>
      </c>
    </row>
    <row r="162" spans="1:2" x14ac:dyDescent="0.25">
      <c r="A162" t="s">
        <v>1089</v>
      </c>
      <c r="B162" t="s">
        <v>1090</v>
      </c>
    </row>
    <row r="163" spans="1:2" x14ac:dyDescent="0.25">
      <c r="A163" t="s">
        <v>1091</v>
      </c>
      <c r="B163" t="s">
        <v>1092</v>
      </c>
    </row>
    <row r="164" spans="1:2" x14ac:dyDescent="0.25">
      <c r="A164" t="s">
        <v>1093</v>
      </c>
      <c r="B164" t="s">
        <v>1094</v>
      </c>
    </row>
    <row r="165" spans="1:2" x14ac:dyDescent="0.25">
      <c r="A165" t="s">
        <v>1095</v>
      </c>
      <c r="B165" t="s">
        <v>1096</v>
      </c>
    </row>
    <row r="166" spans="1:2" x14ac:dyDescent="0.25">
      <c r="A166" t="s">
        <v>1097</v>
      </c>
      <c r="B166" t="s">
        <v>1098</v>
      </c>
    </row>
    <row r="167" spans="1:2" x14ac:dyDescent="0.25">
      <c r="A167" t="s">
        <v>1099</v>
      </c>
      <c r="B167" t="s">
        <v>1100</v>
      </c>
    </row>
    <row r="168" spans="1:2" x14ac:dyDescent="0.25">
      <c r="A168" t="s">
        <v>1101</v>
      </c>
      <c r="B168" t="s">
        <v>1102</v>
      </c>
    </row>
    <row r="169" spans="1:2" x14ac:dyDescent="0.25">
      <c r="A169" t="s">
        <v>1103</v>
      </c>
      <c r="B169" t="s">
        <v>1104</v>
      </c>
    </row>
    <row r="170" spans="1:2" x14ac:dyDescent="0.25">
      <c r="A170" t="s">
        <v>1105</v>
      </c>
      <c r="B170" t="s">
        <v>1106</v>
      </c>
    </row>
    <row r="171" spans="1:2" x14ac:dyDescent="0.25">
      <c r="A171" t="s">
        <v>1107</v>
      </c>
      <c r="B171" t="s">
        <v>1108</v>
      </c>
    </row>
    <row r="172" spans="1:2" x14ac:dyDescent="0.25">
      <c r="A172" t="s">
        <v>1109</v>
      </c>
      <c r="B172" t="s">
        <v>1110</v>
      </c>
    </row>
    <row r="173" spans="1:2" x14ac:dyDescent="0.25">
      <c r="A173" t="s">
        <v>1111</v>
      </c>
      <c r="B173" t="s">
        <v>1112</v>
      </c>
    </row>
    <row r="174" spans="1:2" x14ac:dyDescent="0.25">
      <c r="A174" t="s">
        <v>1113</v>
      </c>
      <c r="B174" t="s">
        <v>1114</v>
      </c>
    </row>
    <row r="175" spans="1:2" x14ac:dyDescent="0.25">
      <c r="A175" t="s">
        <v>1115</v>
      </c>
      <c r="B175" t="s">
        <v>1116</v>
      </c>
    </row>
    <row r="176" spans="1:2" x14ac:dyDescent="0.25">
      <c r="A176" t="s">
        <v>1117</v>
      </c>
      <c r="B176" t="s">
        <v>1118</v>
      </c>
    </row>
    <row r="177" spans="1:2" x14ac:dyDescent="0.25">
      <c r="A177" t="s">
        <v>1119</v>
      </c>
      <c r="B177" t="s">
        <v>1120</v>
      </c>
    </row>
    <row r="178" spans="1:2" x14ac:dyDescent="0.25">
      <c r="A178" t="s">
        <v>1121</v>
      </c>
      <c r="B178" t="s">
        <v>1122</v>
      </c>
    </row>
    <row r="179" spans="1:2" x14ac:dyDescent="0.25">
      <c r="A179" t="s">
        <v>1123</v>
      </c>
      <c r="B179" t="s">
        <v>1124</v>
      </c>
    </row>
    <row r="180" spans="1:2" x14ac:dyDescent="0.25">
      <c r="A180" t="s">
        <v>1125</v>
      </c>
      <c r="B180" t="s">
        <v>1126</v>
      </c>
    </row>
    <row r="181" spans="1:2" x14ac:dyDescent="0.25">
      <c r="A181" t="s">
        <v>1127</v>
      </c>
      <c r="B181" t="s">
        <v>1128</v>
      </c>
    </row>
    <row r="182" spans="1:2" x14ac:dyDescent="0.25">
      <c r="A182" t="s">
        <v>1129</v>
      </c>
      <c r="B182" t="s">
        <v>1130</v>
      </c>
    </row>
    <row r="183" spans="1:2" x14ac:dyDescent="0.25">
      <c r="A183" t="s">
        <v>1131</v>
      </c>
      <c r="B183" t="s">
        <v>1132</v>
      </c>
    </row>
    <row r="184" spans="1:2" x14ac:dyDescent="0.25">
      <c r="A184" t="s">
        <v>1133</v>
      </c>
      <c r="B184" t="s">
        <v>1134</v>
      </c>
    </row>
    <row r="185" spans="1:2" x14ac:dyDescent="0.25">
      <c r="A185" t="s">
        <v>1135</v>
      </c>
      <c r="B185" t="s">
        <v>1136</v>
      </c>
    </row>
    <row r="186" spans="1:2" x14ac:dyDescent="0.25">
      <c r="A186" t="s">
        <v>1137</v>
      </c>
      <c r="B186" t="s">
        <v>1138</v>
      </c>
    </row>
    <row r="187" spans="1:2" x14ac:dyDescent="0.25">
      <c r="A187" t="s">
        <v>1139</v>
      </c>
      <c r="B187" t="s">
        <v>1140</v>
      </c>
    </row>
    <row r="188" spans="1:2" x14ac:dyDescent="0.25">
      <c r="A188" t="s">
        <v>1141</v>
      </c>
      <c r="B188" t="s">
        <v>1142</v>
      </c>
    </row>
    <row r="189" spans="1:2" x14ac:dyDescent="0.25">
      <c r="A189" t="s">
        <v>1143</v>
      </c>
      <c r="B189" t="s">
        <v>1144</v>
      </c>
    </row>
    <row r="190" spans="1:2" x14ac:dyDescent="0.25">
      <c r="A190" t="s">
        <v>1145</v>
      </c>
      <c r="B190" t="s">
        <v>1146</v>
      </c>
    </row>
    <row r="191" spans="1:2" x14ac:dyDescent="0.25">
      <c r="A191" t="s">
        <v>1147</v>
      </c>
      <c r="B191" t="s">
        <v>1148</v>
      </c>
    </row>
    <row r="192" spans="1:2" x14ac:dyDescent="0.25">
      <c r="A192" t="s">
        <v>1149</v>
      </c>
      <c r="B192" t="s">
        <v>1150</v>
      </c>
    </row>
    <row r="193" spans="1:2" x14ac:dyDescent="0.25">
      <c r="A193" t="s">
        <v>1151</v>
      </c>
      <c r="B193" t="s">
        <v>1152</v>
      </c>
    </row>
    <row r="194" spans="1:2" x14ac:dyDescent="0.25">
      <c r="A194" t="s">
        <v>1153</v>
      </c>
      <c r="B194" t="s">
        <v>1154</v>
      </c>
    </row>
    <row r="195" spans="1:2" x14ac:dyDescent="0.25">
      <c r="A195" t="s">
        <v>64</v>
      </c>
      <c r="B195" t="s">
        <v>1155</v>
      </c>
    </row>
    <row r="196" spans="1:2" x14ac:dyDescent="0.25">
      <c r="A196" t="s">
        <v>1156</v>
      </c>
      <c r="B196" t="s">
        <v>1157</v>
      </c>
    </row>
    <row r="197" spans="1:2" x14ac:dyDescent="0.25">
      <c r="A197" t="s">
        <v>1158</v>
      </c>
      <c r="B197" t="s">
        <v>1159</v>
      </c>
    </row>
    <row r="198" spans="1:2" x14ac:dyDescent="0.25">
      <c r="A198" t="s">
        <v>1160</v>
      </c>
      <c r="B198" t="s">
        <v>1161</v>
      </c>
    </row>
    <row r="199" spans="1:2" x14ac:dyDescent="0.25">
      <c r="A199" t="s">
        <v>1162</v>
      </c>
      <c r="B199" t="s">
        <v>1163</v>
      </c>
    </row>
    <row r="200" spans="1:2" x14ac:dyDescent="0.25">
      <c r="A200" t="s">
        <v>1164</v>
      </c>
      <c r="B200" t="s">
        <v>1165</v>
      </c>
    </row>
    <row r="201" spans="1:2" x14ac:dyDescent="0.25">
      <c r="A201" t="s">
        <v>1166</v>
      </c>
      <c r="B201" t="s">
        <v>1167</v>
      </c>
    </row>
    <row r="202" spans="1:2" x14ac:dyDescent="0.25">
      <c r="A202" t="s">
        <v>1168</v>
      </c>
      <c r="B202" t="s">
        <v>1169</v>
      </c>
    </row>
    <row r="203" spans="1:2" x14ac:dyDescent="0.25">
      <c r="A203" t="s">
        <v>1170</v>
      </c>
      <c r="B203" t="s">
        <v>1171</v>
      </c>
    </row>
    <row r="204" spans="1:2" x14ac:dyDescent="0.25">
      <c r="A204" t="s">
        <v>1172</v>
      </c>
      <c r="B204" t="s">
        <v>1173</v>
      </c>
    </row>
    <row r="205" spans="1:2" x14ac:dyDescent="0.25">
      <c r="A205" t="s">
        <v>1174</v>
      </c>
      <c r="B205" t="s">
        <v>1175</v>
      </c>
    </row>
    <row r="206" spans="1:2" x14ac:dyDescent="0.25">
      <c r="A206" t="s">
        <v>1176</v>
      </c>
      <c r="B206" t="s">
        <v>1177</v>
      </c>
    </row>
    <row r="207" spans="1:2" x14ac:dyDescent="0.25">
      <c r="A207" t="s">
        <v>1178</v>
      </c>
      <c r="B207" t="s">
        <v>1179</v>
      </c>
    </row>
    <row r="208" spans="1:2" x14ac:dyDescent="0.25">
      <c r="A208" t="s">
        <v>1180</v>
      </c>
      <c r="B208" t="s">
        <v>1181</v>
      </c>
    </row>
    <row r="209" spans="1:2" x14ac:dyDescent="0.25">
      <c r="A209" t="s">
        <v>1182</v>
      </c>
      <c r="B209" t="s">
        <v>1183</v>
      </c>
    </row>
    <row r="210" spans="1:2" x14ac:dyDescent="0.25">
      <c r="A210" t="s">
        <v>1184</v>
      </c>
      <c r="B210" t="s">
        <v>1185</v>
      </c>
    </row>
    <row r="211" spans="1:2" x14ac:dyDescent="0.25">
      <c r="A211" t="s">
        <v>1186</v>
      </c>
      <c r="B211" t="s">
        <v>1187</v>
      </c>
    </row>
    <row r="212" spans="1:2" x14ac:dyDescent="0.25">
      <c r="A212" t="s">
        <v>1188</v>
      </c>
      <c r="B212" t="s">
        <v>1189</v>
      </c>
    </row>
    <row r="213" spans="1:2" x14ac:dyDescent="0.25">
      <c r="A213" t="s">
        <v>1190</v>
      </c>
      <c r="B213" t="s">
        <v>1191</v>
      </c>
    </row>
    <row r="214" spans="1:2" x14ac:dyDescent="0.25">
      <c r="A214" t="s">
        <v>1192</v>
      </c>
      <c r="B214" t="s">
        <v>1193</v>
      </c>
    </row>
    <row r="215" spans="1:2" x14ac:dyDescent="0.25">
      <c r="A215" t="s">
        <v>1194</v>
      </c>
      <c r="B215" t="s">
        <v>1195</v>
      </c>
    </row>
    <row r="216" spans="1:2" x14ac:dyDescent="0.25">
      <c r="A216" t="s">
        <v>1196</v>
      </c>
      <c r="B216" t="s">
        <v>1197</v>
      </c>
    </row>
    <row r="217" spans="1:2" x14ac:dyDescent="0.25">
      <c r="A217" t="s">
        <v>1198</v>
      </c>
      <c r="B217" t="s">
        <v>1199</v>
      </c>
    </row>
    <row r="218" spans="1:2" x14ac:dyDescent="0.25">
      <c r="A218" t="s">
        <v>1200</v>
      </c>
      <c r="B218" t="s">
        <v>1201</v>
      </c>
    </row>
    <row r="219" spans="1:2" x14ac:dyDescent="0.25">
      <c r="A219" t="s">
        <v>1202</v>
      </c>
      <c r="B219" t="s">
        <v>1203</v>
      </c>
    </row>
    <row r="220" spans="1:2" x14ac:dyDescent="0.25">
      <c r="A220" t="s">
        <v>1204</v>
      </c>
      <c r="B220" t="s">
        <v>1205</v>
      </c>
    </row>
    <row r="221" spans="1:2" x14ac:dyDescent="0.25">
      <c r="A221" t="s">
        <v>1206</v>
      </c>
      <c r="B221" t="s">
        <v>1207</v>
      </c>
    </row>
    <row r="222" spans="1:2" x14ac:dyDescent="0.25">
      <c r="A222" t="s">
        <v>1208</v>
      </c>
      <c r="B222" t="s">
        <v>1209</v>
      </c>
    </row>
    <row r="223" spans="1:2" x14ac:dyDescent="0.25">
      <c r="A223" t="s">
        <v>1210</v>
      </c>
      <c r="B223" t="s">
        <v>1211</v>
      </c>
    </row>
    <row r="224" spans="1:2" x14ac:dyDescent="0.25">
      <c r="A224" t="s">
        <v>1212</v>
      </c>
      <c r="B224" t="s">
        <v>1213</v>
      </c>
    </row>
    <row r="225" spans="1:2" x14ac:dyDescent="0.25">
      <c r="A225" t="s">
        <v>1214</v>
      </c>
      <c r="B225" t="s">
        <v>1215</v>
      </c>
    </row>
    <row r="226" spans="1:2" x14ac:dyDescent="0.25">
      <c r="A226" t="s">
        <v>1216</v>
      </c>
      <c r="B226" t="s">
        <v>1217</v>
      </c>
    </row>
    <row r="227" spans="1:2" x14ac:dyDescent="0.25">
      <c r="A227" t="s">
        <v>1218</v>
      </c>
      <c r="B227" t="s">
        <v>1219</v>
      </c>
    </row>
    <row r="228" spans="1:2" x14ac:dyDescent="0.25">
      <c r="A228" t="s">
        <v>1220</v>
      </c>
      <c r="B228" t="s">
        <v>1221</v>
      </c>
    </row>
    <row r="229" spans="1:2" x14ac:dyDescent="0.25">
      <c r="A229" t="s">
        <v>1222</v>
      </c>
      <c r="B229" t="s">
        <v>1223</v>
      </c>
    </row>
    <row r="230" spans="1:2" x14ac:dyDescent="0.25">
      <c r="A230" t="s">
        <v>1224</v>
      </c>
      <c r="B230" t="s">
        <v>1225</v>
      </c>
    </row>
    <row r="231" spans="1:2" x14ac:dyDescent="0.25">
      <c r="A231" t="s">
        <v>1226</v>
      </c>
      <c r="B231" t="s">
        <v>1227</v>
      </c>
    </row>
    <row r="232" spans="1:2" x14ac:dyDescent="0.25">
      <c r="A232" t="s">
        <v>1228</v>
      </c>
      <c r="B232" t="s">
        <v>1229</v>
      </c>
    </row>
    <row r="233" spans="1:2" x14ac:dyDescent="0.25">
      <c r="A233" t="s">
        <v>1230</v>
      </c>
      <c r="B233" t="s">
        <v>1231</v>
      </c>
    </row>
    <row r="234" spans="1:2" x14ac:dyDescent="0.25">
      <c r="A234" t="s">
        <v>1232</v>
      </c>
      <c r="B234" s="149" t="s">
        <v>1233</v>
      </c>
    </row>
    <row r="235" spans="1:2" x14ac:dyDescent="0.25">
      <c r="A235" t="s">
        <v>1234</v>
      </c>
      <c r="B235" s="149" t="s">
        <v>67</v>
      </c>
    </row>
    <row r="236" spans="1:2" x14ac:dyDescent="0.25">
      <c r="A236" t="s">
        <v>1235</v>
      </c>
      <c r="B236" s="149" t="s">
        <v>1236</v>
      </c>
    </row>
    <row r="237" spans="1:2" x14ac:dyDescent="0.25">
      <c r="A237" t="s">
        <v>1237</v>
      </c>
      <c r="B237" s="149" t="s">
        <v>1238</v>
      </c>
    </row>
    <row r="238" spans="1:2" x14ac:dyDescent="0.25">
      <c r="A238" t="s">
        <v>1239</v>
      </c>
      <c r="B238" s="149" t="s">
        <v>1240</v>
      </c>
    </row>
    <row r="239" spans="1:2" x14ac:dyDescent="0.25">
      <c r="A239" t="s">
        <v>1241</v>
      </c>
      <c r="B239" s="149" t="s">
        <v>1242</v>
      </c>
    </row>
    <row r="240" spans="1:2" x14ac:dyDescent="0.25">
      <c r="A240" t="s">
        <v>1243</v>
      </c>
      <c r="B240" s="149" t="s">
        <v>1244</v>
      </c>
    </row>
    <row r="241" spans="1:2" x14ac:dyDescent="0.25">
      <c r="A241" t="s">
        <v>1245</v>
      </c>
      <c r="B241" s="149" t="s">
        <v>1246</v>
      </c>
    </row>
    <row r="242" spans="1:2" x14ac:dyDescent="0.25">
      <c r="A242" t="s">
        <v>1247</v>
      </c>
      <c r="B242" s="149" t="s">
        <v>1248</v>
      </c>
    </row>
    <row r="243" spans="1:2" x14ac:dyDescent="0.25">
      <c r="A243" t="s">
        <v>1249</v>
      </c>
      <c r="B243" s="149" t="s">
        <v>1250</v>
      </c>
    </row>
    <row r="244" spans="1:2" x14ac:dyDescent="0.25">
      <c r="A244" t="s">
        <v>1251</v>
      </c>
      <c r="B244" s="149" t="s">
        <v>1252</v>
      </c>
    </row>
    <row r="245" spans="1:2" x14ac:dyDescent="0.25">
      <c r="A245" t="s">
        <v>1253</v>
      </c>
      <c r="B245" s="149" t="s">
        <v>1254</v>
      </c>
    </row>
    <row r="246" spans="1:2" x14ac:dyDescent="0.25">
      <c r="A246" t="s">
        <v>1255</v>
      </c>
      <c r="B246" s="149" t="s">
        <v>1256</v>
      </c>
    </row>
    <row r="247" spans="1:2" x14ac:dyDescent="0.25">
      <c r="A247" t="s">
        <v>1257</v>
      </c>
      <c r="B247" s="149" t="s">
        <v>1258</v>
      </c>
    </row>
    <row r="248" spans="1:2" x14ac:dyDescent="0.25">
      <c r="A248" t="s">
        <v>1259</v>
      </c>
      <c r="B248" s="149" t="s">
        <v>1260</v>
      </c>
    </row>
    <row r="249" spans="1:2" x14ac:dyDescent="0.25">
      <c r="A249" t="s">
        <v>1261</v>
      </c>
      <c r="B249" s="149" t="s">
        <v>1262</v>
      </c>
    </row>
    <row r="250" spans="1:2" x14ac:dyDescent="0.25">
      <c r="A250" t="s">
        <v>1263</v>
      </c>
      <c r="B250" s="149" t="s">
        <v>1264</v>
      </c>
    </row>
    <row r="251" spans="1:2" x14ac:dyDescent="0.25">
      <c r="A251" t="s">
        <v>1265</v>
      </c>
      <c r="B251" s="149" t="s">
        <v>1266</v>
      </c>
    </row>
    <row r="252" spans="1:2" x14ac:dyDescent="0.25">
      <c r="A252" t="s">
        <v>1267</v>
      </c>
      <c r="B252" s="149" t="s">
        <v>1268</v>
      </c>
    </row>
    <row r="253" spans="1:2" x14ac:dyDescent="0.25">
      <c r="A253" t="s">
        <v>1269</v>
      </c>
      <c r="B253" s="149" t="s">
        <v>1270</v>
      </c>
    </row>
    <row r="254" spans="1:2" x14ac:dyDescent="0.25">
      <c r="A254" t="s">
        <v>1271</v>
      </c>
      <c r="B254" s="149" t="s">
        <v>1272</v>
      </c>
    </row>
    <row r="255" spans="1:2" x14ac:dyDescent="0.25">
      <c r="A255" t="s">
        <v>1273</v>
      </c>
      <c r="B255" s="149" t="s">
        <v>1274</v>
      </c>
    </row>
    <row r="256" spans="1:2" x14ac:dyDescent="0.25">
      <c r="A256" t="s">
        <v>1275</v>
      </c>
      <c r="B256" s="149" t="s">
        <v>1276</v>
      </c>
    </row>
    <row r="257" spans="1:2" x14ac:dyDescent="0.25">
      <c r="A257" t="s">
        <v>1277</v>
      </c>
      <c r="B257" s="149" t="s">
        <v>1278</v>
      </c>
    </row>
    <row r="258" spans="1:2" x14ac:dyDescent="0.25">
      <c r="A258" t="s">
        <v>1279</v>
      </c>
      <c r="B258" s="149" t="s">
        <v>1280</v>
      </c>
    </row>
    <row r="259" spans="1:2" x14ac:dyDescent="0.25">
      <c r="A259" t="s">
        <v>1281</v>
      </c>
      <c r="B259" s="149" t="s">
        <v>1282</v>
      </c>
    </row>
    <row r="260" spans="1:2" x14ac:dyDescent="0.25">
      <c r="A260" t="s">
        <v>1283</v>
      </c>
      <c r="B260" s="149" t="s">
        <v>1284</v>
      </c>
    </row>
    <row r="261" spans="1:2" x14ac:dyDescent="0.25">
      <c r="A261" t="s">
        <v>1285</v>
      </c>
      <c r="B261" s="149" t="s">
        <v>1286</v>
      </c>
    </row>
    <row r="262" spans="1:2" x14ac:dyDescent="0.25">
      <c r="A262" t="s">
        <v>1287</v>
      </c>
      <c r="B262" s="149" t="s">
        <v>1288</v>
      </c>
    </row>
    <row r="263" spans="1:2" x14ac:dyDescent="0.25">
      <c r="A263" t="s">
        <v>1289</v>
      </c>
      <c r="B263" s="149" t="s">
        <v>1290</v>
      </c>
    </row>
    <row r="264" spans="1:2" x14ac:dyDescent="0.25">
      <c r="A264" t="s">
        <v>1291</v>
      </c>
      <c r="B264" s="149" t="s">
        <v>1292</v>
      </c>
    </row>
    <row r="265" spans="1:2" x14ac:dyDescent="0.25">
      <c r="A265" t="s">
        <v>1293</v>
      </c>
      <c r="B265" s="149" t="s">
        <v>1294</v>
      </c>
    </row>
    <row r="266" spans="1:2" x14ac:dyDescent="0.25">
      <c r="A266" t="s">
        <v>1295</v>
      </c>
      <c r="B266" s="149" t="s">
        <v>1296</v>
      </c>
    </row>
    <row r="267" spans="1:2" x14ac:dyDescent="0.25">
      <c r="A267" t="s">
        <v>1297</v>
      </c>
      <c r="B267" s="149" t="s">
        <v>1298</v>
      </c>
    </row>
    <row r="268" spans="1:2" x14ac:dyDescent="0.25">
      <c r="A268" t="s">
        <v>1299</v>
      </c>
      <c r="B268" s="149" t="s">
        <v>1300</v>
      </c>
    </row>
    <row r="269" spans="1:2" x14ac:dyDescent="0.25">
      <c r="A269" t="s">
        <v>1301</v>
      </c>
      <c r="B269" s="149" t="s">
        <v>1302</v>
      </c>
    </row>
    <row r="270" spans="1:2" x14ac:dyDescent="0.25">
      <c r="A270" t="s">
        <v>1303</v>
      </c>
      <c r="B270" s="149" t="s">
        <v>1304</v>
      </c>
    </row>
    <row r="271" spans="1:2" x14ac:dyDescent="0.25">
      <c r="A271" t="s">
        <v>1305</v>
      </c>
      <c r="B271" s="149" t="s">
        <v>1306</v>
      </c>
    </row>
    <row r="272" spans="1:2" x14ac:dyDescent="0.25">
      <c r="A272" t="s">
        <v>1307</v>
      </c>
      <c r="B272" s="149" t="s">
        <v>1308</v>
      </c>
    </row>
    <row r="273" spans="1:2" x14ac:dyDescent="0.25">
      <c r="A273" t="s">
        <v>1309</v>
      </c>
      <c r="B273" s="149" t="s">
        <v>1310</v>
      </c>
    </row>
    <row r="274" spans="1:2" x14ac:dyDescent="0.25">
      <c r="A274" t="s">
        <v>1311</v>
      </c>
      <c r="B274" s="149" t="s">
        <v>1312</v>
      </c>
    </row>
    <row r="275" spans="1:2" x14ac:dyDescent="0.25">
      <c r="B275" s="149" t="s">
        <v>1313</v>
      </c>
    </row>
    <row r="276" spans="1:2" x14ac:dyDescent="0.25">
      <c r="B276" s="149" t="s">
        <v>1314</v>
      </c>
    </row>
    <row r="277" spans="1:2" x14ac:dyDescent="0.25">
      <c r="B277" s="149" t="s">
        <v>1315</v>
      </c>
    </row>
    <row r="278" spans="1:2" x14ac:dyDescent="0.25">
      <c r="B278" s="149" t="s">
        <v>1316</v>
      </c>
    </row>
    <row r="279" spans="1:2" x14ac:dyDescent="0.25">
      <c r="B279" s="149" t="s">
        <v>1317</v>
      </c>
    </row>
    <row r="280" spans="1:2" x14ac:dyDescent="0.25">
      <c r="B280" s="149" t="s">
        <v>1318</v>
      </c>
    </row>
    <row r="281" spans="1:2" x14ac:dyDescent="0.25">
      <c r="B281" s="149" t="s">
        <v>1319</v>
      </c>
    </row>
    <row r="282" spans="1:2" x14ac:dyDescent="0.25">
      <c r="B282" s="149" t="s">
        <v>1320</v>
      </c>
    </row>
    <row r="283" spans="1:2" x14ac:dyDescent="0.25">
      <c r="B283" s="149" t="s">
        <v>1321</v>
      </c>
    </row>
    <row r="284" spans="1:2" x14ac:dyDescent="0.25">
      <c r="B284" s="149" t="s">
        <v>1322</v>
      </c>
    </row>
    <row r="285" spans="1:2" x14ac:dyDescent="0.25">
      <c r="B285" s="149" t="s">
        <v>1323</v>
      </c>
    </row>
    <row r="286" spans="1:2" x14ac:dyDescent="0.25">
      <c r="B286" s="149" t="s">
        <v>1324</v>
      </c>
    </row>
    <row r="287" spans="1:2" x14ac:dyDescent="0.25">
      <c r="B287" s="149" t="s">
        <v>1325</v>
      </c>
    </row>
    <row r="288" spans="1:2" x14ac:dyDescent="0.25">
      <c r="B288" s="149" t="s">
        <v>1326</v>
      </c>
    </row>
    <row r="289" spans="2:2" x14ac:dyDescent="0.25">
      <c r="B289" s="149" t="s">
        <v>1327</v>
      </c>
    </row>
    <row r="290" spans="2:2" x14ac:dyDescent="0.25">
      <c r="B290" s="149" t="s">
        <v>1328</v>
      </c>
    </row>
    <row r="291" spans="2:2" x14ac:dyDescent="0.25">
      <c r="B291" s="149" t="s">
        <v>1329</v>
      </c>
    </row>
    <row r="292" spans="2:2" x14ac:dyDescent="0.25">
      <c r="B292" s="149" t="s">
        <v>1330</v>
      </c>
    </row>
    <row r="293" spans="2:2" x14ac:dyDescent="0.25">
      <c r="B293" s="149" t="s">
        <v>1331</v>
      </c>
    </row>
    <row r="294" spans="2:2" x14ac:dyDescent="0.25">
      <c r="B294" s="149" t="s">
        <v>1332</v>
      </c>
    </row>
    <row r="295" spans="2:2" x14ac:dyDescent="0.25">
      <c r="B295" s="149" t="s">
        <v>1333</v>
      </c>
    </row>
    <row r="296" spans="2:2" x14ac:dyDescent="0.25">
      <c r="B296" s="149" t="s">
        <v>1334</v>
      </c>
    </row>
    <row r="297" spans="2:2" x14ac:dyDescent="0.25">
      <c r="B297" s="149" t="s">
        <v>1335</v>
      </c>
    </row>
    <row r="298" spans="2:2" x14ac:dyDescent="0.25">
      <c r="B298" s="149" t="s">
        <v>1336</v>
      </c>
    </row>
    <row r="299" spans="2:2" x14ac:dyDescent="0.25">
      <c r="B299" s="149" t="s">
        <v>1337</v>
      </c>
    </row>
    <row r="300" spans="2:2" x14ac:dyDescent="0.25">
      <c r="B300" s="149" t="s">
        <v>1338</v>
      </c>
    </row>
    <row r="301" spans="2:2" x14ac:dyDescent="0.25">
      <c r="B301" s="149" t="s">
        <v>1339</v>
      </c>
    </row>
    <row r="302" spans="2:2" x14ac:dyDescent="0.25">
      <c r="B302" s="149" t="s">
        <v>1340</v>
      </c>
    </row>
    <row r="303" spans="2:2" x14ac:dyDescent="0.25">
      <c r="B303" t="s">
        <v>1341</v>
      </c>
    </row>
    <row r="304" spans="2:2" x14ac:dyDescent="0.25">
      <c r="B304" t="s">
        <v>1342</v>
      </c>
    </row>
    <row r="305" spans="2:2" x14ac:dyDescent="0.25">
      <c r="B305" t="s">
        <v>1343</v>
      </c>
    </row>
    <row r="306" spans="2:2" x14ac:dyDescent="0.25">
      <c r="B306" t="s">
        <v>1344</v>
      </c>
    </row>
    <row r="307" spans="2:2" x14ac:dyDescent="0.25">
      <c r="B307" t="s">
        <v>1345</v>
      </c>
    </row>
    <row r="308" spans="2:2" x14ac:dyDescent="0.25">
      <c r="B308" t="s">
        <v>1346</v>
      </c>
    </row>
    <row r="309" spans="2:2" x14ac:dyDescent="0.25">
      <c r="B309" t="s">
        <v>1347</v>
      </c>
    </row>
    <row r="310" spans="2:2" x14ac:dyDescent="0.25">
      <c r="B310" t="s">
        <v>1348</v>
      </c>
    </row>
    <row r="311" spans="2:2" x14ac:dyDescent="0.25">
      <c r="B311" t="s">
        <v>1349</v>
      </c>
    </row>
    <row r="312" spans="2:2" x14ac:dyDescent="0.25">
      <c r="B312" t="s">
        <v>1350</v>
      </c>
    </row>
    <row r="313" spans="2:2" x14ac:dyDescent="0.25">
      <c r="B313" t="s">
        <v>1351</v>
      </c>
    </row>
    <row r="314" spans="2:2" x14ac:dyDescent="0.25">
      <c r="B314" t="s">
        <v>1352</v>
      </c>
    </row>
    <row r="315" spans="2:2" x14ac:dyDescent="0.25">
      <c r="B315" t="s">
        <v>1353</v>
      </c>
    </row>
    <row r="316" spans="2:2" x14ac:dyDescent="0.25">
      <c r="B316" t="s">
        <v>1354</v>
      </c>
    </row>
    <row r="317" spans="2:2" x14ac:dyDescent="0.25">
      <c r="B317" t="s">
        <v>1355</v>
      </c>
    </row>
    <row r="318" spans="2:2" x14ac:dyDescent="0.25">
      <c r="B318" t="s">
        <v>1356</v>
      </c>
    </row>
    <row r="319" spans="2:2" x14ac:dyDescent="0.25">
      <c r="B319" t="s">
        <v>1357</v>
      </c>
    </row>
    <row r="320" spans="2:2" x14ac:dyDescent="0.25">
      <c r="B320" t="s">
        <v>1358</v>
      </c>
    </row>
    <row r="321" spans="2:2" x14ac:dyDescent="0.25">
      <c r="B321" t="s">
        <v>1359</v>
      </c>
    </row>
    <row r="322" spans="2:2" x14ac:dyDescent="0.25">
      <c r="B322" t="s">
        <v>1360</v>
      </c>
    </row>
    <row r="323" spans="2:2" x14ac:dyDescent="0.25">
      <c r="B323" t="s">
        <v>1361</v>
      </c>
    </row>
    <row r="324" spans="2:2" x14ac:dyDescent="0.25">
      <c r="B324" t="s">
        <v>1362</v>
      </c>
    </row>
    <row r="325" spans="2:2" x14ac:dyDescent="0.25">
      <c r="B325" t="s">
        <v>1363</v>
      </c>
    </row>
    <row r="326" spans="2:2" x14ac:dyDescent="0.25">
      <c r="B326" t="s">
        <v>1364</v>
      </c>
    </row>
    <row r="327" spans="2:2" x14ac:dyDescent="0.25">
      <c r="B327" t="s">
        <v>1365</v>
      </c>
    </row>
    <row r="328" spans="2:2" x14ac:dyDescent="0.25">
      <c r="B328" t="s">
        <v>1366</v>
      </c>
    </row>
    <row r="329" spans="2:2" x14ac:dyDescent="0.25">
      <c r="B329" t="s">
        <v>1367</v>
      </c>
    </row>
    <row r="330" spans="2:2" x14ac:dyDescent="0.25">
      <c r="B330" t="s">
        <v>1368</v>
      </c>
    </row>
    <row r="331" spans="2:2" x14ac:dyDescent="0.25">
      <c r="B331" t="s">
        <v>1369</v>
      </c>
    </row>
    <row r="332" spans="2:2" x14ac:dyDescent="0.25">
      <c r="B332" t="s">
        <v>1370</v>
      </c>
    </row>
    <row r="333" spans="2:2" x14ac:dyDescent="0.25">
      <c r="B333" t="s">
        <v>1371</v>
      </c>
    </row>
    <row r="334" spans="2:2" x14ac:dyDescent="0.25">
      <c r="B334" t="s">
        <v>1372</v>
      </c>
    </row>
    <row r="335" spans="2:2" x14ac:dyDescent="0.25">
      <c r="B335" t="s">
        <v>1373</v>
      </c>
    </row>
    <row r="336" spans="2:2" x14ac:dyDescent="0.25">
      <c r="B336" t="s">
        <v>1374</v>
      </c>
    </row>
    <row r="337" spans="2:2" x14ac:dyDescent="0.25">
      <c r="B337" t="s">
        <v>1375</v>
      </c>
    </row>
    <row r="338" spans="2:2" x14ac:dyDescent="0.25">
      <c r="B338" t="s">
        <v>1376</v>
      </c>
    </row>
    <row r="339" spans="2:2" x14ac:dyDescent="0.25">
      <c r="B339" t="s">
        <v>1377</v>
      </c>
    </row>
    <row r="340" spans="2:2" x14ac:dyDescent="0.25">
      <c r="B340" t="s">
        <v>1378</v>
      </c>
    </row>
    <row r="341" spans="2:2" x14ac:dyDescent="0.25">
      <c r="B341" t="s">
        <v>1379</v>
      </c>
    </row>
    <row r="342" spans="2:2" x14ac:dyDescent="0.25">
      <c r="B342" t="s">
        <v>1380</v>
      </c>
    </row>
    <row r="343" spans="2:2" x14ac:dyDescent="0.25">
      <c r="B343" t="s">
        <v>1381</v>
      </c>
    </row>
    <row r="344" spans="2:2" x14ac:dyDescent="0.25">
      <c r="B344" t="s">
        <v>1382</v>
      </c>
    </row>
    <row r="345" spans="2:2" x14ac:dyDescent="0.25">
      <c r="B345" t="s">
        <v>1383</v>
      </c>
    </row>
    <row r="346" spans="2:2" x14ac:dyDescent="0.25">
      <c r="B346" t="s">
        <v>1384</v>
      </c>
    </row>
    <row r="347" spans="2:2" x14ac:dyDescent="0.25">
      <c r="B347" t="s">
        <v>1385</v>
      </c>
    </row>
    <row r="348" spans="2:2" x14ac:dyDescent="0.25">
      <c r="B348" t="s">
        <v>1386</v>
      </c>
    </row>
    <row r="349" spans="2:2" x14ac:dyDescent="0.25">
      <c r="B349" t="s">
        <v>1387</v>
      </c>
    </row>
    <row r="350" spans="2:2" x14ac:dyDescent="0.25">
      <c r="B350" t="s">
        <v>1388</v>
      </c>
    </row>
    <row r="351" spans="2:2" x14ac:dyDescent="0.25">
      <c r="B351" s="149" t="s">
        <v>1389</v>
      </c>
    </row>
    <row r="352" spans="2:2" x14ac:dyDescent="0.25">
      <c r="B352" s="149" t="s">
        <v>1390</v>
      </c>
    </row>
    <row r="353" spans="2:2" x14ac:dyDescent="0.25">
      <c r="B353" s="149" t="s">
        <v>1391</v>
      </c>
    </row>
    <row r="354" spans="2:2" x14ac:dyDescent="0.25">
      <c r="B354" s="149" t="s">
        <v>1392</v>
      </c>
    </row>
    <row r="355" spans="2:2" x14ac:dyDescent="0.25">
      <c r="B355" s="149" t="s">
        <v>1393</v>
      </c>
    </row>
    <row r="356" spans="2:2" x14ac:dyDescent="0.25">
      <c r="B356" s="149" t="s">
        <v>1394</v>
      </c>
    </row>
    <row r="357" spans="2:2" x14ac:dyDescent="0.25">
      <c r="B357" s="149" t="s">
        <v>1395</v>
      </c>
    </row>
    <row r="358" spans="2:2" x14ac:dyDescent="0.25">
      <c r="B358" s="149" t="s">
        <v>1396</v>
      </c>
    </row>
    <row r="359" spans="2:2" x14ac:dyDescent="0.25">
      <c r="B359" s="149" t="s">
        <v>1397</v>
      </c>
    </row>
    <row r="360" spans="2:2" x14ac:dyDescent="0.25">
      <c r="B360" s="149" t="s">
        <v>1398</v>
      </c>
    </row>
    <row r="361" spans="2:2" x14ac:dyDescent="0.25">
      <c r="B361" s="149" t="s">
        <v>1399</v>
      </c>
    </row>
    <row r="362" spans="2:2" x14ac:dyDescent="0.25">
      <c r="B362" t="s">
        <v>1400</v>
      </c>
    </row>
    <row r="363" spans="2:2" x14ac:dyDescent="0.25">
      <c r="B363" t="s">
        <v>1401</v>
      </c>
    </row>
    <row r="364" spans="2:2" x14ac:dyDescent="0.25">
      <c r="B364" t="s">
        <v>1402</v>
      </c>
    </row>
    <row r="365" spans="2:2" x14ac:dyDescent="0.25">
      <c r="B365" t="s">
        <v>1403</v>
      </c>
    </row>
    <row r="366" spans="2:2" x14ac:dyDescent="0.25">
      <c r="B366" t="s">
        <v>1404</v>
      </c>
    </row>
    <row r="367" spans="2:2" x14ac:dyDescent="0.25">
      <c r="B367" t="s">
        <v>1405</v>
      </c>
    </row>
    <row r="368" spans="2:2" x14ac:dyDescent="0.25">
      <c r="B368" t="s">
        <v>1406</v>
      </c>
    </row>
    <row r="369" spans="2:2" x14ac:dyDescent="0.25">
      <c r="B369" t="s">
        <v>1407</v>
      </c>
    </row>
    <row r="370" spans="2:2" x14ac:dyDescent="0.25">
      <c r="B370" t="s">
        <v>1408</v>
      </c>
    </row>
    <row r="371" spans="2:2" x14ac:dyDescent="0.25">
      <c r="B371" t="s">
        <v>1409</v>
      </c>
    </row>
    <row r="372" spans="2:2" x14ac:dyDescent="0.25">
      <c r="B372" t="s">
        <v>1410</v>
      </c>
    </row>
    <row r="373" spans="2:2" x14ac:dyDescent="0.25">
      <c r="B373" t="s">
        <v>1411</v>
      </c>
    </row>
    <row r="374" spans="2:2" x14ac:dyDescent="0.25">
      <c r="B374" t="s">
        <v>1412</v>
      </c>
    </row>
    <row r="375" spans="2:2" x14ac:dyDescent="0.25">
      <c r="B375" t="s">
        <v>1413</v>
      </c>
    </row>
    <row r="376" spans="2:2" x14ac:dyDescent="0.25">
      <c r="B376" t="s">
        <v>1414</v>
      </c>
    </row>
    <row r="377" spans="2:2" x14ac:dyDescent="0.25">
      <c r="B377" t="s">
        <v>1415</v>
      </c>
    </row>
    <row r="378" spans="2:2" x14ac:dyDescent="0.25">
      <c r="B378" t="s">
        <v>1416</v>
      </c>
    </row>
    <row r="379" spans="2:2" x14ac:dyDescent="0.25">
      <c r="B379" t="s">
        <v>1417</v>
      </c>
    </row>
    <row r="380" spans="2:2" x14ac:dyDescent="0.25">
      <c r="B380" t="s">
        <v>1418</v>
      </c>
    </row>
    <row r="381" spans="2:2" x14ac:dyDescent="0.25">
      <c r="B381" t="s">
        <v>1419</v>
      </c>
    </row>
    <row r="382" spans="2:2" x14ac:dyDescent="0.25">
      <c r="B382" t="s">
        <v>1420</v>
      </c>
    </row>
    <row r="383" spans="2:2" x14ac:dyDescent="0.25">
      <c r="B383" t="s">
        <v>1421</v>
      </c>
    </row>
    <row r="384" spans="2:2" x14ac:dyDescent="0.25">
      <c r="B384" t="s">
        <v>1422</v>
      </c>
    </row>
    <row r="385" spans="2:2" x14ac:dyDescent="0.25">
      <c r="B385" t="s">
        <v>1423</v>
      </c>
    </row>
    <row r="386" spans="2:2" x14ac:dyDescent="0.25">
      <c r="B386" t="s">
        <v>1424</v>
      </c>
    </row>
    <row r="387" spans="2:2" x14ac:dyDescent="0.25">
      <c r="B387" t="s">
        <v>1425</v>
      </c>
    </row>
    <row r="388" spans="2:2" x14ac:dyDescent="0.25">
      <c r="B388" t="s">
        <v>1426</v>
      </c>
    </row>
    <row r="389" spans="2:2" x14ac:dyDescent="0.25">
      <c r="B389" t="s">
        <v>1427</v>
      </c>
    </row>
    <row r="390" spans="2:2" x14ac:dyDescent="0.25">
      <c r="B390" t="s">
        <v>1428</v>
      </c>
    </row>
    <row r="391" spans="2:2" x14ac:dyDescent="0.25">
      <c r="B391" t="s">
        <v>1429</v>
      </c>
    </row>
    <row r="392" spans="2:2" x14ac:dyDescent="0.25">
      <c r="B392" t="s">
        <v>1430</v>
      </c>
    </row>
    <row r="393" spans="2:2" x14ac:dyDescent="0.25">
      <c r="B393" t="s">
        <v>1431</v>
      </c>
    </row>
    <row r="394" spans="2:2" x14ac:dyDescent="0.25">
      <c r="B394" t="s">
        <v>1432</v>
      </c>
    </row>
    <row r="395" spans="2:2" x14ac:dyDescent="0.25">
      <c r="B395" t="s">
        <v>1433</v>
      </c>
    </row>
    <row r="396" spans="2:2" x14ac:dyDescent="0.25">
      <c r="B396" t="s">
        <v>1434</v>
      </c>
    </row>
    <row r="397" spans="2:2" x14ac:dyDescent="0.25">
      <c r="B397" t="s">
        <v>1435</v>
      </c>
    </row>
    <row r="398" spans="2:2" x14ac:dyDescent="0.25">
      <c r="B398" t="s">
        <v>1436</v>
      </c>
    </row>
    <row r="399" spans="2:2" x14ac:dyDescent="0.25">
      <c r="B399" t="s">
        <v>1437</v>
      </c>
    </row>
    <row r="400" spans="2:2" x14ac:dyDescent="0.25">
      <c r="B400" t="s">
        <v>1438</v>
      </c>
    </row>
    <row r="401" spans="2:2" x14ac:dyDescent="0.25">
      <c r="B401" t="s">
        <v>1439</v>
      </c>
    </row>
    <row r="402" spans="2:2" x14ac:dyDescent="0.25">
      <c r="B402" t="s">
        <v>1440</v>
      </c>
    </row>
    <row r="403" spans="2:2" x14ac:dyDescent="0.25">
      <c r="B403" t="s">
        <v>1441</v>
      </c>
    </row>
    <row r="404" spans="2:2" x14ac:dyDescent="0.25">
      <c r="B404" t="s">
        <v>1442</v>
      </c>
    </row>
    <row r="405" spans="2:2" x14ac:dyDescent="0.25">
      <c r="B405" t="s">
        <v>1443</v>
      </c>
    </row>
    <row r="406" spans="2:2" x14ac:dyDescent="0.25">
      <c r="B406" t="s">
        <v>1444</v>
      </c>
    </row>
    <row r="407" spans="2:2" x14ac:dyDescent="0.25">
      <c r="B407" t="s">
        <v>1445</v>
      </c>
    </row>
    <row r="408" spans="2:2" x14ac:dyDescent="0.25">
      <c r="B408" t="s">
        <v>1446</v>
      </c>
    </row>
    <row r="409" spans="2:2" x14ac:dyDescent="0.25">
      <c r="B409" t="s">
        <v>1447</v>
      </c>
    </row>
    <row r="410" spans="2:2" x14ac:dyDescent="0.25">
      <c r="B410" t="s">
        <v>1448</v>
      </c>
    </row>
    <row r="411" spans="2:2" x14ac:dyDescent="0.25">
      <c r="B411" t="s">
        <v>1449</v>
      </c>
    </row>
    <row r="412" spans="2:2" x14ac:dyDescent="0.25">
      <c r="B412" t="s">
        <v>1450</v>
      </c>
    </row>
    <row r="413" spans="2:2" x14ac:dyDescent="0.25">
      <c r="B413" t="s">
        <v>1451</v>
      </c>
    </row>
    <row r="414" spans="2:2" x14ac:dyDescent="0.25">
      <c r="B414" t="s">
        <v>1452</v>
      </c>
    </row>
    <row r="415" spans="2:2" x14ac:dyDescent="0.25">
      <c r="B415" t="s">
        <v>1453</v>
      </c>
    </row>
    <row r="416" spans="2:2" x14ac:dyDescent="0.25">
      <c r="B416" t="s">
        <v>1454</v>
      </c>
    </row>
    <row r="417" spans="2:2" x14ac:dyDescent="0.25">
      <c r="B417" t="s">
        <v>1455</v>
      </c>
    </row>
    <row r="418" spans="2:2" x14ac:dyDescent="0.25">
      <c r="B418" t="s">
        <v>1456</v>
      </c>
    </row>
    <row r="419" spans="2:2" x14ac:dyDescent="0.25">
      <c r="B419" t="s">
        <v>1457</v>
      </c>
    </row>
    <row r="420" spans="2:2" x14ac:dyDescent="0.25">
      <c r="B420" t="s">
        <v>1458</v>
      </c>
    </row>
    <row r="421" spans="2:2" x14ac:dyDescent="0.25">
      <c r="B421" t="s">
        <v>1459</v>
      </c>
    </row>
    <row r="422" spans="2:2" x14ac:dyDescent="0.25">
      <c r="B422" t="s">
        <v>1460</v>
      </c>
    </row>
    <row r="423" spans="2:2" x14ac:dyDescent="0.25">
      <c r="B423" t="s">
        <v>1461</v>
      </c>
    </row>
    <row r="424" spans="2:2" x14ac:dyDescent="0.25">
      <c r="B424" t="s">
        <v>1462</v>
      </c>
    </row>
    <row r="425" spans="2:2" x14ac:dyDescent="0.25">
      <c r="B425" t="s">
        <v>1463</v>
      </c>
    </row>
    <row r="426" spans="2:2" x14ac:dyDescent="0.25">
      <c r="B426" t="s">
        <v>1464</v>
      </c>
    </row>
    <row r="427" spans="2:2" x14ac:dyDescent="0.25">
      <c r="B427" t="s">
        <v>1465</v>
      </c>
    </row>
    <row r="428" spans="2:2" x14ac:dyDescent="0.25">
      <c r="B428" t="s">
        <v>1466</v>
      </c>
    </row>
    <row r="429" spans="2:2" x14ac:dyDescent="0.25">
      <c r="B429" t="s">
        <v>1467</v>
      </c>
    </row>
    <row r="430" spans="2:2" x14ac:dyDescent="0.25">
      <c r="B430" t="s">
        <v>1468</v>
      </c>
    </row>
    <row r="431" spans="2:2" x14ac:dyDescent="0.25">
      <c r="B431" t="s">
        <v>1469</v>
      </c>
    </row>
    <row r="432" spans="2:2" x14ac:dyDescent="0.25">
      <c r="B432" t="s">
        <v>1470</v>
      </c>
    </row>
    <row r="433" spans="2:2" x14ac:dyDescent="0.25">
      <c r="B433" t="s">
        <v>1471</v>
      </c>
    </row>
    <row r="434" spans="2:2" x14ac:dyDescent="0.25">
      <c r="B434" t="s">
        <v>1472</v>
      </c>
    </row>
    <row r="435" spans="2:2" x14ac:dyDescent="0.25">
      <c r="B435" t="s">
        <v>1473</v>
      </c>
    </row>
    <row r="436" spans="2:2" x14ac:dyDescent="0.25">
      <c r="B436" t="s">
        <v>1474</v>
      </c>
    </row>
    <row r="437" spans="2:2" x14ac:dyDescent="0.25">
      <c r="B437" t="s">
        <v>1475</v>
      </c>
    </row>
    <row r="438" spans="2:2" x14ac:dyDescent="0.25">
      <c r="B438" t="s">
        <v>1476</v>
      </c>
    </row>
    <row r="439" spans="2:2" x14ac:dyDescent="0.25">
      <c r="B439" t="s">
        <v>1477</v>
      </c>
    </row>
    <row r="440" spans="2:2" x14ac:dyDescent="0.25">
      <c r="B440" t="s">
        <v>1478</v>
      </c>
    </row>
    <row r="441" spans="2:2" x14ac:dyDescent="0.25">
      <c r="B441" t="s">
        <v>1479</v>
      </c>
    </row>
    <row r="442" spans="2:2" x14ac:dyDescent="0.25">
      <c r="B442" t="s">
        <v>1480</v>
      </c>
    </row>
    <row r="443" spans="2:2" x14ac:dyDescent="0.25">
      <c r="B443" t="s">
        <v>1481</v>
      </c>
    </row>
    <row r="444" spans="2:2" x14ac:dyDescent="0.25">
      <c r="B444" t="s">
        <v>1482</v>
      </c>
    </row>
    <row r="445" spans="2:2" x14ac:dyDescent="0.25">
      <c r="B445" t="s">
        <v>1483</v>
      </c>
    </row>
    <row r="446" spans="2:2" x14ac:dyDescent="0.25">
      <c r="B446" t="s">
        <v>1484</v>
      </c>
    </row>
    <row r="447" spans="2:2" x14ac:dyDescent="0.25">
      <c r="B447" t="s">
        <v>1485</v>
      </c>
    </row>
    <row r="448" spans="2:2" x14ac:dyDescent="0.25">
      <c r="B448" t="s">
        <v>1486</v>
      </c>
    </row>
    <row r="449" spans="2:2" x14ac:dyDescent="0.25">
      <c r="B449" t="s">
        <v>1487</v>
      </c>
    </row>
    <row r="450" spans="2:2" x14ac:dyDescent="0.25">
      <c r="B450" t="s">
        <v>1488</v>
      </c>
    </row>
    <row r="451" spans="2:2" x14ac:dyDescent="0.25">
      <c r="B451" t="s">
        <v>1489</v>
      </c>
    </row>
    <row r="452" spans="2:2" x14ac:dyDescent="0.25">
      <c r="B452" t="s">
        <v>1490</v>
      </c>
    </row>
    <row r="453" spans="2:2" x14ac:dyDescent="0.25">
      <c r="B453" t="s">
        <v>1491</v>
      </c>
    </row>
    <row r="454" spans="2:2" x14ac:dyDescent="0.25">
      <c r="B454" t="s">
        <v>1492</v>
      </c>
    </row>
    <row r="455" spans="2:2" x14ac:dyDescent="0.25">
      <c r="B455" t="s">
        <v>1493</v>
      </c>
    </row>
    <row r="456" spans="2:2" x14ac:dyDescent="0.25">
      <c r="B456" t="s">
        <v>1494</v>
      </c>
    </row>
    <row r="457" spans="2:2" x14ac:dyDescent="0.25">
      <c r="B457" t="s">
        <v>1495</v>
      </c>
    </row>
    <row r="458" spans="2:2" x14ac:dyDescent="0.25">
      <c r="B458" t="s">
        <v>1496</v>
      </c>
    </row>
    <row r="459" spans="2:2" x14ac:dyDescent="0.25">
      <c r="B459" t="s">
        <v>1497</v>
      </c>
    </row>
    <row r="460" spans="2:2" x14ac:dyDescent="0.25">
      <c r="B460" t="s">
        <v>1498</v>
      </c>
    </row>
    <row r="461" spans="2:2" x14ac:dyDescent="0.25">
      <c r="B461" t="s">
        <v>1499</v>
      </c>
    </row>
    <row r="462" spans="2:2" x14ac:dyDescent="0.25">
      <c r="B462" t="s">
        <v>1500</v>
      </c>
    </row>
    <row r="463" spans="2:2" x14ac:dyDescent="0.25">
      <c r="B463" t="s">
        <v>1501</v>
      </c>
    </row>
    <row r="464" spans="2:2" x14ac:dyDescent="0.25">
      <c r="B464" t="s">
        <v>1502</v>
      </c>
    </row>
    <row r="465" spans="2:2" x14ac:dyDescent="0.25">
      <c r="B465" t="s">
        <v>1503</v>
      </c>
    </row>
    <row r="466" spans="2:2" x14ac:dyDescent="0.25">
      <c r="B466" t="s">
        <v>1504</v>
      </c>
    </row>
    <row r="467" spans="2:2" x14ac:dyDescent="0.25">
      <c r="B467" t="s">
        <v>1505</v>
      </c>
    </row>
    <row r="468" spans="2:2" x14ac:dyDescent="0.25">
      <c r="B468" t="s">
        <v>1506</v>
      </c>
    </row>
    <row r="469" spans="2:2" x14ac:dyDescent="0.25">
      <c r="B469" t="s">
        <v>1507</v>
      </c>
    </row>
    <row r="470" spans="2:2" x14ac:dyDescent="0.25">
      <c r="B470" t="s">
        <v>1508</v>
      </c>
    </row>
    <row r="471" spans="2:2" x14ac:dyDescent="0.25">
      <c r="B471" t="s">
        <v>1509</v>
      </c>
    </row>
    <row r="472" spans="2:2" x14ac:dyDescent="0.25">
      <c r="B472" t="s">
        <v>1510</v>
      </c>
    </row>
    <row r="473" spans="2:2" x14ac:dyDescent="0.25">
      <c r="B473" t="s">
        <v>1511</v>
      </c>
    </row>
    <row r="474" spans="2:2" x14ac:dyDescent="0.25">
      <c r="B474" t="s">
        <v>1512</v>
      </c>
    </row>
    <row r="475" spans="2:2" x14ac:dyDescent="0.25">
      <c r="B475" t="s">
        <v>1513</v>
      </c>
    </row>
    <row r="476" spans="2:2" x14ac:dyDescent="0.25">
      <c r="B476" t="s">
        <v>1514</v>
      </c>
    </row>
    <row r="477" spans="2:2" x14ac:dyDescent="0.25">
      <c r="B477" t="s">
        <v>1515</v>
      </c>
    </row>
    <row r="478" spans="2:2" x14ac:dyDescent="0.25">
      <c r="B478" t="s">
        <v>1516</v>
      </c>
    </row>
    <row r="479" spans="2:2" x14ac:dyDescent="0.25">
      <c r="B479" t="s">
        <v>1517</v>
      </c>
    </row>
    <row r="480" spans="2:2" x14ac:dyDescent="0.25">
      <c r="B480" t="s">
        <v>1518</v>
      </c>
    </row>
    <row r="481" spans="2:2" x14ac:dyDescent="0.25">
      <c r="B481" t="s">
        <v>1519</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D086-E7B4-42E2-B86A-A19839519A8B}">
  <dimension ref="A1:Z47"/>
  <sheetViews>
    <sheetView zoomScale="80" zoomScaleNormal="80" workbookViewId="0">
      <pane ySplit="1" topLeftCell="A24" activePane="bottomLeft" state="frozen"/>
      <selection activeCell="F11" sqref="F11"/>
      <selection pane="bottomLeft" activeCell="H25" sqref="H25"/>
    </sheetView>
  </sheetViews>
  <sheetFormatPr defaultColWidth="8.85546875" defaultRowHeight="15" x14ac:dyDescent="0.25"/>
  <cols>
    <col min="1" max="1" width="12.140625" customWidth="1"/>
    <col min="2" max="2" width="13.140625" bestFit="1" customWidth="1"/>
    <col min="3" max="3" width="11.7109375" customWidth="1"/>
    <col min="4" max="4" width="14.42578125" customWidth="1"/>
    <col min="5" max="5" width="17.28515625" bestFit="1" customWidth="1"/>
    <col min="6" max="6" width="84" customWidth="1"/>
    <col min="7" max="7" width="22.85546875" customWidth="1"/>
    <col min="8" max="8" width="90.28515625" customWidth="1"/>
  </cols>
  <sheetData>
    <row r="1" spans="1:26" ht="39.75" customHeight="1" x14ac:dyDescent="0.3">
      <c r="A1" s="6" t="s">
        <v>0</v>
      </c>
      <c r="B1" s="6" t="s">
        <v>1</v>
      </c>
      <c r="C1" s="5" t="s">
        <v>2</v>
      </c>
      <c r="D1" s="6" t="s">
        <v>4</v>
      </c>
      <c r="E1" s="6" t="s">
        <v>5</v>
      </c>
      <c r="F1" s="1" t="s">
        <v>6</v>
      </c>
      <c r="G1" s="1" t="s">
        <v>7</v>
      </c>
      <c r="H1" s="5" t="s">
        <v>8</v>
      </c>
    </row>
    <row r="2" spans="1:26" ht="30" customHeight="1" x14ac:dyDescent="0.25">
      <c r="A2" s="151" t="s">
        <v>210</v>
      </c>
      <c r="B2" s="151"/>
      <c r="C2" s="151"/>
      <c r="D2" s="151"/>
      <c r="E2" s="151"/>
      <c r="F2" s="151"/>
      <c r="G2" s="151"/>
      <c r="H2" s="151"/>
      <c r="Z2" s="132"/>
    </row>
    <row r="3" spans="1:26" ht="33" customHeight="1" x14ac:dyDescent="0.35">
      <c r="A3" s="155" t="s">
        <v>211</v>
      </c>
      <c r="B3" s="155"/>
      <c r="C3" s="155"/>
      <c r="D3" s="155"/>
      <c r="E3" s="155"/>
      <c r="F3" s="155"/>
      <c r="G3" s="155"/>
      <c r="H3" s="155"/>
    </row>
    <row r="4" spans="1:26" s="20" customFormat="1" ht="220.5" x14ac:dyDescent="0.25">
      <c r="A4" s="137" t="s">
        <v>10</v>
      </c>
      <c r="B4" s="137"/>
      <c r="C4" s="137" t="s">
        <v>11</v>
      </c>
      <c r="D4" s="137" t="s">
        <v>206</v>
      </c>
      <c r="E4" s="137"/>
      <c r="F4" s="138" t="s">
        <v>212</v>
      </c>
      <c r="G4" s="138" t="s">
        <v>213</v>
      </c>
      <c r="H4" s="139" t="s">
        <v>214</v>
      </c>
      <c r="I4" s="132"/>
      <c r="J4" s="132"/>
      <c r="K4" s="132"/>
      <c r="L4" s="132"/>
      <c r="M4" s="132"/>
      <c r="N4" s="132"/>
      <c r="O4" s="132"/>
      <c r="P4" s="132"/>
      <c r="Q4" s="132"/>
      <c r="R4" s="132"/>
      <c r="S4" s="132"/>
      <c r="T4" s="132"/>
      <c r="U4" s="132"/>
      <c r="V4" s="132"/>
      <c r="W4" s="132"/>
      <c r="X4" s="132"/>
      <c r="Y4" s="132"/>
      <c r="Z4"/>
    </row>
    <row r="5" spans="1:26" ht="30.75" customHeight="1" x14ac:dyDescent="0.25">
      <c r="A5" s="156" t="s">
        <v>215</v>
      </c>
      <c r="B5" s="156"/>
      <c r="C5" s="156"/>
      <c r="D5" s="156"/>
      <c r="E5" s="156"/>
      <c r="F5" s="156"/>
      <c r="G5" s="156"/>
      <c r="H5" s="156"/>
    </row>
    <row r="6" spans="1:26" ht="26.25" x14ac:dyDescent="0.25">
      <c r="A6" s="129" t="s">
        <v>11</v>
      </c>
      <c r="B6" s="129"/>
      <c r="C6" s="129" t="s">
        <v>11</v>
      </c>
      <c r="D6" s="129" t="s">
        <v>167</v>
      </c>
      <c r="E6" s="21" t="s">
        <v>216</v>
      </c>
      <c r="F6" s="19" t="s">
        <v>217</v>
      </c>
      <c r="G6" s="17">
        <f>SUM(G8*G7*(1+G9))</f>
        <v>52500</v>
      </c>
      <c r="H6" s="17"/>
    </row>
    <row r="7" spans="1:26" ht="26.25" x14ac:dyDescent="0.25">
      <c r="A7" s="129" t="s">
        <v>11</v>
      </c>
      <c r="B7" s="129"/>
      <c r="C7" s="129" t="s">
        <v>11</v>
      </c>
      <c r="D7" s="18" t="s">
        <v>218</v>
      </c>
      <c r="E7" s="21" t="s">
        <v>219</v>
      </c>
      <c r="F7" s="19" t="s">
        <v>220</v>
      </c>
      <c r="G7" s="17">
        <f>G32</f>
        <v>10</v>
      </c>
      <c r="H7" s="19" t="s">
        <v>221</v>
      </c>
    </row>
    <row r="8" spans="1:26" ht="30" x14ac:dyDescent="0.25">
      <c r="A8" s="132" t="s">
        <v>10</v>
      </c>
      <c r="B8" s="132"/>
      <c r="C8" s="132" t="s">
        <v>10</v>
      </c>
      <c r="D8" s="132" t="s">
        <v>113</v>
      </c>
      <c r="E8" s="23" t="s">
        <v>222</v>
      </c>
      <c r="F8" s="7" t="s">
        <v>223</v>
      </c>
      <c r="G8" s="4">
        <v>5000</v>
      </c>
    </row>
    <row r="9" spans="1:26" ht="30" x14ac:dyDescent="0.25">
      <c r="A9" s="132" t="s">
        <v>10</v>
      </c>
      <c r="B9" s="132"/>
      <c r="C9" s="132" t="s">
        <v>10</v>
      </c>
      <c r="D9" s="132" t="s">
        <v>113</v>
      </c>
      <c r="E9" s="23" t="s">
        <v>224</v>
      </c>
      <c r="F9" s="7" t="s">
        <v>225</v>
      </c>
      <c r="G9" s="4">
        <v>0.05</v>
      </c>
    </row>
    <row r="10" spans="1:26" ht="21" customHeight="1" x14ac:dyDescent="0.35">
      <c r="A10" s="132" t="s">
        <v>10</v>
      </c>
      <c r="B10" s="132"/>
      <c r="C10" s="132" t="s">
        <v>10</v>
      </c>
      <c r="D10" s="132" t="s">
        <v>12</v>
      </c>
      <c r="E10" s="110" t="s">
        <v>226</v>
      </c>
      <c r="F10" t="s">
        <v>227</v>
      </c>
      <c r="G10" s="4"/>
    </row>
    <row r="11" spans="1:26" ht="26.25" x14ac:dyDescent="0.25">
      <c r="A11" s="129" t="s">
        <v>11</v>
      </c>
      <c r="B11" s="129"/>
      <c r="C11" s="129" t="s">
        <v>11</v>
      </c>
      <c r="D11" s="129" t="s">
        <v>167</v>
      </c>
      <c r="E11" s="21" t="s">
        <v>228</v>
      </c>
      <c r="F11" s="19" t="s">
        <v>229</v>
      </c>
      <c r="G11" s="17">
        <f>SUM(G13*G12*(1+G14))</f>
        <v>105000</v>
      </c>
      <c r="H11" s="17"/>
    </row>
    <row r="12" spans="1:26" ht="26.25" x14ac:dyDescent="0.25">
      <c r="A12" s="129" t="s">
        <v>11</v>
      </c>
      <c r="B12" s="129"/>
      <c r="C12" s="129" t="s">
        <v>11</v>
      </c>
      <c r="D12" s="129" t="s">
        <v>167</v>
      </c>
      <c r="E12" s="21" t="s">
        <v>230</v>
      </c>
      <c r="F12" s="19" t="s">
        <v>231</v>
      </c>
      <c r="G12" s="17">
        <f>G32</f>
        <v>10</v>
      </c>
      <c r="H12" s="19" t="s">
        <v>221</v>
      </c>
    </row>
    <row r="13" spans="1:26" ht="30" x14ac:dyDescent="0.25">
      <c r="A13" s="132" t="s">
        <v>10</v>
      </c>
      <c r="B13" s="132"/>
      <c r="C13" s="132" t="s">
        <v>10</v>
      </c>
      <c r="D13" s="132" t="s">
        <v>113</v>
      </c>
      <c r="E13" s="23" t="s">
        <v>232</v>
      </c>
      <c r="F13" s="7" t="s">
        <v>233</v>
      </c>
      <c r="G13" s="4">
        <v>10000</v>
      </c>
    </row>
    <row r="14" spans="1:26" ht="30" x14ac:dyDescent="0.25">
      <c r="A14" s="132" t="s">
        <v>10</v>
      </c>
      <c r="B14" s="132"/>
      <c r="C14" s="132" t="s">
        <v>10</v>
      </c>
      <c r="D14" s="132" t="s">
        <v>113</v>
      </c>
      <c r="E14" s="23" t="s">
        <v>234</v>
      </c>
      <c r="F14" s="7" t="s">
        <v>235</v>
      </c>
      <c r="G14" s="4">
        <v>0.05</v>
      </c>
    </row>
    <row r="15" spans="1:26" ht="30" customHeight="1" x14ac:dyDescent="0.35">
      <c r="A15" s="132" t="s">
        <v>10</v>
      </c>
      <c r="B15" s="132"/>
      <c r="C15" s="132" t="s">
        <v>10</v>
      </c>
      <c r="D15" s="132" t="s">
        <v>12</v>
      </c>
      <c r="E15" s="110" t="s">
        <v>236</v>
      </c>
      <c r="F15" t="s">
        <v>237</v>
      </c>
      <c r="G15" s="4"/>
    </row>
    <row r="16" spans="1:26" ht="26.25" x14ac:dyDescent="0.25">
      <c r="A16" s="129" t="s">
        <v>11</v>
      </c>
      <c r="B16" s="129"/>
      <c r="C16" s="129" t="s">
        <v>11</v>
      </c>
      <c r="D16" s="129" t="s">
        <v>167</v>
      </c>
      <c r="E16" s="21" t="s">
        <v>238</v>
      </c>
      <c r="F16" s="19" t="s">
        <v>239</v>
      </c>
      <c r="G16" s="17">
        <f>SUM(G18*G17*(1+G19))</f>
        <v>21000</v>
      </c>
      <c r="H16" s="17"/>
    </row>
    <row r="17" spans="1:8" ht="26.25" x14ac:dyDescent="0.25">
      <c r="A17" s="129" t="s">
        <v>11</v>
      </c>
      <c r="B17" s="129"/>
      <c r="C17" s="129" t="s">
        <v>11</v>
      </c>
      <c r="D17" s="129" t="s">
        <v>167</v>
      </c>
      <c r="E17" s="21" t="s">
        <v>240</v>
      </c>
      <c r="F17" s="19" t="s">
        <v>241</v>
      </c>
      <c r="G17" s="17">
        <f>G32</f>
        <v>10</v>
      </c>
      <c r="H17" s="19" t="s">
        <v>221</v>
      </c>
    </row>
    <row r="18" spans="1:8" ht="26.25" x14ac:dyDescent="0.25">
      <c r="A18" s="132" t="s">
        <v>10</v>
      </c>
      <c r="B18" s="132"/>
      <c r="C18" s="132" t="s">
        <v>10</v>
      </c>
      <c r="D18" s="132" t="s">
        <v>113</v>
      </c>
      <c r="E18" s="23" t="s">
        <v>242</v>
      </c>
      <c r="F18" s="7" t="s">
        <v>243</v>
      </c>
      <c r="G18" s="4">
        <v>2000</v>
      </c>
    </row>
    <row r="19" spans="1:8" ht="30" x14ac:dyDescent="0.25">
      <c r="A19" s="132" t="s">
        <v>10</v>
      </c>
      <c r="B19" s="132"/>
      <c r="C19" s="132" t="s">
        <v>10</v>
      </c>
      <c r="D19" s="132" t="s">
        <v>113</v>
      </c>
      <c r="E19" s="23" t="s">
        <v>244</v>
      </c>
      <c r="F19" s="7" t="s">
        <v>245</v>
      </c>
      <c r="G19" s="4">
        <v>0.05</v>
      </c>
    </row>
    <row r="20" spans="1:8" ht="24" customHeight="1" x14ac:dyDescent="0.35">
      <c r="A20" s="132" t="s">
        <v>10</v>
      </c>
      <c r="B20" s="132"/>
      <c r="C20" s="132" t="s">
        <v>10</v>
      </c>
      <c r="D20" s="132" t="s">
        <v>12</v>
      </c>
      <c r="E20" s="110" t="s">
        <v>246</v>
      </c>
      <c r="F20" t="s">
        <v>247</v>
      </c>
      <c r="G20" s="4"/>
    </row>
    <row r="21" spans="1:8" ht="36" customHeight="1" x14ac:dyDescent="0.25">
      <c r="A21" s="154" t="s">
        <v>248</v>
      </c>
      <c r="B21" s="154"/>
      <c r="C21" s="154"/>
      <c r="D21" s="154"/>
      <c r="E21" s="154"/>
      <c r="F21" s="154"/>
      <c r="G21" s="154"/>
      <c r="H21" s="154"/>
    </row>
    <row r="22" spans="1:8" ht="28.5" customHeight="1" x14ac:dyDescent="0.25">
      <c r="A22" s="18" t="s">
        <v>11</v>
      </c>
      <c r="B22" s="18"/>
      <c r="C22" s="18" t="s">
        <v>11</v>
      </c>
      <c r="D22" s="18" t="s">
        <v>167</v>
      </c>
      <c r="E22" s="21" t="s">
        <v>249</v>
      </c>
      <c r="F22" s="19" t="s">
        <v>250</v>
      </c>
      <c r="G22" s="17">
        <f>11400*1.3*G24</f>
        <v>741000</v>
      </c>
      <c r="H22" s="17"/>
    </row>
    <row r="23" spans="1:8" ht="28.5" customHeight="1" x14ac:dyDescent="0.25">
      <c r="A23" s="18" t="s">
        <v>11</v>
      </c>
      <c r="B23" s="18"/>
      <c r="C23" s="18" t="s">
        <v>11</v>
      </c>
      <c r="D23" s="18" t="s">
        <v>167</v>
      </c>
      <c r="E23" s="21" t="s">
        <v>251</v>
      </c>
      <c r="F23" s="19" t="s">
        <v>252</v>
      </c>
      <c r="G23" s="17">
        <f>11400*1.3*G26</f>
        <v>741000</v>
      </c>
      <c r="H23" s="17"/>
    </row>
    <row r="24" spans="1:8" ht="30" x14ac:dyDescent="0.25">
      <c r="A24" t="s">
        <v>11</v>
      </c>
      <c r="C24" t="s">
        <v>10</v>
      </c>
      <c r="D24" t="s">
        <v>113</v>
      </c>
      <c r="E24" s="23" t="s">
        <v>253</v>
      </c>
      <c r="F24" s="7" t="s">
        <v>254</v>
      </c>
      <c r="G24">
        <v>50</v>
      </c>
    </row>
    <row r="25" spans="1:8" ht="30" x14ac:dyDescent="0.25">
      <c r="A25" t="s">
        <v>10</v>
      </c>
      <c r="C25" t="s">
        <v>10</v>
      </c>
      <c r="D25" t="s">
        <v>12</v>
      </c>
      <c r="E25" s="23" t="s">
        <v>226</v>
      </c>
      <c r="F25" s="7" t="s">
        <v>255</v>
      </c>
    </row>
    <row r="26" spans="1:8" ht="30" x14ac:dyDescent="0.25">
      <c r="A26" t="s">
        <v>11</v>
      </c>
      <c r="C26" t="s">
        <v>10</v>
      </c>
      <c r="D26" t="s">
        <v>113</v>
      </c>
      <c r="E26" s="23" t="s">
        <v>256</v>
      </c>
      <c r="F26" s="7" t="s">
        <v>257</v>
      </c>
      <c r="G26">
        <v>50</v>
      </c>
    </row>
    <row r="27" spans="1:8" ht="30" x14ac:dyDescent="0.25">
      <c r="A27" t="s">
        <v>10</v>
      </c>
      <c r="C27" t="s">
        <v>10</v>
      </c>
      <c r="D27" t="s">
        <v>12</v>
      </c>
      <c r="E27" s="23" t="s">
        <v>246</v>
      </c>
      <c r="F27" s="7" t="s">
        <v>258</v>
      </c>
    </row>
    <row r="28" spans="1:8" ht="21" x14ac:dyDescent="0.35">
      <c r="A28" s="155" t="s">
        <v>259</v>
      </c>
      <c r="B28" s="155"/>
      <c r="C28" s="155"/>
      <c r="D28" s="155"/>
      <c r="E28" s="155"/>
      <c r="F28" s="155"/>
      <c r="G28" s="155"/>
      <c r="H28" s="155"/>
    </row>
    <row r="29" spans="1:8" ht="92.25" customHeight="1" x14ac:dyDescent="0.25">
      <c r="A29" s="81" t="s">
        <v>10</v>
      </c>
      <c r="B29" s="81"/>
      <c r="C29" s="81" t="s">
        <v>11</v>
      </c>
      <c r="D29" s="81" t="s">
        <v>206</v>
      </c>
      <c r="E29" s="82" t="s">
        <v>260</v>
      </c>
      <c r="F29" s="85" t="s">
        <v>261</v>
      </c>
      <c r="G29" s="81" t="s">
        <v>262</v>
      </c>
      <c r="H29" s="82" t="s">
        <v>263</v>
      </c>
    </row>
    <row r="30" spans="1:8" ht="102" customHeight="1" x14ac:dyDescent="0.25">
      <c r="A30" s="81" t="s">
        <v>10</v>
      </c>
      <c r="B30" s="81"/>
      <c r="C30" s="81" t="s">
        <v>11</v>
      </c>
      <c r="D30" s="81" t="s">
        <v>206</v>
      </c>
      <c r="E30" s="88" t="s">
        <v>264</v>
      </c>
      <c r="F30" s="85" t="s">
        <v>265</v>
      </c>
      <c r="G30" s="88" t="s">
        <v>266</v>
      </c>
      <c r="H30" s="84"/>
    </row>
    <row r="31" spans="1:8" ht="68.25" customHeight="1" x14ac:dyDescent="0.25">
      <c r="A31" s="81" t="s">
        <v>10</v>
      </c>
      <c r="B31" s="81"/>
      <c r="C31" s="81" t="s">
        <v>11</v>
      </c>
      <c r="D31" s="81" t="s">
        <v>206</v>
      </c>
      <c r="E31" s="88" t="s">
        <v>267</v>
      </c>
      <c r="F31" s="85" t="s">
        <v>268</v>
      </c>
      <c r="G31" s="88" t="s">
        <v>11</v>
      </c>
      <c r="H31" s="84" t="s">
        <v>269</v>
      </c>
    </row>
    <row r="32" spans="1:8" ht="70.5" customHeight="1" x14ac:dyDescent="0.25">
      <c r="A32" s="18" t="s">
        <v>11</v>
      </c>
      <c r="B32" s="18"/>
      <c r="C32" s="18" t="s">
        <v>11</v>
      </c>
      <c r="D32" s="18" t="s">
        <v>167</v>
      </c>
      <c r="E32" s="103" t="s">
        <v>270</v>
      </c>
      <c r="F32" s="19" t="s">
        <v>271</v>
      </c>
      <c r="G32" s="17">
        <v>10</v>
      </c>
      <c r="H32" s="86" t="s">
        <v>272</v>
      </c>
    </row>
    <row r="33" spans="1:8" ht="31.5" customHeight="1" x14ac:dyDescent="0.35">
      <c r="A33" s="153" t="s">
        <v>273</v>
      </c>
      <c r="B33" s="153"/>
      <c r="C33" s="153"/>
      <c r="D33" s="153"/>
      <c r="E33" s="153"/>
      <c r="F33" s="153"/>
      <c r="G33" s="153"/>
      <c r="H33" s="153"/>
    </row>
    <row r="34" spans="1:8" ht="105" x14ac:dyDescent="0.25">
      <c r="A34" s="81" t="s">
        <v>10</v>
      </c>
      <c r="B34" s="81"/>
      <c r="C34" s="81" t="s">
        <v>11</v>
      </c>
      <c r="D34" s="81" t="s">
        <v>206</v>
      </c>
      <c r="E34" s="85" t="s">
        <v>274</v>
      </c>
      <c r="F34" s="85" t="s">
        <v>275</v>
      </c>
      <c r="G34" s="85" t="s">
        <v>276</v>
      </c>
      <c r="H34" s="85" t="s">
        <v>277</v>
      </c>
    </row>
    <row r="35" spans="1:8" ht="45" x14ac:dyDescent="0.25">
      <c r="A35" s="81" t="s">
        <v>10</v>
      </c>
      <c r="B35" s="81"/>
      <c r="C35" s="81" t="s">
        <v>11</v>
      </c>
      <c r="D35" s="81" t="s">
        <v>206</v>
      </c>
      <c r="E35" s="85" t="s">
        <v>278</v>
      </c>
      <c r="F35" s="85" t="s">
        <v>279</v>
      </c>
      <c r="G35" s="88" t="s">
        <v>280</v>
      </c>
      <c r="H35" s="85" t="s">
        <v>281</v>
      </c>
    </row>
    <row r="36" spans="1:8" ht="90" x14ac:dyDescent="0.25">
      <c r="A36" s="81" t="s">
        <v>10</v>
      </c>
      <c r="B36" s="81"/>
      <c r="C36" s="81" t="s">
        <v>11</v>
      </c>
      <c r="D36" s="81" t="s">
        <v>206</v>
      </c>
      <c r="E36" s="85" t="s">
        <v>282</v>
      </c>
      <c r="F36" s="85" t="s">
        <v>283</v>
      </c>
      <c r="G36" s="85" t="s">
        <v>284</v>
      </c>
      <c r="H36" s="84" t="s">
        <v>285</v>
      </c>
    </row>
    <row r="37" spans="1:8" ht="63" customHeight="1" x14ac:dyDescent="0.25">
      <c r="A37" s="18" t="s">
        <v>11</v>
      </c>
      <c r="B37" s="18"/>
      <c r="C37" s="18" t="s">
        <v>11</v>
      </c>
      <c r="D37" s="18" t="s">
        <v>167</v>
      </c>
      <c r="E37" s="103" t="s">
        <v>270</v>
      </c>
      <c r="F37" s="19" t="s">
        <v>286</v>
      </c>
      <c r="G37" s="17">
        <f>'Tool 05.2 Power Plants'!G3</f>
        <v>1.5269180000000002</v>
      </c>
      <c r="H37" s="17" t="s">
        <v>287</v>
      </c>
    </row>
    <row r="38" spans="1:8" ht="49.5" customHeight="1" x14ac:dyDescent="0.25">
      <c r="A38" s="18" t="s">
        <v>11</v>
      </c>
      <c r="B38" s="18"/>
      <c r="C38" s="18" t="s">
        <v>11</v>
      </c>
      <c r="D38" s="18" t="s">
        <v>167</v>
      </c>
      <c r="E38" s="103" t="s">
        <v>270</v>
      </c>
      <c r="F38" s="19" t="s">
        <v>288</v>
      </c>
      <c r="G38" s="17">
        <f>'Tool 05.2 Power Plants'!G4</f>
        <v>1.4819779999999998</v>
      </c>
      <c r="H38" s="104" t="s">
        <v>289</v>
      </c>
    </row>
    <row r="39" spans="1:8" ht="21" x14ac:dyDescent="0.35">
      <c r="A39" s="153" t="s">
        <v>290</v>
      </c>
      <c r="B39" s="153"/>
      <c r="C39" s="153"/>
      <c r="D39" s="153"/>
      <c r="E39" s="153"/>
      <c r="F39" s="153"/>
      <c r="G39" s="153"/>
      <c r="H39" s="153"/>
    </row>
    <row r="40" spans="1:8" ht="90" x14ac:dyDescent="0.25">
      <c r="A40" s="81" t="s">
        <v>10</v>
      </c>
      <c r="B40" s="81"/>
      <c r="C40" s="81" t="s">
        <v>11</v>
      </c>
      <c r="D40" s="81" t="s">
        <v>206</v>
      </c>
      <c r="E40" s="85" t="s">
        <v>291</v>
      </c>
      <c r="F40" s="85" t="s">
        <v>292</v>
      </c>
      <c r="G40" s="88" t="s">
        <v>179</v>
      </c>
      <c r="H40" s="84" t="s">
        <v>293</v>
      </c>
    </row>
    <row r="41" spans="1:8" ht="45" customHeight="1" x14ac:dyDescent="0.25">
      <c r="A41" s="18" t="s">
        <v>11</v>
      </c>
      <c r="B41" s="18"/>
      <c r="C41" s="18" t="s">
        <v>11</v>
      </c>
      <c r="D41" s="18" t="s">
        <v>167</v>
      </c>
      <c r="E41" s="103" t="s">
        <v>270</v>
      </c>
      <c r="F41" s="19" t="s">
        <v>271</v>
      </c>
      <c r="G41" s="17">
        <v>1.3</v>
      </c>
      <c r="H41" s="17" t="s">
        <v>294</v>
      </c>
    </row>
    <row r="42" spans="1:8" ht="34.5" customHeight="1" x14ac:dyDescent="0.25">
      <c r="A42" s="18" t="s">
        <v>11</v>
      </c>
      <c r="B42" s="18"/>
      <c r="C42" s="18" t="s">
        <v>11</v>
      </c>
      <c r="D42" s="18" t="s">
        <v>167</v>
      </c>
      <c r="E42" s="103" t="s">
        <v>270</v>
      </c>
      <c r="F42" s="19" t="s">
        <v>295</v>
      </c>
      <c r="G42" s="17">
        <v>0.4</v>
      </c>
      <c r="H42" s="17" t="s">
        <v>296</v>
      </c>
    </row>
    <row r="43" spans="1:8" ht="21" x14ac:dyDescent="0.35">
      <c r="A43" s="153" t="s">
        <v>297</v>
      </c>
      <c r="B43" s="153"/>
      <c r="C43" s="153"/>
      <c r="D43" s="153"/>
      <c r="E43" s="153"/>
      <c r="F43" s="153"/>
      <c r="G43" s="153"/>
      <c r="H43" s="153"/>
    </row>
    <row r="44" spans="1:8" ht="225" x14ac:dyDescent="0.25">
      <c r="A44" s="81" t="s">
        <v>10</v>
      </c>
      <c r="B44" s="81"/>
      <c r="C44" s="81" t="s">
        <v>11</v>
      </c>
      <c r="D44" s="81" t="s">
        <v>206</v>
      </c>
      <c r="E44" s="81"/>
      <c r="F44" s="85" t="s">
        <v>298</v>
      </c>
      <c r="G44" s="88" t="s">
        <v>299</v>
      </c>
      <c r="H44" s="82"/>
    </row>
    <row r="45" spans="1:8" x14ac:dyDescent="0.25">
      <c r="A45" s="81" t="s">
        <v>10</v>
      </c>
      <c r="B45" s="81"/>
      <c r="C45" s="81" t="s">
        <v>11</v>
      </c>
      <c r="D45" s="81" t="s">
        <v>300</v>
      </c>
      <c r="E45" s="81"/>
      <c r="F45" s="82" t="s">
        <v>301</v>
      </c>
      <c r="G45" s="82" t="s">
        <v>302</v>
      </c>
      <c r="H45" s="82"/>
    </row>
    <row r="46" spans="1:8" ht="36.75" customHeight="1" x14ac:dyDescent="0.25">
      <c r="A46" s="81" t="s">
        <v>10</v>
      </c>
      <c r="B46" s="81"/>
      <c r="C46" s="81" t="s">
        <v>11</v>
      </c>
      <c r="D46" s="81" t="s">
        <v>300</v>
      </c>
      <c r="E46" s="81"/>
      <c r="F46" s="82" t="s">
        <v>303</v>
      </c>
      <c r="G46" s="82" t="s">
        <v>304</v>
      </c>
      <c r="H46" s="82"/>
    </row>
    <row r="47" spans="1:8" ht="60" x14ac:dyDescent="0.25">
      <c r="A47" s="81" t="s">
        <v>10</v>
      </c>
      <c r="B47" s="81"/>
      <c r="C47" s="81" t="s">
        <v>11</v>
      </c>
      <c r="D47" s="81" t="s">
        <v>300</v>
      </c>
      <c r="E47" s="81"/>
      <c r="F47" s="82" t="s">
        <v>305</v>
      </c>
      <c r="G47" s="82" t="s">
        <v>306</v>
      </c>
      <c r="H47" s="82" t="s">
        <v>307</v>
      </c>
    </row>
  </sheetData>
  <mergeCells count="8">
    <mergeCell ref="A39:H39"/>
    <mergeCell ref="A21:H21"/>
    <mergeCell ref="A43:H43"/>
    <mergeCell ref="A3:H3"/>
    <mergeCell ref="A2:H2"/>
    <mergeCell ref="A5:H5"/>
    <mergeCell ref="A33:H33"/>
    <mergeCell ref="A28:H28"/>
  </mergeCells>
  <phoneticPr fontId="9" type="noConversion"/>
  <dataValidations count="9">
    <dataValidation type="list" allowBlank="1" showInputMessage="1" showErrorMessage="1" sqref="G29" xr:uid="{78891731-2708-4EC4-A4F1-ED702B45DBBC}">
      <formula1>"Option A1,Option A2"</formula1>
    </dataValidation>
    <dataValidation type="list" allowBlank="1" showInputMessage="1" showErrorMessage="1" sqref="G30" xr:uid="{9738E4F5-4EDF-4F6F-B1D8-AD601BECD5E6}">
      <formula1>"Option 2.1,Option 2.2"</formula1>
    </dataValidation>
    <dataValidation type="list" allowBlank="1" showInputMessage="1" showErrorMessage="1" sqref="G31" xr:uid="{A2539530-D6B1-4831-B09A-5722C574E1B2}">
      <formula1>"Yes,No"</formula1>
    </dataValidation>
    <dataValidation type="list" allowBlank="1" showInputMessage="1" showErrorMessage="1" sqref="G4" xr:uid="{46E6383D-8242-4246-B804-50B00568F9AF}">
      <formula1>"A: From the Grid,B: Off-Grid Captive Power Plants,C: From the Grid and Captive Power Plant"</formula1>
    </dataValidation>
    <dataValidation type="list" allowBlank="1" showInputMessage="1" showErrorMessage="1" sqref="G34" xr:uid="{C7D56248-6D87-4466-87C5-31D9C1C5C950}">
      <formula1>"Yes: Alternative Approach, No: Generic Approach"</formula1>
    </dataValidation>
    <dataValidation type="list" allowBlank="1" showInputMessage="1" showErrorMessage="1" sqref="G35" xr:uid="{D72C0C55-7813-410A-834A-3BEA8579E783}">
      <formula1>"Monitored Data, Default Values"</formula1>
    </dataValidation>
    <dataValidation type="list" allowBlank="1" showInputMessage="1" showErrorMessage="1" sqref="G36" xr:uid="{8781B0FC-2237-4398-9D75-FBF0311C3736}">
      <formula1>"Heat Generation ignored,Fuel consumption between electricity and heat generation"</formula1>
    </dataValidation>
    <dataValidation type="list" allowBlank="1" showInputMessage="1" showErrorMessage="1" sqref="G40" xr:uid="{56B6D4BF-041B-4784-BEF8-B4F4E59592B1}">
      <formula1>"Option A,Option B"</formula1>
    </dataValidation>
    <dataValidation type="list" allowBlank="1" showInputMessage="1" showErrorMessage="1" sqref="G44" xr:uid="{9927CA8C-61B5-44F4-B547-F20E24927D52}">
      <formula1>"Case 1,Case 2, Case 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AEEA4-EA30-4D16-9292-C6F575BEEA70}">
  <dimension ref="A1:H40"/>
  <sheetViews>
    <sheetView topLeftCell="A20" workbookViewId="0">
      <selection activeCell="G32" sqref="G32"/>
    </sheetView>
  </sheetViews>
  <sheetFormatPr defaultColWidth="8.85546875" defaultRowHeight="15" x14ac:dyDescent="0.2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x14ac:dyDescent="0.3">
      <c r="A1" s="6" t="s">
        <v>0</v>
      </c>
      <c r="B1" s="6" t="s">
        <v>1</v>
      </c>
      <c r="C1" s="5" t="s">
        <v>2</v>
      </c>
      <c r="D1" s="6" t="s">
        <v>4</v>
      </c>
      <c r="E1" s="6" t="s">
        <v>5</v>
      </c>
      <c r="F1" s="5" t="s">
        <v>6</v>
      </c>
      <c r="G1" s="6" t="s">
        <v>7</v>
      </c>
      <c r="H1" s="6" t="s">
        <v>8</v>
      </c>
    </row>
    <row r="2" spans="1:8" ht="18.75" x14ac:dyDescent="0.3">
      <c r="A2" s="157" t="s">
        <v>308</v>
      </c>
      <c r="B2" s="157"/>
      <c r="C2" s="157"/>
      <c r="D2" s="157"/>
      <c r="E2" s="157"/>
      <c r="F2" s="157"/>
      <c r="G2" s="157"/>
      <c r="H2" s="157"/>
    </row>
    <row r="3" spans="1:8" ht="30" x14ac:dyDescent="0.25">
      <c r="A3" s="18" t="s">
        <v>11</v>
      </c>
      <c r="B3" s="18"/>
      <c r="C3" s="18" t="s">
        <v>11</v>
      </c>
      <c r="D3" s="18" t="s">
        <v>309</v>
      </c>
      <c r="E3" s="105" t="s">
        <v>310</v>
      </c>
      <c r="F3" s="19" t="s">
        <v>311</v>
      </c>
      <c r="G3" s="17">
        <f>G7+G19+G31</f>
        <v>1.5269180000000002</v>
      </c>
      <c r="H3" s="56" t="s">
        <v>312</v>
      </c>
    </row>
    <row r="4" spans="1:8" ht="30" x14ac:dyDescent="0.25">
      <c r="A4" s="18" t="s">
        <v>11</v>
      </c>
      <c r="B4" s="18"/>
      <c r="C4" s="18" t="s">
        <v>11</v>
      </c>
      <c r="D4" s="18" t="s">
        <v>309</v>
      </c>
      <c r="E4" s="105" t="s">
        <v>310</v>
      </c>
      <c r="F4" s="19" t="s">
        <v>288</v>
      </c>
      <c r="G4" s="17">
        <f>G8+G20+G32</f>
        <v>1.4819779999999998</v>
      </c>
      <c r="H4" s="16" t="s">
        <v>313</v>
      </c>
    </row>
    <row r="5" spans="1:8" ht="18.75" x14ac:dyDescent="0.3">
      <c r="A5" s="157" t="s">
        <v>314</v>
      </c>
      <c r="B5" s="157"/>
      <c r="C5" s="157"/>
      <c r="D5" s="157"/>
      <c r="E5" s="157"/>
      <c r="F5" s="157"/>
      <c r="G5" s="157"/>
      <c r="H5" s="157"/>
    </row>
    <row r="6" spans="1:8" x14ac:dyDescent="0.25">
      <c r="A6" s="3" t="s">
        <v>10</v>
      </c>
      <c r="B6" s="3"/>
      <c r="C6" s="3" t="s">
        <v>10</v>
      </c>
      <c r="D6" s="3" t="s">
        <v>12</v>
      </c>
      <c r="E6" s="90"/>
      <c r="F6" s="3" t="s">
        <v>315</v>
      </c>
      <c r="G6" s="3" t="s">
        <v>316</v>
      </c>
    </row>
    <row r="7" spans="1:8" ht="30" x14ac:dyDescent="0.25">
      <c r="A7" s="18" t="s">
        <v>11</v>
      </c>
      <c r="B7" s="18"/>
      <c r="C7" s="18" t="s">
        <v>11</v>
      </c>
      <c r="D7" s="18" t="s">
        <v>309</v>
      </c>
      <c r="E7" s="105" t="s">
        <v>310</v>
      </c>
      <c r="F7" s="19" t="s">
        <v>311</v>
      </c>
      <c r="G7" s="17">
        <f>(G12*G10*G11)/G13</f>
        <v>0.60550999999999999</v>
      </c>
      <c r="H7" s="18"/>
    </row>
    <row r="8" spans="1:8" ht="30" x14ac:dyDescent="0.25">
      <c r="A8" s="18" t="s">
        <v>11</v>
      </c>
      <c r="B8" s="18"/>
      <c r="C8" s="18" t="s">
        <v>11</v>
      </c>
      <c r="D8" s="18" t="s">
        <v>309</v>
      </c>
      <c r="E8" s="105" t="s">
        <v>310</v>
      </c>
      <c r="F8" s="19" t="s">
        <v>288</v>
      </c>
      <c r="G8" s="17">
        <f>ABS(((G12*G10)-(G14/G15))*G11)/G13</f>
        <v>0.59040999999999999</v>
      </c>
      <c r="H8" s="18"/>
    </row>
    <row r="9" spans="1:8" x14ac:dyDescent="0.25">
      <c r="A9" s="81" t="s">
        <v>10</v>
      </c>
      <c r="B9" s="81"/>
      <c r="C9" s="81" t="s">
        <v>11</v>
      </c>
      <c r="D9" s="81" t="s">
        <v>317</v>
      </c>
      <c r="E9" s="81"/>
      <c r="F9" s="82" t="s">
        <v>318</v>
      </c>
      <c r="G9" s="89" t="s">
        <v>319</v>
      </c>
      <c r="H9" s="81" t="s">
        <v>320</v>
      </c>
    </row>
    <row r="10" spans="1:8" ht="30" x14ac:dyDescent="0.25">
      <c r="A10" s="18" t="s">
        <v>11</v>
      </c>
      <c r="B10" s="18"/>
      <c r="C10" s="18" t="s">
        <v>11</v>
      </c>
      <c r="D10" s="18" t="s">
        <v>309</v>
      </c>
      <c r="E10" s="108" t="s">
        <v>321</v>
      </c>
      <c r="F10" s="19" t="s">
        <v>322</v>
      </c>
      <c r="G10" s="17">
        <f>IF(G9="","",VLOOKUP(G9,'Tool 05.3 Default Values'!B4:D56,2,FALSE))</f>
        <v>40.1</v>
      </c>
      <c r="H10" s="19" t="s">
        <v>323</v>
      </c>
    </row>
    <row r="11" spans="1:8" ht="30" x14ac:dyDescent="0.25">
      <c r="A11" s="18" t="s">
        <v>11</v>
      </c>
      <c r="B11" s="18"/>
      <c r="C11" s="18" t="s">
        <v>11</v>
      </c>
      <c r="D11" s="18" t="s">
        <v>309</v>
      </c>
      <c r="E11" s="108" t="s">
        <v>324</v>
      </c>
      <c r="F11" s="19" t="s">
        <v>325</v>
      </c>
      <c r="G11" s="17">
        <f>IF(G9="","",VLOOKUP(G9,'Tool 05.3 Default Values'!B4:D56,3,FALSE))*0.001</f>
        <v>75.5</v>
      </c>
      <c r="H11" s="19" t="s">
        <v>326</v>
      </c>
    </row>
    <row r="12" spans="1:8" ht="30" x14ac:dyDescent="0.25">
      <c r="A12" t="s">
        <v>10</v>
      </c>
      <c r="C12" t="s">
        <v>10</v>
      </c>
      <c r="D12" t="s">
        <v>113</v>
      </c>
      <c r="E12" s="109" t="s">
        <v>327</v>
      </c>
      <c r="F12" s="7" t="s">
        <v>328</v>
      </c>
      <c r="G12" s="4">
        <v>2</v>
      </c>
    </row>
    <row r="13" spans="1:8" ht="30" x14ac:dyDescent="0.25">
      <c r="A13" t="s">
        <v>10</v>
      </c>
      <c r="C13" t="s">
        <v>10</v>
      </c>
      <c r="D13" t="s">
        <v>113</v>
      </c>
      <c r="E13" s="109" t="s">
        <v>329</v>
      </c>
      <c r="F13" s="7" t="s">
        <v>330</v>
      </c>
      <c r="G13" s="4">
        <v>10000</v>
      </c>
    </row>
    <row r="14" spans="1:8" ht="60" x14ac:dyDescent="0.25">
      <c r="A14" t="s">
        <v>10</v>
      </c>
      <c r="C14" t="s">
        <v>10</v>
      </c>
      <c r="D14" t="s">
        <v>113</v>
      </c>
      <c r="E14" s="109" t="s">
        <v>331</v>
      </c>
      <c r="F14" s="7" t="s">
        <v>332</v>
      </c>
      <c r="G14" s="4">
        <v>2</v>
      </c>
    </row>
    <row r="15" spans="1:8" ht="33" x14ac:dyDescent="0.45">
      <c r="A15" s="18" t="s">
        <v>11</v>
      </c>
      <c r="B15" s="18"/>
      <c r="C15" s="18" t="s">
        <v>11</v>
      </c>
      <c r="D15" s="18" t="s">
        <v>309</v>
      </c>
      <c r="E15" s="106" t="s">
        <v>333</v>
      </c>
      <c r="F15" s="19" t="s">
        <v>334</v>
      </c>
      <c r="G15" s="17">
        <v>1</v>
      </c>
      <c r="H15" s="18" t="s">
        <v>335</v>
      </c>
    </row>
    <row r="16" spans="1:8" ht="33" x14ac:dyDescent="0.45">
      <c r="A16" s="18" t="s">
        <v>11</v>
      </c>
      <c r="B16" s="18"/>
      <c r="C16" s="18" t="s">
        <v>11</v>
      </c>
      <c r="D16" s="18" t="s">
        <v>309</v>
      </c>
      <c r="E16" s="106" t="s">
        <v>333</v>
      </c>
      <c r="F16" s="19" t="s">
        <v>336</v>
      </c>
      <c r="G16" s="17">
        <v>0.6</v>
      </c>
      <c r="H16" s="18" t="s">
        <v>335</v>
      </c>
    </row>
    <row r="17" spans="1:8" ht="18.75" x14ac:dyDescent="0.3">
      <c r="A17" s="157" t="s">
        <v>314</v>
      </c>
      <c r="B17" s="157"/>
      <c r="C17" s="157"/>
      <c r="D17" s="157"/>
      <c r="E17" s="157"/>
      <c r="F17" s="157"/>
      <c r="G17" s="157"/>
      <c r="H17" s="157"/>
    </row>
    <row r="18" spans="1:8" x14ac:dyDescent="0.25">
      <c r="A18" s="3" t="s">
        <v>10</v>
      </c>
      <c r="B18" s="3"/>
      <c r="C18" s="3" t="s">
        <v>10</v>
      </c>
      <c r="D18" s="3" t="s">
        <v>12</v>
      </c>
      <c r="E18" s="90"/>
      <c r="F18" s="3" t="s">
        <v>315</v>
      </c>
      <c r="G18" s="3" t="s">
        <v>337</v>
      </c>
    </row>
    <row r="19" spans="1:8" ht="30" x14ac:dyDescent="0.25">
      <c r="A19" s="18" t="s">
        <v>11</v>
      </c>
      <c r="B19" s="18"/>
      <c r="C19" s="18" t="s">
        <v>11</v>
      </c>
      <c r="D19" s="18" t="s">
        <v>309</v>
      </c>
      <c r="E19" s="105" t="s">
        <v>310</v>
      </c>
      <c r="F19" s="19" t="s">
        <v>311</v>
      </c>
      <c r="G19" s="17">
        <f>(G24*G22*G23)/G25</f>
        <v>0.61934400000000001</v>
      </c>
      <c r="H19" s="18"/>
    </row>
    <row r="20" spans="1:8" ht="30" x14ac:dyDescent="0.25">
      <c r="A20" s="18" t="s">
        <v>11</v>
      </c>
      <c r="B20" s="18"/>
      <c r="C20" s="18" t="s">
        <v>11</v>
      </c>
      <c r="D20" s="18" t="s">
        <v>309</v>
      </c>
      <c r="E20" s="105" t="s">
        <v>310</v>
      </c>
      <c r="F20" s="19" t="s">
        <v>288</v>
      </c>
      <c r="G20" s="17">
        <f>ABS(((G24*G22)-(G26/G27))*G23)/G25</f>
        <v>0.60438399999999992</v>
      </c>
      <c r="H20" s="18"/>
    </row>
    <row r="21" spans="1:8" x14ac:dyDescent="0.25">
      <c r="A21" s="81" t="s">
        <v>10</v>
      </c>
      <c r="B21" s="81"/>
      <c r="C21" s="81" t="s">
        <v>11</v>
      </c>
      <c r="D21" s="81" t="s">
        <v>317</v>
      </c>
      <c r="E21" s="81"/>
      <c r="F21" s="82" t="s">
        <v>318</v>
      </c>
      <c r="G21" s="89" t="s">
        <v>338</v>
      </c>
      <c r="H21" s="81"/>
    </row>
    <row r="22" spans="1:8" ht="30" x14ac:dyDescent="0.25">
      <c r="A22" s="18" t="s">
        <v>11</v>
      </c>
      <c r="B22" s="18"/>
      <c r="C22" s="18" t="s">
        <v>11</v>
      </c>
      <c r="D22" s="18" t="s">
        <v>309</v>
      </c>
      <c r="E22" s="108" t="s">
        <v>321</v>
      </c>
      <c r="F22" s="19" t="s">
        <v>322</v>
      </c>
      <c r="G22" s="17">
        <f>IF(G21="","",VLOOKUP(G21,'Tool 05.3 Default Values'!B4:D56,2,FALSE))</f>
        <v>41.4</v>
      </c>
      <c r="H22" s="19" t="s">
        <v>323</v>
      </c>
    </row>
    <row r="23" spans="1:8" ht="30" x14ac:dyDescent="0.25">
      <c r="A23" s="18" t="s">
        <v>11</v>
      </c>
      <c r="B23" s="18"/>
      <c r="C23" s="18" t="s">
        <v>11</v>
      </c>
      <c r="D23" s="18" t="s">
        <v>309</v>
      </c>
      <c r="E23" s="108" t="s">
        <v>324</v>
      </c>
      <c r="F23" s="19" t="s">
        <v>325</v>
      </c>
      <c r="G23" s="17">
        <f>IF(G21="","",VLOOKUP(G21,'Tool 05.3 Default Values'!B4:D56,3,FALSE))*0.001</f>
        <v>74.8</v>
      </c>
      <c r="H23" s="19" t="s">
        <v>326</v>
      </c>
    </row>
    <row r="24" spans="1:8" ht="30" x14ac:dyDescent="0.25">
      <c r="A24" t="s">
        <v>10</v>
      </c>
      <c r="C24" t="s">
        <v>10</v>
      </c>
      <c r="D24" t="s">
        <v>113</v>
      </c>
      <c r="E24" s="109" t="s">
        <v>327</v>
      </c>
      <c r="F24" s="7" t="s">
        <v>328</v>
      </c>
      <c r="G24" s="4">
        <v>2</v>
      </c>
    </row>
    <row r="25" spans="1:8" ht="30" x14ac:dyDescent="0.25">
      <c r="A25" t="s">
        <v>10</v>
      </c>
      <c r="C25" t="s">
        <v>10</v>
      </c>
      <c r="D25" t="s">
        <v>113</v>
      </c>
      <c r="E25" s="109" t="s">
        <v>329</v>
      </c>
      <c r="F25" s="7" t="s">
        <v>330</v>
      </c>
      <c r="G25" s="4">
        <v>10000</v>
      </c>
    </row>
    <row r="26" spans="1:8" ht="60" x14ac:dyDescent="0.25">
      <c r="A26" t="s">
        <v>10</v>
      </c>
      <c r="C26" t="s">
        <v>10</v>
      </c>
      <c r="D26" t="s">
        <v>113</v>
      </c>
      <c r="E26" s="109" t="s">
        <v>331</v>
      </c>
      <c r="F26" s="7" t="s">
        <v>332</v>
      </c>
      <c r="G26" s="4">
        <v>2</v>
      </c>
    </row>
    <row r="27" spans="1:8" ht="33" x14ac:dyDescent="0.45">
      <c r="A27" s="18" t="s">
        <v>11</v>
      </c>
      <c r="B27" s="18"/>
      <c r="C27" s="18" t="s">
        <v>11</v>
      </c>
      <c r="D27" s="18" t="s">
        <v>309</v>
      </c>
      <c r="E27" s="106" t="s">
        <v>333</v>
      </c>
      <c r="F27" s="19" t="s">
        <v>334</v>
      </c>
      <c r="G27" s="17">
        <v>1</v>
      </c>
      <c r="H27" s="18" t="s">
        <v>335</v>
      </c>
    </row>
    <row r="28" spans="1:8" ht="33" x14ac:dyDescent="0.45">
      <c r="A28" s="18" t="s">
        <v>11</v>
      </c>
      <c r="B28" s="18"/>
      <c r="C28" s="18" t="s">
        <v>11</v>
      </c>
      <c r="D28" s="18" t="s">
        <v>309</v>
      </c>
      <c r="E28" s="106" t="s">
        <v>333</v>
      </c>
      <c r="F28" s="19" t="s">
        <v>336</v>
      </c>
      <c r="G28" s="17">
        <v>0.6</v>
      </c>
      <c r="H28" s="18" t="s">
        <v>335</v>
      </c>
    </row>
    <row r="29" spans="1:8" ht="18.75" x14ac:dyDescent="0.3">
      <c r="A29" s="157" t="s">
        <v>314</v>
      </c>
      <c r="B29" s="157"/>
      <c r="C29" s="157"/>
      <c r="D29" s="157"/>
      <c r="E29" s="157"/>
      <c r="F29" s="157"/>
      <c r="G29" s="157"/>
      <c r="H29" s="157"/>
    </row>
    <row r="30" spans="1:8" x14ac:dyDescent="0.25">
      <c r="A30" s="3" t="s">
        <v>10</v>
      </c>
      <c r="B30" s="3"/>
      <c r="C30" s="3" t="s">
        <v>10</v>
      </c>
      <c r="D30" s="3" t="s">
        <v>12</v>
      </c>
      <c r="E30" s="90"/>
      <c r="F30" s="3" t="s">
        <v>315</v>
      </c>
      <c r="G30" s="3" t="s">
        <v>339</v>
      </c>
    </row>
    <row r="31" spans="1:8" ht="30" x14ac:dyDescent="0.25">
      <c r="A31" s="18" t="s">
        <v>11</v>
      </c>
      <c r="B31" s="18"/>
      <c r="C31" s="18" t="s">
        <v>11</v>
      </c>
      <c r="D31" s="18" t="s">
        <v>309</v>
      </c>
      <c r="E31" s="105" t="s">
        <v>310</v>
      </c>
      <c r="F31" s="19" t="s">
        <v>311</v>
      </c>
      <c r="G31" s="17">
        <f>(G36*G34*G35)/G37</f>
        <v>0.30206400000000005</v>
      </c>
      <c r="H31" s="18"/>
    </row>
    <row r="32" spans="1:8" ht="30" x14ac:dyDescent="0.25">
      <c r="A32" s="18" t="s">
        <v>11</v>
      </c>
      <c r="B32" s="18"/>
      <c r="C32" s="18" t="s">
        <v>11</v>
      </c>
      <c r="D32" s="18" t="s">
        <v>309</v>
      </c>
      <c r="E32" s="105" t="s">
        <v>310</v>
      </c>
      <c r="F32" s="19" t="s">
        <v>288</v>
      </c>
      <c r="G32" s="17">
        <f>ABS(((G36*G34)-(G38/G39))*G35)/G37</f>
        <v>0.28718399999999999</v>
      </c>
      <c r="H32" s="18"/>
    </row>
    <row r="33" spans="1:8" x14ac:dyDescent="0.25">
      <c r="A33" s="81" t="s">
        <v>10</v>
      </c>
      <c r="B33" s="81"/>
      <c r="C33" s="81" t="s">
        <v>11</v>
      </c>
      <c r="D33" s="81" t="s">
        <v>317</v>
      </c>
      <c r="E33" s="81"/>
      <c r="F33" s="82" t="s">
        <v>318</v>
      </c>
      <c r="G33" s="89" t="s">
        <v>340</v>
      </c>
      <c r="H33" s="81"/>
    </row>
    <row r="34" spans="1:8" ht="30" x14ac:dyDescent="0.25">
      <c r="A34" s="18" t="s">
        <v>11</v>
      </c>
      <c r="B34" s="18"/>
      <c r="C34" s="18" t="s">
        <v>11</v>
      </c>
      <c r="D34" s="18" t="s">
        <v>309</v>
      </c>
      <c r="E34" s="108" t="s">
        <v>321</v>
      </c>
      <c r="F34" s="19" t="s">
        <v>322</v>
      </c>
      <c r="G34" s="17">
        <f>IF(G33="","",VLOOKUP(G33,'Tool 05.3 Default Values'!B4:D56,2,FALSE))</f>
        <v>20.3</v>
      </c>
      <c r="H34" s="19" t="s">
        <v>323</v>
      </c>
    </row>
    <row r="35" spans="1:8" ht="30" x14ac:dyDescent="0.25">
      <c r="A35" s="18" t="s">
        <v>11</v>
      </c>
      <c r="B35" s="18"/>
      <c r="C35" s="18" t="s">
        <v>11</v>
      </c>
      <c r="D35" s="18" t="s">
        <v>309</v>
      </c>
      <c r="E35" s="108" t="s">
        <v>324</v>
      </c>
      <c r="F35" s="19" t="s">
        <v>325</v>
      </c>
      <c r="G35" s="17">
        <f>IF(G33="","",VLOOKUP(G33,'Tool 05.3 Default Values'!B4:D56,3,FALSE))*0.001</f>
        <v>74.400000000000006</v>
      </c>
      <c r="H35" s="19" t="s">
        <v>326</v>
      </c>
    </row>
    <row r="36" spans="1:8" ht="30" x14ac:dyDescent="0.25">
      <c r="A36" t="s">
        <v>10</v>
      </c>
      <c r="C36" t="s">
        <v>10</v>
      </c>
      <c r="D36" t="s">
        <v>113</v>
      </c>
      <c r="E36" s="109" t="s">
        <v>327</v>
      </c>
      <c r="F36" s="7" t="s">
        <v>328</v>
      </c>
      <c r="G36" s="4">
        <v>2</v>
      </c>
    </row>
    <row r="37" spans="1:8" ht="30" x14ac:dyDescent="0.25">
      <c r="A37" t="s">
        <v>10</v>
      </c>
      <c r="C37" t="s">
        <v>10</v>
      </c>
      <c r="D37" t="s">
        <v>113</v>
      </c>
      <c r="E37" s="109" t="s">
        <v>329</v>
      </c>
      <c r="F37" s="7" t="s">
        <v>330</v>
      </c>
      <c r="G37" s="4">
        <v>10000</v>
      </c>
    </row>
    <row r="38" spans="1:8" ht="60" x14ac:dyDescent="0.25">
      <c r="A38" t="s">
        <v>10</v>
      </c>
      <c r="C38" t="s">
        <v>10</v>
      </c>
      <c r="D38" t="s">
        <v>113</v>
      </c>
      <c r="E38" s="109" t="s">
        <v>331</v>
      </c>
      <c r="F38" s="7" t="s">
        <v>332</v>
      </c>
      <c r="G38" s="4">
        <v>2</v>
      </c>
    </row>
    <row r="39" spans="1:8" ht="33" x14ac:dyDescent="0.45">
      <c r="A39" s="18" t="s">
        <v>11</v>
      </c>
      <c r="B39" s="18"/>
      <c r="C39" s="18" t="s">
        <v>11</v>
      </c>
      <c r="D39" s="18" t="s">
        <v>309</v>
      </c>
      <c r="E39" s="106" t="s">
        <v>333</v>
      </c>
      <c r="F39" s="19" t="s">
        <v>334</v>
      </c>
      <c r="G39" s="17">
        <v>1</v>
      </c>
      <c r="H39" s="18" t="s">
        <v>335</v>
      </c>
    </row>
    <row r="40" spans="1:8" ht="33" x14ac:dyDescent="0.45">
      <c r="A40" s="18" t="s">
        <v>11</v>
      </c>
      <c r="B40" s="18"/>
      <c r="C40" s="18" t="s">
        <v>11</v>
      </c>
      <c r="D40" s="18" t="s">
        <v>309</v>
      </c>
      <c r="E40" s="106" t="s">
        <v>333</v>
      </c>
      <c r="F40" s="19" t="s">
        <v>336</v>
      </c>
      <c r="G40" s="17">
        <v>0.6</v>
      </c>
      <c r="H40" s="18" t="s">
        <v>335</v>
      </c>
    </row>
  </sheetData>
  <mergeCells count="4">
    <mergeCell ref="A5:H5"/>
    <mergeCell ref="A17:H17"/>
    <mergeCell ref="A29:H29"/>
    <mergeCell ref="A2:H2"/>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18872E-4994-44DD-944C-72DE75CC4367}">
          <x14:formula1>
            <xm:f>'Tool 05.3 Default Values'!$B$4:$B$56</xm:f>
          </x14:formula1>
          <xm:sqref>G9 G21 G33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CF2FC-5B67-437C-8DF1-946E1E16FEBB}">
  <dimension ref="B1:D56"/>
  <sheetViews>
    <sheetView workbookViewId="0">
      <selection activeCell="F11" sqref="F11"/>
    </sheetView>
  </sheetViews>
  <sheetFormatPr defaultColWidth="8.85546875" defaultRowHeight="15" x14ac:dyDescent="0.25"/>
  <cols>
    <col min="2" max="2" width="33.85546875" bestFit="1" customWidth="1"/>
    <col min="3" max="3" width="20.7109375" customWidth="1"/>
    <col min="4" max="4" width="40.42578125" customWidth="1"/>
  </cols>
  <sheetData>
    <row r="1" spans="2:4" ht="15.75" thickBot="1" x14ac:dyDescent="0.3"/>
    <row r="2" spans="2:4" ht="19.5" thickBot="1" x14ac:dyDescent="0.35">
      <c r="B2" s="158" t="s">
        <v>341</v>
      </c>
      <c r="C2" s="159"/>
      <c r="D2" s="160"/>
    </row>
    <row r="3" spans="2:4" ht="32.25" thickBot="1" x14ac:dyDescent="0.3">
      <c r="B3" s="91" t="s">
        <v>342</v>
      </c>
      <c r="C3" s="92" t="s">
        <v>343</v>
      </c>
      <c r="D3" s="92" t="s">
        <v>344</v>
      </c>
    </row>
    <row r="4" spans="2:4" x14ac:dyDescent="0.25">
      <c r="B4" s="93" t="s">
        <v>319</v>
      </c>
      <c r="C4" s="94">
        <v>40.1</v>
      </c>
      <c r="D4" s="95">
        <v>75500</v>
      </c>
    </row>
    <row r="5" spans="2:4" x14ac:dyDescent="0.25">
      <c r="B5" s="96" t="s">
        <v>345</v>
      </c>
      <c r="C5" s="97">
        <v>27.5</v>
      </c>
      <c r="D5" s="98">
        <v>85400</v>
      </c>
    </row>
    <row r="6" spans="2:4" x14ac:dyDescent="0.25">
      <c r="B6" s="96" t="s">
        <v>346</v>
      </c>
      <c r="C6" s="97">
        <v>40.9</v>
      </c>
      <c r="D6" s="98">
        <v>70400</v>
      </c>
    </row>
    <row r="7" spans="2:4" x14ac:dyDescent="0.25">
      <c r="B7" s="96" t="s">
        <v>347</v>
      </c>
      <c r="C7" s="97">
        <v>42.5</v>
      </c>
      <c r="D7" s="98">
        <v>73000</v>
      </c>
    </row>
    <row r="8" spans="2:4" x14ac:dyDescent="0.25">
      <c r="B8" s="96" t="s">
        <v>348</v>
      </c>
      <c r="C8" s="97">
        <v>42.5</v>
      </c>
      <c r="D8" s="98">
        <v>73000</v>
      </c>
    </row>
    <row r="9" spans="2:4" x14ac:dyDescent="0.25">
      <c r="B9" s="96" t="s">
        <v>349</v>
      </c>
      <c r="C9" s="97">
        <v>42.5</v>
      </c>
      <c r="D9" s="98">
        <v>73000</v>
      </c>
    </row>
    <row r="10" spans="2:4" x14ac:dyDescent="0.25">
      <c r="B10" s="96" t="s">
        <v>350</v>
      </c>
      <c r="C10" s="97">
        <v>42</v>
      </c>
      <c r="D10" s="98">
        <v>74400</v>
      </c>
    </row>
    <row r="11" spans="2:4" x14ac:dyDescent="0.25">
      <c r="B11" s="96" t="s">
        <v>351</v>
      </c>
      <c r="C11" s="97">
        <v>42.4</v>
      </c>
      <c r="D11" s="98">
        <v>73700</v>
      </c>
    </row>
    <row r="12" spans="2:4" x14ac:dyDescent="0.25">
      <c r="B12" s="96" t="s">
        <v>352</v>
      </c>
      <c r="C12" s="97">
        <v>32.1</v>
      </c>
      <c r="D12" s="98">
        <v>79200</v>
      </c>
    </row>
    <row r="13" spans="2:4" x14ac:dyDescent="0.25">
      <c r="B13" s="96" t="s">
        <v>338</v>
      </c>
      <c r="C13" s="97">
        <v>41.4</v>
      </c>
      <c r="D13" s="98">
        <v>74800</v>
      </c>
    </row>
    <row r="14" spans="2:4" x14ac:dyDescent="0.25">
      <c r="B14" s="96" t="s">
        <v>353</v>
      </c>
      <c r="C14" s="97">
        <v>39.799999999999997</v>
      </c>
      <c r="D14" s="98">
        <v>78800</v>
      </c>
    </row>
    <row r="15" spans="2:4" x14ac:dyDescent="0.25">
      <c r="B15" s="96" t="s">
        <v>354</v>
      </c>
      <c r="C15" s="97">
        <v>44.8</v>
      </c>
      <c r="D15" s="98">
        <v>65600</v>
      </c>
    </row>
    <row r="16" spans="2:4" x14ac:dyDescent="0.25">
      <c r="B16" s="96" t="s">
        <v>355</v>
      </c>
      <c r="C16" s="97">
        <v>44.9</v>
      </c>
      <c r="D16" s="98">
        <v>68600</v>
      </c>
    </row>
    <row r="17" spans="2:4" x14ac:dyDescent="0.25">
      <c r="B17" s="96" t="s">
        <v>356</v>
      </c>
      <c r="C17" s="97">
        <v>41.8</v>
      </c>
      <c r="D17" s="98">
        <v>76300</v>
      </c>
    </row>
    <row r="18" spans="2:4" x14ac:dyDescent="0.25">
      <c r="B18" s="96" t="s">
        <v>357</v>
      </c>
      <c r="C18" s="97">
        <v>33.5</v>
      </c>
      <c r="D18" s="98">
        <v>89900</v>
      </c>
    </row>
    <row r="19" spans="2:4" x14ac:dyDescent="0.25">
      <c r="B19" s="96" t="s">
        <v>358</v>
      </c>
      <c r="C19" s="97">
        <v>33.5</v>
      </c>
      <c r="D19" s="98">
        <v>75200</v>
      </c>
    </row>
    <row r="20" spans="2:4" x14ac:dyDescent="0.25">
      <c r="B20" s="96" t="s">
        <v>359</v>
      </c>
      <c r="C20" s="97">
        <v>29.7</v>
      </c>
      <c r="D20" s="98">
        <v>115000</v>
      </c>
    </row>
    <row r="21" spans="2:4" x14ac:dyDescent="0.25">
      <c r="B21" s="96" t="s">
        <v>360</v>
      </c>
      <c r="C21" s="97">
        <v>36.299999999999997</v>
      </c>
      <c r="D21" s="98">
        <v>76600</v>
      </c>
    </row>
    <row r="22" spans="2:4" x14ac:dyDescent="0.25">
      <c r="B22" s="96" t="s">
        <v>361</v>
      </c>
      <c r="C22" s="97">
        <v>47.5</v>
      </c>
      <c r="D22" s="98">
        <v>69000</v>
      </c>
    </row>
    <row r="23" spans="2:4" x14ac:dyDescent="0.25">
      <c r="B23" s="96" t="s">
        <v>362</v>
      </c>
      <c r="C23" s="97">
        <v>33.700000000000003</v>
      </c>
      <c r="D23" s="98">
        <v>74400</v>
      </c>
    </row>
    <row r="24" spans="2:4" x14ac:dyDescent="0.25">
      <c r="B24" s="96" t="s">
        <v>363</v>
      </c>
      <c r="C24" s="97">
        <v>33.700000000000003</v>
      </c>
      <c r="D24" s="98">
        <v>74400</v>
      </c>
    </row>
    <row r="25" spans="2:4" x14ac:dyDescent="0.25">
      <c r="B25" s="96" t="s">
        <v>364</v>
      </c>
      <c r="C25" s="97">
        <v>33.700000000000003</v>
      </c>
      <c r="D25" s="98">
        <v>74400</v>
      </c>
    </row>
    <row r="26" spans="2:4" x14ac:dyDescent="0.25">
      <c r="B26" s="96" t="s">
        <v>365</v>
      </c>
      <c r="C26" s="97">
        <v>21.6</v>
      </c>
      <c r="D26" s="98">
        <v>101000</v>
      </c>
    </row>
    <row r="27" spans="2:4" x14ac:dyDescent="0.25">
      <c r="B27" s="96" t="s">
        <v>366</v>
      </c>
      <c r="C27" s="97">
        <v>24</v>
      </c>
      <c r="D27" s="98">
        <v>101000</v>
      </c>
    </row>
    <row r="28" spans="2:4" x14ac:dyDescent="0.25">
      <c r="B28" s="96" t="s">
        <v>367</v>
      </c>
      <c r="C28" s="97">
        <v>19.899999999999999</v>
      </c>
      <c r="D28" s="98">
        <v>99700</v>
      </c>
    </row>
    <row r="29" spans="2:4" x14ac:dyDescent="0.25">
      <c r="B29" s="96" t="s">
        <v>368</v>
      </c>
      <c r="C29" s="97">
        <v>11.5</v>
      </c>
      <c r="D29" s="98">
        <v>100000</v>
      </c>
    </row>
    <row r="30" spans="2:4" x14ac:dyDescent="0.25">
      <c r="B30" s="96" t="s">
        <v>369</v>
      </c>
      <c r="C30" s="97">
        <v>5.5</v>
      </c>
      <c r="D30" s="98">
        <v>115000</v>
      </c>
    </row>
    <row r="31" spans="2:4" x14ac:dyDescent="0.25">
      <c r="B31" s="96" t="s">
        <v>370</v>
      </c>
      <c r="C31" s="97">
        <v>7.1</v>
      </c>
      <c r="D31" s="98">
        <v>125000</v>
      </c>
    </row>
    <row r="32" spans="2:4" x14ac:dyDescent="0.25">
      <c r="B32" s="96" t="s">
        <v>371</v>
      </c>
      <c r="C32" s="97">
        <v>15.1</v>
      </c>
      <c r="D32" s="98">
        <v>109000</v>
      </c>
    </row>
    <row r="33" spans="2:4" x14ac:dyDescent="0.25">
      <c r="B33" s="96" t="s">
        <v>372</v>
      </c>
      <c r="C33" s="97">
        <v>15.1</v>
      </c>
      <c r="D33" s="98">
        <v>109000</v>
      </c>
    </row>
    <row r="34" spans="2:4" x14ac:dyDescent="0.25">
      <c r="B34" s="96" t="s">
        <v>373</v>
      </c>
      <c r="C34" s="97">
        <v>25.1</v>
      </c>
      <c r="D34" s="98">
        <v>119000</v>
      </c>
    </row>
    <row r="35" spans="2:4" x14ac:dyDescent="0.25">
      <c r="B35" s="96" t="s">
        <v>374</v>
      </c>
      <c r="C35" s="97">
        <v>25.1</v>
      </c>
      <c r="D35" s="98">
        <v>119000</v>
      </c>
    </row>
    <row r="36" spans="2:4" x14ac:dyDescent="0.25">
      <c r="B36" s="96" t="s">
        <v>375</v>
      </c>
      <c r="C36" s="97">
        <v>14.1</v>
      </c>
      <c r="D36" s="98">
        <v>95300</v>
      </c>
    </row>
    <row r="37" spans="2:4" x14ac:dyDescent="0.25">
      <c r="B37" s="96" t="s">
        <v>376</v>
      </c>
      <c r="C37" s="97">
        <v>19.600000000000001</v>
      </c>
      <c r="D37" s="98">
        <v>54100</v>
      </c>
    </row>
    <row r="38" spans="2:4" x14ac:dyDescent="0.25">
      <c r="B38" s="96" t="s">
        <v>377</v>
      </c>
      <c r="C38" s="97">
        <v>19.600000000000001</v>
      </c>
      <c r="D38" s="98">
        <v>54100</v>
      </c>
    </row>
    <row r="39" spans="2:4" x14ac:dyDescent="0.25">
      <c r="B39" s="96" t="s">
        <v>378</v>
      </c>
      <c r="C39" s="97">
        <v>1.2</v>
      </c>
      <c r="D39" s="98">
        <v>308000</v>
      </c>
    </row>
    <row r="40" spans="2:4" x14ac:dyDescent="0.25">
      <c r="B40" s="96" t="s">
        <v>379</v>
      </c>
      <c r="C40" s="97">
        <v>3.8</v>
      </c>
      <c r="D40" s="98">
        <v>202000</v>
      </c>
    </row>
    <row r="41" spans="2:4" x14ac:dyDescent="0.25">
      <c r="B41" s="96" t="s">
        <v>380</v>
      </c>
      <c r="C41" s="97">
        <v>46.5</v>
      </c>
      <c r="D41" s="98">
        <v>58300</v>
      </c>
    </row>
    <row r="42" spans="2:4" ht="30" x14ac:dyDescent="0.25">
      <c r="B42" s="99" t="s">
        <v>381</v>
      </c>
      <c r="C42" s="97">
        <v>7</v>
      </c>
      <c r="D42" s="98">
        <v>121000</v>
      </c>
    </row>
    <row r="43" spans="2:4" x14ac:dyDescent="0.25">
      <c r="B43" s="96" t="s">
        <v>340</v>
      </c>
      <c r="C43" s="97">
        <v>20.3</v>
      </c>
      <c r="D43" s="98">
        <v>74400</v>
      </c>
    </row>
    <row r="44" spans="2:4" x14ac:dyDescent="0.25">
      <c r="B44" s="96" t="s">
        <v>382</v>
      </c>
      <c r="C44" s="97">
        <v>7.8</v>
      </c>
      <c r="D44" s="98">
        <v>108000</v>
      </c>
    </row>
    <row r="45" spans="2:4" x14ac:dyDescent="0.25">
      <c r="B45" s="96" t="s">
        <v>383</v>
      </c>
      <c r="C45" s="97">
        <v>7.9</v>
      </c>
      <c r="D45" s="98">
        <v>132000</v>
      </c>
    </row>
    <row r="46" spans="2:4" x14ac:dyDescent="0.25">
      <c r="B46" s="96" t="s">
        <v>384</v>
      </c>
      <c r="C46" s="97">
        <v>5.9</v>
      </c>
      <c r="D46" s="98">
        <v>110000</v>
      </c>
    </row>
    <row r="47" spans="2:4" x14ac:dyDescent="0.25">
      <c r="B47" s="96" t="s">
        <v>385</v>
      </c>
      <c r="C47" s="97">
        <v>5.9</v>
      </c>
      <c r="D47" s="98">
        <v>117000</v>
      </c>
    </row>
    <row r="48" spans="2:4" x14ac:dyDescent="0.25">
      <c r="B48" s="96" t="s">
        <v>386</v>
      </c>
      <c r="C48" s="97">
        <v>14.9</v>
      </c>
      <c r="D48" s="98">
        <v>132000</v>
      </c>
    </row>
    <row r="49" spans="2:4" x14ac:dyDescent="0.25">
      <c r="B49" s="96" t="s">
        <v>387</v>
      </c>
      <c r="C49" s="97">
        <v>13.6</v>
      </c>
      <c r="D49" s="98">
        <v>84300</v>
      </c>
    </row>
    <row r="50" spans="2:4" x14ac:dyDescent="0.25">
      <c r="B50" s="96" t="s">
        <v>388</v>
      </c>
      <c r="C50" s="97">
        <v>13.6</v>
      </c>
      <c r="D50" s="98">
        <v>84300</v>
      </c>
    </row>
    <row r="51" spans="2:4" x14ac:dyDescent="0.25">
      <c r="B51" s="96" t="s">
        <v>389</v>
      </c>
      <c r="C51" s="97">
        <v>13.8</v>
      </c>
      <c r="D51" s="98">
        <v>95300</v>
      </c>
    </row>
    <row r="52" spans="2:4" x14ac:dyDescent="0.25">
      <c r="B52" s="96" t="s">
        <v>390</v>
      </c>
      <c r="C52" s="97">
        <v>25.4</v>
      </c>
      <c r="D52" s="98">
        <v>66000</v>
      </c>
    </row>
    <row r="53" spans="2:4" x14ac:dyDescent="0.25">
      <c r="B53" s="96" t="s">
        <v>391</v>
      </c>
      <c r="C53" s="97">
        <v>25.4</v>
      </c>
      <c r="D53" s="98">
        <v>66000</v>
      </c>
    </row>
    <row r="54" spans="2:4" x14ac:dyDescent="0.25">
      <c r="B54" s="96" t="s">
        <v>392</v>
      </c>
      <c r="C54" s="97">
        <v>25.4</v>
      </c>
      <c r="D54" s="98">
        <v>66000</v>
      </c>
    </row>
    <row r="55" spans="2:4" x14ac:dyDescent="0.25">
      <c r="B55" s="96" t="s">
        <v>393</v>
      </c>
      <c r="C55" s="97">
        <v>6.8</v>
      </c>
      <c r="D55" s="98">
        <v>117000</v>
      </c>
    </row>
    <row r="56" spans="2:4" ht="15.75" thickBot="1" x14ac:dyDescent="0.3">
      <c r="B56" s="100" t="s">
        <v>394</v>
      </c>
      <c r="C56" s="101" t="s">
        <v>13</v>
      </c>
      <c r="D56" s="102">
        <v>183000</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DE09-7E25-4DDF-9ECF-31C0188EEAEA}">
  <dimension ref="A1:H12"/>
  <sheetViews>
    <sheetView zoomScale="90" zoomScaleNormal="90" workbookViewId="0">
      <pane ySplit="1" topLeftCell="A7" activePane="bottomLeft" state="frozen"/>
      <selection pane="bottomLeft" activeCell="H8" sqref="H8"/>
    </sheetView>
  </sheetViews>
  <sheetFormatPr defaultColWidth="8.85546875" defaultRowHeight="15" x14ac:dyDescent="0.25"/>
  <cols>
    <col min="1" max="2" width="12.7109375" customWidth="1"/>
    <col min="3" max="3" width="12.42578125" customWidth="1"/>
    <col min="4" max="4" width="14.140625" bestFit="1" customWidth="1"/>
    <col min="5" max="5" width="18.42578125" bestFit="1" customWidth="1"/>
    <col min="6" max="6" width="67.140625" customWidth="1"/>
    <col min="7" max="7" width="10" bestFit="1" customWidth="1"/>
    <col min="8" max="8" width="54.42578125" customWidth="1"/>
  </cols>
  <sheetData>
    <row r="1" spans="1:8" ht="39.75" customHeight="1" x14ac:dyDescent="0.3">
      <c r="A1" s="6" t="s">
        <v>0</v>
      </c>
      <c r="B1" s="6" t="s">
        <v>1</v>
      </c>
      <c r="C1" s="5" t="s">
        <v>2</v>
      </c>
      <c r="D1" s="6" t="s">
        <v>4</v>
      </c>
      <c r="E1" s="6" t="s">
        <v>5</v>
      </c>
      <c r="F1" s="1" t="s">
        <v>6</v>
      </c>
      <c r="G1" s="1" t="s">
        <v>7</v>
      </c>
      <c r="H1" s="5" t="s">
        <v>8</v>
      </c>
    </row>
    <row r="2" spans="1:8" ht="27.75" customHeight="1" x14ac:dyDescent="0.25">
      <c r="A2" s="151" t="s">
        <v>395</v>
      </c>
      <c r="B2" s="151"/>
      <c r="C2" s="151"/>
      <c r="D2" s="151"/>
      <c r="E2" s="151"/>
      <c r="F2" s="151"/>
      <c r="G2" s="151"/>
      <c r="H2" s="151"/>
    </row>
    <row r="3" spans="1:8" s="20" customFormat="1" ht="23.25" x14ac:dyDescent="0.25">
      <c r="A3" s="48" t="s">
        <v>112</v>
      </c>
      <c r="B3" s="48"/>
      <c r="C3" s="123" t="s">
        <v>86</v>
      </c>
      <c r="D3" s="48" t="s">
        <v>396</v>
      </c>
      <c r="E3" s="28" t="s">
        <v>397</v>
      </c>
      <c r="F3" s="126" t="s">
        <v>398</v>
      </c>
      <c r="G3" s="125">
        <f>(G4-G5)/(G6-G7)</f>
        <v>5</v>
      </c>
      <c r="H3" s="136"/>
    </row>
    <row r="4" spans="1:8" s="20" customFormat="1" ht="31.5" x14ac:dyDescent="0.25">
      <c r="A4" s="52" t="s">
        <v>112</v>
      </c>
      <c r="B4" s="52"/>
      <c r="C4" s="130" t="s">
        <v>112</v>
      </c>
      <c r="D4" s="52" t="s">
        <v>396</v>
      </c>
      <c r="E4" s="29" t="s">
        <v>399</v>
      </c>
      <c r="F4" s="131" t="s">
        <v>400</v>
      </c>
      <c r="G4" s="133">
        <v>10</v>
      </c>
      <c r="H4" s="135"/>
    </row>
    <row r="5" spans="1:8" s="20" customFormat="1" ht="53.25" customHeight="1" x14ac:dyDescent="0.25">
      <c r="A5" s="52" t="s">
        <v>112</v>
      </c>
      <c r="B5" s="52"/>
      <c r="C5" s="130" t="s">
        <v>112</v>
      </c>
      <c r="D5" s="52" t="s">
        <v>396</v>
      </c>
      <c r="E5" s="29" t="s">
        <v>401</v>
      </c>
      <c r="F5" s="131" t="s">
        <v>402</v>
      </c>
      <c r="G5" s="133">
        <v>0</v>
      </c>
      <c r="H5" s="135"/>
    </row>
    <row r="6" spans="1:8" s="20" customFormat="1" ht="65.25" customHeight="1" x14ac:dyDescent="0.25">
      <c r="A6" s="52" t="s">
        <v>112</v>
      </c>
      <c r="B6" s="52"/>
      <c r="C6" s="130" t="s">
        <v>112</v>
      </c>
      <c r="D6" s="52" t="s">
        <v>396</v>
      </c>
      <c r="E6" s="29" t="s">
        <v>403</v>
      </c>
      <c r="F6" s="131" t="s">
        <v>404</v>
      </c>
      <c r="G6" s="133">
        <v>2</v>
      </c>
      <c r="H6" s="135"/>
    </row>
    <row r="7" spans="1:8" s="20" customFormat="1" ht="51.75" customHeight="1" x14ac:dyDescent="0.25">
      <c r="A7" s="52" t="s">
        <v>112</v>
      </c>
      <c r="B7" s="52"/>
      <c r="C7" s="52" t="s">
        <v>112</v>
      </c>
      <c r="D7" s="52" t="s">
        <v>396</v>
      </c>
      <c r="E7" s="29" t="s">
        <v>405</v>
      </c>
      <c r="F7" s="135" t="s">
        <v>406</v>
      </c>
      <c r="G7" s="133">
        <v>0</v>
      </c>
      <c r="H7" s="135"/>
    </row>
    <row r="8" spans="1:8" s="20" customFormat="1" ht="94.5" x14ac:dyDescent="0.25">
      <c r="A8" s="48" t="s">
        <v>112</v>
      </c>
      <c r="B8" s="48"/>
      <c r="C8" s="48" t="s">
        <v>112</v>
      </c>
      <c r="D8" s="48" t="s">
        <v>92</v>
      </c>
      <c r="E8" s="21" t="s">
        <v>99</v>
      </c>
      <c r="F8" s="128" t="s">
        <v>100</v>
      </c>
      <c r="G8" s="125">
        <f>IF(AND(G3&gt;4,G3&lt;=10),((G9*G10)/1000),0)</f>
        <v>500</v>
      </c>
      <c r="H8" s="126" t="s">
        <v>407</v>
      </c>
    </row>
    <row r="9" spans="1:8" s="20" customFormat="1" ht="31.5" x14ac:dyDescent="0.25">
      <c r="A9" s="52" t="s">
        <v>112</v>
      </c>
      <c r="B9" s="52"/>
      <c r="C9" s="52" t="s">
        <v>86</v>
      </c>
      <c r="D9" s="52" t="s">
        <v>396</v>
      </c>
      <c r="E9" s="23" t="s">
        <v>408</v>
      </c>
      <c r="F9" s="131" t="s">
        <v>409</v>
      </c>
      <c r="G9" s="133">
        <v>20</v>
      </c>
      <c r="H9" s="132"/>
    </row>
    <row r="10" spans="1:8" s="20" customFormat="1" ht="47.25" customHeight="1" x14ac:dyDescent="0.25">
      <c r="A10" s="52" t="s">
        <v>112</v>
      </c>
      <c r="B10" s="52"/>
      <c r="C10" s="52" t="s">
        <v>86</v>
      </c>
      <c r="D10" s="52" t="s">
        <v>396</v>
      </c>
      <c r="E10" s="23" t="s">
        <v>410</v>
      </c>
      <c r="F10" s="131" t="s">
        <v>411</v>
      </c>
      <c r="G10" s="133">
        <v>25000</v>
      </c>
      <c r="H10" s="132"/>
    </row>
    <row r="11" spans="1:8" ht="26.25" x14ac:dyDescent="0.25">
      <c r="A11" s="2"/>
      <c r="B11" s="2"/>
      <c r="C11" s="3"/>
      <c r="D11" s="2"/>
      <c r="E11" s="11"/>
      <c r="F11" s="10"/>
      <c r="G11" s="4"/>
    </row>
    <row r="12" spans="1:8" ht="26.25" x14ac:dyDescent="0.25">
      <c r="A12" s="2"/>
      <c r="B12" s="2"/>
      <c r="C12" s="3"/>
      <c r="D12" s="2"/>
      <c r="E12" s="11"/>
      <c r="F12" s="10"/>
      <c r="G12" s="4"/>
    </row>
  </sheetData>
  <mergeCells count="1">
    <mergeCell ref="A2:H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CE90-5AB1-4D6F-8B5E-42D5EA724D1C}">
  <dimension ref="A1:H10"/>
  <sheetViews>
    <sheetView topLeftCell="A3" zoomScale="90" zoomScaleNormal="90" workbookViewId="0">
      <selection activeCell="H8" sqref="H8"/>
    </sheetView>
  </sheetViews>
  <sheetFormatPr defaultColWidth="8.85546875" defaultRowHeight="15" x14ac:dyDescent="0.25"/>
  <cols>
    <col min="1" max="2" width="12.7109375" customWidth="1"/>
    <col min="3" max="3" width="11.7109375" customWidth="1"/>
    <col min="4" max="4" width="14.42578125" bestFit="1" customWidth="1"/>
    <col min="5" max="5" width="18.42578125" bestFit="1" customWidth="1"/>
    <col min="6" max="6" width="70.85546875" customWidth="1"/>
    <col min="7" max="7" width="10" bestFit="1" customWidth="1"/>
    <col min="8" max="8" width="55.85546875" customWidth="1"/>
  </cols>
  <sheetData>
    <row r="1" spans="1:8" ht="39.75" customHeight="1" x14ac:dyDescent="0.3">
      <c r="A1" s="6" t="s">
        <v>0</v>
      </c>
      <c r="B1" s="6" t="s">
        <v>1</v>
      </c>
      <c r="C1" s="5" t="s">
        <v>2</v>
      </c>
      <c r="D1" s="6" t="s">
        <v>4</v>
      </c>
      <c r="E1" s="6" t="s">
        <v>5</v>
      </c>
      <c r="F1" s="1" t="s">
        <v>6</v>
      </c>
      <c r="G1" s="1" t="s">
        <v>7</v>
      </c>
      <c r="H1" s="5" t="s">
        <v>8</v>
      </c>
    </row>
    <row r="2" spans="1:8" ht="30.75" customHeight="1" x14ac:dyDescent="0.25">
      <c r="A2" s="151" t="s">
        <v>412</v>
      </c>
      <c r="B2" s="151"/>
      <c r="C2" s="151"/>
      <c r="D2" s="151"/>
      <c r="E2" s="151"/>
      <c r="F2" s="151"/>
      <c r="G2" s="151"/>
      <c r="H2" s="151"/>
    </row>
    <row r="3" spans="1:8" s="20" customFormat="1" ht="23.25" x14ac:dyDescent="0.25">
      <c r="A3" s="48" t="s">
        <v>112</v>
      </c>
      <c r="B3" s="48"/>
      <c r="C3" s="123" t="s">
        <v>86</v>
      </c>
      <c r="D3" s="48" t="s">
        <v>396</v>
      </c>
      <c r="E3" s="28" t="s">
        <v>397</v>
      </c>
      <c r="F3" s="126" t="s">
        <v>398</v>
      </c>
      <c r="G3" s="125">
        <f>(SUM(G4)/SUM(G5))</f>
        <v>5</v>
      </c>
      <c r="H3" s="136"/>
    </row>
    <row r="4" spans="1:8" s="20" customFormat="1" ht="47.25" x14ac:dyDescent="0.25">
      <c r="A4" s="52" t="s">
        <v>112</v>
      </c>
      <c r="B4" s="52"/>
      <c r="C4" s="130" t="s">
        <v>112</v>
      </c>
      <c r="D4" s="52" t="s">
        <v>396</v>
      </c>
      <c r="E4" s="29" t="s">
        <v>413</v>
      </c>
      <c r="F4" s="131" t="s">
        <v>414</v>
      </c>
      <c r="G4" s="133">
        <v>10</v>
      </c>
      <c r="H4" s="135"/>
    </row>
    <row r="5" spans="1:8" s="20" customFormat="1" ht="65.25" customHeight="1" x14ac:dyDescent="0.25">
      <c r="A5" s="52" t="s">
        <v>112</v>
      </c>
      <c r="B5" s="52"/>
      <c r="C5" s="130" t="s">
        <v>112</v>
      </c>
      <c r="D5" s="52" t="s">
        <v>396</v>
      </c>
      <c r="E5" s="29" t="s">
        <v>415</v>
      </c>
      <c r="F5" s="131" t="s">
        <v>416</v>
      </c>
      <c r="G5" s="133">
        <v>2</v>
      </c>
      <c r="H5" s="135"/>
    </row>
    <row r="6" spans="1:8" s="20" customFormat="1" ht="94.5" x14ac:dyDescent="0.25">
      <c r="A6" s="48" t="s">
        <v>112</v>
      </c>
      <c r="B6" s="48"/>
      <c r="C6" s="48" t="s">
        <v>86</v>
      </c>
      <c r="D6" s="48" t="s">
        <v>417</v>
      </c>
      <c r="E6" s="21" t="s">
        <v>99</v>
      </c>
      <c r="F6" s="128" t="s">
        <v>100</v>
      </c>
      <c r="G6" s="125">
        <f>IF(AND(G3&gt;4,G3&lt;=10),((G7*G8)/1000),0)</f>
        <v>500</v>
      </c>
      <c r="H6" s="126" t="s">
        <v>418</v>
      </c>
    </row>
    <row r="7" spans="1:8" s="20" customFormat="1" ht="31.5" x14ac:dyDescent="0.25">
      <c r="A7" s="52" t="s">
        <v>112</v>
      </c>
      <c r="B7" s="52"/>
      <c r="C7" s="52" t="s">
        <v>112</v>
      </c>
      <c r="D7" s="52" t="s">
        <v>396</v>
      </c>
      <c r="E7" s="23" t="s">
        <v>408</v>
      </c>
      <c r="F7" s="131" t="s">
        <v>409</v>
      </c>
      <c r="G7" s="133">
        <v>20</v>
      </c>
      <c r="H7" s="132"/>
    </row>
    <row r="8" spans="1:8" s="20" customFormat="1" ht="47.25" customHeight="1" x14ac:dyDescent="0.25">
      <c r="A8" s="52" t="s">
        <v>112</v>
      </c>
      <c r="B8" s="52"/>
      <c r="C8" s="52" t="s">
        <v>112</v>
      </c>
      <c r="D8" s="52" t="s">
        <v>396</v>
      </c>
      <c r="E8" s="23" t="s">
        <v>410</v>
      </c>
      <c r="F8" s="131" t="s">
        <v>411</v>
      </c>
      <c r="G8" s="133">
        <v>25000</v>
      </c>
      <c r="H8" s="132"/>
    </row>
    <row r="9" spans="1:8" ht="26.25" x14ac:dyDescent="0.25">
      <c r="A9" s="2"/>
      <c r="B9" s="2"/>
      <c r="C9" s="3"/>
      <c r="D9" s="2"/>
      <c r="E9" s="11"/>
      <c r="F9" s="10"/>
      <c r="G9" s="4"/>
    </row>
    <row r="10" spans="1:8" ht="26.25" x14ac:dyDescent="0.25">
      <c r="A10" s="2"/>
      <c r="B10" s="2"/>
      <c r="C10" s="3"/>
      <c r="D10" s="2"/>
      <c r="E10" s="11"/>
      <c r="F10" s="10"/>
      <c r="G10" s="4"/>
    </row>
  </sheetData>
  <mergeCells count="1">
    <mergeCell ref="A2:H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D7EDB-E59B-4A01-BA2D-CAA87B9F9471}">
  <dimension ref="A1:H6"/>
  <sheetViews>
    <sheetView zoomScale="90" zoomScaleNormal="90" workbookViewId="0">
      <selection activeCell="G5" sqref="G5"/>
    </sheetView>
  </sheetViews>
  <sheetFormatPr defaultColWidth="8.85546875" defaultRowHeight="15" x14ac:dyDescent="0.25"/>
  <cols>
    <col min="1" max="2" width="12.7109375" customWidth="1"/>
    <col min="3" max="3" width="11.7109375" customWidth="1"/>
    <col min="4" max="4" width="14.42578125" bestFit="1" customWidth="1"/>
    <col min="5" max="5" width="18.42578125" bestFit="1" customWidth="1"/>
    <col min="6" max="6" width="70.85546875" customWidth="1"/>
    <col min="7" max="7" width="21.42578125" customWidth="1"/>
    <col min="8" max="8" width="56.85546875" customWidth="1"/>
  </cols>
  <sheetData>
    <row r="1" spans="1:8" ht="39.75" customHeight="1" x14ac:dyDescent="0.3">
      <c r="A1" s="6" t="s">
        <v>0</v>
      </c>
      <c r="B1" s="6" t="s">
        <v>1</v>
      </c>
      <c r="C1" s="5" t="s">
        <v>2</v>
      </c>
      <c r="D1" s="6" t="s">
        <v>4</v>
      </c>
      <c r="E1" s="6" t="s">
        <v>5</v>
      </c>
      <c r="F1" s="1" t="s">
        <v>6</v>
      </c>
      <c r="G1" s="1" t="s">
        <v>7</v>
      </c>
      <c r="H1" s="5" t="s">
        <v>8</v>
      </c>
    </row>
    <row r="2" spans="1:8" ht="29.25" customHeight="1" x14ac:dyDescent="0.25">
      <c r="A2" s="151" t="s">
        <v>419</v>
      </c>
      <c r="B2" s="151"/>
      <c r="C2" s="151"/>
      <c r="D2" s="151"/>
      <c r="E2" s="151"/>
      <c r="F2" s="151"/>
      <c r="G2" s="151"/>
      <c r="H2" s="151"/>
    </row>
    <row r="3" spans="1:8" s="20" customFormat="1" ht="90" customHeight="1" x14ac:dyDescent="0.35">
      <c r="A3" s="48" t="s">
        <v>112</v>
      </c>
      <c r="B3" s="48"/>
      <c r="C3" s="48" t="s">
        <v>86</v>
      </c>
      <c r="D3" s="48" t="s">
        <v>417</v>
      </c>
      <c r="E3" s="21" t="s">
        <v>147</v>
      </c>
      <c r="F3" s="136" t="s">
        <v>420</v>
      </c>
      <c r="G3" s="125">
        <f>G4</f>
        <v>100</v>
      </c>
      <c r="H3" s="136" t="s">
        <v>421</v>
      </c>
    </row>
    <row r="4" spans="1:8" s="20" customFormat="1" ht="31.5" x14ac:dyDescent="0.25">
      <c r="A4" s="52" t="s">
        <v>112</v>
      </c>
      <c r="B4" s="52"/>
      <c r="C4" s="52" t="s">
        <v>112</v>
      </c>
      <c r="D4" s="52" t="s">
        <v>396</v>
      </c>
      <c r="E4" s="23" t="s">
        <v>422</v>
      </c>
      <c r="F4" s="135" t="s">
        <v>423</v>
      </c>
      <c r="G4" s="133">
        <v>100</v>
      </c>
      <c r="H4" s="135"/>
    </row>
    <row r="5" spans="1:8" ht="26.25" x14ac:dyDescent="0.25">
      <c r="A5" s="2"/>
      <c r="B5" s="2"/>
      <c r="C5" s="3"/>
      <c r="D5" s="2"/>
      <c r="E5" s="11"/>
      <c r="F5" s="10"/>
      <c r="G5" s="4"/>
    </row>
    <row r="6" spans="1:8" ht="26.25" x14ac:dyDescent="0.25">
      <c r="A6" s="2"/>
      <c r="B6" s="2"/>
      <c r="C6" s="3"/>
      <c r="D6" s="2"/>
      <c r="E6" s="11"/>
      <c r="F6" s="10"/>
      <c r="G6" s="4"/>
    </row>
  </sheetData>
  <mergeCells count="1">
    <mergeCell ref="A2:H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C15D4-B1B0-4B74-B498-5D7F67290AD8}">
  <dimension ref="A1:H7"/>
  <sheetViews>
    <sheetView zoomScale="90" zoomScaleNormal="90" workbookViewId="0">
      <pane ySplit="1" topLeftCell="A2" activePane="bottomLeft" state="frozen"/>
      <selection pane="bottomLeft" activeCell="G3" sqref="G3"/>
    </sheetView>
  </sheetViews>
  <sheetFormatPr defaultColWidth="8.85546875" defaultRowHeight="15" x14ac:dyDescent="0.25"/>
  <cols>
    <col min="1" max="1" width="11.140625" customWidth="1"/>
    <col min="2" max="2" width="12.42578125" customWidth="1"/>
    <col min="3" max="3" width="10.42578125" customWidth="1"/>
    <col min="4" max="4" width="10.7109375" customWidth="1"/>
    <col min="5" max="5" width="18.42578125" bestFit="1" customWidth="1"/>
    <col min="6" max="6" width="70.85546875" customWidth="1"/>
    <col min="7" max="7" width="23.28515625" customWidth="1"/>
    <col min="8" max="8" width="41.140625" customWidth="1"/>
  </cols>
  <sheetData>
    <row r="1" spans="1:8" ht="39.75" customHeight="1" x14ac:dyDescent="0.3">
      <c r="A1" s="6" t="s">
        <v>0</v>
      </c>
      <c r="B1" s="6" t="s">
        <v>1</v>
      </c>
      <c r="C1" s="5" t="s">
        <v>2</v>
      </c>
      <c r="D1" s="6" t="s">
        <v>4</v>
      </c>
      <c r="E1" s="6" t="s">
        <v>5</v>
      </c>
      <c r="F1" s="1" t="s">
        <v>6</v>
      </c>
      <c r="G1" s="1" t="s">
        <v>7</v>
      </c>
      <c r="H1" s="5" t="s">
        <v>8</v>
      </c>
    </row>
    <row r="2" spans="1:8" ht="25.5" customHeight="1" x14ac:dyDescent="0.25">
      <c r="A2" s="151" t="s">
        <v>424</v>
      </c>
      <c r="B2" s="151"/>
      <c r="C2" s="151"/>
      <c r="D2" s="151"/>
      <c r="E2" s="151"/>
      <c r="F2" s="151"/>
      <c r="G2" s="151"/>
      <c r="H2" s="151"/>
    </row>
    <row r="3" spans="1:8" s="20" customFormat="1" ht="78.75" x14ac:dyDescent="0.25">
      <c r="A3" s="53" t="s">
        <v>112</v>
      </c>
      <c r="B3" s="53"/>
      <c r="C3" s="53" t="s">
        <v>86</v>
      </c>
      <c r="D3" s="53" t="s">
        <v>87</v>
      </c>
      <c r="E3" s="38"/>
      <c r="F3" s="34" t="s">
        <v>425</v>
      </c>
      <c r="G3" s="34" t="s">
        <v>426</v>
      </c>
      <c r="H3" s="37" t="s">
        <v>427</v>
      </c>
    </row>
    <row r="4" spans="1:8" s="20" customFormat="1" ht="65.25" customHeight="1" x14ac:dyDescent="0.25">
      <c r="A4" s="50" t="s">
        <v>112</v>
      </c>
      <c r="B4" s="50"/>
      <c r="C4" s="124" t="s">
        <v>86</v>
      </c>
      <c r="D4" s="50" t="s">
        <v>417</v>
      </c>
      <c r="E4" s="21" t="s">
        <v>147</v>
      </c>
      <c r="F4" s="126" t="s">
        <v>428</v>
      </c>
      <c r="G4" s="125">
        <f>G5</f>
        <v>100</v>
      </c>
      <c r="H4" s="136"/>
    </row>
    <row r="5" spans="1:8" s="20" customFormat="1" ht="47.25" customHeight="1" x14ac:dyDescent="0.25">
      <c r="A5" s="51" t="s">
        <v>112</v>
      </c>
      <c r="B5" s="51"/>
      <c r="C5" s="51" t="s">
        <v>112</v>
      </c>
      <c r="D5" s="51" t="s">
        <v>396</v>
      </c>
      <c r="E5" s="23" t="s">
        <v>429</v>
      </c>
      <c r="F5" s="131" t="s">
        <v>430</v>
      </c>
      <c r="G5" s="133">
        <v>100</v>
      </c>
      <c r="H5" s="132"/>
    </row>
    <row r="6" spans="1:8" ht="26.25" x14ac:dyDescent="0.25">
      <c r="A6" s="2"/>
      <c r="B6" s="2"/>
      <c r="C6" s="3"/>
      <c r="D6" s="2"/>
      <c r="E6" s="11"/>
      <c r="F6" s="10"/>
      <c r="G6" s="4"/>
    </row>
    <row r="7" spans="1:8" ht="26.25" x14ac:dyDescent="0.25">
      <c r="A7" s="2"/>
      <c r="B7" s="2"/>
      <c r="C7" s="3"/>
      <c r="D7" s="2"/>
      <c r="E7" s="11"/>
      <c r="F7" s="10"/>
      <c r="G7" s="4"/>
    </row>
  </sheetData>
  <mergeCells count="1">
    <mergeCell ref="A2:H2"/>
  </mergeCells>
  <dataValidations count="1">
    <dataValidation type="list" allowBlank="1" showInputMessage="1" showErrorMessage="1" sqref="G3" xr:uid="{9DDB6D4C-334D-442C-AF00-8D0BAA2B10B8}">
      <formula1>"Wind/Solar/Wave/Tidal Plant,Hydro/Geothermal"</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ACM0002 Main Methodology</vt:lpstr>
      <vt:lpstr>Tool 03 (PEff,y) </vt:lpstr>
      <vt:lpstr>Tool 05.1 (PEbess,y) </vt:lpstr>
      <vt:lpstr>Tool 05.2 Power Plants</vt:lpstr>
      <vt:lpstr>Tool 05.3 Default Values</vt:lpstr>
      <vt:lpstr>Power Density</vt:lpstr>
      <vt:lpstr>Power Density Integrated</vt:lpstr>
      <vt:lpstr>Greenfield</vt:lpstr>
      <vt:lpstr>Capacity Addition</vt:lpstr>
      <vt:lpstr>Retrofit</vt:lpstr>
      <vt:lpstr>Tool 01</vt:lpstr>
      <vt:lpstr>Tool 02</vt:lpstr>
      <vt:lpstr>Tool 10</vt:lpstr>
      <vt:lpstr>Tool 32</vt:lpstr>
      <vt:lpstr>Tool 07</vt:lpstr>
      <vt:lpstr>Tool 07 Simple OM</vt:lpstr>
      <vt:lpstr>Tool 07 Simple Adj OM</vt:lpstr>
      <vt:lpstr>Tool 07 Default Lambda</vt:lpstr>
      <vt:lpstr>Tool 07 Dispatch Data OM</vt:lpstr>
      <vt:lpstr>Tool 07 Average OM</vt:lpstr>
      <vt:lpstr>Tool 07 Build Margin</vt:lpstr>
      <vt:lpstr>Tool 07 Combined Margin</vt:lpstr>
      <vt:lpstr>IWA Properties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Luiz Hernandez</cp:lastModifiedBy>
  <cp:revision/>
  <dcterms:created xsi:type="dcterms:W3CDTF">2023-08-10T21:37:31Z</dcterms:created>
  <dcterms:modified xsi:type="dcterms:W3CDTF">2023-10-26T18:19:08Z</dcterms:modified>
  <cp:category/>
  <cp:contentStatus/>
</cp:coreProperties>
</file>