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AV/"/>
    </mc:Choice>
  </mc:AlternateContent>
  <xr:revisionPtr revIDLastSave="0" documentId="8_{6B595ED9-870F-4140-ADAB-DE23FC5B4FFE}" xr6:coauthVersionLast="47" xr6:coauthVersionMax="47" xr10:uidLastSave="{00000000-0000-0000-0000-000000000000}"/>
  <bookViews>
    <workbookView xWindow="-120" yWindow="-120" windowWidth="29040" windowHeight="15840" xr2:uid="{75BD7C73-3A0F-415B-8BAE-3D12A35FD40F}"/>
  </bookViews>
  <sheets>
    <sheet name="AMS-III.AV Mainframe" sheetId="1" r:id="rId1"/>
    <sheet name="Tool 01" sheetId="2" r:id="rId2"/>
    <sheet name="(Revised) Tool 03" sheetId="6" r:id="rId3"/>
    <sheet name="Tool 05.1" sheetId="7" r:id="rId4"/>
    <sheet name="Tool 05.2 Power Plants" sheetId="8" r:id="rId5"/>
    <sheet name="Tool 05.3 Default Values" sheetId="9" r:id="rId6"/>
    <sheet name="Tool 19" sheetId="3" r:id="rId7"/>
    <sheet name="Dropdown Items" sheetId="4" r:id="rId8"/>
    <sheet name="Logic Maps " sheetId="5" r:id="rId9"/>
    <sheet name="Tool 21" sheetId="10" r:id="rId10"/>
    <sheet name="Tool 30" sheetId="11" r:id="rId11"/>
    <sheet name="IWA Properties"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H49" i="1"/>
  <c r="C11" i="11"/>
  <c r="C4" i="11"/>
  <c r="C3" i="11"/>
  <c r="C2" i="11"/>
  <c r="H81" i="1"/>
  <c r="H80" i="1"/>
  <c r="G35" i="8"/>
  <c r="G34" i="8"/>
  <c r="G32" i="8" s="1"/>
  <c r="G23" i="8"/>
  <c r="G22" i="8"/>
  <c r="G20" i="8"/>
  <c r="G19" i="8"/>
  <c r="G11" i="8"/>
  <c r="G10" i="8"/>
  <c r="G8" i="8" s="1"/>
  <c r="G4" i="8" s="1"/>
  <c r="G38" i="7" s="1"/>
  <c r="G23" i="7"/>
  <c r="G22" i="7"/>
  <c r="G17" i="7"/>
  <c r="G16" i="7" s="1"/>
  <c r="G12" i="7"/>
  <c r="G11" i="7"/>
  <c r="G7" i="7"/>
  <c r="G6" i="7"/>
  <c r="G37" i="6"/>
  <c r="G33" i="6"/>
  <c r="G30" i="6" s="1"/>
  <c r="G28" i="6" s="1"/>
  <c r="G32" i="6"/>
  <c r="G19" i="6"/>
  <c r="G15" i="6"/>
  <c r="G14" i="6"/>
  <c r="G12" i="6"/>
  <c r="G10" i="6" s="1"/>
  <c r="H79" i="1" l="1"/>
  <c r="G7" i="8"/>
  <c r="G31" i="8"/>
  <c r="G3" i="6"/>
  <c r="H45" i="1"/>
  <c r="H39" i="1" s="1"/>
  <c r="H75" i="1"/>
  <c r="H70" i="1"/>
  <c r="H65" i="1"/>
  <c r="B26" i="3"/>
  <c r="C22" i="3"/>
  <c r="B22" i="3"/>
  <c r="C21" i="3"/>
  <c r="C20" i="3"/>
  <c r="C19" i="3"/>
  <c r="C18" i="3"/>
  <c r="B18" i="3"/>
  <c r="C17" i="3"/>
  <c r="C16" i="3"/>
  <c r="C15" i="3"/>
  <c r="C14" i="3"/>
  <c r="B14" i="3"/>
  <c r="C13" i="3"/>
  <c r="C12" i="3"/>
  <c r="C11" i="3"/>
  <c r="C10" i="3"/>
  <c r="C9" i="3"/>
  <c r="B8" i="3"/>
  <c r="B29" i="3" s="1"/>
  <c r="C5" i="3"/>
  <c r="C4" i="3"/>
  <c r="G3" i="8" l="1"/>
  <c r="G37" i="7" s="1"/>
  <c r="H63" i="1"/>
  <c r="H59" i="1" s="1"/>
  <c r="H34" i="1" s="1"/>
  <c r="H8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tc={E9D163A5-CE11-4F68-843D-2AB6E0E84A44}</author>
    <author>tc={F708F3A4-2663-49C3-914A-C1796ACCDBC7}</author>
    <author>tc={E54F8E0B-38F6-4B77-8F43-4A973958830C}</author>
    <author>tc={975E39A2-0542-42F2-BDA0-9034B7383514}</author>
    <author>tc={C49FD4B9-7F17-45D8-8667-254D32645CB3}</author>
    <author>tc={05B41B24-A45E-4A7E-ACE0-E97E6AAE413A}</author>
    <author>tc={E942BC31-9687-467A-B6C5-D479F3F47A25}</author>
    <author>tc={35FD3124-0836-48F0-ACFA-BCAC98AC289A}</author>
  </authors>
  <commentList>
    <comment ref="G34" authorId="0" shapeId="0" xr:uid="{E9D163A5-CE11-4F68-843D-2AB6E0E84A44}">
      <text>
        <t>[Threaded comment]
Your version of Excel allows you to read this threaded comment; however, any edits to it will get removed if the file is opened in a newer version of Excel. Learn more: https://go.microsoft.com/fwlink/?linkid=870924
Comment:
    Eq 1</t>
      </text>
    </comment>
    <comment ref="G39" authorId="1" shapeId="0" xr:uid="{F708F3A4-2663-49C3-914A-C1796ACCDBC7}">
      <text>
        <t>[Threaded comment]
Your version of Excel allows you to read this threaded comment; however, any edits to it will get removed if the file is opened in a newer version of Excel. Learn more: https://go.microsoft.com/fwlink/?linkid=870924
Comment:
    Eq 4 and Eq 5</t>
      </text>
    </comment>
    <comment ref="G45" authorId="2" shapeId="0" xr:uid="{E54F8E0B-38F6-4B77-8F43-4A973958830C}">
      <text>
        <t>[Threaded comment]
Your version of Excel allows you to read this threaded comment; however, any edits to it will get removed if the file is opened in a newer version of Excel. Learn more: https://go.microsoft.com/fwlink/?linkid=870924
Comment:
    Defaults from methodology</t>
      </text>
    </comment>
    <comment ref="G75" authorId="3" shapeId="0" xr:uid="{975E39A2-0542-42F2-BDA0-9034B7383514}">
      <text>
        <t>[Threaded comment]
Your version of Excel allows you to read this threaded comment; however, any edits to it will get removed if the file is opened in a newer version of Excel. Learn more: https://go.microsoft.com/fwlink/?linkid=870924
Comment:
    Eq 3</t>
      </text>
    </comment>
    <comment ref="G79" authorId="4" shapeId="0" xr:uid="{C49FD4B9-7F17-45D8-8667-254D32645CB3}">
      <text>
        <t>[Threaded comment]
Your version of Excel allows you to read this threaded comment; however, any edits to it will get removed if the file is opened in a newer version of Excel. Learn more: https://go.microsoft.com/fwlink/?linkid=870924
Comment:
    Eq 7</t>
      </text>
    </comment>
    <comment ref="G80" authorId="5" shapeId="0" xr:uid="{05B41B24-A45E-4A7E-ACE0-E97E6AAE413A}">
      <text>
        <t>[Threaded comment]
Your version of Excel allows you to read this threaded comment; however, any edits to it will get removed if the file is opened in a newer version of Excel. Learn more: https://go.microsoft.com/fwlink/?linkid=870924
Comment:
    Tool 03</t>
      </text>
    </comment>
    <comment ref="G81" authorId="6" shapeId="0" xr:uid="{E942BC31-9687-467A-B6C5-D479F3F47A25}">
      <text>
        <t>[Threaded comment]
Your version of Excel allows you to read this threaded comment; however, any edits to it will get removed if the file is opened in a newer version of Excel. Learn more: https://go.microsoft.com/fwlink/?linkid=870924
Comment:
    Tool 05</t>
      </text>
    </comment>
    <comment ref="G85" authorId="7" shapeId="0" xr:uid="{35FD3124-0836-48F0-ACFA-BCAC98AC289A}">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tc={D7659D03-6A03-4477-B78E-F2A972BC6DD8}</author>
  </authors>
  <commentList>
    <comment ref="F10" authorId="0" shapeId="0" xr:uid="{D7659D03-6A03-4477-B78E-F2A972BC6DD8}">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tc={91585099-860F-45EF-BEED-7339C2F484F5}</author>
    <author>tc={6A74F3E1-2EC4-4D0F-A15F-2DD490FC4981}</author>
    <author>tc={FCF9C4DF-1E76-4D55-AFA6-C14165ED7A62}</author>
    <author>tc={4BD7E69B-7158-444B-9302-C203B263B542}</author>
    <author>tc={178807AB-3CF8-4BA9-80C4-DA6703D98B3B}</author>
    <author>tc={4F6BE5AC-7D84-4D00-8677-E5D7B93E9D5D}</author>
    <author>tc={8328079E-8DEE-479B-8895-C08F5E73EB43}</author>
    <author>tc={D4CA87C2-F98E-4641-B66C-C2A905788E95}</author>
  </authors>
  <commentList>
    <comment ref="F6" authorId="0" shapeId="0" xr:uid="{91585099-860F-45EF-BEED-7339C2F484F5}">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6A74F3E1-2EC4-4D0F-A15F-2DD490FC4981}">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FCF9C4DF-1E76-4D55-AFA6-C14165ED7A62}">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4BD7E69B-7158-444B-9302-C203B263B542}">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178807AB-3CF8-4BA9-80C4-DA6703D98B3B}">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4F6BE5AC-7D84-4D00-8677-E5D7B93E9D5D}">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8328079E-8DEE-479B-8895-C08F5E73EB43}">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D4CA87C2-F98E-4641-B66C-C2A905788E95}">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tc={712ECD26-73B1-4047-A437-AB2E99714361}</author>
    <author>tc={823D764C-AC30-4190-94DC-FE709BA0A540}</author>
    <author>tc={708C5A69-CBC4-4C72-9AC0-A365C7BA2265}</author>
    <author>tc={6B6C8EB3-D271-49E4-8066-ABA88AD226B4}</author>
    <author>tc={44D9A8BC-5418-48B9-9C34-7945008549AA}</author>
    <author>tc={7C8130F0-938D-4D9D-B15B-9E94660E0018}</author>
    <author>tc={1E09B4A3-F948-4816-9A53-138CBBB2CD12}</author>
    <author>tc={C9B2327F-AC98-471F-83E3-6BE77A08A4B2}</author>
    <author>tc={324684CF-8814-4A34-A66D-3A82D13F9622}</author>
    <author>tc={F0512DC9-EC58-4AE4-A303-A0E214FD7F03}</author>
    <author>tc={5EB40DD2-E67F-4AAF-A6D9-EBFC6326DA34}</author>
    <author>tc={E7D67A07-6911-4268-8F82-F5A828A11BC7}</author>
    <author>tc={5B1FBC57-0B30-4155-84F9-4307D91A6803}</author>
    <author>tc={ACDB3C7F-52D6-4FEC-B056-B7EE9BC2256D}</author>
    <author>tc={CF2887B9-CB10-4C5B-A48F-42B4D4E97588}</author>
    <author>tc={F05962BE-E3AE-44B7-88D9-974F3EEBB607}</author>
    <author>tc={E44BCF0A-B059-47D6-88DD-31EC2224BA99}</author>
    <author>tc={5EE35A5E-978E-4603-9721-FF6B22B6BA21}</author>
    <author>tc={F9F101B8-0973-496C-9583-6A61AF37F7ED}</author>
    <author>tc={7F4A9C27-0CFB-45A2-A1DB-8B19CAE09861}</author>
  </authors>
  <commentList>
    <comment ref="F3" authorId="0" shapeId="0" xr:uid="{712ECD26-73B1-4047-A437-AB2E99714361}">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823D764C-AC30-4190-94DC-FE709BA0A540}">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708C5A69-CBC4-4C72-9AC0-A365C7BA2265}">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6B6C8EB3-D271-49E4-8066-ABA88AD226B4}">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44D9A8BC-5418-48B9-9C34-7945008549AA}">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7C8130F0-938D-4D9D-B15B-9E94660E001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1E09B4A3-F948-4816-9A53-138CBBB2CD12}">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C9B2327F-AC98-471F-83E3-6BE77A08A4B2}">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324684CF-8814-4A34-A66D-3A82D13F9622}">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F0512DC9-EC58-4AE4-A303-A0E214FD7F03}">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5EB40DD2-E67F-4AAF-A6D9-EBFC6326DA3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E7D67A07-6911-4268-8F82-F5A828A11BC7}">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5B1FBC57-0B30-4155-84F9-4307D91A680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ACDB3C7F-52D6-4FEC-B056-B7EE9BC2256D}">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CF2887B9-CB10-4C5B-A48F-42B4D4E97588}">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F05962BE-E3AE-44B7-88D9-974F3EEBB607}">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E44BCF0A-B059-47D6-88DD-31EC2224BA99}">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5EE35A5E-978E-4603-9721-FF6B22B6BA21}">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F9F101B8-0973-496C-9583-6A61AF37F7ED}">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7F4A9C27-0CFB-45A2-A1DB-8B19CAE09861}">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tc={7CEE7D17-1EC6-4F27-AD79-A0BDDB54EE70}</author>
  </authors>
  <commentList>
    <comment ref="D3" authorId="0" shapeId="0" xr:uid="{7CEE7D17-1EC6-4F27-AD79-A0BDDB54EE70}">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tc={688A6813-46CF-4EBF-98AE-6786F8E2F204}</author>
    <author>tc={E8629658-7A17-49AC-ABCC-B0D2186D8BCE}</author>
    <author>tc={24CD77E7-8B0B-42A7-AE71-9F6783B91234}</author>
    <author>tc={4722B9C4-29E1-47B6-B72A-FC455267F2AC}</author>
    <author>tc={B0A446DA-36AE-4063-8BE4-F998AA8A6EBA}</author>
    <author>tc={F3C76DA9-75B1-4C0D-BBFE-AA4F8DD987C3}</author>
  </authors>
  <commentList>
    <comment ref="A4" authorId="0" shapeId="0" xr:uid="{688A6813-46CF-4EBF-98AE-6786F8E2F204}">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5" authorId="1" shapeId="0" xr:uid="{E8629658-7A17-49AC-ABCC-B0D2186D8BCE}">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12" authorId="2" shapeId="0" xr:uid="{24CD77E7-8B0B-42A7-AE71-9F6783B91234}">
      <text>
        <t xml:space="preserve">[Threaded comment]
Your version of Excel allows you to read this threaded comment; however, any edits to it will get removed if the file is opened in a newer version of Excel. Learn more: https://go.microsoft.com/fwlink/?linkid=870924
Comment:
    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
      </text>
    </comment>
    <comment ref="A13" authorId="3" shapeId="0" xr:uid="{4722B9C4-29E1-47B6-B72A-FC455267F2AC}">
      <text>
        <t xml:space="preserve">[Threaded comment]
Your version of Excel allows you to read this threaded comment; however, any edits to it will get removed if the file is opened in a newer version of Excel. Learn more: https://go.microsoft.com/fwlink/?linkid=870924
Comment:
    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
      </text>
    </comment>
    <comment ref="A24" authorId="4" shapeId="0" xr:uid="{B0A446DA-36AE-4063-8BE4-F998AA8A6EBA}">
      <text>
        <t>[Threaded comment]
Your version of Excel allows you to read this threaded comment; however, any edits to it will get removed if the file is opened in a newer version of Excel. Learn more: https://go.microsoft.com/fwlink/?linkid=870924
Comment: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
      </text>
    </comment>
    <comment ref="A25" authorId="5" shapeId="0" xr:uid="{F3C76DA9-75B1-4C0D-BBFE-AA4F8DD987C3}">
      <text>
        <t xml:space="preserve">[Threaded comment]
Your version of Excel allows you to read this threaded comment; however, any edits to it will get removed if the file is opened in a newer version of Excel. Learn more: https://go.microsoft.com/fwlink/?linkid=870924
Comment:
    Help Text: The stock data should be used only if there is no sales data. 
Reply: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tc={0F66CDFB-8281-44D1-8DF9-D0C8210913FA}</author>
  </authors>
  <commentList>
    <comment ref="B2" authorId="0" shapeId="0" xr:uid="{0F66CDFB-8281-44D1-8DF9-D0C8210913FA}">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sharedStrings.xml><?xml version="1.0" encoding="utf-8"?>
<sst xmlns="http://schemas.openxmlformats.org/spreadsheetml/2006/main" count="2167" uniqueCount="1244">
  <si>
    <t>Required Field</t>
  </si>
  <si>
    <t>Selective Disclosure</t>
  </si>
  <si>
    <t>Allow Multiple Answers</t>
  </si>
  <si>
    <t>Schema Type</t>
  </si>
  <si>
    <t>Properties</t>
  </si>
  <si>
    <t>Parameter</t>
  </si>
  <si>
    <t>Question</t>
  </si>
  <si>
    <t>Answer</t>
  </si>
  <si>
    <t>Notes</t>
  </si>
  <si>
    <t>Project Details</t>
  </si>
  <si>
    <t>Yes</t>
  </si>
  <si>
    <t>No</t>
  </si>
  <si>
    <t>String</t>
  </si>
  <si>
    <t>N/A</t>
  </si>
  <si>
    <t>Summary Description of the Project</t>
  </si>
  <si>
    <t>Project activities that introduce low GHG emitting water purification systems to provide safe drinking water and displace water boiling using non-renewable biomass or fossil fuels</t>
  </si>
  <si>
    <t>ActivityImpactModule.projectScope</t>
  </si>
  <si>
    <t>Sectoral Scope</t>
  </si>
  <si>
    <t>Project Scope: 3</t>
  </si>
  <si>
    <t>ActivityImpactModule.projectType</t>
  </si>
  <si>
    <t>Project Type</t>
  </si>
  <si>
    <t>Displacement of a more-GHG-intensive output</t>
  </si>
  <si>
    <t>Type of Activity</t>
  </si>
  <si>
    <t>ActivityImpactModule.projectScale</t>
  </si>
  <si>
    <t>Project Scale</t>
  </si>
  <si>
    <t>Small scale</t>
  </si>
  <si>
    <t>ActivityImpactModule.GeographicLocation.latitude</t>
  </si>
  <si>
    <t>Project Location Latitude</t>
  </si>
  <si>
    <t>13° 43' 45.716" S</t>
  </si>
  <si>
    <t>ActivityImpactModule.GeographicLocation.longitude</t>
  </si>
  <si>
    <t>Project Location Longitude</t>
  </si>
  <si>
    <t>22° 0' 1.695" E</t>
  </si>
  <si>
    <t>GeoJSON</t>
  </si>
  <si>
    <t>ActivityImpactModule.GeographicLocation.geoJsonOrKml</t>
  </si>
  <si>
    <t>Project Location GeoJSON (GeoJSON supports the following geometry types: Point, LineString, Polygon, MultiPoint, MultiLineString, MultiPolygon.)</t>
  </si>
  <si>
    <t>(13° 43' 45.716" S, 22° 0' 1.695" E)</t>
  </si>
  <si>
    <t>Project Eligibility</t>
  </si>
  <si>
    <t>The project's objective is to implement low greenhouse gas emitting water purification systems for the provision of safe drinking water (SDW). This initiative falls within the efficiency improvements in thermal applications category, aiming to reduce the reliance on fossil fuels and non-renewable biomass traditionally used for water boiling. The project follows the AMS–III.AV methodology.</t>
  </si>
  <si>
    <t>AccountableImpactOrganization.name</t>
  </si>
  <si>
    <t>Project Participant Organization Name</t>
  </si>
  <si>
    <t>X Group Mining</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</si>
  <si>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</si>
  <si>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</si>
  <si>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</si>
  <si>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</si>
  <si>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</si>
  <si>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</si>
  <si>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</si>
  <si>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</si>
  <si>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Western Zambia</t>
  </si>
  <si>
    <t>Phone Number</t>
  </si>
  <si>
    <t xml:space="preserve">Project Participant Telephone </t>
  </si>
  <si>
    <t>(555) 222-3131</t>
  </si>
  <si>
    <t>Email</t>
  </si>
  <si>
    <t>Project Participant Email</t>
  </si>
  <si>
    <t>JD@gmail.com</t>
  </si>
  <si>
    <t>AccountableImpactOrganization.owners</t>
  </si>
  <si>
    <t>Project Ownership</t>
  </si>
  <si>
    <t>The project ownership is the legal right to control and operate the project activity</t>
  </si>
  <si>
    <t>Participation under other GHG Programs</t>
  </si>
  <si>
    <t>Other Forms of Environmental Credit</t>
  </si>
  <si>
    <t>Projects Rejected by Other GHG Programs</t>
  </si>
  <si>
    <t>The project has not been rejected by any GHG reduction or removal program.</t>
  </si>
  <si>
    <t>Select all that apply</t>
  </si>
  <si>
    <t>QualityStandard.methodologyAndTools</t>
  </si>
  <si>
    <t>Title and Reference of Methodologies</t>
  </si>
  <si>
    <t>CDM - AMS-III.AV.</t>
  </si>
  <si>
    <t>Date</t>
  </si>
  <si>
    <t>ActivityImpactModule.projectStartDate</t>
  </si>
  <si>
    <t>Project Start Date</t>
  </si>
  <si>
    <t>Date Range</t>
  </si>
  <si>
    <t>ActivityImpactModule.projectCreditingPeriod</t>
  </si>
  <si>
    <t>Project Crediting Period</t>
  </si>
  <si>
    <t>01/01/2015-12/31/2024</t>
  </si>
  <si>
    <t>ActivityImpactModule.projectMonitoringPeriod</t>
  </si>
  <si>
    <t>Project Monitoring Period</t>
  </si>
  <si>
    <t>Project Monitoring Plan</t>
  </si>
  <si>
    <t>Monitoring plan was structured based on AMS-III.AV criteria</t>
  </si>
  <si>
    <t>Compliance with Laws, Statutes and Other Regulatory Frameworks</t>
  </si>
  <si>
    <t>Reliance is compliant with the legal requirements of Zambia</t>
  </si>
  <si>
    <t>Eligibility Criteria</t>
  </si>
  <si>
    <t>Not applicable, this is not a grouped project.</t>
  </si>
  <si>
    <t>CoBenefit.unSdg</t>
  </si>
  <si>
    <t>Sustainable development</t>
  </si>
  <si>
    <t>The project contributes to climate action through GHG emission reductions due to reduced demand for fossil fuels and NRB</t>
  </si>
  <si>
    <t>Further Information</t>
  </si>
  <si>
    <t>There is no further relevant information.</t>
  </si>
  <si>
    <t>Additionality Tool Determination</t>
  </si>
  <si>
    <t>If/Then</t>
  </si>
  <si>
    <t xml:space="preserve">The additionality of a project activity shall be demonstrated, according to the Methodological TOOL 01 “Tool for the demonstration and assessment of additionality” or Methodological TOOL 21: “Demonstration of additionality of small-scale project activities” or the Methodological TOOL 19: “Demonstration of additionality of microscale project activities”. Which additionality tool will be used in this project? </t>
  </si>
  <si>
    <t>Tool 01</t>
  </si>
  <si>
    <t>Baseline Emissions</t>
  </si>
  <si>
    <t>Auto-Calculate</t>
  </si>
  <si>
    <t>ImpactClaimCheckpoint.efBefore</t>
  </si>
  <si>
    <t>BEy</t>
  </si>
  <si>
    <t>Baseline emissions during the year y in (t CO2e)</t>
  </si>
  <si>
    <t>Number</t>
  </si>
  <si>
    <t>m</t>
  </si>
  <si>
    <t>Fraction of functional appliances that are providing the SDW (%)</t>
  </si>
  <si>
    <t>Xboil</t>
  </si>
  <si>
    <t xml:space="preserve">Fraction of the population served by the project activity for which the common practice of water treatment is or would have been water boiling. </t>
  </si>
  <si>
    <t>In order to calculate the specific energy consumption (SEC) required to boil one litre of water would you like to use default values?</t>
  </si>
  <si>
    <t xml:space="preserve">If SEC is calculated using default values, select what the replaced system
or the system that would have been used is: </t>
  </si>
  <si>
    <t>fossil fuel combusting system</t>
  </si>
  <si>
    <t>SEC</t>
  </si>
  <si>
    <t>Specific energy consumption required to boil one litre of water (kJ/L)</t>
  </si>
  <si>
    <t>WH</t>
  </si>
  <si>
    <t>Specific heat of water (kJ/L oC). Use a default value of 4.186 kJ/L oC</t>
  </si>
  <si>
    <t>Tf</t>
  </si>
  <si>
    <t>Final temperature (oC). Use a default value of 100 °C9</t>
  </si>
  <si>
    <t>Ti</t>
  </si>
  <si>
    <t>Initial temperature of water (°C). Use annual average ambient temperature;10 or use a default value of 20 °C</t>
  </si>
  <si>
    <t>WHE</t>
  </si>
  <si>
    <t>Latent heat of water evaporation (kJ/L)</t>
  </si>
  <si>
    <t>nwb</t>
  </si>
  <si>
    <t>Efficiency of the water boiling systems being replaced, estimated ex ante</t>
  </si>
  <si>
    <t>nwb default</t>
  </si>
  <si>
    <t>Efficiency of the water boiling systems being replaced, estimated ex ante (Default)</t>
  </si>
  <si>
    <t>[Click to add fuel type]</t>
  </si>
  <si>
    <t>Is the baseline fuel type fossil fuel?</t>
  </si>
  <si>
    <t>BLfuel,i</t>
  </si>
  <si>
    <t>Proportions of baseline fuel type i (NRB and/or fossil fuels) used in the absence of the project activity (fraction)</t>
  </si>
  <si>
    <t>fi</t>
  </si>
  <si>
    <t>Fraction of non-renewable fuel type i used in the absence of the project activity in year y. For biomass, it is the fraction of woody biomass that can be established as non-renewable biomass (fNRB).</t>
  </si>
  <si>
    <t>EFprojected_fossil fuel,i</t>
  </si>
  <si>
    <t>Emission factor of the fuel type i substituted (t CO2/TJ)</t>
  </si>
  <si>
    <t>Equipment Information</t>
  </si>
  <si>
    <t>Select which option applies to your project, the quantity of purified water in a year is:
Option 1: Directly monitored
Option 2: Indirectly monitored</t>
  </si>
  <si>
    <t>Option 2</t>
  </si>
  <si>
    <t>For Option 2, the quantity of purified water should be monitored and calculated based on the following options:
Option 2.1: The capacity of the equipment based on the manufacturers'
specifications, and the usage time of the equipment.
Option 2.2: The population serviced by the project activity and an average volume of drinking water per person per day.</t>
  </si>
  <si>
    <t>Option 2.1</t>
  </si>
  <si>
    <t>QPWy</t>
  </si>
  <si>
    <t xml:space="preserve">Total quantity of water purified by the project in year y (L) </t>
  </si>
  <si>
    <t>Equipment Information Option 1</t>
  </si>
  <si>
    <t>QPWy Option 1</t>
  </si>
  <si>
    <t>Total quantity of water purified by the project in year y (L) (Directly Monitored)</t>
  </si>
  <si>
    <t>Equipment Information Option 2.1</t>
  </si>
  <si>
    <t>QPWy Option 2</t>
  </si>
  <si>
    <t>Total quantity of water purified by the project in year y (L) (Indirectly Monitored)</t>
  </si>
  <si>
    <t>[Click to add equipment]</t>
  </si>
  <si>
    <t>QPWx,y Option 2.1</t>
  </si>
  <si>
    <t>Total quantity of water purified by equipment x (L) (Indirectly Monitored)</t>
  </si>
  <si>
    <t>Water Purification Device Name (i.e. Device 1)</t>
  </si>
  <si>
    <t>Device 1</t>
  </si>
  <si>
    <t>q,i</t>
  </si>
  <si>
    <t>Capacity of the water purification device (L/hour) provided by the manufacturer</t>
  </si>
  <si>
    <t>t</t>
  </si>
  <si>
    <t>Usage time (hours/year)</t>
  </si>
  <si>
    <t xml:space="preserve">[Click to add equipment] </t>
  </si>
  <si>
    <t>Device 2</t>
  </si>
  <si>
    <t>Equipment Information Option 2.2</t>
  </si>
  <si>
    <t>QPWx,y Option 2.2</t>
  </si>
  <si>
    <t>Py</t>
  </si>
  <si>
    <t>Population who consumes the purified water serviced by the project activity in year y</t>
  </si>
  <si>
    <t>QPWpp</t>
  </si>
  <si>
    <t>Average volume of drinking water per person per day (L/person/day) determined ex ante of the crediting period through a baseline survey</t>
  </si>
  <si>
    <t>Project Activity Emissions</t>
  </si>
  <si>
    <t>ImpactClaimCheckpoint.efAfter</t>
  </si>
  <si>
    <t>PEy</t>
  </si>
  <si>
    <t>Project activity emissions (tCO2e)</t>
  </si>
  <si>
    <t>PEFF,y</t>
  </si>
  <si>
    <t>Emissions from fossil fuel combustion (tCO2e)</t>
  </si>
  <si>
    <t>PEEC,y</t>
  </si>
  <si>
    <t>Emissions from electricity consumption (tCO2e)</t>
  </si>
  <si>
    <t>Leakage Emissions</t>
  </si>
  <si>
    <t>LEy</t>
  </si>
  <si>
    <t>Leakage emissions from project activity. Where relevant leakage relating to the non-renewable woody biomass shall be assessed as per the relevant procedures of AMS-I.E.</t>
  </si>
  <si>
    <t>Emission Reductions</t>
  </si>
  <si>
    <t>ImpactClaim.quantity</t>
  </si>
  <si>
    <t>ERy</t>
  </si>
  <si>
    <t>Emission reductions in year y (t CO2e/yr)</t>
  </si>
  <si>
    <t>Multiple Answers</t>
  </si>
  <si>
    <t>TOOL 01: For the demonstration and assessment of additionality</t>
  </si>
  <si>
    <t>no</t>
  </si>
  <si>
    <t xml:space="preserve">if/then </t>
  </si>
  <si>
    <t xml:space="preserve">Step 0 : First-of-its-kind project activities </t>
  </si>
  <si>
    <t xml:space="preserve">Is the proposed project activity the first-of-its-kind? </t>
  </si>
  <si>
    <t>If Yes: Project is Additional
If No: Move to Step 1</t>
  </si>
  <si>
    <t>yes</t>
  </si>
  <si>
    <t>string</t>
  </si>
  <si>
    <t>Provide explanation to justify answer.</t>
  </si>
  <si>
    <t>(Explanation/proof)</t>
  </si>
  <si>
    <t>Follow up to previous question.</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</si>
  <si>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</si>
  <si>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</si>
  <si>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 Yes</t>
  </si>
  <si>
    <t>If both Yes: then proceed to Step 2 (Investment analysis) or Step 3 (Barrier analysis)
If any No: Project is not additional.</t>
  </si>
  <si>
    <t>Step 2: Investment analysis</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</si>
  <si>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</si>
  <si>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</si>
  <si>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</si>
  <si>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</si>
  <si>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</si>
  <si>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</si>
  <si>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</si>
  <si>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</si>
  <si>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 xml:space="preserve">Tool 03: Tool to calculate project or leakage CO2 emissions from fossil fuel combustion </t>
  </si>
  <si>
    <t>Auto-Calculated</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</si>
  <si>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</si>
  <si>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</si>
  <si>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</si>
  <si>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</si>
  <si>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</si>
  <si>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</si>
  <si>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</si>
  <si>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</si>
  <si>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</si>
  <si>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</si>
  <si>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</si>
  <si>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</si>
  <si>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</si>
  <si>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</si>
  <si>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</si>
  <si>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</si>
  <si>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</si>
  <si>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</si>
  <si>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</si>
  <si>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</si>
  <si>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</si>
  <si>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</si>
  <si>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</si>
  <si>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</si>
  <si>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</si>
  <si>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</si>
  <si>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</si>
  <si>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</si>
  <si>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</si>
  <si>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</si>
  <si>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</si>
  <si>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</si>
  <si>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</si>
  <si>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</si>
  <si>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</si>
  <si>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</si>
  <si>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</si>
  <si>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</si>
  <si>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</si>
  <si>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</si>
  <si>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</si>
  <si>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</si>
  <si>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</si>
  <si>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</si>
  <si>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</si>
  <si>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</si>
  <si>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</si>
  <si>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</si>
  <si>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</si>
  <si>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</si>
  <si>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</si>
  <si>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</si>
  <si>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</si>
  <si>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</si>
  <si>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</si>
  <si>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</si>
  <si>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</si>
  <si>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</si>
  <si>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j</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</si>
  <si>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</si>
  <si>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</si>
  <si>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</si>
  <si>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</si>
  <si>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</si>
  <si>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</si>
  <si>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</si>
  <si>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</si>
  <si>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</si>
  <si>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k</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</si>
  <si>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</si>
  <si>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</si>
  <si>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</si>
  <si>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</si>
  <si>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</si>
  <si>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</si>
  <si>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</si>
  <si>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</si>
  <si>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</si>
  <si>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</si>
  <si>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</si>
  <si>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</si>
  <si>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</si>
  <si>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</si>
  <si>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</si>
  <si>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</si>
  <si>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</si>
  <si>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</si>
  <si>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</si>
  <si>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</si>
  <si>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</si>
  <si>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</si>
  <si>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</si>
  <si>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</si>
  <si>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</si>
  <si>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</si>
  <si>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</si>
  <si>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</si>
  <si>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</si>
  <si>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</si>
  <si>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</si>
  <si>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</si>
  <si>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</si>
  <si>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</si>
  <si>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</si>
  <si>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</si>
  <si>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</si>
  <si>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</si>
  <si>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</si>
  <si>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</si>
  <si>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</si>
  <si>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</si>
  <si>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</si>
  <si>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</si>
  <si>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</si>
  <si>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</si>
  <si>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</si>
  <si>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</si>
  <si>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</si>
  <si>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</si>
  <si>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</si>
  <si>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</si>
  <si>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</si>
  <si>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</si>
  <si>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</si>
  <si>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</si>
  <si>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</si>
  <si>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</si>
  <si>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</si>
  <si>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</si>
  <si>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</si>
  <si>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</si>
  <si>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</si>
  <si>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</si>
  <si>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</si>
  <si>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</si>
  <si>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</si>
  <si>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</si>
  <si>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</si>
  <si>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</si>
  <si>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</si>
  <si>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Auto-calculate</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</si>
  <si>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</si>
  <si>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</si>
  <si>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</si>
  <si>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</si>
  <si>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</si>
  <si>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</si>
  <si>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Select one</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</si>
  <si>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</si>
  <si>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</si>
  <si>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</si>
  <si>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</si>
  <si>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</si>
  <si>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</si>
  <si>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</si>
  <si>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</si>
  <si>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</si>
  <si>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</si>
  <si>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</si>
  <si>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</si>
  <si>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</si>
  <si>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</si>
  <si>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</si>
  <si>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</si>
  <si>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</si>
  <si>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</si>
  <si>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</si>
  <si>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</si>
  <si>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</si>
  <si>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</si>
  <si>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</si>
  <si>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</si>
  <si>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</si>
  <si>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</si>
  <si>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</si>
  <si>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</si>
  <si>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</si>
  <si>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</si>
  <si>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</si>
  <si>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</si>
  <si>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</si>
  <si>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</si>
  <si>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</si>
  <si>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</si>
  <si>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</si>
  <si>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</si>
  <si>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</si>
  <si>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</si>
  <si>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</si>
  <si>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</si>
  <si>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</si>
  <si>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</si>
  <si>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</si>
  <si>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</si>
  <si>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</si>
  <si>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</si>
  <si>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</si>
  <si>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</si>
  <si>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</si>
  <si>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</si>
  <si>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</si>
  <si>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</si>
  <si>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</si>
  <si>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</si>
  <si>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</si>
  <si>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</si>
  <si>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</si>
  <si>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</si>
  <si>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</si>
  <si>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</si>
  <si>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</si>
  <si>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</si>
  <si>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</si>
  <si>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</si>
  <si>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</si>
  <si>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</si>
  <si>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</si>
  <si>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</si>
  <si>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</si>
  <si>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</si>
  <si>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</si>
  <si>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</si>
  <si>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</si>
  <si>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</si>
  <si>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Required</t>
  </si>
  <si>
    <t xml:space="preserve">Select the applicable project type. </t>
  </si>
  <si>
    <t>Type I: Project activities up to 5 MW that employ renewable energy as their primary technology.</t>
  </si>
  <si>
    <t xml:space="preserve">Select One </t>
  </si>
  <si>
    <t xml:space="preserve">Does the project involve multiple components? </t>
  </si>
  <si>
    <t xml:space="preserve">Yes </t>
  </si>
  <si>
    <t xml:space="preserve">Does each component meet the microscale threshold?  </t>
  </si>
  <si>
    <t xml:space="preserve">Must be yes </t>
  </si>
  <si>
    <t xml:space="preserve">Do the sums of each component type meet the respective microscale thresholds?  </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</si>
  <si>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</si>
  <si>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Must be no</t>
  </si>
  <si>
    <t xml:space="preserve">Do the results of "TOOL 20: Assessment of debundling for SSC project activities" deem the project to be either 1) a debundled component of a large-scale activity but can qualify, or 2) not a debundled component of a large-scale activity? </t>
  </si>
  <si>
    <t xml:space="preserve">Applicability </t>
  </si>
  <si>
    <t xml:space="preserve">Type I: Project activities up to 5 MW that employ renewable energy as their primary technology. </t>
  </si>
  <si>
    <t>One must be additional</t>
  </si>
  <si>
    <t xml:space="preserve">The geographic location of the project activity in one of the least developed countries or the small island developing States (LDCs/SIDS) or in a SUZ of the host country? </t>
  </si>
  <si>
    <t xml:space="preserve">If yes, additional </t>
  </si>
  <si>
    <t xml:space="preserve">Is the project activity an off-grid activity supplying energy to households/communities (less than 12 hours’ grid availability per 24 hours is also considered “off-grid” for this assessment)? </t>
  </si>
  <si>
    <t xml:space="preserve">Does the project activity consist of a qualifying technology/measure for distributed energy generation (not connected to a national or regional grid) where end users are households, communities or small and medium-sized enterprises (SMEs)? </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</si>
  <si>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</si>
  <si>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Additionality</t>
  </si>
  <si>
    <t xml:space="preserve">Type II: Energy efficiency project activities that aim to achieve energy savings at a scale of no more than 20 GWh per year. </t>
  </si>
  <si>
    <t xml:space="preserve">Is the geographic location of the project activity is in an LDC/SIDS or SUZ of the host country? </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</si>
  <si>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</si>
  <si>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III: Other project activities not included in Type I or Type II that aim to achieve GHG emissions reductions at a scale of no more than 20 ktCO2e per year.</t>
  </si>
  <si>
    <t>Does the project activity consist of one or more of the following technology/measures related to an emission reduction activity where end users of the technology/measure are households, communities, or SMEs? i) Solar lamps; ii) Biogas digesters.</t>
  </si>
  <si>
    <t>Determination of penetration of proposed technology/measure</t>
  </si>
  <si>
    <t>Indicate the market penetration of the proposed technology based on annual sales of units, in the applicable geographic area.</t>
  </si>
  <si>
    <t>Blank</t>
  </si>
  <si>
    <t xml:space="preserve">If &lt;= 2.5%, additional </t>
  </si>
  <si>
    <t>Indicate the market penetration of the proposed technology based on stock of units, in the applicable geographic area.</t>
  </si>
  <si>
    <t xml:space="preserve">If &lt;= 1.5%, additional </t>
  </si>
  <si>
    <t xml:space="preserve">Final Result </t>
  </si>
  <si>
    <t xml:space="preserve">Auto-calculate </t>
  </si>
  <si>
    <t>Applicable Project Types</t>
  </si>
  <si>
    <t>Yes/No</t>
  </si>
  <si>
    <t>Type II: Energy efficiency project activities that aim to achieve energy savings at a scale of no more than 20 GWh per year.</t>
  </si>
  <si>
    <t>NA</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</si>
  <si>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</si>
  <si>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</si>
  <si>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</si>
  <si>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</si>
  <si>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</si>
  <si>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</si>
  <si>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</si>
  <si>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</si>
  <si>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</si>
  <si>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</si>
  <si>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</si>
  <si>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</si>
  <si>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</si>
  <si>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</si>
  <si>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</si>
  <si>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</si>
  <si>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</si>
  <si>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</si>
  <si>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</si>
  <si>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</si>
  <si>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</si>
  <si>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CPA is automatically additional
If No: Use regular additionality procedure</t>
  </si>
  <si>
    <t>Regular Additionality Procedure</t>
  </si>
  <si>
    <t>Help Text</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</si>
  <si>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</si>
  <si>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</si>
  <si>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</si>
  <si>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</si>
  <si>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</si>
  <si>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Fraction of woody biomass that can be established as non-renewable-to-charcoal conversion factor</t>
  </si>
  <si>
    <t>fNRB Fraction of non-renewable biomass in the applicable area in the relevant period (fraction or %)</t>
  </si>
  <si>
    <t>NRB Quantity of non-renewable biomass consumed in the applicable area in
the relevant period (tonnes)</t>
  </si>
  <si>
    <t>RB Quantity of renewable biomass that is available on a sustainable basis in
the applicable area in the relevant period (tonnes)_x000D_</t>
  </si>
  <si>
    <t xml:space="preserve">MAIforest,i Mean Annual Increment of woody biomass growth per hectare in subcategory i of forest areas in the relevant period (tonnes/ha/yr) </t>
  </si>
  <si>
    <t>MAIother,i Mean Annual Increment of woody biomass growth per hectare in subcategory i of other land areas in the relevant period (tonnes/ha/yr)_x000D_</t>
  </si>
  <si>
    <t>Fforest,i Extent of forest in sub-category i in the relevant period (ha)_x000D_</t>
  </si>
  <si>
    <t>Fother,i Extent of other land in sub-category i in the relevant period (ha)</t>
  </si>
  <si>
    <t>Pforest,i Extent of non-accessible area (e.g. protected area where extraction of
wood is prohibited, geographically remote area) within forest areas (in subcategory i) in the relevant period (ha)</t>
  </si>
  <si>
    <t>Pother,i Extent of non-accessible area (e.g. protected area where extraction of
wood is prohibited, geographically remote area) within other land areas (in
sub-category i) in the relevant period (ha)</t>
  </si>
  <si>
    <t>H Total consumption of woody biomass in the applicable area in the relevant period (tonnes)</t>
  </si>
  <si>
    <t>HW Average consumption of wood fuel per household, including fuelwood and
charcoal, in the applicable area in the relevant period (tonnes//household)</t>
  </si>
  <si>
    <t>CE Commercial woody biomass consumption for energy applications (e.g.
commercial, industrial or institutional uses of woody biomass in ovens,
boilers etc.) that are extracted from forests or other land areas in the applicable area in the relevant period (tonnes)</t>
  </si>
  <si>
    <t>NE Commercial woody biomass consumption for non-energy applications
(e.g. construction, furniture) that are extracted from forests or other land
areas in the applicable area in the relevant period (tonnes)</t>
  </si>
  <si>
    <t>N Number of households consuming wood fuel within the applicable area in
the relevant period (number)</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</si>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</sst>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5">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rgb="FF000000"/>
      <name val="Calibri"/>
      <family val="2"/>
      <scheme val="minor"/>
    </font>
    <font>
      <sz val="11"/>
      <color rgb="FF000000"/>
      <name val="Calibri"/>
      <family val="2"/>
      <scheme val="minor"/>
    </font>
    <font>
      <b/>
      <sz val="16"/>
      <color rgb="FF000000"/>
      <name val="Calibri"/>
      <family val="2"/>
      <scheme val="minor"/>
    </font>
    <font>
      <sz val="14"/>
      <color theme="1"/>
      <name val="Calibri"/>
      <family val="2"/>
      <scheme val="minor"/>
    </font>
    <font>
      <sz val="20"/>
      <color theme="1"/>
      <name val="Calibri"/>
      <family val="2"/>
      <scheme val="minor"/>
    </font>
    <font>
      <b/>
      <sz val="14"/>
      <color theme="1"/>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vertAlign val="subscript"/>
      <sz val="20"/>
      <color theme="1"/>
      <name val="Calibri"/>
      <family val="2"/>
      <scheme val="minor"/>
    </font>
    <font>
      <b/>
      <u/>
      <sz val="11"/>
      <color theme="1"/>
      <name val="Calibri"/>
      <family val="2"/>
      <scheme val="minor"/>
    </font>
    <font>
      <b/>
      <sz val="11"/>
      <color rgb="FF000000"/>
      <name val="Calibri"/>
      <family val="2"/>
      <scheme val="minor"/>
    </font>
    <font>
      <sz val="18"/>
      <color rgb="FF000000"/>
      <name val="Calibri"/>
      <family val="2"/>
    </font>
    <font>
      <vertAlign val="subscript"/>
      <sz val="18"/>
      <color rgb="FF000000"/>
      <name val="Calibri"/>
      <family val="2"/>
    </font>
    <font>
      <b/>
      <sz val="12"/>
      <color theme="1"/>
      <name val="Calibri"/>
      <family val="2"/>
      <scheme val="minor"/>
    </font>
  </fonts>
  <fills count="11">
    <fill>
      <patternFill patternType="none"/>
    </fill>
    <fill>
      <patternFill patternType="gray125"/>
    </fill>
    <fill>
      <patternFill patternType="solid">
        <fgColor rgb="FFBFBFBF"/>
        <bgColor rgb="FF000000"/>
      </patternFill>
    </fill>
    <fill>
      <patternFill patternType="solid">
        <fgColor theme="9" tint="0.59999389629810485"/>
        <bgColor indexed="64"/>
      </patternFill>
    </fill>
    <fill>
      <patternFill patternType="solid">
        <fgColor theme="0" tint="-0.49998474074526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2" tint="-9.9978637043366805E-2"/>
        <bgColor indexed="64"/>
      </patternFill>
    </fill>
  </fills>
  <borders count="16">
    <border>
      <left/>
      <right/>
      <top/>
      <bottom/>
      <diagonal/>
    </border>
    <border>
      <left/>
      <right/>
      <top style="thick">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43" fontId="1" fillId="0" borderId="0" applyFont="0" applyFill="0" applyBorder="0" applyAlignment="0" applyProtection="0"/>
  </cellStyleXfs>
  <cellXfs count="95">
    <xf numFmtId="0" fontId="0" fillId="0" borderId="0" xfId="0"/>
    <xf numFmtId="0" fontId="4" fillId="0" borderId="0" xfId="0" applyFont="1" applyAlignment="1">
      <alignment horizontal="center" wrapText="1"/>
    </xf>
    <xf numFmtId="0" fontId="4" fillId="0" borderId="0" xfId="0" applyFont="1" applyAlignment="1">
      <alignment horizontal="center"/>
    </xf>
    <xf numFmtId="0" fontId="5" fillId="0" borderId="0" xfId="0" applyFont="1"/>
    <xf numFmtId="0" fontId="0" fillId="0" borderId="0" xfId="0" applyAlignment="1">
      <alignment wrapText="1"/>
    </xf>
    <xf numFmtId="0" fontId="5" fillId="0" borderId="0" xfId="0" applyFont="1" applyAlignment="1">
      <alignment horizontal="left"/>
    </xf>
    <xf numFmtId="0" fontId="3" fillId="0" borderId="0" xfId="1" applyAlignment="1">
      <alignment horizontal="left"/>
    </xf>
    <xf numFmtId="14" fontId="5" fillId="0" borderId="0" xfId="0" applyNumberFormat="1"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0" fillId="0" borderId="0" xfId="0" applyAlignment="1">
      <alignment horizontal="left"/>
    </xf>
    <xf numFmtId="0" fontId="5" fillId="3" borderId="0" xfId="0" applyFont="1" applyFill="1" applyAlignment="1">
      <alignment horizontal="left" vertical="center"/>
    </xf>
    <xf numFmtId="0" fontId="5" fillId="3" borderId="0" xfId="0" applyFont="1" applyFill="1"/>
    <xf numFmtId="0" fontId="7" fillId="3" borderId="0" xfId="0" applyFont="1"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left"/>
    </xf>
    <xf numFmtId="0" fontId="5" fillId="0" borderId="0" xfId="0" applyFont="1" applyAlignment="1">
      <alignment horizontal="left" vertic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8" fillId="0" borderId="0" xfId="0" applyFont="1" applyAlignment="1">
      <alignment horizontal="center" vertical="center"/>
    </xf>
    <xf numFmtId="0" fontId="9" fillId="4" borderId="0" xfId="0" applyFont="1" applyFill="1"/>
    <xf numFmtId="0" fontId="2" fillId="0" borderId="1" xfId="0" applyFont="1" applyBorder="1" applyAlignment="1">
      <alignment wrapText="1"/>
    </xf>
    <xf numFmtId="0" fontId="2" fillId="5" borderId="1" xfId="0" applyFont="1" applyFill="1" applyBorder="1"/>
    <xf numFmtId="0" fontId="2" fillId="0" borderId="1" xfId="0" applyFont="1" applyBorder="1"/>
    <xf numFmtId="0" fontId="2" fillId="6" borderId="0" xfId="0" applyFont="1" applyFill="1"/>
    <xf numFmtId="10" fontId="0" fillId="0" borderId="0" xfId="0" applyNumberFormat="1"/>
    <xf numFmtId="0" fontId="9" fillId="0" borderId="1" xfId="0" applyFont="1" applyBorder="1"/>
    <xf numFmtId="0" fontId="9" fillId="5" borderId="1" xfId="0" applyFont="1" applyFill="1" applyBorder="1"/>
    <xf numFmtId="0" fontId="2" fillId="0" borderId="0" xfId="0" applyFont="1"/>
    <xf numFmtId="0" fontId="0" fillId="7" borderId="0" xfId="0" applyFill="1"/>
    <xf numFmtId="0" fontId="0" fillId="7" borderId="0" xfId="0" applyFill="1" applyAlignment="1">
      <alignment wrapText="1"/>
    </xf>
    <xf numFmtId="0" fontId="0" fillId="0" borderId="0" xfId="0" applyAlignment="1">
      <alignment horizontal="right"/>
    </xf>
    <xf numFmtId="0" fontId="0" fillId="5" borderId="0" xfId="0" applyFill="1"/>
    <xf numFmtId="0" fontId="0" fillId="5" borderId="0" xfId="0" applyFill="1" applyAlignment="1">
      <alignment wrapText="1"/>
    </xf>
    <xf numFmtId="0" fontId="0" fillId="5" borderId="0" xfId="0" applyFill="1" applyAlignment="1">
      <alignment horizontal="right"/>
    </xf>
    <xf numFmtId="0" fontId="0" fillId="7" borderId="0" xfId="0" applyFill="1" applyAlignment="1">
      <alignment horizontal="right"/>
    </xf>
    <xf numFmtId="0" fontId="10" fillId="5" borderId="0" xfId="0" applyFont="1" applyFill="1" applyAlignment="1">
      <alignment horizontal="center" vertical="center"/>
    </xf>
    <xf numFmtId="0" fontId="0" fillId="5" borderId="0" xfId="0" applyFill="1" applyAlignment="1">
      <alignment horizontal="left" vertical="center" wrapText="1"/>
    </xf>
    <xf numFmtId="0" fontId="0" fillId="5" borderId="0" xfId="0" applyFill="1" applyAlignment="1">
      <alignment horizontal="left"/>
    </xf>
    <xf numFmtId="0" fontId="12" fillId="0" borderId="0" xfId="0" applyFont="1"/>
    <xf numFmtId="0" fontId="0" fillId="0" borderId="0" xfId="0" applyAlignment="1">
      <alignment horizontal="left" vertical="center" wrapText="1"/>
    </xf>
    <xf numFmtId="0" fontId="0" fillId="7" borderId="0" xfId="0" applyFill="1" applyAlignment="1">
      <alignment horizontal="left" vertical="center" wrapText="1"/>
    </xf>
    <xf numFmtId="0" fontId="12" fillId="5" borderId="0" xfId="0" applyFont="1" applyFill="1" applyAlignment="1">
      <alignment horizontal="center" vertical="center"/>
    </xf>
    <xf numFmtId="0" fontId="12" fillId="0" borderId="0" xfId="0" applyFont="1" applyAlignment="1">
      <alignment horizontal="center" vertical="center"/>
    </xf>
    <xf numFmtId="0" fontId="12" fillId="5" borderId="0" xfId="0" applyFont="1" applyFill="1"/>
    <xf numFmtId="0" fontId="0" fillId="5" borderId="0" xfId="0" applyFill="1" applyAlignment="1">
      <alignment vertical="center" wrapText="1"/>
    </xf>
    <xf numFmtId="0" fontId="0" fillId="0" borderId="0" xfId="0" applyAlignment="1">
      <alignment horizontal="center" vertical="center"/>
    </xf>
    <xf numFmtId="0" fontId="0" fillId="7" borderId="0" xfId="0" applyFill="1" applyAlignment="1">
      <alignment horizontal="center" vertical="center"/>
    </xf>
    <xf numFmtId="0" fontId="16" fillId="7" borderId="0" xfId="0" applyFont="1" applyFill="1" applyAlignment="1">
      <alignment horizontal="left" vertical="center"/>
    </xf>
    <xf numFmtId="0" fontId="16" fillId="7" borderId="0" xfId="0" applyFont="1" applyFill="1" applyAlignment="1">
      <alignment horizontal="left" vertical="center" wrapText="1"/>
    </xf>
    <xf numFmtId="0" fontId="17" fillId="7" borderId="0" xfId="0" applyFont="1" applyFill="1" applyAlignment="1">
      <alignment wrapText="1"/>
    </xf>
    <xf numFmtId="0" fontId="16" fillId="0" borderId="0" xfId="0" applyFont="1"/>
    <xf numFmtId="0" fontId="16" fillId="5" borderId="0" xfId="0" applyFont="1" applyFill="1"/>
    <xf numFmtId="0" fontId="12" fillId="0" borderId="0" xfId="0" applyFont="1" applyAlignment="1">
      <alignment horizontal="center"/>
    </xf>
    <xf numFmtId="0" fontId="0" fillId="7" borderId="0" xfId="0" applyFill="1" applyAlignment="1">
      <alignment vertical="center" wrapText="1"/>
    </xf>
    <xf numFmtId="0" fontId="0" fillId="7" borderId="0" xfId="0" applyFill="1" applyAlignment="1">
      <alignment vertical="center"/>
    </xf>
    <xf numFmtId="0" fontId="8" fillId="5" borderId="0" xfId="0" applyFont="1" applyFill="1" applyAlignment="1">
      <alignment vertical="center"/>
    </xf>
    <xf numFmtId="0" fontId="0" fillId="5" borderId="0" xfId="0" applyFill="1" applyAlignment="1">
      <alignment horizontal="left" wrapText="1"/>
    </xf>
    <xf numFmtId="0" fontId="0" fillId="5" borderId="0" xfId="0" applyFill="1" applyAlignment="1">
      <alignment vertical="center"/>
    </xf>
    <xf numFmtId="0" fontId="21" fillId="0" borderId="0" xfId="0" applyFont="1" applyAlignment="1">
      <alignment horizontal="left"/>
    </xf>
    <xf numFmtId="0" fontId="0" fillId="7" borderId="0" xfId="0" applyFill="1" applyAlignment="1">
      <alignment horizontal="left" wrapText="1"/>
    </xf>
    <xf numFmtId="0" fontId="22" fillId="5" borderId="0" xfId="0" applyFont="1" applyFill="1" applyAlignment="1">
      <alignment vertical="center"/>
    </xf>
    <xf numFmtId="0" fontId="22" fillId="0" borderId="0" xfId="0" applyFont="1" applyAlignment="1">
      <alignment vertical="center"/>
    </xf>
    <xf numFmtId="0" fontId="24" fillId="0" borderId="5" xfId="0" applyFont="1" applyBorder="1" applyAlignment="1">
      <alignment horizontal="center"/>
    </xf>
    <xf numFmtId="0" fontId="24" fillId="0" borderId="5" xfId="0" applyFont="1" applyBorder="1" applyAlignment="1">
      <alignment horizontal="center" wrapText="1"/>
    </xf>
    <xf numFmtId="0" fontId="0" fillId="0" borderId="6" xfId="0" applyBorder="1"/>
    <xf numFmtId="0" fontId="0" fillId="0" borderId="7" xfId="0" applyBorder="1"/>
    <xf numFmtId="164" fontId="0" fillId="0" borderId="8" xfId="2" applyNumberFormat="1" applyFont="1" applyBorder="1"/>
    <xf numFmtId="0" fontId="0" fillId="0" borderId="9" xfId="0" applyBorder="1"/>
    <xf numFmtId="0" fontId="0" fillId="0" borderId="10" xfId="0" applyBorder="1"/>
    <xf numFmtId="164" fontId="0" fillId="0" borderId="11" xfId="2" applyNumberFormat="1" applyFont="1" applyBorder="1"/>
    <xf numFmtId="0" fontId="0" fillId="0" borderId="9" xfId="0" applyBorder="1" applyAlignment="1">
      <alignment wrapText="1"/>
    </xf>
    <xf numFmtId="0" fontId="0" fillId="0" borderId="12" xfId="0" applyBorder="1"/>
    <xf numFmtId="0" fontId="0" fillId="0" borderId="13" xfId="0" applyBorder="1"/>
    <xf numFmtId="164" fontId="0" fillId="0" borderId="14" xfId="2" applyNumberFormat="1" applyFont="1" applyBorder="1"/>
    <xf numFmtId="0" fontId="5" fillId="7" borderId="0" xfId="0" applyFont="1" applyFill="1"/>
    <xf numFmtId="0" fontId="0" fillId="8" borderId="0" xfId="0" applyFill="1"/>
    <xf numFmtId="0" fontId="2" fillId="0" borderId="10" xfId="0" applyFont="1" applyBorder="1" applyAlignment="1">
      <alignment horizontal="center" vertical="top"/>
    </xf>
    <xf numFmtId="0" fontId="2" fillId="0" borderId="15" xfId="0" applyFont="1" applyBorder="1" applyAlignment="1">
      <alignment horizontal="center" vertical="top" wrapText="1"/>
    </xf>
    <xf numFmtId="0" fontId="0" fillId="10" borderId="0" xfId="0" applyFill="1"/>
    <xf numFmtId="0" fontId="5" fillId="0" borderId="0" xfId="0" applyFont="1" applyAlignment="1">
      <alignment wrapText="1"/>
    </xf>
    <xf numFmtId="0" fontId="5" fillId="5" borderId="0" xfId="0" applyFont="1" applyFill="1"/>
    <xf numFmtId="0" fontId="5" fillId="7" borderId="0" xfId="0" applyFont="1" applyFill="1" applyAlignment="1">
      <alignment wrapText="1"/>
    </xf>
    <xf numFmtId="0" fontId="4" fillId="2" borderId="0" xfId="0" applyFont="1" applyFill="1" applyAlignment="1">
      <alignment horizontal="center"/>
    </xf>
    <xf numFmtId="0" fontId="6" fillId="2" borderId="0" xfId="0" applyFont="1" applyFill="1" applyAlignment="1">
      <alignment horizontal="center" vertical="center" wrapText="1"/>
    </xf>
    <xf numFmtId="0" fontId="6" fillId="8" borderId="0" xfId="0" applyFont="1" applyFill="1" applyAlignment="1">
      <alignment horizontal="center"/>
    </xf>
    <xf numFmtId="0" fontId="6" fillId="9" borderId="0" xfId="0" applyFont="1" applyFill="1" applyAlignment="1">
      <alignment horizontal="center"/>
    </xf>
    <xf numFmtId="0" fontId="6" fillId="9" borderId="0" xfId="0" applyFont="1" applyFill="1" applyAlignment="1">
      <alignment horizontal="center" vertical="center"/>
    </xf>
    <xf numFmtId="0" fontId="6" fillId="8" borderId="0" xfId="0" applyFont="1" applyFill="1" applyAlignment="1">
      <alignment horizontal="center" vertical="center"/>
    </xf>
    <xf numFmtId="0" fontId="4" fillId="8" borderId="0" xfId="0" applyFont="1" applyFill="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cellXfs>
  <cellStyles count="3">
    <cellStyle name="Comma 2" xfId="2" xr:uid="{3DAB7CB4-52BA-4AC3-8EFE-AD1546E5A7B8}"/>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3257550</xdr:colOff>
      <xdr:row>66</xdr:row>
      <xdr:rowOff>180975</xdr:rowOff>
    </xdr:to>
    <xdr:pic>
      <xdr:nvPicPr>
        <xdr:cNvPr id="2" name="Picture 1">
          <a:extLst>
            <a:ext uri="{FF2B5EF4-FFF2-40B4-BE49-F238E27FC236}">
              <a16:creationId xmlns:a16="http://schemas.microsoft.com/office/drawing/2014/main" id="{FF14A096-9E62-4482-89B9-676503220055}"/>
            </a:ext>
          </a:extLst>
        </xdr:cNvPr>
        <xdr:cNvPicPr>
          <a:picLocks noChangeAspect="1"/>
        </xdr:cNvPicPr>
      </xdr:nvPicPr>
      <xdr:blipFill>
        <a:blip xmlns:r="http://schemas.openxmlformats.org/officeDocument/2006/relationships" r:embed="rId1"/>
        <a:stretch>
          <a:fillRect/>
        </a:stretch>
      </xdr:blipFill>
      <xdr:spPr>
        <a:xfrm>
          <a:off x="0" y="8334375"/>
          <a:ext cx="8020050" cy="1062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91440</xdr:colOff>
      <xdr:row>0</xdr:row>
      <xdr:rowOff>114300</xdr:rowOff>
    </xdr:from>
    <xdr:to>
      <xdr:col>12</xdr:col>
      <xdr:colOff>591989</xdr:colOff>
      <xdr:row>24</xdr:row>
      <xdr:rowOff>90294</xdr:rowOff>
    </xdr:to>
    <xdr:pic>
      <xdr:nvPicPr>
        <xdr:cNvPr id="2" name="Picture 1">
          <a:extLst>
            <a:ext uri="{FF2B5EF4-FFF2-40B4-BE49-F238E27FC236}">
              <a16:creationId xmlns:a16="http://schemas.microsoft.com/office/drawing/2014/main" id="{A35B8C13-25FA-4DE1-866B-F6C3A7AF6E03}"/>
            </a:ext>
          </a:extLst>
        </xdr:cNvPr>
        <xdr:cNvPicPr>
          <a:picLocks noChangeAspect="1"/>
        </xdr:cNvPicPr>
      </xdr:nvPicPr>
      <xdr:blipFill>
        <a:blip xmlns:r="http://schemas.openxmlformats.org/officeDocument/2006/relationships" r:embed="rId1"/>
        <a:stretch>
          <a:fillRect/>
        </a:stretch>
      </xdr:blipFill>
      <xdr:spPr>
        <a:xfrm>
          <a:off x="91440" y="114300"/>
          <a:ext cx="7815749" cy="4547994"/>
        </a:xfrm>
        <a:prstGeom prst="rect">
          <a:avLst/>
        </a:prstGeom>
      </xdr:spPr>
    </xdr:pic>
    <xdr:clientData/>
  </xdr:twoCellAnchor>
  <xdr:twoCellAnchor editAs="oneCell">
    <xdr:from>
      <xdr:col>13</xdr:col>
      <xdr:colOff>480060</xdr:colOff>
      <xdr:row>1</xdr:row>
      <xdr:rowOff>30480</xdr:rowOff>
    </xdr:from>
    <xdr:to>
      <xdr:col>27</xdr:col>
      <xdr:colOff>29657</xdr:colOff>
      <xdr:row>24</xdr:row>
      <xdr:rowOff>122293</xdr:rowOff>
    </xdr:to>
    <xdr:pic>
      <xdr:nvPicPr>
        <xdr:cNvPr id="3" name="Picture 2">
          <a:extLst>
            <a:ext uri="{FF2B5EF4-FFF2-40B4-BE49-F238E27FC236}">
              <a16:creationId xmlns:a16="http://schemas.microsoft.com/office/drawing/2014/main" id="{E7C3236E-A272-4F45-BDD5-F71C122328B8}"/>
            </a:ext>
          </a:extLst>
        </xdr:cNvPr>
        <xdr:cNvPicPr>
          <a:picLocks noChangeAspect="1"/>
        </xdr:cNvPicPr>
      </xdr:nvPicPr>
      <xdr:blipFill>
        <a:blip xmlns:r="http://schemas.openxmlformats.org/officeDocument/2006/relationships" r:embed="rId2"/>
        <a:stretch>
          <a:fillRect/>
        </a:stretch>
      </xdr:blipFill>
      <xdr:spPr>
        <a:xfrm>
          <a:off x="8404860" y="220980"/>
          <a:ext cx="8083997" cy="4473313"/>
        </a:xfrm>
        <a:prstGeom prst="rect">
          <a:avLst/>
        </a:prstGeom>
      </xdr:spPr>
    </xdr:pic>
    <xdr:clientData/>
  </xdr:twoCellAnchor>
  <xdr:twoCellAnchor editAs="oneCell">
    <xdr:from>
      <xdr:col>28</xdr:col>
      <xdr:colOff>0</xdr:colOff>
      <xdr:row>1</xdr:row>
      <xdr:rowOff>0</xdr:rowOff>
    </xdr:from>
    <xdr:to>
      <xdr:col>40</xdr:col>
      <xdr:colOff>512742</xdr:colOff>
      <xdr:row>26</xdr:row>
      <xdr:rowOff>396</xdr:rowOff>
    </xdr:to>
    <xdr:pic>
      <xdr:nvPicPr>
        <xdr:cNvPr id="4" name="Picture 3">
          <a:extLst>
            <a:ext uri="{FF2B5EF4-FFF2-40B4-BE49-F238E27FC236}">
              <a16:creationId xmlns:a16="http://schemas.microsoft.com/office/drawing/2014/main" id="{5F6B2FBF-E199-489B-8527-1998C2E3123B}"/>
            </a:ext>
          </a:extLst>
        </xdr:cNvPr>
        <xdr:cNvPicPr>
          <a:picLocks noChangeAspect="1"/>
        </xdr:cNvPicPr>
      </xdr:nvPicPr>
      <xdr:blipFill>
        <a:blip xmlns:r="http://schemas.openxmlformats.org/officeDocument/2006/relationships" r:embed="rId3"/>
        <a:stretch>
          <a:fillRect/>
        </a:stretch>
      </xdr:blipFill>
      <xdr:spPr>
        <a:xfrm>
          <a:off x="17068800" y="190500"/>
          <a:ext cx="7827942" cy="47628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x Pinnola" id="{52C07F4C-605D-4701-883C-604A5E9794B2}" userId="6071b2e426a8e48f" providerId="Windows Live"/>
  <person displayName="Jailine Molina" id="{8DDEC09B-FC01-47C4-B2B4-0EAFB83FB5E0}" userId="f3e4387646bbb898" providerId="Windows Live"/>
  <person displayName="Jailine Molina" id="{B47D8695-ECA4-4E12-B936-86AAE79512AA}"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4" dT="2023-10-03T17:45:00.32" personId="{8DDEC09B-FC01-47C4-B2B4-0EAFB83FB5E0}" id="{E9D163A5-CE11-4F68-843D-2AB6E0E84A44}">
    <text>Eq 1</text>
  </threadedComment>
  <threadedComment ref="G39" dT="2023-10-04T18:30:02.73" personId="{8DDEC09B-FC01-47C4-B2B4-0EAFB83FB5E0}" id="{F708F3A4-2663-49C3-914A-C1796ACCDBC7}">
    <text>Eq 4 and Eq 5</text>
  </threadedComment>
  <threadedComment ref="G45" dT="2023-10-04T18:45:30.10" personId="{8DDEC09B-FC01-47C4-B2B4-0EAFB83FB5E0}" id="{E54F8E0B-38F6-4B77-8F43-4A973958830C}">
    <text>Defaults from methodology</text>
  </threadedComment>
  <threadedComment ref="G75" dT="2023-10-04T18:20:15.74" personId="{8DDEC09B-FC01-47C4-B2B4-0EAFB83FB5E0}" id="{975E39A2-0542-42F2-BDA0-9034B7383514}">
    <text>Eq 3</text>
  </threadedComment>
  <threadedComment ref="G79" dT="2023-10-04T18:52:43.42" personId="{8DDEC09B-FC01-47C4-B2B4-0EAFB83FB5E0}" id="{C49FD4B9-7F17-45D8-8667-254D32645CB3}">
    <text>Eq 7</text>
  </threadedComment>
  <threadedComment ref="G80" dT="2023-10-04T18:52:21.67" personId="{8DDEC09B-FC01-47C4-B2B4-0EAFB83FB5E0}" id="{05B41B24-A45E-4A7E-ACE0-E97E6AAE413A}">
    <text>Tool 03</text>
  </threadedComment>
  <threadedComment ref="G81" dT="2023-10-04T18:52:35.48" personId="{8DDEC09B-FC01-47C4-B2B4-0EAFB83FB5E0}" id="{E942BC31-9687-467A-B6C5-D479F3F47A25}">
    <text>Tool 05</text>
  </threadedComment>
  <threadedComment ref="G85" dT="2023-10-04T18:53:49.84" personId="{8DDEC09B-FC01-47C4-B2B4-0EAFB83FB5E0}" id="{35FD3124-0836-48F0-ACFA-BCAC98AC289A}">
    <text>Eq 7</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8-16T16:15:54.51" personId="{B47D8695-ECA4-4E12-B936-86AAE79512AA}" id="{D7659D03-6A03-4477-B78E-F2A972BC6DD8}">
    <text>Eq 1</text>
  </threadedComment>
</ThreadedComments>
</file>

<file path=xl/threadedComments/threadedComment3.xml><?xml version="1.0" encoding="utf-8"?>
<ThreadedComments xmlns="http://schemas.microsoft.com/office/spreadsheetml/2018/threadedcomments" xmlns:x="http://schemas.openxmlformats.org/spreadsheetml/2006/main">
  <threadedComment ref="F6" dT="2023-08-10T14:56:00.30" personId="{B47D8695-ECA4-4E12-B936-86AAE79512AA}" id="{91585099-860F-45EF-BEED-7339C2F484F5}">
    <text>Eq 1</text>
  </threadedComment>
  <threadedComment ref="F11" dT="2023-08-10T14:56:07.23" personId="{B47D8695-ECA4-4E12-B936-86AAE79512AA}" id="{6A74F3E1-2EC4-4D0F-A15F-2DD490FC4981}">
    <text>Eq 2</text>
  </threadedComment>
  <threadedComment ref="F13" dT="2023-08-14T21:55:53.61" personId="{B47D8695-ECA4-4E12-B936-86AAE79512AA}" id="{FCF9C4DF-1E76-4D55-AFA6-C14165ED7A62}">
    <text>At least monthly recording of data</text>
  </threadedComment>
  <threadedComment ref="F16" dT="2023-08-10T14:56:16.16" personId="{B47D8695-ECA4-4E12-B936-86AAE79512AA}" id="{4BD7E69B-7158-444B-9302-C203B263B542}">
    <text>Eq 3</text>
  </threadedComment>
  <threadedComment ref="F22" dT="2023-08-22T01:12:00.32" personId="{B47D8695-ECA4-4E12-B936-86AAE79512AA}" id="{178807AB-3CF8-4BA9-80C4-DA6703D98B3B}">
    <text>Eq 7</text>
  </threadedComment>
  <threadedComment ref="F23" dT="2023-08-22T01:12:36.84" personId="{B47D8695-ECA4-4E12-B936-86AAE79512AA}" id="{4F6BE5AC-7D84-4D00-8677-E5D7B93E9D5D}">
    <text>Eq 8</text>
  </threadedComment>
  <threadedComment ref="F37" dT="2023-08-10T15:56:01.08" personId="{B47D8695-ECA4-4E12-B936-86AAE79512AA}" id="{8328079E-8DEE-479B-8895-C08F5E73EB43}">
    <text>Eq 4</text>
  </threadedComment>
  <threadedComment ref="F38" dT="2023-08-10T21:11:09.42" personId="{B47D8695-ECA4-4E12-B936-86AAE79512AA}" id="{D4CA87C2-F98E-4641-B66C-C2A905788E95}">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F3" dT="2023-08-10T15:56:01.08" personId="{B47D8695-ECA4-4E12-B936-86AAE79512AA}" id="{712ECD26-73B1-4047-A437-AB2E99714361}">
    <text>Eq 4</text>
  </threadedComment>
  <threadedComment ref="F4" dT="2023-08-10T21:11:09.42" personId="{B47D8695-ECA4-4E12-B936-86AAE79512AA}" id="{823D764C-AC30-4190-94DC-FE709BA0A540}">
    <text>Eq 5</text>
  </threadedComment>
  <threadedComment ref="F7" dT="2023-08-10T15:56:01.08" personId="{B47D8695-ECA4-4E12-B936-86AAE79512AA}" id="{708C5A69-CBC4-4C72-9AC0-A365C7BA2265}">
    <text>Eq 4</text>
  </threadedComment>
  <threadedComment ref="F8" dT="2023-08-10T21:11:09.42" personId="{B47D8695-ECA4-4E12-B936-86AAE79512AA}" id="{6B6C8EB3-D271-49E4-8066-ABA88AD226B4}">
    <text>Eq 5</text>
  </threadedComment>
  <threadedComment ref="F10" dT="2023-08-10T21:00:37.41" personId="{B47D8695-ECA4-4E12-B936-86AAE79512AA}" id="{44D9A8BC-5418-48B9-9C34-7945008549AA}">
    <text>Assumptions are made for this that the unit for FCn,i,t is in metric tons</text>
  </threadedComment>
  <threadedComment ref="G10" dT="2023-08-10T19:37:59.63" personId="{B47D8695-ECA4-4E12-B936-86AAE79512AA}" id="{7C8130F0-938D-4D9D-B15B-9E94660E0018}">
    <text>Dependent on fuel type selection</text>
  </threadedComment>
  <threadedComment ref="G11" dT="2023-08-10T19:38:12.02" personId="{B47D8695-ECA4-4E12-B936-86AAE79512AA}" id="{1E09B4A3-F948-4816-9A53-138CBBB2CD12}">
    <text>Dependent on fuel type selection</text>
  </threadedComment>
  <threadedComment ref="F12" dT="2023-08-10T20:53:47.04" personId="{B47D8695-ECA4-4E12-B936-86AAE79512AA}" id="{C9B2327F-AC98-471F-83E3-6BE77A08A4B2}">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B47D8695-ECA4-4E12-B936-86AAE79512AA}" id="{324684CF-8814-4A34-A66D-3A82D13F9622}">
    <text>Eq 4</text>
  </threadedComment>
  <threadedComment ref="F20" dT="2023-08-10T21:11:09.42" personId="{B47D8695-ECA4-4E12-B936-86AAE79512AA}" id="{F0512DC9-EC58-4AE4-A303-A0E214FD7F03}">
    <text>Eq 5</text>
  </threadedComment>
  <threadedComment ref="F22" dT="2023-08-10T21:00:37.41" personId="{B47D8695-ECA4-4E12-B936-86AAE79512AA}" id="{5EB40DD2-E67F-4AAF-A6D9-EBFC6326DA34}">
    <text>Assumptions are made for this that the unit for FCn,i,t is in metric tons</text>
  </threadedComment>
  <threadedComment ref="G22" dT="2023-08-10T19:37:59.63" personId="{B47D8695-ECA4-4E12-B936-86AAE79512AA}" id="{E7D67A07-6911-4268-8F82-F5A828A11BC7}">
    <text>Dependent on fuel type selection</text>
  </threadedComment>
  <threadedComment ref="G23" dT="2023-08-10T19:38:12.02" personId="{B47D8695-ECA4-4E12-B936-86AAE79512AA}" id="{5B1FBC57-0B30-4155-84F9-4307D91A6803}">
    <text>Dependent on fuel type selection</text>
  </threadedComment>
  <threadedComment ref="F24" dT="2023-08-10T20:53:47.04" personId="{B47D8695-ECA4-4E12-B936-86AAE79512AA}" id="{ACDB3C7F-52D6-4FEC-B056-B7EE9BC2256D}">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B47D8695-ECA4-4E12-B936-86AAE79512AA}" id="{CF2887B9-CB10-4C5B-A48F-42B4D4E97588}">
    <text>Eq 4</text>
  </threadedComment>
  <threadedComment ref="F32" dT="2023-08-10T21:11:09.42" personId="{B47D8695-ECA4-4E12-B936-86AAE79512AA}" id="{F05962BE-E3AE-44B7-88D9-974F3EEBB607}">
    <text>Eq 5</text>
  </threadedComment>
  <threadedComment ref="F34" dT="2023-08-10T21:00:37.41" personId="{B47D8695-ECA4-4E12-B936-86AAE79512AA}" id="{E44BCF0A-B059-47D6-88DD-31EC2224BA99}">
    <text>Assumptions are made for this that the unit for FCn,i,t is in metric tons</text>
  </threadedComment>
  <threadedComment ref="G34" dT="2023-08-10T19:37:59.63" personId="{B47D8695-ECA4-4E12-B936-86AAE79512AA}" id="{5EE35A5E-978E-4603-9721-FF6B22B6BA21}">
    <text>Dependent on fuel type selection</text>
  </threadedComment>
  <threadedComment ref="G35" dT="2023-08-10T19:38:12.02" personId="{B47D8695-ECA4-4E12-B936-86AAE79512AA}" id="{F9F101B8-0973-496C-9583-6A61AF37F7ED}">
    <text>Dependent on fuel type selection</text>
  </threadedComment>
  <threadedComment ref="F36" dT="2023-08-10T20:53:47.04" personId="{B47D8695-ECA4-4E12-B936-86AAE79512AA}" id="{7F4A9C27-0CFB-45A2-A1DB-8B19CAE09861}">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3-08-10T16:26:52.04" personId="{B47D8695-ECA4-4E12-B936-86AAE79512AA}" id="{7CEE7D17-1EC6-4F27-AD79-A0BDDB54EE70}">
    <text>Upper Default Value at the 95% confidence interval</text>
  </threadedComment>
</ThreadedComments>
</file>

<file path=xl/threadedComments/threadedComment6.xml><?xml version="1.0" encoding="utf-8"?>
<ThreadedComments xmlns="http://schemas.microsoft.com/office/spreadsheetml/2018/threadedcomments" xmlns:x="http://schemas.openxmlformats.org/spreadsheetml/2006/main">
  <threadedComment ref="A4" dT="2023-09-29T15:58:18.25" personId="{52C07F4C-605D-4701-883C-604A5E9794B2}" id="{688A6813-46CF-4EBF-98AE-6786F8E2F204}">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5" dT="2023-09-29T15:58:38.74" personId="{52C07F4C-605D-4701-883C-604A5E9794B2}" id="{E8629658-7A17-49AC-ABCC-B0D2186D8BCE}">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12" dT="2023-09-29T16:59:24.43" personId="{52C07F4C-605D-4701-883C-604A5E9794B2}" id="{24CD77E7-8B0B-42A7-AE71-9F6783B91234}">
    <text xml:space="preserve">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ext>
  </threadedComment>
  <threadedComment ref="A13" dT="2023-09-29T17:29:40.91" personId="{52C07F4C-605D-4701-883C-604A5E9794B2}" id="{4722B9C4-29E1-47B6-B72A-FC455267F2AC}">
    <text xml:space="preserve">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ext>
  </threadedComment>
  <threadedComment ref="A24" dT="2023-09-29T21:27:02.47" personId="{52C07F4C-605D-4701-883C-604A5E9794B2}" id="{B0A446DA-36AE-4063-8BE4-F998AA8A6EBA}">
    <text>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ext>
  </threadedComment>
  <threadedComment ref="A25" dT="2023-09-29T21:25:01.33" personId="{52C07F4C-605D-4701-883C-604A5E9794B2}" id="{F3C76DA9-75B1-4C0D-BBFE-AA4F8DD987C3}">
    <text xml:space="preserve">Help Text: The stock data should be used only if there is no sales data. </text>
  </threadedComment>
  <threadedComment ref="A25" dT="2023-09-29T21:27:11.46" personId="{52C07F4C-605D-4701-883C-604A5E9794B2}" id="{F9775185-04F9-446A-888B-504A444DDEC6}" parentId="{F3C76DA9-75B1-4C0D-BBFE-AA4F8DD987C3}">
    <text xml:space="preserve">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7-18T16:16:10.77" personId="{B47D8695-ECA4-4E12-B936-86AAE79512AA}" id="{0F66CDFB-8281-44D1-8DF9-D0C8210913FA}">
    <text>eq 1</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C0A07-EBA2-4ABF-A7A0-C5092D6B170A}">
  <dimension ref="A1:I85"/>
  <sheetViews>
    <sheetView tabSelected="1" workbookViewId="0">
      <selection activeCell="E91" sqref="E91"/>
    </sheetView>
  </sheetViews>
  <sheetFormatPr defaultRowHeight="15"/>
  <cols>
    <col min="1" max="1" width="12.28515625" customWidth="1"/>
    <col min="2" max="2" width="13.28515625" customWidth="1"/>
    <col min="3" max="3" width="12.7109375" customWidth="1"/>
    <col min="4" max="4" width="18.42578125" bestFit="1" customWidth="1"/>
    <col min="5" max="5" width="53.28515625" bestFit="1" customWidth="1"/>
    <col min="6" max="6" width="22.5703125" bestFit="1" customWidth="1"/>
    <col min="7" max="7" width="72.140625" customWidth="1"/>
    <col min="8" max="8" width="63.7109375" customWidth="1"/>
    <col min="9" max="9" width="45.5703125" customWidth="1"/>
  </cols>
  <sheetData>
    <row r="1" spans="1:9" ht="56.25">
      <c r="A1" s="1" t="s">
        <v>0</v>
      </c>
      <c r="B1" s="1" t="s">
        <v>1</v>
      </c>
      <c r="C1" s="1" t="s">
        <v>2</v>
      </c>
      <c r="D1" s="1" t="s">
        <v>3</v>
      </c>
      <c r="E1" s="1" t="s">
        <v>4</v>
      </c>
      <c r="F1" s="2" t="s">
        <v>5</v>
      </c>
      <c r="G1" s="2" t="s">
        <v>6</v>
      </c>
      <c r="H1" s="2" t="s">
        <v>7</v>
      </c>
      <c r="I1" s="2" t="s">
        <v>8</v>
      </c>
    </row>
    <row r="2" spans="1:9" ht="18.75">
      <c r="A2" s="85" t="s">
        <v>9</v>
      </c>
      <c r="B2" s="85"/>
      <c r="C2" s="85"/>
      <c r="D2" s="85"/>
      <c r="E2" s="85"/>
      <c r="F2" s="85"/>
      <c r="G2" s="85"/>
      <c r="H2" s="85"/>
      <c r="I2" s="85"/>
    </row>
    <row r="3" spans="1:9" ht="45">
      <c r="A3" s="3" t="s">
        <v>10</v>
      </c>
      <c r="B3" s="3"/>
      <c r="C3" s="3" t="s">
        <v>11</v>
      </c>
      <c r="D3" s="3" t="s">
        <v>12</v>
      </c>
      <c r="E3" s="3"/>
      <c r="F3" s="3" t="s">
        <v>13</v>
      </c>
      <c r="G3" s="3" t="s">
        <v>14</v>
      </c>
      <c r="H3" s="4" t="s">
        <v>15</v>
      </c>
      <c r="I3" s="4"/>
    </row>
    <row r="4" spans="1:9">
      <c r="A4" s="3" t="s">
        <v>10</v>
      </c>
      <c r="B4" s="3"/>
      <c r="C4" s="3" t="s">
        <v>10</v>
      </c>
      <c r="D4" s="3" t="s">
        <v>12</v>
      </c>
      <c r="E4" s="3" t="s">
        <v>16</v>
      </c>
      <c r="F4" s="3" t="s">
        <v>13</v>
      </c>
      <c r="G4" s="3" t="s">
        <v>17</v>
      </c>
      <c r="H4" s="5" t="s">
        <v>18</v>
      </c>
      <c r="I4" s="5"/>
    </row>
    <row r="5" spans="1:9">
      <c r="A5" s="3" t="s">
        <v>10</v>
      </c>
      <c r="B5" s="3"/>
      <c r="C5" s="3" t="s">
        <v>10</v>
      </c>
      <c r="D5" s="3" t="s">
        <v>12</v>
      </c>
      <c r="E5" s="3" t="s">
        <v>19</v>
      </c>
      <c r="F5" s="3" t="s">
        <v>13</v>
      </c>
      <c r="G5" t="s">
        <v>20</v>
      </c>
      <c r="H5" t="s">
        <v>21</v>
      </c>
    </row>
    <row r="6" spans="1:9" ht="45">
      <c r="A6" s="3" t="s">
        <v>10</v>
      </c>
      <c r="B6" s="3"/>
      <c r="C6" s="3" t="s">
        <v>10</v>
      </c>
      <c r="D6" s="3" t="s">
        <v>12</v>
      </c>
      <c r="E6" s="3"/>
      <c r="F6" s="3" t="s">
        <v>13</v>
      </c>
      <c r="G6" s="3" t="s">
        <v>22</v>
      </c>
      <c r="H6" s="4" t="s">
        <v>15</v>
      </c>
      <c r="I6" s="4"/>
    </row>
    <row r="7" spans="1:9">
      <c r="A7" s="3" t="s">
        <v>10</v>
      </c>
      <c r="B7" s="3"/>
      <c r="C7" s="3" t="s">
        <v>10</v>
      </c>
      <c r="D7" s="3" t="s">
        <v>12</v>
      </c>
      <c r="E7" s="3" t="s">
        <v>23</v>
      </c>
      <c r="F7" s="3" t="s">
        <v>13</v>
      </c>
      <c r="G7" s="3" t="s">
        <v>24</v>
      </c>
      <c r="H7" s="4" t="s">
        <v>25</v>
      </c>
      <c r="I7" s="4"/>
    </row>
    <row r="8" spans="1:9">
      <c r="A8" s="3" t="s">
        <v>10</v>
      </c>
      <c r="B8" s="3"/>
      <c r="C8" s="3" t="s">
        <v>10</v>
      </c>
      <c r="D8" s="3" t="s">
        <v>12</v>
      </c>
      <c r="E8" s="3" t="s">
        <v>26</v>
      </c>
      <c r="F8" s="3" t="s">
        <v>13</v>
      </c>
      <c r="G8" s="3" t="s">
        <v>27</v>
      </c>
      <c r="H8" s="4" t="s">
        <v>28</v>
      </c>
      <c r="I8" s="4"/>
    </row>
    <row r="9" spans="1:9">
      <c r="A9" s="3" t="s">
        <v>10</v>
      </c>
      <c r="B9" s="3"/>
      <c r="C9" s="3" t="s">
        <v>10</v>
      </c>
      <c r="D9" s="3" t="s">
        <v>12</v>
      </c>
      <c r="E9" s="3" t="s">
        <v>29</v>
      </c>
      <c r="F9" s="3" t="s">
        <v>13</v>
      </c>
      <c r="G9" s="3" t="s">
        <v>30</v>
      </c>
      <c r="H9" s="4" t="s">
        <v>31</v>
      </c>
      <c r="I9" s="4"/>
    </row>
    <row r="10" spans="1:9" ht="30">
      <c r="A10" s="3" t="s">
        <v>10</v>
      </c>
      <c r="B10" s="3"/>
      <c r="C10" s="3" t="s">
        <v>10</v>
      </c>
      <c r="D10" s="3" t="s">
        <v>32</v>
      </c>
      <c r="E10" s="3" t="s">
        <v>33</v>
      </c>
      <c r="F10" s="3" t="s">
        <v>13</v>
      </c>
      <c r="G10" s="82" t="s">
        <v>34</v>
      </c>
      <c r="H10" t="s">
        <v>35</v>
      </c>
    </row>
    <row r="11" spans="1:9" ht="90">
      <c r="A11" s="3" t="s">
        <v>10</v>
      </c>
      <c r="B11" s="3"/>
      <c r="C11" s="3" t="s">
        <v>10</v>
      </c>
      <c r="D11" s="3" t="s">
        <v>12</v>
      </c>
      <c r="E11" s="3"/>
      <c r="F11" s="3" t="s">
        <v>13</v>
      </c>
      <c r="G11" s="3" t="s">
        <v>36</v>
      </c>
      <c r="H11" s="4" t="s">
        <v>37</v>
      </c>
      <c r="I11" s="4"/>
    </row>
    <row r="12" spans="1:9">
      <c r="A12" s="3" t="s">
        <v>10</v>
      </c>
      <c r="B12" s="3"/>
      <c r="C12" s="3" t="s">
        <v>10</v>
      </c>
      <c r="D12" s="3" t="s">
        <v>12</v>
      </c>
      <c r="E12" s="3" t="s">
        <v>38</v>
      </c>
      <c r="F12" s="3" t="s">
        <v>13</v>
      </c>
      <c r="G12" s="3" t="s">
        <v>39</v>
      </c>
      <c r="H12" s="5" t="s">
        <v>40</v>
      </c>
      <c r="I12" s="5"/>
    </row>
    <row r="13" spans="1:9">
      <c r="A13" s="3" t="s">
        <v>10</v>
      </c>
      <c r="B13" s="3"/>
      <c r="C13" s="3" t="s">
        <v>10</v>
      </c>
      <c r="D13" s="3" t="s">
        <v>41</v>
      </c>
      <c r="E13" s="3"/>
      <c r="F13" s="3" t="s">
        <v>13</v>
      </c>
      <c r="G13" s="3" t="s">
        <v>42</v>
      </c>
      <c r="H13" s="5" t="s">
        <v>43</v>
      </c>
      <c r="I13" s="5"/>
    </row>
    <row r="14" spans="1:9">
      <c r="A14" s="3" t="s">
        <v>10</v>
      </c>
      <c r="B14" s="3"/>
      <c r="C14" s="3" t="s">
        <v>10</v>
      </c>
      <c r="D14" s="3" t="s">
        <v>12</v>
      </c>
      <c r="E14" s="3"/>
      <c r="F14" s="3" t="s">
        <v>13</v>
      </c>
      <c r="G14" s="3" t="s">
        <v>44</v>
      </c>
      <c r="H14" s="5" t="s">
        <v>45</v>
      </c>
      <c r="I14" s="5"/>
    </row>
    <row r="15" spans="1:9">
      <c r="A15" s="3" t="s">
        <v>10</v>
      </c>
      <c r="B15" s="3"/>
      <c r="C15" s="3" t="s">
        <v>10</v>
      </c>
      <c r="D15" s="3" t="s">
        <v>46</v>
      </c>
      <c r="E15" s="3" t="s">
        <v>47</v>
      </c>
      <c r="F15" s="3" t="s">
        <v>13</v>
      </c>
      <c r="G15" s="3" t="s">
        <v>48</v>
      </c>
      <c r="H15" t="s">
        <v>49</v>
      </c>
    </row>
    <row r="16" spans="1:9">
      <c r="A16" s="3" t="s">
        <v>10</v>
      </c>
      <c r="B16" s="3"/>
      <c r="C16" s="3" t="s">
        <v>10</v>
      </c>
      <c r="D16" s="3" t="s">
        <v>50</v>
      </c>
      <c r="E16" s="3"/>
      <c r="F16" s="3" t="s">
        <v>13</v>
      </c>
      <c r="G16" s="3" t="s">
        <v>51</v>
      </c>
      <c r="H16" s="5" t="s">
        <v>52</v>
      </c>
      <c r="I16" s="5"/>
    </row>
    <row r="17" spans="1:9">
      <c r="A17" s="3" t="s">
        <v>10</v>
      </c>
      <c r="B17" s="3"/>
      <c r="C17" s="3" t="s">
        <v>10</v>
      </c>
      <c r="D17" s="3" t="s">
        <v>53</v>
      </c>
      <c r="E17" s="3"/>
      <c r="F17" s="3" t="s">
        <v>13</v>
      </c>
      <c r="G17" s="3" t="s">
        <v>54</v>
      </c>
      <c r="H17" s="6" t="s">
        <v>55</v>
      </c>
      <c r="I17" s="6"/>
    </row>
    <row r="18" spans="1:9" ht="30">
      <c r="A18" s="3" t="s">
        <v>10</v>
      </c>
      <c r="B18" s="3"/>
      <c r="C18" s="3" t="s">
        <v>10</v>
      </c>
      <c r="D18" s="3" t="s">
        <v>12</v>
      </c>
      <c r="E18" s="3" t="s">
        <v>56</v>
      </c>
      <c r="F18" s="3" t="s">
        <v>13</v>
      </c>
      <c r="G18" t="s">
        <v>57</v>
      </c>
      <c r="H18" s="4" t="s">
        <v>58</v>
      </c>
      <c r="I18" s="4"/>
    </row>
    <row r="19" spans="1:9">
      <c r="A19" s="3" t="s">
        <v>10</v>
      </c>
      <c r="B19" s="3"/>
      <c r="C19" s="3" t="s">
        <v>10</v>
      </c>
      <c r="D19" s="3" t="s">
        <v>12</v>
      </c>
      <c r="E19" s="3"/>
      <c r="F19" s="3" t="s">
        <v>13</v>
      </c>
      <c r="G19" s="3" t="s">
        <v>59</v>
      </c>
      <c r="H19" s="5" t="s">
        <v>11</v>
      </c>
      <c r="I19" s="5"/>
    </row>
    <row r="20" spans="1:9">
      <c r="A20" s="3" t="s">
        <v>10</v>
      </c>
      <c r="B20" s="3"/>
      <c r="C20" s="3" t="s">
        <v>10</v>
      </c>
      <c r="D20" s="3" t="s">
        <v>12</v>
      </c>
      <c r="E20" s="3"/>
      <c r="F20" s="3" t="s">
        <v>13</v>
      </c>
      <c r="G20" s="3" t="s">
        <v>60</v>
      </c>
      <c r="H20" s="5" t="s">
        <v>11</v>
      </c>
      <c r="I20" s="5"/>
    </row>
    <row r="21" spans="1:9" ht="30">
      <c r="A21" s="3" t="s">
        <v>10</v>
      </c>
      <c r="B21" s="3"/>
      <c r="C21" s="3" t="s">
        <v>10</v>
      </c>
      <c r="D21" s="3" t="s">
        <v>12</v>
      </c>
      <c r="E21" s="3"/>
      <c r="F21" s="3" t="s">
        <v>13</v>
      </c>
      <c r="G21" t="s">
        <v>61</v>
      </c>
      <c r="H21" s="4" t="s">
        <v>62</v>
      </c>
      <c r="I21" s="4"/>
    </row>
    <row r="22" spans="1:9">
      <c r="A22" s="3" t="s">
        <v>10</v>
      </c>
      <c r="B22" s="3"/>
      <c r="C22" s="3" t="s">
        <v>10</v>
      </c>
      <c r="D22" s="3" t="s">
        <v>63</v>
      </c>
      <c r="E22" s="3" t="s">
        <v>64</v>
      </c>
      <c r="F22" s="3" t="s">
        <v>13</v>
      </c>
      <c r="G22" s="3" t="s">
        <v>65</v>
      </c>
      <c r="H22" s="4" t="s">
        <v>66</v>
      </c>
      <c r="I22" s="4"/>
    </row>
    <row r="23" spans="1:9">
      <c r="A23" s="3" t="s">
        <v>10</v>
      </c>
      <c r="B23" s="3"/>
      <c r="C23" s="3" t="s">
        <v>10</v>
      </c>
      <c r="D23" s="3" t="s">
        <v>67</v>
      </c>
      <c r="E23" s="3" t="s">
        <v>68</v>
      </c>
      <c r="F23" s="3" t="s">
        <v>13</v>
      </c>
      <c r="G23" t="s">
        <v>69</v>
      </c>
      <c r="H23" s="7">
        <v>42005</v>
      </c>
      <c r="I23" s="7"/>
    </row>
    <row r="24" spans="1:9">
      <c r="A24" s="3" t="s">
        <v>10</v>
      </c>
      <c r="B24" s="3"/>
      <c r="C24" s="5" t="s">
        <v>10</v>
      </c>
      <c r="D24" s="3" t="s">
        <v>70</v>
      </c>
      <c r="E24" s="3" t="s">
        <v>71</v>
      </c>
      <c r="F24" s="3" t="s">
        <v>13</v>
      </c>
      <c r="G24" t="s">
        <v>72</v>
      </c>
      <c r="H24" s="5" t="s">
        <v>73</v>
      </c>
      <c r="I24" s="5"/>
    </row>
    <row r="25" spans="1:9">
      <c r="A25" s="3" t="s">
        <v>10</v>
      </c>
      <c r="B25" s="3"/>
      <c r="C25" s="5" t="s">
        <v>10</v>
      </c>
      <c r="D25" s="3" t="s">
        <v>70</v>
      </c>
      <c r="E25" s="3" t="s">
        <v>74</v>
      </c>
      <c r="F25" s="3" t="s">
        <v>13</v>
      </c>
      <c r="G25" s="5" t="s">
        <v>75</v>
      </c>
      <c r="H25" s="5" t="s">
        <v>73</v>
      </c>
      <c r="I25" s="5"/>
    </row>
    <row r="26" spans="1:9">
      <c r="A26" s="3" t="s">
        <v>10</v>
      </c>
      <c r="B26" s="3"/>
      <c r="C26" s="5" t="s">
        <v>11</v>
      </c>
      <c r="D26" s="3" t="s">
        <v>12</v>
      </c>
      <c r="E26" s="3"/>
      <c r="F26" s="3" t="s">
        <v>13</v>
      </c>
      <c r="G26" s="5" t="s">
        <v>76</v>
      </c>
      <c r="H26" s="5" t="s">
        <v>77</v>
      </c>
      <c r="I26" s="5"/>
    </row>
    <row r="27" spans="1:9">
      <c r="A27" s="3" t="s">
        <v>10</v>
      </c>
      <c r="B27" s="3"/>
      <c r="C27" s="5" t="s">
        <v>10</v>
      </c>
      <c r="D27" s="3" t="s">
        <v>12</v>
      </c>
      <c r="E27" s="3"/>
      <c r="F27" s="3" t="s">
        <v>13</v>
      </c>
      <c r="G27" t="s">
        <v>78</v>
      </c>
      <c r="H27" t="s">
        <v>79</v>
      </c>
    </row>
    <row r="28" spans="1:9">
      <c r="A28" s="3" t="s">
        <v>10</v>
      </c>
      <c r="B28" s="3"/>
      <c r="C28" s="5" t="s">
        <v>10</v>
      </c>
      <c r="D28" s="3" t="s">
        <v>12</v>
      </c>
      <c r="E28" s="3"/>
      <c r="F28" s="3" t="s">
        <v>13</v>
      </c>
      <c r="G28" t="s">
        <v>80</v>
      </c>
      <c r="H28" t="s">
        <v>81</v>
      </c>
    </row>
    <row r="29" spans="1:9" ht="30">
      <c r="A29" s="3" t="s">
        <v>10</v>
      </c>
      <c r="B29" s="3"/>
      <c r="C29" s="5" t="s">
        <v>10</v>
      </c>
      <c r="D29" s="3" t="s">
        <v>12</v>
      </c>
      <c r="E29" s="3" t="s">
        <v>82</v>
      </c>
      <c r="F29" s="3" t="s">
        <v>13</v>
      </c>
      <c r="G29" t="s">
        <v>83</v>
      </c>
      <c r="H29" s="4" t="s">
        <v>84</v>
      </c>
      <c r="I29" s="4"/>
    </row>
    <row r="30" spans="1:9">
      <c r="A30" s="3" t="s">
        <v>10</v>
      </c>
      <c r="B30" s="3"/>
      <c r="C30" s="5" t="s">
        <v>10</v>
      </c>
      <c r="D30" s="3" t="s">
        <v>12</v>
      </c>
      <c r="E30" s="3"/>
      <c r="F30" s="3" t="s">
        <v>13</v>
      </c>
      <c r="G30" t="s">
        <v>85</v>
      </c>
      <c r="H30" t="s">
        <v>86</v>
      </c>
    </row>
    <row r="31" spans="1:9" ht="18.75">
      <c r="A31" s="85" t="s">
        <v>87</v>
      </c>
      <c r="B31" s="85"/>
      <c r="C31" s="85"/>
      <c r="D31" s="85"/>
      <c r="E31" s="85"/>
      <c r="F31" s="85"/>
      <c r="G31" s="85"/>
      <c r="H31" s="85"/>
      <c r="I31" s="85"/>
    </row>
    <row r="32" spans="1:9" ht="90">
      <c r="A32" s="31" t="s">
        <v>10</v>
      </c>
      <c r="B32" s="31"/>
      <c r="C32" s="31" t="s">
        <v>11</v>
      </c>
      <c r="D32" s="77" t="s">
        <v>88</v>
      </c>
      <c r="E32" s="77"/>
      <c r="F32" s="31" t="s">
        <v>6</v>
      </c>
      <c r="G32" s="32" t="s">
        <v>89</v>
      </c>
      <c r="H32" s="37" t="s">
        <v>90</v>
      </c>
      <c r="I32" s="31"/>
    </row>
    <row r="33" spans="1:9" ht="18.75">
      <c r="A33" s="85" t="s">
        <v>91</v>
      </c>
      <c r="B33" s="85"/>
      <c r="C33" s="85"/>
      <c r="D33" s="85"/>
      <c r="E33" s="85"/>
      <c r="F33" s="85"/>
      <c r="G33" s="85"/>
      <c r="H33" s="85"/>
      <c r="I33" s="85"/>
    </row>
    <row r="34" spans="1:9">
      <c r="A34" s="34" t="s">
        <v>11</v>
      </c>
      <c r="B34" s="34"/>
      <c r="C34" s="34" t="s">
        <v>11</v>
      </c>
      <c r="D34" s="34" t="s">
        <v>92</v>
      </c>
      <c r="E34" s="83" t="s">
        <v>93</v>
      </c>
      <c r="F34" s="34" t="s">
        <v>94</v>
      </c>
      <c r="G34" s="34" t="s">
        <v>95</v>
      </c>
      <c r="H34" s="34">
        <f>H59*H35*H36*H39*(SUM((H48*H49*H50*(10^-9)),(H53*H54*H55*(10^-9))))</f>
        <v>600.31330415999992</v>
      </c>
      <c r="I34" s="34"/>
    </row>
    <row r="35" spans="1:9">
      <c r="A35" t="s">
        <v>10</v>
      </c>
      <c r="C35" t="s">
        <v>10</v>
      </c>
      <c r="D35" t="s">
        <v>96</v>
      </c>
      <c r="F35" t="s">
        <v>97</v>
      </c>
      <c r="G35" s="4" t="s">
        <v>98</v>
      </c>
      <c r="H35">
        <v>0.5</v>
      </c>
    </row>
    <row r="36" spans="1:9" ht="30">
      <c r="A36" t="s">
        <v>10</v>
      </c>
      <c r="C36" t="s">
        <v>10</v>
      </c>
      <c r="D36" t="s">
        <v>96</v>
      </c>
      <c r="F36" t="s">
        <v>99</v>
      </c>
      <c r="G36" s="4" t="s">
        <v>100</v>
      </c>
      <c r="H36">
        <v>0.5</v>
      </c>
    </row>
    <row r="37" spans="1:9" ht="30">
      <c r="A37" s="31" t="s">
        <v>10</v>
      </c>
      <c r="B37" s="31"/>
      <c r="C37" s="31" t="s">
        <v>11</v>
      </c>
      <c r="D37" s="77" t="s">
        <v>88</v>
      </c>
      <c r="E37" s="77"/>
      <c r="F37" s="31" t="s">
        <v>6</v>
      </c>
      <c r="G37" s="32" t="s">
        <v>101</v>
      </c>
      <c r="H37" s="37" t="s">
        <v>10</v>
      </c>
      <c r="I37" s="31"/>
    </row>
    <row r="38" spans="1:9" ht="30">
      <c r="A38" s="31" t="s">
        <v>10</v>
      </c>
      <c r="B38" s="31"/>
      <c r="C38" s="31" t="s">
        <v>11</v>
      </c>
      <c r="D38" s="77" t="s">
        <v>88</v>
      </c>
      <c r="E38" s="77"/>
      <c r="F38" s="31" t="s">
        <v>6</v>
      </c>
      <c r="G38" s="32" t="s">
        <v>102</v>
      </c>
      <c r="H38" s="37" t="s">
        <v>103</v>
      </c>
      <c r="I38" s="31"/>
    </row>
    <row r="39" spans="1:9">
      <c r="A39" s="34" t="s">
        <v>11</v>
      </c>
      <c r="B39" s="34"/>
      <c r="C39" s="34" t="s">
        <v>11</v>
      </c>
      <c r="D39" s="34" t="s">
        <v>92</v>
      </c>
      <c r="E39" s="34"/>
      <c r="F39" s="34" t="s">
        <v>104</v>
      </c>
      <c r="G39" s="35" t="s">
        <v>105</v>
      </c>
      <c r="H39" s="36">
        <f>IF(AND(H37="No"),ABS(H40*(H41-H42)+0.01*H43)/H44,IF(AND(H37="Yes"),ABS(357.48)/H45))</f>
        <v>714.96</v>
      </c>
      <c r="I39" s="34"/>
    </row>
    <row r="40" spans="1:9">
      <c r="A40" t="s">
        <v>10</v>
      </c>
      <c r="C40" t="s">
        <v>10</v>
      </c>
      <c r="D40" t="s">
        <v>96</v>
      </c>
      <c r="F40" t="s">
        <v>106</v>
      </c>
      <c r="G40" t="s">
        <v>107</v>
      </c>
      <c r="H40">
        <v>4.1859999999999999</v>
      </c>
    </row>
    <row r="41" spans="1:9">
      <c r="A41" t="s">
        <v>10</v>
      </c>
      <c r="C41" t="s">
        <v>10</v>
      </c>
      <c r="D41" t="s">
        <v>96</v>
      </c>
      <c r="F41" t="s">
        <v>108</v>
      </c>
      <c r="G41" t="s">
        <v>109</v>
      </c>
      <c r="H41">
        <v>100</v>
      </c>
    </row>
    <row r="42" spans="1:9" ht="30">
      <c r="A42" t="s">
        <v>10</v>
      </c>
      <c r="C42" t="s">
        <v>10</v>
      </c>
      <c r="D42" t="s">
        <v>96</v>
      </c>
      <c r="F42" t="s">
        <v>110</v>
      </c>
      <c r="G42" s="4" t="s">
        <v>111</v>
      </c>
      <c r="H42">
        <v>20</v>
      </c>
    </row>
    <row r="43" spans="1:9">
      <c r="A43" t="s">
        <v>10</v>
      </c>
      <c r="C43" t="s">
        <v>10</v>
      </c>
      <c r="D43" t="s">
        <v>96</v>
      </c>
      <c r="F43" t="s">
        <v>112</v>
      </c>
      <c r="G43" t="s">
        <v>113</v>
      </c>
      <c r="H43">
        <v>2260</v>
      </c>
    </row>
    <row r="44" spans="1:9">
      <c r="A44" t="s">
        <v>10</v>
      </c>
      <c r="C44" t="s">
        <v>10</v>
      </c>
      <c r="D44" t="s">
        <v>96</v>
      </c>
      <c r="F44" t="s">
        <v>114</v>
      </c>
      <c r="G44" t="s">
        <v>115</v>
      </c>
      <c r="H44">
        <v>0.2</v>
      </c>
    </row>
    <row r="45" spans="1:9" ht="30">
      <c r="A45" s="34" t="s">
        <v>11</v>
      </c>
      <c r="B45" s="34"/>
      <c r="C45" s="34" t="s">
        <v>11</v>
      </c>
      <c r="D45" s="34" t="s">
        <v>92</v>
      </c>
      <c r="E45" s="34"/>
      <c r="F45" s="34" t="s">
        <v>116</v>
      </c>
      <c r="G45" s="35" t="s">
        <v>117</v>
      </c>
      <c r="H45" s="36">
        <f>IF(AND(H38="three-stone fire or a conventional system"),0.1,IF(AND(H38="other systems using woody biomass"),0.2,IF(AND(H38="fossil fuel combusting system"),0.5)))</f>
        <v>0.5</v>
      </c>
      <c r="I45" s="34"/>
    </row>
    <row r="46" spans="1:9" ht="18.75">
      <c r="A46" s="85" t="s">
        <v>118</v>
      </c>
      <c r="B46" s="85"/>
      <c r="C46" s="85"/>
      <c r="D46" s="85"/>
      <c r="E46" s="85"/>
      <c r="F46" s="85"/>
      <c r="G46" s="85"/>
      <c r="H46" s="85"/>
      <c r="I46" s="85"/>
    </row>
    <row r="47" spans="1:9">
      <c r="A47" s="31" t="s">
        <v>10</v>
      </c>
      <c r="B47" s="31"/>
      <c r="C47" s="31" t="s">
        <v>11</v>
      </c>
      <c r="D47" s="31" t="s">
        <v>88</v>
      </c>
      <c r="E47" s="31"/>
      <c r="F47" s="31" t="s">
        <v>6</v>
      </c>
      <c r="G47" s="32" t="s">
        <v>119</v>
      </c>
      <c r="H47" s="37" t="s">
        <v>10</v>
      </c>
      <c r="I47" s="31"/>
    </row>
    <row r="48" spans="1:9" ht="30">
      <c r="A48" t="s">
        <v>10</v>
      </c>
      <c r="C48" t="s">
        <v>10</v>
      </c>
      <c r="D48" t="s">
        <v>96</v>
      </c>
      <c r="F48" t="s">
        <v>120</v>
      </c>
      <c r="G48" s="4" t="s">
        <v>121</v>
      </c>
      <c r="H48">
        <v>0.5</v>
      </c>
    </row>
    <row r="49" spans="1:9" ht="45">
      <c r="A49" t="s">
        <v>10</v>
      </c>
      <c r="C49" t="s">
        <v>10</v>
      </c>
      <c r="D49" t="s">
        <v>96</v>
      </c>
      <c r="F49" t="s">
        <v>122</v>
      </c>
      <c r="G49" s="4" t="s">
        <v>123</v>
      </c>
      <c r="H49" s="33">
        <f>IF(AND(H47="Yes"),1,IF(AND(H47="No"),'Tool 30'!C2))</f>
        <v>1</v>
      </c>
    </row>
    <row r="50" spans="1:9">
      <c r="A50" t="s">
        <v>10</v>
      </c>
      <c r="C50" t="s">
        <v>10</v>
      </c>
      <c r="D50" t="s">
        <v>96</v>
      </c>
      <c r="F50" t="s">
        <v>124</v>
      </c>
      <c r="G50" t="s">
        <v>125</v>
      </c>
      <c r="H50">
        <v>63.9</v>
      </c>
    </row>
    <row r="51" spans="1:9" ht="18.75">
      <c r="A51" s="85" t="s">
        <v>118</v>
      </c>
      <c r="B51" s="85"/>
      <c r="C51" s="85"/>
      <c r="D51" s="85"/>
      <c r="E51" s="85"/>
      <c r="F51" s="85"/>
      <c r="G51" s="85"/>
      <c r="H51" s="85"/>
      <c r="I51" s="85"/>
    </row>
    <row r="52" spans="1:9">
      <c r="A52" s="31" t="s">
        <v>10</v>
      </c>
      <c r="B52" s="31"/>
      <c r="C52" s="31" t="s">
        <v>11</v>
      </c>
      <c r="D52" s="31" t="s">
        <v>88</v>
      </c>
      <c r="E52" s="31"/>
      <c r="F52" s="31" t="s">
        <v>6</v>
      </c>
      <c r="G52" s="32" t="s">
        <v>119</v>
      </c>
      <c r="H52" s="37" t="s">
        <v>10</v>
      </c>
      <c r="I52" s="31"/>
    </row>
    <row r="53" spans="1:9" ht="30">
      <c r="A53" t="s">
        <v>10</v>
      </c>
      <c r="C53" t="s">
        <v>10</v>
      </c>
      <c r="D53" t="s">
        <v>96</v>
      </c>
      <c r="F53" t="s">
        <v>120</v>
      </c>
      <c r="G53" s="4" t="s">
        <v>121</v>
      </c>
      <c r="H53">
        <v>0.5</v>
      </c>
    </row>
    <row r="54" spans="1:9" ht="45">
      <c r="A54" t="s">
        <v>10</v>
      </c>
      <c r="C54" t="s">
        <v>10</v>
      </c>
      <c r="D54" t="s">
        <v>96</v>
      </c>
      <c r="F54" t="s">
        <v>122</v>
      </c>
      <c r="G54" s="4" t="s">
        <v>123</v>
      </c>
      <c r="H54" s="33">
        <f>IF(AND(H52="Yes"),1,IF(AND(H52="No"),'Tool 30'!C2))</f>
        <v>1</v>
      </c>
    </row>
    <row r="55" spans="1:9">
      <c r="A55" t="s">
        <v>10</v>
      </c>
      <c r="C55" t="s">
        <v>10</v>
      </c>
      <c r="D55" t="s">
        <v>96</v>
      </c>
      <c r="F55" t="s">
        <v>124</v>
      </c>
      <c r="G55" t="s">
        <v>125</v>
      </c>
      <c r="H55">
        <v>63.9</v>
      </c>
    </row>
    <row r="56" spans="1:9" ht="18.75">
      <c r="A56" s="85" t="s">
        <v>126</v>
      </c>
      <c r="B56" s="85"/>
      <c r="C56" s="85"/>
      <c r="D56" s="85"/>
      <c r="E56" s="85"/>
      <c r="F56" s="85"/>
      <c r="G56" s="85"/>
      <c r="H56" s="85"/>
      <c r="I56" s="85"/>
    </row>
    <row r="57" spans="1:9" ht="60">
      <c r="A57" s="31" t="s">
        <v>10</v>
      </c>
      <c r="B57" s="31"/>
      <c r="C57" s="31" t="s">
        <v>11</v>
      </c>
      <c r="D57" s="31" t="s">
        <v>88</v>
      </c>
      <c r="E57" s="31"/>
      <c r="F57" s="31" t="s">
        <v>6</v>
      </c>
      <c r="G57" s="32" t="s">
        <v>127</v>
      </c>
      <c r="H57" s="37" t="s">
        <v>128</v>
      </c>
      <c r="I57" s="31"/>
    </row>
    <row r="58" spans="1:9" ht="90">
      <c r="A58" s="31" t="s">
        <v>10</v>
      </c>
      <c r="B58" s="31"/>
      <c r="C58" s="31" t="s">
        <v>11</v>
      </c>
      <c r="D58" s="31" t="s">
        <v>88</v>
      </c>
      <c r="E58" s="31"/>
      <c r="F58" s="31" t="s">
        <v>6</v>
      </c>
      <c r="G58" s="32" t="s">
        <v>129</v>
      </c>
      <c r="H58" s="37" t="s">
        <v>130</v>
      </c>
      <c r="I58" s="31"/>
    </row>
    <row r="59" spans="1:9">
      <c r="A59" s="34" t="s">
        <v>11</v>
      </c>
      <c r="B59" s="34"/>
      <c r="C59" s="34" t="s">
        <v>11</v>
      </c>
      <c r="D59" s="34" t="s">
        <v>92</v>
      </c>
      <c r="E59" s="34"/>
      <c r="F59" s="34" t="s">
        <v>131</v>
      </c>
      <c r="G59" s="34" t="s">
        <v>132</v>
      </c>
      <c r="H59" s="34">
        <f>IF(AND(H57="Option 1"),H61,IF(AND(H57="Option 2",H58="Option 2.1"),H63,IF(AND(H57="Option 2",H58="Option 2.2"),H75)))</f>
        <v>52560000</v>
      </c>
      <c r="I59" s="34"/>
    </row>
    <row r="60" spans="1:9" ht="18.75">
      <c r="A60" s="85" t="s">
        <v>133</v>
      </c>
      <c r="B60" s="85"/>
      <c r="C60" s="85"/>
      <c r="D60" s="85"/>
      <c r="E60" s="85"/>
      <c r="F60" s="85"/>
      <c r="G60" s="85"/>
      <c r="H60" s="85"/>
      <c r="I60" s="85"/>
    </row>
    <row r="61" spans="1:9">
      <c r="A61" t="s">
        <v>10</v>
      </c>
      <c r="C61" t="s">
        <v>10</v>
      </c>
      <c r="D61" t="s">
        <v>96</v>
      </c>
      <c r="F61" t="s">
        <v>134</v>
      </c>
      <c r="G61" t="s">
        <v>135</v>
      </c>
      <c r="H61">
        <v>1000000</v>
      </c>
    </row>
    <row r="62" spans="1:9" ht="18.75">
      <c r="A62" s="85" t="s">
        <v>136</v>
      </c>
      <c r="B62" s="85"/>
      <c r="C62" s="85"/>
      <c r="D62" s="85"/>
      <c r="E62" s="85"/>
      <c r="F62" s="85"/>
      <c r="G62" s="85"/>
      <c r="H62" s="85"/>
      <c r="I62" s="85"/>
    </row>
    <row r="63" spans="1:9">
      <c r="A63" s="34" t="s">
        <v>11</v>
      </c>
      <c r="B63" s="34"/>
      <c r="C63" s="34" t="s">
        <v>11</v>
      </c>
      <c r="D63" s="34" t="s">
        <v>92</v>
      </c>
      <c r="E63" s="34"/>
      <c r="F63" s="34" t="s">
        <v>137</v>
      </c>
      <c r="G63" s="34" t="s">
        <v>138</v>
      </c>
      <c r="H63" s="34">
        <f>IF(AND(H57="Option 2",H58="Option 2.1"),SUM(H65,H70),IF(AND(H57="Option 2",H58="Option 2.2"),1))</f>
        <v>52560000</v>
      </c>
      <c r="I63" s="34"/>
    </row>
    <row r="64" spans="1:9" ht="18.75">
      <c r="A64" s="85" t="s">
        <v>139</v>
      </c>
      <c r="B64" s="85"/>
      <c r="C64" s="85"/>
      <c r="D64" s="85"/>
      <c r="E64" s="85"/>
      <c r="F64" s="85"/>
      <c r="G64" s="85"/>
      <c r="H64" s="85"/>
      <c r="I64" s="85"/>
    </row>
    <row r="65" spans="1:9">
      <c r="A65" s="34" t="s">
        <v>11</v>
      </c>
      <c r="B65" s="34"/>
      <c r="C65" s="34" t="s">
        <v>11</v>
      </c>
      <c r="D65" s="34" t="s">
        <v>92</v>
      </c>
      <c r="E65" s="34"/>
      <c r="F65" s="34" t="s">
        <v>140</v>
      </c>
      <c r="G65" s="34" t="s">
        <v>141</v>
      </c>
      <c r="H65" s="34">
        <f>H67*H68</f>
        <v>26280000</v>
      </c>
      <c r="I65" s="34"/>
    </row>
    <row r="66" spans="1:9">
      <c r="A66" t="s">
        <v>10</v>
      </c>
      <c r="C66" t="s">
        <v>10</v>
      </c>
      <c r="D66" t="s">
        <v>12</v>
      </c>
      <c r="F66" t="s">
        <v>41</v>
      </c>
      <c r="G66" t="s">
        <v>142</v>
      </c>
      <c r="H66" s="33" t="s">
        <v>143</v>
      </c>
    </row>
    <row r="67" spans="1:9">
      <c r="A67" t="s">
        <v>10</v>
      </c>
      <c r="C67" t="s">
        <v>10</v>
      </c>
      <c r="D67" t="s">
        <v>96</v>
      </c>
      <c r="F67" t="s">
        <v>144</v>
      </c>
      <c r="G67" t="s">
        <v>145</v>
      </c>
      <c r="H67">
        <v>6000</v>
      </c>
    </row>
    <row r="68" spans="1:9">
      <c r="A68" t="s">
        <v>10</v>
      </c>
      <c r="C68" t="s">
        <v>10</v>
      </c>
      <c r="D68" t="s">
        <v>96</v>
      </c>
      <c r="F68" t="s">
        <v>146</v>
      </c>
      <c r="G68" t="s">
        <v>147</v>
      </c>
      <c r="H68">
        <v>4380</v>
      </c>
    </row>
    <row r="69" spans="1:9" ht="18.75">
      <c r="A69" s="85" t="s">
        <v>148</v>
      </c>
      <c r="B69" s="85"/>
      <c r="C69" s="85"/>
      <c r="D69" s="85"/>
      <c r="E69" s="85"/>
      <c r="F69" s="85"/>
      <c r="G69" s="85"/>
      <c r="H69" s="85"/>
      <c r="I69" s="85"/>
    </row>
    <row r="70" spans="1:9">
      <c r="A70" s="34" t="s">
        <v>11</v>
      </c>
      <c r="B70" s="34"/>
      <c r="C70" s="34" t="s">
        <v>11</v>
      </c>
      <c r="D70" s="34" t="s">
        <v>92</v>
      </c>
      <c r="E70" s="34"/>
      <c r="F70" s="34" t="s">
        <v>140</v>
      </c>
      <c r="G70" s="34" t="s">
        <v>141</v>
      </c>
      <c r="H70" s="34">
        <f>H72*H73</f>
        <v>26280000</v>
      </c>
      <c r="I70" s="34"/>
    </row>
    <row r="71" spans="1:9">
      <c r="A71" t="s">
        <v>10</v>
      </c>
      <c r="C71" t="s">
        <v>10</v>
      </c>
      <c r="D71" t="s">
        <v>12</v>
      </c>
      <c r="F71" t="s">
        <v>41</v>
      </c>
      <c r="G71" t="s">
        <v>142</v>
      </c>
      <c r="H71" s="33" t="s">
        <v>149</v>
      </c>
    </row>
    <row r="72" spans="1:9">
      <c r="A72" t="s">
        <v>10</v>
      </c>
      <c r="C72" t="s">
        <v>10</v>
      </c>
      <c r="D72" t="s">
        <v>96</v>
      </c>
      <c r="F72" t="s">
        <v>144</v>
      </c>
      <c r="G72" t="s">
        <v>145</v>
      </c>
      <c r="H72">
        <v>6000</v>
      </c>
    </row>
    <row r="73" spans="1:9">
      <c r="A73" t="s">
        <v>10</v>
      </c>
      <c r="C73" t="s">
        <v>10</v>
      </c>
      <c r="D73" t="s">
        <v>96</v>
      </c>
      <c r="F73" t="s">
        <v>146</v>
      </c>
      <c r="G73" t="s">
        <v>147</v>
      </c>
      <c r="H73">
        <v>4380</v>
      </c>
    </row>
    <row r="74" spans="1:9" ht="18.75">
      <c r="A74" s="85" t="s">
        <v>150</v>
      </c>
      <c r="B74" s="85"/>
      <c r="C74" s="85"/>
      <c r="D74" s="85"/>
      <c r="E74" s="85"/>
      <c r="F74" s="85"/>
      <c r="G74" s="85"/>
      <c r="H74" s="85"/>
      <c r="I74" s="85"/>
    </row>
    <row r="75" spans="1:9">
      <c r="A75" s="34" t="s">
        <v>11</v>
      </c>
      <c r="B75" s="34"/>
      <c r="C75" s="34" t="s">
        <v>11</v>
      </c>
      <c r="D75" s="34" t="s">
        <v>92</v>
      </c>
      <c r="E75" s="34"/>
      <c r="F75" s="34" t="s">
        <v>151</v>
      </c>
      <c r="G75" s="34" t="s">
        <v>141</v>
      </c>
      <c r="H75" s="34">
        <f>H76*MIN(H77,5.5)*365</f>
        <v>51319000</v>
      </c>
      <c r="I75" s="34"/>
    </row>
    <row r="76" spans="1:9" ht="30">
      <c r="A76" t="s">
        <v>10</v>
      </c>
      <c r="C76" t="s">
        <v>10</v>
      </c>
      <c r="D76" t="s">
        <v>96</v>
      </c>
      <c r="F76" t="s">
        <v>152</v>
      </c>
      <c r="G76" s="4" t="s">
        <v>153</v>
      </c>
      <c r="H76">
        <v>38000</v>
      </c>
    </row>
    <row r="77" spans="1:9" ht="30">
      <c r="A77" t="s">
        <v>10</v>
      </c>
      <c r="C77" t="s">
        <v>10</v>
      </c>
      <c r="D77" t="s">
        <v>96</v>
      </c>
      <c r="F77" t="s">
        <v>154</v>
      </c>
      <c r="G77" s="4" t="s">
        <v>155</v>
      </c>
      <c r="H77">
        <v>3.7</v>
      </c>
    </row>
    <row r="78" spans="1:9" ht="18.75">
      <c r="A78" s="85" t="s">
        <v>156</v>
      </c>
      <c r="B78" s="85"/>
      <c r="C78" s="85"/>
      <c r="D78" s="85"/>
      <c r="E78" s="85"/>
      <c r="F78" s="85"/>
      <c r="G78" s="85"/>
      <c r="H78" s="85"/>
      <c r="I78" s="85"/>
    </row>
    <row r="79" spans="1:9">
      <c r="A79" s="34" t="s">
        <v>11</v>
      </c>
      <c r="B79" s="34"/>
      <c r="C79" s="34" t="s">
        <v>11</v>
      </c>
      <c r="D79" s="34" t="s">
        <v>92</v>
      </c>
      <c r="E79" s="83" t="s">
        <v>157</v>
      </c>
      <c r="F79" s="34" t="s">
        <v>158</v>
      </c>
      <c r="G79" s="34" t="s">
        <v>159</v>
      </c>
      <c r="H79" s="34">
        <f>H80+H81</f>
        <v>74.068333333333328</v>
      </c>
      <c r="I79" s="34"/>
    </row>
    <row r="80" spans="1:9">
      <c r="A80" s="34" t="s">
        <v>11</v>
      </c>
      <c r="B80" s="34"/>
      <c r="C80" s="34" t="s">
        <v>11</v>
      </c>
      <c r="D80" s="34" t="s">
        <v>92</v>
      </c>
      <c r="E80" s="34"/>
      <c r="F80" s="34" t="s">
        <v>160</v>
      </c>
      <c r="G80" s="34" t="s">
        <v>161</v>
      </c>
      <c r="H80" s="34">
        <f>'(Revised) Tool 03'!G3</f>
        <v>73.333333333333329</v>
      </c>
      <c r="I80" s="34"/>
    </row>
    <row r="81" spans="1:9">
      <c r="A81" s="34" t="s">
        <v>11</v>
      </c>
      <c r="B81" s="34"/>
      <c r="C81" s="34" t="s">
        <v>11</v>
      </c>
      <c r="D81" s="34" t="s">
        <v>92</v>
      </c>
      <c r="E81" s="34"/>
      <c r="F81" s="34" t="s">
        <v>162</v>
      </c>
      <c r="G81" s="34" t="s">
        <v>163</v>
      </c>
      <c r="H81" s="34">
        <f>'Tool 05.1'!G6</f>
        <v>0.73499999999999999</v>
      </c>
      <c r="I81" s="34"/>
    </row>
    <row r="82" spans="1:9" ht="18.75">
      <c r="A82" s="85" t="s">
        <v>164</v>
      </c>
      <c r="B82" s="85"/>
      <c r="C82" s="85"/>
      <c r="D82" s="85"/>
      <c r="E82" s="85"/>
      <c r="F82" s="85"/>
      <c r="G82" s="85"/>
      <c r="H82" s="85"/>
      <c r="I82" s="85"/>
    </row>
    <row r="83" spans="1:9" ht="45">
      <c r="A83" t="s">
        <v>10</v>
      </c>
      <c r="C83" t="s">
        <v>10</v>
      </c>
      <c r="D83" t="s">
        <v>96</v>
      </c>
      <c r="F83" t="s">
        <v>165</v>
      </c>
      <c r="G83" s="4" t="s">
        <v>166</v>
      </c>
      <c r="H83">
        <v>0</v>
      </c>
    </row>
    <row r="84" spans="1:9" ht="18.75">
      <c r="A84" s="85" t="s">
        <v>167</v>
      </c>
      <c r="B84" s="85"/>
      <c r="C84" s="85"/>
      <c r="D84" s="85"/>
      <c r="E84" s="85"/>
      <c r="F84" s="85"/>
      <c r="G84" s="85"/>
      <c r="H84" s="85"/>
      <c r="I84" s="85"/>
    </row>
    <row r="85" spans="1:9">
      <c r="A85" s="34" t="s">
        <v>11</v>
      </c>
      <c r="B85" s="34"/>
      <c r="C85" s="34" t="s">
        <v>11</v>
      </c>
      <c r="D85" s="34" t="s">
        <v>92</v>
      </c>
      <c r="E85" s="83" t="s">
        <v>168</v>
      </c>
      <c r="F85" s="34" t="s">
        <v>169</v>
      </c>
      <c r="G85" s="34" t="s">
        <v>170</v>
      </c>
      <c r="H85" s="34">
        <f>H34-H79-H83</f>
        <v>526.24497082666653</v>
      </c>
      <c r="I85" s="34"/>
    </row>
  </sheetData>
  <mergeCells count="14">
    <mergeCell ref="A2:I2"/>
    <mergeCell ref="A31:I31"/>
    <mergeCell ref="A33:I33"/>
    <mergeCell ref="A56:I56"/>
    <mergeCell ref="A64:I64"/>
    <mergeCell ref="A62:I62"/>
    <mergeCell ref="A60:I60"/>
    <mergeCell ref="A74:I74"/>
    <mergeCell ref="A82:I82"/>
    <mergeCell ref="A84:I84"/>
    <mergeCell ref="A46:I46"/>
    <mergeCell ref="A51:I51"/>
    <mergeCell ref="A78:I78"/>
    <mergeCell ref="A69:I69"/>
  </mergeCells>
  <dataValidations count="5">
    <dataValidation type="list" allowBlank="1" showInputMessage="1" showErrorMessage="1" sqref="H32" xr:uid="{5B8AAC1F-BF85-4F27-92FF-47CFE4F03E9C}">
      <formula1>"Tool 01,Tool 21,Tool 19"</formula1>
    </dataValidation>
    <dataValidation type="list" allowBlank="1" showInputMessage="1" showErrorMessage="1" sqref="H57" xr:uid="{4002D3FD-2FB4-4752-8F2C-1A5D695B22BC}">
      <formula1>"Option 1,Option 2"</formula1>
    </dataValidation>
    <dataValidation type="list" allowBlank="1" showInputMessage="1" showErrorMessage="1" sqref="H58" xr:uid="{BE271836-CD0B-4D28-8B1F-6C137354C4F1}">
      <formula1>"Option 2.1,Option 2.2"</formula1>
    </dataValidation>
    <dataValidation type="list" allowBlank="1" showInputMessage="1" showErrorMessage="1" sqref="H37 H47 H52" xr:uid="{C7176028-F68F-4CDF-816C-9BF56B84230B}">
      <formula1>"Yes,No"</formula1>
    </dataValidation>
    <dataValidation type="list" allowBlank="1" showInputMessage="1" showErrorMessage="1" sqref="H38" xr:uid="{D438F625-1982-4E39-BF99-7E1B6833ACD4}">
      <formula1>"three-stone fire or a conventional system,other systems using woody biomass,fossil fuel combusting system"</formula1>
    </dataValidation>
  </dataValidations>
  <hyperlinks>
    <hyperlink ref="H17" r:id="rId1" xr:uid="{3F04F93F-54FA-441E-98E6-7AAA0C0B5733}"/>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8F36025-9EAD-4926-BBC2-7C1A76550C41}">
          <x14:formula1>
            <xm:f>'IWA Properties'!$A$2:$A$277</xm:f>
          </x14:formula1>
          <xm:sqref>E34 E85 E3:E30 E79</xm:sqref>
        </x14:dataValidation>
        <x14:dataValidation type="list" allowBlank="1" showInputMessage="1" showErrorMessage="1" xr:uid="{7EFC8063-4D59-441D-B254-B8184E90918D}">
          <x14:formula1>
            <xm:f>'IWA Properties'!$B$2:$B$481</xm:f>
          </x14:formula1>
          <xm:sqref>H22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286F4-7286-42D1-A7D3-12FA728FCF00}">
  <dimension ref="A1:H20"/>
  <sheetViews>
    <sheetView workbookViewId="0">
      <selection activeCell="E14" sqref="E14"/>
    </sheetView>
  </sheetViews>
  <sheetFormatPr defaultRowHeight="15"/>
  <cols>
    <col min="1" max="1" width="17.5703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c r="A1" s="8" t="s">
        <v>0</v>
      </c>
      <c r="B1" s="8" t="s">
        <v>1</v>
      </c>
      <c r="C1" s="9" t="s">
        <v>171</v>
      </c>
      <c r="D1" s="8" t="s">
        <v>3</v>
      </c>
      <c r="E1" s="10" t="s">
        <v>6</v>
      </c>
      <c r="F1" s="10" t="s">
        <v>7</v>
      </c>
      <c r="G1" s="9" t="s">
        <v>8</v>
      </c>
      <c r="H1" s="3"/>
    </row>
    <row r="2" spans="1:8" ht="42" customHeight="1">
      <c r="A2" s="86" t="s">
        <v>460</v>
      </c>
      <c r="B2" s="86"/>
      <c r="C2" s="86"/>
      <c r="D2" s="86"/>
      <c r="E2" s="86"/>
      <c r="F2" s="86"/>
      <c r="G2" s="86"/>
      <c r="H2" s="5"/>
    </row>
    <row r="3" spans="1:8" ht="30">
      <c r="A3" s="31" t="s">
        <v>10</v>
      </c>
      <c r="B3" s="31"/>
      <c r="C3" s="31" t="s">
        <v>11</v>
      </c>
      <c r="D3" s="31" t="s">
        <v>88</v>
      </c>
      <c r="E3" s="32" t="s">
        <v>461</v>
      </c>
      <c r="F3" s="31" t="s">
        <v>462</v>
      </c>
      <c r="G3" s="32"/>
    </row>
    <row r="4" spans="1:8" ht="42" customHeight="1">
      <c r="A4" s="86" t="s">
        <v>463</v>
      </c>
      <c r="B4" s="86"/>
      <c r="C4" s="86"/>
      <c r="D4" s="86"/>
      <c r="E4" s="86"/>
      <c r="F4" s="86"/>
      <c r="G4" s="86"/>
      <c r="H4" s="5"/>
    </row>
    <row r="5" spans="1:8" ht="45">
      <c r="A5" s="31" t="s">
        <v>10</v>
      </c>
      <c r="B5" s="31"/>
      <c r="C5" s="31" t="s">
        <v>11</v>
      </c>
      <c r="D5" s="31" t="s">
        <v>88</v>
      </c>
      <c r="E5" s="32" t="s">
        <v>464</v>
      </c>
      <c r="F5" s="31" t="s">
        <v>10</v>
      </c>
      <c r="G5" s="32" t="s">
        <v>465</v>
      </c>
    </row>
    <row r="6" spans="1:8" ht="45">
      <c r="A6" s="31" t="s">
        <v>10</v>
      </c>
      <c r="B6" s="31"/>
      <c r="C6" s="31" t="s">
        <v>11</v>
      </c>
      <c r="D6" s="31" t="s">
        <v>88</v>
      </c>
      <c r="E6" s="32" t="s">
        <v>466</v>
      </c>
      <c r="F6" s="31" t="s">
        <v>11</v>
      </c>
      <c r="G6" s="32" t="s">
        <v>467</v>
      </c>
    </row>
    <row r="7" spans="1:8" ht="60">
      <c r="A7" s="31" t="s">
        <v>10</v>
      </c>
      <c r="B7" s="31"/>
      <c r="C7" s="31" t="s">
        <v>11</v>
      </c>
      <c r="D7" s="31" t="s">
        <v>88</v>
      </c>
      <c r="E7" s="32" t="s">
        <v>468</v>
      </c>
      <c r="F7" s="31" t="s">
        <v>10</v>
      </c>
      <c r="G7" s="32" t="s">
        <v>469</v>
      </c>
    </row>
    <row r="8" spans="1:8" ht="150">
      <c r="A8" s="31" t="s">
        <v>10</v>
      </c>
      <c r="B8" s="31"/>
      <c r="C8" s="31" t="s">
        <v>11</v>
      </c>
      <c r="D8" s="31" t="s">
        <v>88</v>
      </c>
      <c r="E8" s="32" t="s">
        <v>470</v>
      </c>
      <c r="F8" s="31" t="s">
        <v>11</v>
      </c>
      <c r="G8" s="32" t="s">
        <v>471</v>
      </c>
    </row>
    <row r="9" spans="1:8" ht="42" customHeight="1">
      <c r="A9" s="86" t="s">
        <v>472</v>
      </c>
      <c r="B9" s="86"/>
      <c r="C9" s="86"/>
      <c r="D9" s="86"/>
      <c r="E9" s="86"/>
      <c r="F9" s="86"/>
      <c r="G9" s="86"/>
      <c r="H9" s="5"/>
    </row>
    <row r="10" spans="1:8" ht="45">
      <c r="A10" s="31" t="s">
        <v>10</v>
      </c>
      <c r="B10" s="31"/>
      <c r="C10" s="31" t="s">
        <v>11</v>
      </c>
      <c r="D10" s="31" t="s">
        <v>88</v>
      </c>
      <c r="E10" s="32" t="s">
        <v>473</v>
      </c>
      <c r="F10" s="31" t="s">
        <v>10</v>
      </c>
      <c r="G10" s="32" t="s">
        <v>474</v>
      </c>
    </row>
    <row r="11" spans="1:8" ht="45">
      <c r="A11" s="31" t="s">
        <v>10</v>
      </c>
      <c r="B11" s="31"/>
      <c r="C11" s="31" t="s">
        <v>11</v>
      </c>
      <c r="D11" s="31" t="s">
        <v>88</v>
      </c>
      <c r="E11" s="32" t="s">
        <v>475</v>
      </c>
      <c r="F11" s="31" t="s">
        <v>11</v>
      </c>
      <c r="G11" s="32" t="s">
        <v>476</v>
      </c>
    </row>
    <row r="12" spans="1:8" ht="60">
      <c r="A12" s="31" t="s">
        <v>10</v>
      </c>
      <c r="B12" s="31"/>
      <c r="C12" s="31" t="s">
        <v>11</v>
      </c>
      <c r="D12" s="31" t="s">
        <v>88</v>
      </c>
      <c r="E12" s="32" t="s">
        <v>477</v>
      </c>
      <c r="F12" s="31"/>
      <c r="G12" s="32" t="s">
        <v>478</v>
      </c>
    </row>
    <row r="13" spans="1:8" ht="45">
      <c r="A13" s="31" t="s">
        <v>10</v>
      </c>
      <c r="B13" s="31"/>
      <c r="C13" s="31" t="s">
        <v>11</v>
      </c>
      <c r="D13" s="31" t="s">
        <v>88</v>
      </c>
      <c r="E13" s="32" t="s">
        <v>479</v>
      </c>
      <c r="F13" s="31" t="s">
        <v>10</v>
      </c>
      <c r="G13" s="32" t="s">
        <v>478</v>
      </c>
    </row>
    <row r="14" spans="1:8" ht="150">
      <c r="A14" s="31" t="s">
        <v>10</v>
      </c>
      <c r="B14" s="31"/>
      <c r="C14" s="31" t="s">
        <v>11</v>
      </c>
      <c r="D14" s="31" t="s">
        <v>88</v>
      </c>
      <c r="E14" s="32" t="s">
        <v>480</v>
      </c>
      <c r="F14" s="31" t="s">
        <v>11</v>
      </c>
      <c r="G14" s="32" t="s">
        <v>481</v>
      </c>
    </row>
    <row r="15" spans="1:8" ht="42" customHeight="1">
      <c r="A15" s="86" t="s">
        <v>482</v>
      </c>
      <c r="B15" s="86"/>
      <c r="C15" s="86"/>
      <c r="D15" s="86"/>
      <c r="E15" s="86"/>
      <c r="F15" s="86"/>
      <c r="G15" s="86"/>
      <c r="H15" s="5"/>
    </row>
    <row r="16" spans="1:8" ht="45">
      <c r="A16" t="s">
        <v>10</v>
      </c>
      <c r="C16" t="s">
        <v>10</v>
      </c>
      <c r="D16" t="s">
        <v>483</v>
      </c>
      <c r="E16" s="4" t="s">
        <v>484</v>
      </c>
    </row>
    <row r="17" spans="1:5" ht="30">
      <c r="A17" t="s">
        <v>10</v>
      </c>
      <c r="C17" t="s">
        <v>10</v>
      </c>
      <c r="D17" t="s">
        <v>12</v>
      </c>
      <c r="E17" s="4" t="s">
        <v>485</v>
      </c>
    </row>
    <row r="18" spans="1:5" ht="75">
      <c r="A18" t="s">
        <v>10</v>
      </c>
      <c r="C18" t="s">
        <v>10</v>
      </c>
      <c r="D18" t="s">
        <v>12</v>
      </c>
      <c r="E18" s="4" t="s">
        <v>486</v>
      </c>
    </row>
    <row r="19" spans="1:5" ht="45">
      <c r="A19" t="s">
        <v>10</v>
      </c>
      <c r="C19" t="s">
        <v>10</v>
      </c>
      <c r="D19" t="s">
        <v>12</v>
      </c>
      <c r="E19" s="4" t="s">
        <v>487</v>
      </c>
    </row>
    <row r="20" spans="1:5" ht="75">
      <c r="A20" t="s">
        <v>10</v>
      </c>
      <c r="C20" t="s">
        <v>10</v>
      </c>
      <c r="D20" t="s">
        <v>12</v>
      </c>
      <c r="E20" s="4" t="s">
        <v>488</v>
      </c>
    </row>
  </sheetData>
  <mergeCells count="4">
    <mergeCell ref="A2:G2"/>
    <mergeCell ref="A4:G4"/>
    <mergeCell ref="A9:G9"/>
    <mergeCell ref="A15:G15"/>
  </mergeCells>
  <dataValidations count="2">
    <dataValidation type="list" allowBlank="1" showInputMessage="1" showErrorMessage="1" sqref="F5:F8 F10:F14" xr:uid="{4B806703-AF2D-43B1-AC3D-9BA95C8261CC}">
      <formula1>"Yes,No"</formula1>
    </dataValidation>
    <dataValidation type="list" allowBlank="1" showInputMessage="1" showErrorMessage="1" sqref="F3" xr:uid="{1BFB4E4A-23CB-4471-AC04-3D79CBB24F08}">
      <formula1>"PA,CPA"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7964-7CD1-4612-8F84-A8883EF2B321}">
  <dimension ref="A1:Q15"/>
  <sheetViews>
    <sheetView workbookViewId="0">
      <selection sqref="A1:Q1"/>
    </sheetView>
  </sheetViews>
  <sheetFormatPr defaultRowHeight="15"/>
  <cols>
    <col min="1" max="1" width="16.28515625" customWidth="1"/>
    <col min="2" max="2" width="39.140625" customWidth="1"/>
    <col min="3" max="3" width="36.140625" customWidth="1"/>
  </cols>
  <sheetData>
    <row r="1" spans="1:17" s="78" customFormat="1" ht="18.75">
      <c r="A1" s="91" t="s">
        <v>489</v>
      </c>
      <c r="B1" s="91"/>
      <c r="C1" s="91"/>
      <c r="D1" s="91"/>
      <c r="E1" s="91"/>
      <c r="F1" s="91"/>
      <c r="G1" s="91"/>
      <c r="H1" s="91"/>
      <c r="I1" s="91"/>
      <c r="J1" s="91"/>
      <c r="K1" s="91"/>
      <c r="L1" s="91"/>
      <c r="M1" s="91"/>
      <c r="N1" s="91"/>
      <c r="O1" s="91"/>
      <c r="P1" s="91"/>
      <c r="Q1" s="91"/>
    </row>
    <row r="2" spans="1:17" s="34" customFormat="1" ht="45">
      <c r="A2" s="34" t="s">
        <v>92</v>
      </c>
      <c r="B2" s="35" t="s">
        <v>490</v>
      </c>
      <c r="C2" s="36">
        <f>C3/(C3+C4)</f>
        <v>1</v>
      </c>
    </row>
    <row r="3" spans="1:17" s="34" customFormat="1" ht="45">
      <c r="A3" s="34" t="s">
        <v>92</v>
      </c>
      <c r="B3" s="35" t="s">
        <v>491</v>
      </c>
      <c r="C3" s="34">
        <f>C11-C4</f>
        <v>3</v>
      </c>
    </row>
    <row r="4" spans="1:17" s="34" customFormat="1" ht="63" customHeight="1">
      <c r="A4" s="34" t="s">
        <v>92</v>
      </c>
      <c r="B4" s="35" t="s">
        <v>492</v>
      </c>
      <c r="C4" s="34">
        <f>(C5*(C7-C9))+(C6*(C8-C10))</f>
        <v>0</v>
      </c>
    </row>
    <row r="5" spans="1:17" ht="63" customHeight="1">
      <c r="A5" t="s">
        <v>96</v>
      </c>
      <c r="B5" s="4" t="s">
        <v>493</v>
      </c>
      <c r="C5">
        <v>1</v>
      </c>
    </row>
    <row r="6" spans="1:17" ht="63" customHeight="1">
      <c r="A6" t="s">
        <v>96</v>
      </c>
      <c r="B6" s="4" t="s">
        <v>494</v>
      </c>
      <c r="C6">
        <v>1</v>
      </c>
    </row>
    <row r="7" spans="1:17" ht="32.25" customHeight="1">
      <c r="A7" t="s">
        <v>96</v>
      </c>
      <c r="B7" s="4" t="s">
        <v>495</v>
      </c>
      <c r="C7">
        <v>1</v>
      </c>
    </row>
    <row r="8" spans="1:17" ht="32.25" customHeight="1">
      <c r="A8" t="s">
        <v>96</v>
      </c>
      <c r="B8" s="4" t="s">
        <v>496</v>
      </c>
      <c r="C8">
        <v>1</v>
      </c>
    </row>
    <row r="9" spans="1:17" ht="75">
      <c r="A9" t="s">
        <v>96</v>
      </c>
      <c r="B9" s="4" t="s">
        <v>497</v>
      </c>
      <c r="C9">
        <v>1</v>
      </c>
    </row>
    <row r="10" spans="1:17" ht="75">
      <c r="A10" t="s">
        <v>96</v>
      </c>
      <c r="B10" s="4" t="s">
        <v>498</v>
      </c>
      <c r="C10">
        <v>1</v>
      </c>
    </row>
    <row r="11" spans="1:17" s="34" customFormat="1" ht="45">
      <c r="A11" s="34" t="s">
        <v>92</v>
      </c>
      <c r="B11" s="35" t="s">
        <v>499</v>
      </c>
      <c r="C11" s="36">
        <f>C12*C15+C13+C14</f>
        <v>3</v>
      </c>
    </row>
    <row r="12" spans="1:17" ht="60">
      <c r="A12" t="s">
        <v>96</v>
      </c>
      <c r="B12" s="4" t="s">
        <v>500</v>
      </c>
      <c r="C12">
        <v>1</v>
      </c>
    </row>
    <row r="13" spans="1:17" ht="120">
      <c r="A13" t="s">
        <v>96</v>
      </c>
      <c r="B13" s="4" t="s">
        <v>501</v>
      </c>
      <c r="C13">
        <v>1</v>
      </c>
    </row>
    <row r="14" spans="1:17" ht="90">
      <c r="A14" t="s">
        <v>96</v>
      </c>
      <c r="B14" s="4" t="s">
        <v>502</v>
      </c>
      <c r="C14">
        <v>1</v>
      </c>
    </row>
    <row r="15" spans="1:17" ht="45">
      <c r="A15" t="s">
        <v>96</v>
      </c>
      <c r="B15" s="4" t="s">
        <v>503</v>
      </c>
      <c r="C15">
        <v>1</v>
      </c>
    </row>
  </sheetData>
  <mergeCells count="1">
    <mergeCell ref="A1:Q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5494-96C2-4C06-A9D9-2CFC0402ABB6}">
  <dimension ref="A1:B481"/>
  <sheetViews>
    <sheetView zoomScale="120" zoomScaleNormal="120" workbookViewId="0">
      <selection activeCell="A41" sqref="A41"/>
    </sheetView>
  </sheetViews>
  <sheetFormatPr defaultColWidth="8.85546875" defaultRowHeight="15"/>
  <cols>
    <col min="1" max="1" width="53.28515625" bestFit="1" customWidth="1"/>
    <col min="2" max="2" width="150.5703125" customWidth="1"/>
  </cols>
  <sheetData>
    <row r="1" spans="1:2">
      <c r="A1" s="79" t="s">
        <v>504</v>
      </c>
      <c r="B1" s="80" t="s">
        <v>505</v>
      </c>
    </row>
    <row r="2" spans="1:2">
      <c r="A2" t="s">
        <v>506</v>
      </c>
      <c r="B2" t="s">
        <v>507</v>
      </c>
    </row>
    <row r="3" spans="1:2">
      <c r="A3" t="s">
        <v>38</v>
      </c>
      <c r="B3" t="s">
        <v>508</v>
      </c>
    </row>
    <row r="4" spans="1:2">
      <c r="A4" t="s">
        <v>509</v>
      </c>
      <c r="B4" t="s">
        <v>510</v>
      </c>
    </row>
    <row r="5" spans="1:2">
      <c r="A5" t="s">
        <v>47</v>
      </c>
      <c r="B5" t="s">
        <v>511</v>
      </c>
    </row>
    <row r="6" spans="1:2">
      <c r="A6" t="s">
        <v>56</v>
      </c>
      <c r="B6" t="s">
        <v>512</v>
      </c>
    </row>
    <row r="7" spans="1:2">
      <c r="A7" t="s">
        <v>513</v>
      </c>
      <c r="B7" t="s">
        <v>514</v>
      </c>
    </row>
    <row r="8" spans="1:2">
      <c r="A8" t="s">
        <v>515</v>
      </c>
      <c r="B8" t="s">
        <v>516</v>
      </c>
    </row>
    <row r="9" spans="1:2">
      <c r="A9" t="s">
        <v>517</v>
      </c>
      <c r="B9" t="s">
        <v>518</v>
      </c>
    </row>
    <row r="10" spans="1:2">
      <c r="A10" t="s">
        <v>519</v>
      </c>
      <c r="B10" t="s">
        <v>520</v>
      </c>
    </row>
    <row r="11" spans="1:2">
      <c r="A11" t="s">
        <v>521</v>
      </c>
      <c r="B11" t="s">
        <v>522</v>
      </c>
    </row>
    <row r="12" spans="1:2">
      <c r="A12" t="s">
        <v>523</v>
      </c>
      <c r="B12" t="s">
        <v>524</v>
      </c>
    </row>
    <row r="13" spans="1:2">
      <c r="A13" t="s">
        <v>525</v>
      </c>
      <c r="B13" t="s">
        <v>526</v>
      </c>
    </row>
    <row r="14" spans="1:2">
      <c r="A14" t="s">
        <v>527</v>
      </c>
      <c r="B14" t="s">
        <v>528</v>
      </c>
    </row>
    <row r="15" spans="1:2">
      <c r="A15" t="s">
        <v>529</v>
      </c>
      <c r="B15" t="s">
        <v>530</v>
      </c>
    </row>
    <row r="16" spans="1:2">
      <c r="A16" t="s">
        <v>531</v>
      </c>
      <c r="B16" t="s">
        <v>532</v>
      </c>
    </row>
    <row r="17" spans="1:2">
      <c r="A17" t="s">
        <v>533</v>
      </c>
      <c r="B17" t="s">
        <v>534</v>
      </c>
    </row>
    <row r="18" spans="1:2">
      <c r="A18" t="s">
        <v>535</v>
      </c>
      <c r="B18" t="s">
        <v>536</v>
      </c>
    </row>
    <row r="19" spans="1:2">
      <c r="A19" t="s">
        <v>16</v>
      </c>
      <c r="B19" t="s">
        <v>537</v>
      </c>
    </row>
    <row r="20" spans="1:2">
      <c r="A20" t="s">
        <v>19</v>
      </c>
      <c r="B20" t="s">
        <v>538</v>
      </c>
    </row>
    <row r="21" spans="1:2">
      <c r="A21" t="s">
        <v>23</v>
      </c>
      <c r="B21" t="s">
        <v>539</v>
      </c>
    </row>
    <row r="22" spans="1:2">
      <c r="A22" t="s">
        <v>540</v>
      </c>
      <c r="B22" t="s">
        <v>541</v>
      </c>
    </row>
    <row r="23" spans="1:2">
      <c r="A23" t="s">
        <v>542</v>
      </c>
      <c r="B23" t="s">
        <v>543</v>
      </c>
    </row>
    <row r="24" spans="1:2">
      <c r="A24" t="s">
        <v>544</v>
      </c>
      <c r="B24" t="s">
        <v>545</v>
      </c>
    </row>
    <row r="25" spans="1:2">
      <c r="A25" t="s">
        <v>546</v>
      </c>
      <c r="B25" t="s">
        <v>547</v>
      </c>
    </row>
    <row r="26" spans="1:2">
      <c r="A26" t="s">
        <v>548</v>
      </c>
      <c r="B26" t="s">
        <v>549</v>
      </c>
    </row>
    <row r="27" spans="1:2">
      <c r="A27" t="s">
        <v>550</v>
      </c>
      <c r="B27" t="s">
        <v>551</v>
      </c>
    </row>
    <row r="28" spans="1:2">
      <c r="A28" t="s">
        <v>552</v>
      </c>
      <c r="B28" t="s">
        <v>553</v>
      </c>
    </row>
    <row r="29" spans="1:2">
      <c r="A29" t="s">
        <v>554</v>
      </c>
      <c r="B29" t="s">
        <v>555</v>
      </c>
    </row>
    <row r="30" spans="1:2">
      <c r="A30" t="s">
        <v>556</v>
      </c>
      <c r="B30" t="s">
        <v>557</v>
      </c>
    </row>
    <row r="31" spans="1:2">
      <c r="A31" t="s">
        <v>558</v>
      </c>
      <c r="B31" t="s">
        <v>559</v>
      </c>
    </row>
    <row r="32" spans="1:2">
      <c r="A32" t="s">
        <v>560</v>
      </c>
      <c r="B32" t="s">
        <v>561</v>
      </c>
    </row>
    <row r="33" spans="1:2">
      <c r="A33" t="s">
        <v>562</v>
      </c>
      <c r="B33" t="s">
        <v>563</v>
      </c>
    </row>
    <row r="34" spans="1:2">
      <c r="A34" s="81" t="s">
        <v>68</v>
      </c>
      <c r="B34" t="s">
        <v>564</v>
      </c>
    </row>
    <row r="35" spans="1:2">
      <c r="A35" s="81" t="s">
        <v>71</v>
      </c>
      <c r="B35" t="s">
        <v>565</v>
      </c>
    </row>
    <row r="36" spans="1:2">
      <c r="A36" s="81" t="s">
        <v>74</v>
      </c>
      <c r="B36" t="s">
        <v>566</v>
      </c>
    </row>
    <row r="37" spans="1:2">
      <c r="A37" s="81" t="s">
        <v>29</v>
      </c>
      <c r="B37" t="s">
        <v>567</v>
      </c>
    </row>
    <row r="38" spans="1:2">
      <c r="A38" s="81" t="s">
        <v>26</v>
      </c>
      <c r="B38" t="s">
        <v>568</v>
      </c>
    </row>
    <row r="39" spans="1:2">
      <c r="A39" s="81" t="s">
        <v>33</v>
      </c>
      <c r="B39" t="s">
        <v>569</v>
      </c>
    </row>
    <row r="40" spans="1:2">
      <c r="A40" t="s">
        <v>570</v>
      </c>
      <c r="B40" t="s">
        <v>571</v>
      </c>
    </row>
    <row r="41" spans="1:2">
      <c r="A41" t="s">
        <v>572</v>
      </c>
      <c r="B41" t="s">
        <v>573</v>
      </c>
    </row>
    <row r="42" spans="1:2">
      <c r="A42" t="s">
        <v>574</v>
      </c>
      <c r="B42" t="s">
        <v>575</v>
      </c>
    </row>
    <row r="43" spans="1:2">
      <c r="A43" t="s">
        <v>576</v>
      </c>
      <c r="B43" t="s">
        <v>577</v>
      </c>
    </row>
    <row r="44" spans="1:2">
      <c r="A44" t="s">
        <v>578</v>
      </c>
      <c r="B44" t="s">
        <v>579</v>
      </c>
    </row>
    <row r="45" spans="1:2">
      <c r="A45" t="s">
        <v>580</v>
      </c>
      <c r="B45" t="s">
        <v>581</v>
      </c>
    </row>
    <row r="46" spans="1:2">
      <c r="A46" t="s">
        <v>582</v>
      </c>
      <c r="B46" t="s">
        <v>583</v>
      </c>
    </row>
    <row r="47" spans="1:2">
      <c r="A47" t="s">
        <v>584</v>
      </c>
      <c r="B47" t="s">
        <v>585</v>
      </c>
    </row>
    <row r="48" spans="1:2">
      <c r="A48" t="s">
        <v>586</v>
      </c>
      <c r="B48" t="s">
        <v>587</v>
      </c>
    </row>
    <row r="49" spans="1:2">
      <c r="A49" t="s">
        <v>588</v>
      </c>
      <c r="B49" t="s">
        <v>589</v>
      </c>
    </row>
    <row r="50" spans="1:2">
      <c r="A50" t="s">
        <v>590</v>
      </c>
      <c r="B50" t="s">
        <v>591</v>
      </c>
    </row>
    <row r="51" spans="1:2">
      <c r="A51" t="s">
        <v>592</v>
      </c>
      <c r="B51" t="s">
        <v>593</v>
      </c>
    </row>
    <row r="52" spans="1:2">
      <c r="A52" t="s">
        <v>594</v>
      </c>
      <c r="B52" t="s">
        <v>595</v>
      </c>
    </row>
    <row r="53" spans="1:2">
      <c r="A53" t="s">
        <v>596</v>
      </c>
      <c r="B53" t="s">
        <v>597</v>
      </c>
    </row>
    <row r="54" spans="1:2">
      <c r="A54" t="s">
        <v>598</v>
      </c>
      <c r="B54" t="s">
        <v>599</v>
      </c>
    </row>
    <row r="55" spans="1:2">
      <c r="A55" t="s">
        <v>600</v>
      </c>
      <c r="B55" t="s">
        <v>601</v>
      </c>
    </row>
    <row r="56" spans="1:2">
      <c r="A56" t="s">
        <v>602</v>
      </c>
      <c r="B56" t="s">
        <v>603</v>
      </c>
    </row>
    <row r="57" spans="1:2">
      <c r="A57" t="s">
        <v>604</v>
      </c>
      <c r="B57" t="s">
        <v>605</v>
      </c>
    </row>
    <row r="58" spans="1:2">
      <c r="A58" t="s">
        <v>606</v>
      </c>
      <c r="B58" t="s">
        <v>607</v>
      </c>
    </row>
    <row r="59" spans="1:2">
      <c r="A59" t="s">
        <v>608</v>
      </c>
      <c r="B59" t="s">
        <v>609</v>
      </c>
    </row>
    <row r="60" spans="1:2">
      <c r="A60" t="s">
        <v>610</v>
      </c>
      <c r="B60" t="s">
        <v>611</v>
      </c>
    </row>
    <row r="61" spans="1:2">
      <c r="A61" t="s">
        <v>612</v>
      </c>
      <c r="B61" t="s">
        <v>613</v>
      </c>
    </row>
    <row r="62" spans="1:2">
      <c r="A62" t="s">
        <v>614</v>
      </c>
      <c r="B62" t="s">
        <v>615</v>
      </c>
    </row>
    <row r="63" spans="1:2">
      <c r="A63" t="s">
        <v>616</v>
      </c>
      <c r="B63" t="s">
        <v>617</v>
      </c>
    </row>
    <row r="64" spans="1:2">
      <c r="A64" t="s">
        <v>618</v>
      </c>
      <c r="B64" t="s">
        <v>619</v>
      </c>
    </row>
    <row r="65" spans="1:2">
      <c r="A65" t="s">
        <v>620</v>
      </c>
      <c r="B65" t="s">
        <v>621</v>
      </c>
    </row>
    <row r="66" spans="1:2">
      <c r="A66" t="s">
        <v>622</v>
      </c>
      <c r="B66" t="s">
        <v>623</v>
      </c>
    </row>
    <row r="67" spans="1:2">
      <c r="A67" t="s">
        <v>624</v>
      </c>
      <c r="B67" t="s">
        <v>625</v>
      </c>
    </row>
    <row r="68" spans="1:2">
      <c r="A68" t="s">
        <v>626</v>
      </c>
      <c r="B68" t="s">
        <v>627</v>
      </c>
    </row>
    <row r="69" spans="1:2">
      <c r="A69" t="s">
        <v>628</v>
      </c>
      <c r="B69" t="s">
        <v>629</v>
      </c>
    </row>
    <row r="70" spans="1:2">
      <c r="A70" t="s">
        <v>630</v>
      </c>
      <c r="B70" t="s">
        <v>631</v>
      </c>
    </row>
    <row r="71" spans="1:2">
      <c r="A71" t="s">
        <v>632</v>
      </c>
      <c r="B71" t="s">
        <v>633</v>
      </c>
    </row>
    <row r="72" spans="1:2">
      <c r="A72" t="s">
        <v>634</v>
      </c>
      <c r="B72" t="s">
        <v>635</v>
      </c>
    </row>
    <row r="73" spans="1:2">
      <c r="A73" t="s">
        <v>636</v>
      </c>
      <c r="B73" t="s">
        <v>637</v>
      </c>
    </row>
    <row r="74" spans="1:2">
      <c r="A74" t="s">
        <v>638</v>
      </c>
      <c r="B74" t="s">
        <v>639</v>
      </c>
    </row>
    <row r="75" spans="1:2">
      <c r="A75" t="s">
        <v>640</v>
      </c>
      <c r="B75" t="s">
        <v>641</v>
      </c>
    </row>
    <row r="76" spans="1:2">
      <c r="A76" t="s">
        <v>642</v>
      </c>
      <c r="B76" t="s">
        <v>643</v>
      </c>
    </row>
    <row r="77" spans="1:2">
      <c r="A77" t="s">
        <v>644</v>
      </c>
      <c r="B77" t="s">
        <v>645</v>
      </c>
    </row>
    <row r="78" spans="1:2">
      <c r="A78" t="s">
        <v>646</v>
      </c>
      <c r="B78" t="s">
        <v>647</v>
      </c>
    </row>
    <row r="79" spans="1:2">
      <c r="A79" t="s">
        <v>648</v>
      </c>
      <c r="B79" t="s">
        <v>649</v>
      </c>
    </row>
    <row r="80" spans="1:2">
      <c r="A80" t="s">
        <v>650</v>
      </c>
      <c r="B80" t="s">
        <v>651</v>
      </c>
    </row>
    <row r="81" spans="1:2">
      <c r="A81" t="s">
        <v>652</v>
      </c>
      <c r="B81" t="s">
        <v>653</v>
      </c>
    </row>
    <row r="82" spans="1:2">
      <c r="A82" t="s">
        <v>654</v>
      </c>
      <c r="B82" t="s">
        <v>655</v>
      </c>
    </row>
    <row r="83" spans="1:2">
      <c r="A83" t="s">
        <v>656</v>
      </c>
      <c r="B83" t="s">
        <v>657</v>
      </c>
    </row>
    <row r="84" spans="1:2">
      <c r="A84" t="s">
        <v>658</v>
      </c>
      <c r="B84" t="s">
        <v>659</v>
      </c>
    </row>
    <row r="85" spans="1:2">
      <c r="A85" t="s">
        <v>660</v>
      </c>
      <c r="B85" t="s">
        <v>661</v>
      </c>
    </row>
    <row r="86" spans="1:2">
      <c r="A86" t="s">
        <v>662</v>
      </c>
      <c r="B86" t="s">
        <v>663</v>
      </c>
    </row>
    <row r="87" spans="1:2">
      <c r="A87" t="s">
        <v>82</v>
      </c>
      <c r="B87" t="s">
        <v>664</v>
      </c>
    </row>
    <row r="88" spans="1:2">
      <c r="A88" t="s">
        <v>665</v>
      </c>
      <c r="B88" t="s">
        <v>666</v>
      </c>
    </row>
    <row r="89" spans="1:2">
      <c r="A89" t="s">
        <v>667</v>
      </c>
      <c r="B89" t="s">
        <v>668</v>
      </c>
    </row>
    <row r="90" spans="1:2">
      <c r="A90" t="s">
        <v>669</v>
      </c>
      <c r="B90" t="s">
        <v>670</v>
      </c>
    </row>
    <row r="91" spans="1:2">
      <c r="A91" t="s">
        <v>671</v>
      </c>
      <c r="B91" t="s">
        <v>672</v>
      </c>
    </row>
    <row r="92" spans="1:2">
      <c r="A92" t="s">
        <v>673</v>
      </c>
      <c r="B92" t="s">
        <v>674</v>
      </c>
    </row>
    <row r="93" spans="1:2">
      <c r="A93" t="s">
        <v>675</v>
      </c>
      <c r="B93" t="s">
        <v>676</v>
      </c>
    </row>
    <row r="94" spans="1:2">
      <c r="A94" t="s">
        <v>677</v>
      </c>
      <c r="B94" t="s">
        <v>678</v>
      </c>
    </row>
    <row r="95" spans="1:2">
      <c r="A95" t="s">
        <v>679</v>
      </c>
      <c r="B95" t="s">
        <v>680</v>
      </c>
    </row>
    <row r="96" spans="1:2">
      <c r="A96" t="s">
        <v>681</v>
      </c>
      <c r="B96" t="s">
        <v>682</v>
      </c>
    </row>
    <row r="97" spans="1:2">
      <c r="A97" t="s">
        <v>683</v>
      </c>
      <c r="B97" t="s">
        <v>684</v>
      </c>
    </row>
    <row r="98" spans="1:2">
      <c r="A98" t="s">
        <v>685</v>
      </c>
      <c r="B98" t="s">
        <v>686</v>
      </c>
    </row>
    <row r="99" spans="1:2">
      <c r="A99" t="s">
        <v>687</v>
      </c>
      <c r="B99" t="s">
        <v>688</v>
      </c>
    </row>
    <row r="100" spans="1:2">
      <c r="A100" t="s">
        <v>689</v>
      </c>
      <c r="B100" t="s">
        <v>690</v>
      </c>
    </row>
    <row r="101" spans="1:2">
      <c r="A101" t="s">
        <v>691</v>
      </c>
      <c r="B101" t="s">
        <v>692</v>
      </c>
    </row>
    <row r="102" spans="1:2">
      <c r="A102" t="s">
        <v>693</v>
      </c>
      <c r="B102" t="s">
        <v>694</v>
      </c>
    </row>
    <row r="103" spans="1:2">
      <c r="A103" t="s">
        <v>695</v>
      </c>
      <c r="B103" t="s">
        <v>696</v>
      </c>
    </row>
    <row r="104" spans="1:2">
      <c r="A104" t="s">
        <v>697</v>
      </c>
      <c r="B104" t="s">
        <v>698</v>
      </c>
    </row>
    <row r="105" spans="1:2">
      <c r="A105" t="s">
        <v>699</v>
      </c>
      <c r="B105" t="s">
        <v>700</v>
      </c>
    </row>
    <row r="106" spans="1:2">
      <c r="A106" t="s">
        <v>701</v>
      </c>
      <c r="B106" t="s">
        <v>702</v>
      </c>
    </row>
    <row r="107" spans="1:2">
      <c r="A107" t="s">
        <v>703</v>
      </c>
      <c r="B107" t="s">
        <v>704</v>
      </c>
    </row>
    <row r="108" spans="1:2">
      <c r="A108" t="s">
        <v>705</v>
      </c>
      <c r="B108" t="s">
        <v>706</v>
      </c>
    </row>
    <row r="109" spans="1:2">
      <c r="A109" t="s">
        <v>707</v>
      </c>
      <c r="B109" t="s">
        <v>708</v>
      </c>
    </row>
    <row r="110" spans="1:2">
      <c r="A110" t="s">
        <v>709</v>
      </c>
      <c r="B110" t="s">
        <v>710</v>
      </c>
    </row>
    <row r="111" spans="1:2">
      <c r="A111" t="s">
        <v>711</v>
      </c>
      <c r="B111" t="s">
        <v>712</v>
      </c>
    </row>
    <row r="112" spans="1:2">
      <c r="A112" t="s">
        <v>713</v>
      </c>
      <c r="B112" t="s">
        <v>714</v>
      </c>
    </row>
    <row r="113" spans="1:2">
      <c r="A113" t="s">
        <v>715</v>
      </c>
      <c r="B113" t="s">
        <v>716</v>
      </c>
    </row>
    <row r="114" spans="1:2">
      <c r="A114" t="s">
        <v>717</v>
      </c>
      <c r="B114" t="s">
        <v>718</v>
      </c>
    </row>
    <row r="115" spans="1:2">
      <c r="A115" t="s">
        <v>719</v>
      </c>
      <c r="B115" t="s">
        <v>720</v>
      </c>
    </row>
    <row r="116" spans="1:2">
      <c r="A116" t="s">
        <v>721</v>
      </c>
      <c r="B116" t="s">
        <v>722</v>
      </c>
    </row>
    <row r="117" spans="1:2">
      <c r="A117" t="s">
        <v>723</v>
      </c>
      <c r="B117" t="s">
        <v>724</v>
      </c>
    </row>
    <row r="118" spans="1:2">
      <c r="A118" t="s">
        <v>725</v>
      </c>
      <c r="B118" t="s">
        <v>726</v>
      </c>
    </row>
    <row r="119" spans="1:2">
      <c r="A119" t="s">
        <v>727</v>
      </c>
      <c r="B119" t="s">
        <v>728</v>
      </c>
    </row>
    <row r="120" spans="1:2">
      <c r="A120" t="s">
        <v>729</v>
      </c>
      <c r="B120" t="s">
        <v>730</v>
      </c>
    </row>
    <row r="121" spans="1:2">
      <c r="A121" t="s">
        <v>731</v>
      </c>
      <c r="B121" t="s">
        <v>732</v>
      </c>
    </row>
    <row r="122" spans="1:2">
      <c r="A122" t="s">
        <v>733</v>
      </c>
      <c r="B122" t="s">
        <v>734</v>
      </c>
    </row>
    <row r="123" spans="1:2">
      <c r="A123" t="s">
        <v>735</v>
      </c>
      <c r="B123" t="s">
        <v>736</v>
      </c>
    </row>
    <row r="124" spans="1:2">
      <c r="A124" t="s">
        <v>737</v>
      </c>
      <c r="B124" t="s">
        <v>738</v>
      </c>
    </row>
    <row r="125" spans="1:2">
      <c r="A125" t="s">
        <v>739</v>
      </c>
      <c r="B125" t="s">
        <v>740</v>
      </c>
    </row>
    <row r="126" spans="1:2">
      <c r="A126" t="s">
        <v>741</v>
      </c>
      <c r="B126" t="s">
        <v>742</v>
      </c>
    </row>
    <row r="127" spans="1:2">
      <c r="A127" t="s">
        <v>743</v>
      </c>
      <c r="B127" t="s">
        <v>744</v>
      </c>
    </row>
    <row r="128" spans="1:2">
      <c r="A128" t="s">
        <v>745</v>
      </c>
      <c r="B128" t="s">
        <v>746</v>
      </c>
    </row>
    <row r="129" spans="1:2">
      <c r="A129" t="s">
        <v>747</v>
      </c>
      <c r="B129" t="s">
        <v>748</v>
      </c>
    </row>
    <row r="130" spans="1:2">
      <c r="A130" t="s">
        <v>749</v>
      </c>
      <c r="B130" t="s">
        <v>750</v>
      </c>
    </row>
    <row r="131" spans="1:2">
      <c r="A131" t="s">
        <v>751</v>
      </c>
      <c r="B131" t="s">
        <v>752</v>
      </c>
    </row>
    <row r="132" spans="1:2">
      <c r="A132" t="s">
        <v>753</v>
      </c>
      <c r="B132" t="s">
        <v>754</v>
      </c>
    </row>
    <row r="133" spans="1:2">
      <c r="A133" t="s">
        <v>755</v>
      </c>
      <c r="B133" t="s">
        <v>756</v>
      </c>
    </row>
    <row r="134" spans="1:2">
      <c r="A134" t="s">
        <v>757</v>
      </c>
      <c r="B134" t="s">
        <v>758</v>
      </c>
    </row>
    <row r="135" spans="1:2">
      <c r="A135" t="s">
        <v>759</v>
      </c>
      <c r="B135" t="s">
        <v>760</v>
      </c>
    </row>
    <row r="136" spans="1:2">
      <c r="A136" t="s">
        <v>761</v>
      </c>
      <c r="B136" t="s">
        <v>762</v>
      </c>
    </row>
    <row r="137" spans="1:2">
      <c r="A137" t="s">
        <v>168</v>
      </c>
      <c r="B137" t="s">
        <v>763</v>
      </c>
    </row>
    <row r="138" spans="1:2">
      <c r="A138" t="s">
        <v>764</v>
      </c>
      <c r="B138" t="s">
        <v>765</v>
      </c>
    </row>
    <row r="139" spans="1:2">
      <c r="A139" t="s">
        <v>766</v>
      </c>
      <c r="B139" t="s">
        <v>767</v>
      </c>
    </row>
    <row r="140" spans="1:2">
      <c r="A140" t="s">
        <v>768</v>
      </c>
      <c r="B140" t="s">
        <v>769</v>
      </c>
    </row>
    <row r="141" spans="1:2">
      <c r="A141" t="s">
        <v>770</v>
      </c>
      <c r="B141" t="s">
        <v>771</v>
      </c>
    </row>
    <row r="142" spans="1:2">
      <c r="A142" t="s">
        <v>772</v>
      </c>
      <c r="B142" t="s">
        <v>773</v>
      </c>
    </row>
    <row r="143" spans="1:2">
      <c r="A143" t="s">
        <v>774</v>
      </c>
      <c r="B143" t="s">
        <v>775</v>
      </c>
    </row>
    <row r="144" spans="1:2">
      <c r="A144" t="s">
        <v>776</v>
      </c>
      <c r="B144" t="s">
        <v>777</v>
      </c>
    </row>
    <row r="145" spans="1:2">
      <c r="A145" t="s">
        <v>778</v>
      </c>
      <c r="B145" t="s">
        <v>779</v>
      </c>
    </row>
    <row r="146" spans="1:2">
      <c r="A146" t="s">
        <v>93</v>
      </c>
      <c r="B146" t="s">
        <v>780</v>
      </c>
    </row>
    <row r="147" spans="1:2">
      <c r="A147" t="s">
        <v>157</v>
      </c>
      <c r="B147" t="s">
        <v>781</v>
      </c>
    </row>
    <row r="148" spans="1:2">
      <c r="A148" t="s">
        <v>782</v>
      </c>
      <c r="B148" t="s">
        <v>783</v>
      </c>
    </row>
    <row r="149" spans="1:2">
      <c r="A149" t="s">
        <v>784</v>
      </c>
      <c r="B149" t="s">
        <v>785</v>
      </c>
    </row>
    <row r="150" spans="1:2">
      <c r="A150" t="s">
        <v>786</v>
      </c>
      <c r="B150" t="s">
        <v>787</v>
      </c>
    </row>
    <row r="151" spans="1:2">
      <c r="A151" t="s">
        <v>788</v>
      </c>
      <c r="B151" t="s">
        <v>789</v>
      </c>
    </row>
    <row r="152" spans="1:2">
      <c r="A152" t="s">
        <v>790</v>
      </c>
      <c r="B152" t="s">
        <v>791</v>
      </c>
    </row>
    <row r="153" spans="1:2">
      <c r="A153" t="s">
        <v>792</v>
      </c>
      <c r="B153" t="s">
        <v>793</v>
      </c>
    </row>
    <row r="154" spans="1:2">
      <c r="A154" t="s">
        <v>794</v>
      </c>
      <c r="B154" t="s">
        <v>795</v>
      </c>
    </row>
    <row r="155" spans="1:2">
      <c r="A155" t="s">
        <v>796</v>
      </c>
      <c r="B155" t="s">
        <v>797</v>
      </c>
    </row>
    <row r="156" spans="1:2">
      <c r="A156" t="s">
        <v>798</v>
      </c>
      <c r="B156" t="s">
        <v>799</v>
      </c>
    </row>
    <row r="157" spans="1:2">
      <c r="A157" t="s">
        <v>800</v>
      </c>
      <c r="B157" t="s">
        <v>801</v>
      </c>
    </row>
    <row r="158" spans="1:2">
      <c r="A158" t="s">
        <v>802</v>
      </c>
      <c r="B158" t="s">
        <v>803</v>
      </c>
    </row>
    <row r="159" spans="1:2">
      <c r="A159" t="s">
        <v>804</v>
      </c>
      <c r="B159" t="s">
        <v>805</v>
      </c>
    </row>
    <row r="160" spans="1:2">
      <c r="A160" t="s">
        <v>806</v>
      </c>
      <c r="B160" t="s">
        <v>807</v>
      </c>
    </row>
    <row r="161" spans="1:2">
      <c r="A161" t="s">
        <v>808</v>
      </c>
      <c r="B161" t="s">
        <v>809</v>
      </c>
    </row>
    <row r="162" spans="1:2">
      <c r="A162" t="s">
        <v>810</v>
      </c>
      <c r="B162" t="s">
        <v>811</v>
      </c>
    </row>
    <row r="163" spans="1:2">
      <c r="A163" t="s">
        <v>812</v>
      </c>
      <c r="B163" t="s">
        <v>813</v>
      </c>
    </row>
    <row r="164" spans="1:2">
      <c r="A164" t="s">
        <v>814</v>
      </c>
      <c r="B164" t="s">
        <v>815</v>
      </c>
    </row>
    <row r="165" spans="1:2">
      <c r="A165" t="s">
        <v>816</v>
      </c>
      <c r="B165" t="s">
        <v>817</v>
      </c>
    </row>
    <row r="166" spans="1:2">
      <c r="A166" t="s">
        <v>818</v>
      </c>
      <c r="B166" t="s">
        <v>819</v>
      </c>
    </row>
    <row r="167" spans="1:2">
      <c r="A167" t="s">
        <v>820</v>
      </c>
      <c r="B167" t="s">
        <v>821</v>
      </c>
    </row>
    <row r="168" spans="1:2">
      <c r="A168" t="s">
        <v>822</v>
      </c>
      <c r="B168" t="s">
        <v>823</v>
      </c>
    </row>
    <row r="169" spans="1:2">
      <c r="A169" t="s">
        <v>824</v>
      </c>
      <c r="B169" t="s">
        <v>825</v>
      </c>
    </row>
    <row r="170" spans="1:2">
      <c r="A170" t="s">
        <v>826</v>
      </c>
      <c r="B170" t="s">
        <v>827</v>
      </c>
    </row>
    <row r="171" spans="1:2">
      <c r="A171" t="s">
        <v>828</v>
      </c>
      <c r="B171" t="s">
        <v>829</v>
      </c>
    </row>
    <row r="172" spans="1:2">
      <c r="A172" t="s">
        <v>830</v>
      </c>
      <c r="B172" t="s">
        <v>831</v>
      </c>
    </row>
    <row r="173" spans="1:2">
      <c r="A173" t="s">
        <v>832</v>
      </c>
      <c r="B173" t="s">
        <v>833</v>
      </c>
    </row>
    <row r="174" spans="1:2">
      <c r="A174" t="s">
        <v>834</v>
      </c>
      <c r="B174" t="s">
        <v>835</v>
      </c>
    </row>
    <row r="175" spans="1:2">
      <c r="A175" t="s">
        <v>836</v>
      </c>
      <c r="B175" t="s">
        <v>837</v>
      </c>
    </row>
    <row r="176" spans="1:2">
      <c r="A176" t="s">
        <v>838</v>
      </c>
      <c r="B176" t="s">
        <v>839</v>
      </c>
    </row>
    <row r="177" spans="1:2">
      <c r="A177" t="s">
        <v>840</v>
      </c>
      <c r="B177" t="s">
        <v>841</v>
      </c>
    </row>
    <row r="178" spans="1:2">
      <c r="A178" t="s">
        <v>842</v>
      </c>
      <c r="B178" t="s">
        <v>843</v>
      </c>
    </row>
    <row r="179" spans="1:2">
      <c r="A179" t="s">
        <v>844</v>
      </c>
      <c r="B179" t="s">
        <v>845</v>
      </c>
    </row>
    <row r="180" spans="1:2">
      <c r="A180" t="s">
        <v>846</v>
      </c>
      <c r="B180" t="s">
        <v>847</v>
      </c>
    </row>
    <row r="181" spans="1:2">
      <c r="A181" t="s">
        <v>848</v>
      </c>
      <c r="B181" t="s">
        <v>849</v>
      </c>
    </row>
    <row r="182" spans="1:2">
      <c r="A182" t="s">
        <v>850</v>
      </c>
      <c r="B182" t="s">
        <v>851</v>
      </c>
    </row>
    <row r="183" spans="1:2">
      <c r="A183" t="s">
        <v>852</v>
      </c>
      <c r="B183" t="s">
        <v>853</v>
      </c>
    </row>
    <row r="184" spans="1:2">
      <c r="A184" t="s">
        <v>854</v>
      </c>
      <c r="B184" t="s">
        <v>855</v>
      </c>
    </row>
    <row r="185" spans="1:2">
      <c r="A185" t="s">
        <v>856</v>
      </c>
      <c r="B185" t="s">
        <v>857</v>
      </c>
    </row>
    <row r="186" spans="1:2">
      <c r="A186" t="s">
        <v>858</v>
      </c>
      <c r="B186" t="s">
        <v>859</v>
      </c>
    </row>
    <row r="187" spans="1:2">
      <c r="A187" t="s">
        <v>860</v>
      </c>
      <c r="B187" t="s">
        <v>861</v>
      </c>
    </row>
    <row r="188" spans="1:2">
      <c r="A188" t="s">
        <v>862</v>
      </c>
      <c r="B188" t="s">
        <v>863</v>
      </c>
    </row>
    <row r="189" spans="1:2">
      <c r="A189" t="s">
        <v>864</v>
      </c>
      <c r="B189" t="s">
        <v>865</v>
      </c>
    </row>
    <row r="190" spans="1:2">
      <c r="A190" t="s">
        <v>866</v>
      </c>
      <c r="B190" t="s">
        <v>867</v>
      </c>
    </row>
    <row r="191" spans="1:2">
      <c r="A191" t="s">
        <v>868</v>
      </c>
      <c r="B191" t="s">
        <v>869</v>
      </c>
    </row>
    <row r="192" spans="1:2">
      <c r="A192" t="s">
        <v>870</v>
      </c>
      <c r="B192" t="s">
        <v>871</v>
      </c>
    </row>
    <row r="193" spans="1:2">
      <c r="A193" t="s">
        <v>872</v>
      </c>
      <c r="B193" t="s">
        <v>873</v>
      </c>
    </row>
    <row r="194" spans="1:2">
      <c r="A194" t="s">
        <v>874</v>
      </c>
      <c r="B194" t="s">
        <v>875</v>
      </c>
    </row>
    <row r="195" spans="1:2">
      <c r="A195" t="s">
        <v>876</v>
      </c>
      <c r="B195" t="s">
        <v>877</v>
      </c>
    </row>
    <row r="196" spans="1:2">
      <c r="A196" t="s">
        <v>878</v>
      </c>
      <c r="B196" t="s">
        <v>879</v>
      </c>
    </row>
    <row r="197" spans="1:2">
      <c r="A197" t="s">
        <v>880</v>
      </c>
      <c r="B197" t="s">
        <v>881</v>
      </c>
    </row>
    <row r="198" spans="1:2">
      <c r="A198" t="s">
        <v>64</v>
      </c>
      <c r="B198" t="s">
        <v>882</v>
      </c>
    </row>
    <row r="199" spans="1:2">
      <c r="A199" t="s">
        <v>883</v>
      </c>
      <c r="B199" t="s">
        <v>884</v>
      </c>
    </row>
    <row r="200" spans="1:2">
      <c r="A200" t="s">
        <v>885</v>
      </c>
      <c r="B200" t="s">
        <v>886</v>
      </c>
    </row>
    <row r="201" spans="1:2">
      <c r="A201" t="s">
        <v>887</v>
      </c>
      <c r="B201" t="s">
        <v>888</v>
      </c>
    </row>
    <row r="202" spans="1:2">
      <c r="A202" t="s">
        <v>889</v>
      </c>
      <c r="B202" t="s">
        <v>890</v>
      </c>
    </row>
    <row r="203" spans="1:2">
      <c r="A203" t="s">
        <v>891</v>
      </c>
      <c r="B203" t="s">
        <v>892</v>
      </c>
    </row>
    <row r="204" spans="1:2">
      <c r="A204" t="s">
        <v>893</v>
      </c>
      <c r="B204" t="s">
        <v>894</v>
      </c>
    </row>
    <row r="205" spans="1:2">
      <c r="A205" t="s">
        <v>895</v>
      </c>
      <c r="B205" t="s">
        <v>896</v>
      </c>
    </row>
    <row r="206" spans="1:2">
      <c r="A206" t="s">
        <v>897</v>
      </c>
      <c r="B206" t="s">
        <v>898</v>
      </c>
    </row>
    <row r="207" spans="1:2">
      <c r="A207" t="s">
        <v>899</v>
      </c>
      <c r="B207" t="s">
        <v>900</v>
      </c>
    </row>
    <row r="208" spans="1:2">
      <c r="A208" t="s">
        <v>901</v>
      </c>
      <c r="B208" t="s">
        <v>902</v>
      </c>
    </row>
    <row r="209" spans="1:2">
      <c r="A209" t="s">
        <v>903</v>
      </c>
      <c r="B209" t="s">
        <v>904</v>
      </c>
    </row>
    <row r="210" spans="1:2">
      <c r="A210" t="s">
        <v>905</v>
      </c>
      <c r="B210" t="s">
        <v>906</v>
      </c>
    </row>
    <row r="211" spans="1:2">
      <c r="A211" t="s">
        <v>907</v>
      </c>
      <c r="B211" t="s">
        <v>66</v>
      </c>
    </row>
    <row r="212" spans="1:2">
      <c r="A212" t="s">
        <v>908</v>
      </c>
      <c r="B212" t="s">
        <v>909</v>
      </c>
    </row>
    <row r="213" spans="1:2">
      <c r="A213" t="s">
        <v>910</v>
      </c>
      <c r="B213" t="s">
        <v>911</v>
      </c>
    </row>
    <row r="214" spans="1:2">
      <c r="A214" t="s">
        <v>912</v>
      </c>
      <c r="B214" t="s">
        <v>913</v>
      </c>
    </row>
    <row r="215" spans="1:2">
      <c r="A215" t="s">
        <v>914</v>
      </c>
      <c r="B215" t="s">
        <v>915</v>
      </c>
    </row>
    <row r="216" spans="1:2">
      <c r="A216" t="s">
        <v>916</v>
      </c>
      <c r="B216" t="s">
        <v>917</v>
      </c>
    </row>
    <row r="217" spans="1:2">
      <c r="A217" t="s">
        <v>918</v>
      </c>
      <c r="B217" t="s">
        <v>919</v>
      </c>
    </row>
    <row r="218" spans="1:2">
      <c r="A218" t="s">
        <v>920</v>
      </c>
      <c r="B218" t="s">
        <v>921</v>
      </c>
    </row>
    <row r="219" spans="1:2">
      <c r="A219" t="s">
        <v>922</v>
      </c>
      <c r="B219" t="s">
        <v>923</v>
      </c>
    </row>
    <row r="220" spans="1:2">
      <c r="A220" t="s">
        <v>924</v>
      </c>
      <c r="B220" t="s">
        <v>925</v>
      </c>
    </row>
    <row r="221" spans="1:2">
      <c r="A221" t="s">
        <v>926</v>
      </c>
      <c r="B221" t="s">
        <v>927</v>
      </c>
    </row>
    <row r="222" spans="1:2">
      <c r="A222" t="s">
        <v>928</v>
      </c>
      <c r="B222" t="s">
        <v>929</v>
      </c>
    </row>
    <row r="223" spans="1:2">
      <c r="A223" t="s">
        <v>930</v>
      </c>
      <c r="B223" t="s">
        <v>931</v>
      </c>
    </row>
    <row r="224" spans="1:2">
      <c r="A224" t="s">
        <v>932</v>
      </c>
      <c r="B224" t="s">
        <v>933</v>
      </c>
    </row>
    <row r="225" spans="1:2">
      <c r="A225" t="s">
        <v>934</v>
      </c>
      <c r="B225" t="s">
        <v>935</v>
      </c>
    </row>
    <row r="226" spans="1:2">
      <c r="A226" t="s">
        <v>936</v>
      </c>
      <c r="B226" t="s">
        <v>937</v>
      </c>
    </row>
    <row r="227" spans="1:2">
      <c r="A227" t="s">
        <v>938</v>
      </c>
      <c r="B227" t="s">
        <v>939</v>
      </c>
    </row>
    <row r="228" spans="1:2">
      <c r="A228" t="s">
        <v>940</v>
      </c>
      <c r="B228" t="s">
        <v>941</v>
      </c>
    </row>
    <row r="229" spans="1:2">
      <c r="A229" t="s">
        <v>942</v>
      </c>
      <c r="B229" t="s">
        <v>943</v>
      </c>
    </row>
    <row r="230" spans="1:2">
      <c r="A230" t="s">
        <v>944</v>
      </c>
      <c r="B230" t="s">
        <v>945</v>
      </c>
    </row>
    <row r="231" spans="1:2">
      <c r="A231" t="s">
        <v>946</v>
      </c>
      <c r="B231" t="s">
        <v>947</v>
      </c>
    </row>
    <row r="232" spans="1:2">
      <c r="A232" t="s">
        <v>948</v>
      </c>
      <c r="B232" t="s">
        <v>949</v>
      </c>
    </row>
    <row r="233" spans="1:2">
      <c r="A233" t="s">
        <v>950</v>
      </c>
      <c r="B233" t="s">
        <v>951</v>
      </c>
    </row>
    <row r="234" spans="1:2">
      <c r="A234" t="s">
        <v>952</v>
      </c>
      <c r="B234" s="81" t="s">
        <v>953</v>
      </c>
    </row>
    <row r="235" spans="1:2">
      <c r="A235" t="s">
        <v>954</v>
      </c>
      <c r="B235" s="81" t="s">
        <v>955</v>
      </c>
    </row>
    <row r="236" spans="1:2">
      <c r="A236" t="s">
        <v>956</v>
      </c>
      <c r="B236" s="81" t="s">
        <v>957</v>
      </c>
    </row>
    <row r="237" spans="1:2">
      <c r="A237" t="s">
        <v>958</v>
      </c>
      <c r="B237" s="81" t="s">
        <v>959</v>
      </c>
    </row>
    <row r="238" spans="1:2">
      <c r="A238" t="s">
        <v>960</v>
      </c>
      <c r="B238" s="81" t="s">
        <v>961</v>
      </c>
    </row>
    <row r="239" spans="1:2">
      <c r="A239" t="s">
        <v>962</v>
      </c>
      <c r="B239" s="81" t="s">
        <v>963</v>
      </c>
    </row>
    <row r="240" spans="1:2">
      <c r="A240" t="s">
        <v>964</v>
      </c>
      <c r="B240" s="81" t="s">
        <v>965</v>
      </c>
    </row>
    <row r="241" spans="1:2">
      <c r="A241" t="s">
        <v>966</v>
      </c>
      <c r="B241" s="81" t="s">
        <v>967</v>
      </c>
    </row>
    <row r="242" spans="1:2">
      <c r="A242" t="s">
        <v>968</v>
      </c>
      <c r="B242" s="81" t="s">
        <v>969</v>
      </c>
    </row>
    <row r="243" spans="1:2">
      <c r="A243" t="s">
        <v>970</v>
      </c>
      <c r="B243" s="81" t="s">
        <v>971</v>
      </c>
    </row>
    <row r="244" spans="1:2">
      <c r="A244" t="s">
        <v>972</v>
      </c>
      <c r="B244" s="81" t="s">
        <v>973</v>
      </c>
    </row>
    <row r="245" spans="1:2">
      <c r="A245" t="s">
        <v>974</v>
      </c>
      <c r="B245" s="81" t="s">
        <v>975</v>
      </c>
    </row>
    <row r="246" spans="1:2">
      <c r="A246" t="s">
        <v>976</v>
      </c>
      <c r="B246" s="81" t="s">
        <v>977</v>
      </c>
    </row>
    <row r="247" spans="1:2">
      <c r="A247" t="s">
        <v>978</v>
      </c>
      <c r="B247" s="81" t="s">
        <v>979</v>
      </c>
    </row>
    <row r="248" spans="1:2">
      <c r="A248" t="s">
        <v>980</v>
      </c>
      <c r="B248" s="81" t="s">
        <v>981</v>
      </c>
    </row>
    <row r="249" spans="1:2">
      <c r="A249" t="s">
        <v>982</v>
      </c>
      <c r="B249" s="81" t="s">
        <v>983</v>
      </c>
    </row>
    <row r="250" spans="1:2">
      <c r="A250" t="s">
        <v>984</v>
      </c>
      <c r="B250" s="81" t="s">
        <v>985</v>
      </c>
    </row>
    <row r="251" spans="1:2">
      <c r="A251" t="s">
        <v>986</v>
      </c>
      <c r="B251" s="81" t="s">
        <v>987</v>
      </c>
    </row>
    <row r="252" spans="1:2">
      <c r="A252" t="s">
        <v>988</v>
      </c>
      <c r="B252" s="81" t="s">
        <v>989</v>
      </c>
    </row>
    <row r="253" spans="1:2">
      <c r="A253" t="s">
        <v>990</v>
      </c>
      <c r="B253" s="81" t="s">
        <v>991</v>
      </c>
    </row>
    <row r="254" spans="1:2">
      <c r="A254" t="s">
        <v>992</v>
      </c>
      <c r="B254" s="81" t="s">
        <v>993</v>
      </c>
    </row>
    <row r="255" spans="1:2">
      <c r="A255" t="s">
        <v>994</v>
      </c>
      <c r="B255" s="81" t="s">
        <v>995</v>
      </c>
    </row>
    <row r="256" spans="1:2">
      <c r="A256" t="s">
        <v>996</v>
      </c>
      <c r="B256" s="81" t="s">
        <v>997</v>
      </c>
    </row>
    <row r="257" spans="1:2">
      <c r="A257" t="s">
        <v>998</v>
      </c>
      <c r="B257" s="81" t="s">
        <v>999</v>
      </c>
    </row>
    <row r="258" spans="1:2">
      <c r="A258" t="s">
        <v>1000</v>
      </c>
      <c r="B258" s="81" t="s">
        <v>1001</v>
      </c>
    </row>
    <row r="259" spans="1:2">
      <c r="A259" t="s">
        <v>1002</v>
      </c>
      <c r="B259" s="81" t="s">
        <v>1003</v>
      </c>
    </row>
    <row r="260" spans="1:2">
      <c r="A260" t="s">
        <v>1004</v>
      </c>
      <c r="B260" s="81" t="s">
        <v>1005</v>
      </c>
    </row>
    <row r="261" spans="1:2">
      <c r="A261" t="s">
        <v>1006</v>
      </c>
      <c r="B261" s="81" t="s">
        <v>1007</v>
      </c>
    </row>
    <row r="262" spans="1:2">
      <c r="A262" t="s">
        <v>1008</v>
      </c>
      <c r="B262" s="81" t="s">
        <v>1009</v>
      </c>
    </row>
    <row r="263" spans="1:2">
      <c r="A263" t="s">
        <v>1010</v>
      </c>
      <c r="B263" s="81" t="s">
        <v>1011</v>
      </c>
    </row>
    <row r="264" spans="1:2">
      <c r="A264" t="s">
        <v>1012</v>
      </c>
      <c r="B264" s="81" t="s">
        <v>1013</v>
      </c>
    </row>
    <row r="265" spans="1:2">
      <c r="A265" t="s">
        <v>1014</v>
      </c>
      <c r="B265" s="81" t="s">
        <v>1015</v>
      </c>
    </row>
    <row r="266" spans="1:2">
      <c r="A266" t="s">
        <v>1016</v>
      </c>
      <c r="B266" s="81" t="s">
        <v>1017</v>
      </c>
    </row>
    <row r="267" spans="1:2">
      <c r="A267" t="s">
        <v>1018</v>
      </c>
      <c r="B267" s="81" t="s">
        <v>1019</v>
      </c>
    </row>
    <row r="268" spans="1:2">
      <c r="A268" t="s">
        <v>1020</v>
      </c>
      <c r="B268" s="81" t="s">
        <v>1021</v>
      </c>
    </row>
    <row r="269" spans="1:2">
      <c r="A269" t="s">
        <v>1022</v>
      </c>
      <c r="B269" s="81" t="s">
        <v>1023</v>
      </c>
    </row>
    <row r="270" spans="1:2">
      <c r="A270" t="s">
        <v>1024</v>
      </c>
      <c r="B270" s="81" t="s">
        <v>1025</v>
      </c>
    </row>
    <row r="271" spans="1:2">
      <c r="A271" t="s">
        <v>1026</v>
      </c>
      <c r="B271" s="81" t="s">
        <v>1027</v>
      </c>
    </row>
    <row r="272" spans="1:2">
      <c r="A272" t="s">
        <v>1028</v>
      </c>
      <c r="B272" s="81" t="s">
        <v>1029</v>
      </c>
    </row>
    <row r="273" spans="1:2">
      <c r="A273" t="s">
        <v>1030</v>
      </c>
      <c r="B273" s="81" t="s">
        <v>1031</v>
      </c>
    </row>
    <row r="274" spans="1:2">
      <c r="A274" t="s">
        <v>1032</v>
      </c>
      <c r="B274" s="81" t="s">
        <v>1033</v>
      </c>
    </row>
    <row r="275" spans="1:2">
      <c r="A275" t="s">
        <v>1034</v>
      </c>
      <c r="B275" s="81" t="s">
        <v>1035</v>
      </c>
    </row>
    <row r="276" spans="1:2">
      <c r="A276" t="s">
        <v>1036</v>
      </c>
      <c r="B276" s="81" t="s">
        <v>1037</v>
      </c>
    </row>
    <row r="277" spans="1:2">
      <c r="A277" t="s">
        <v>1038</v>
      </c>
      <c r="B277" s="81" t="s">
        <v>1039</v>
      </c>
    </row>
    <row r="278" spans="1:2">
      <c r="B278" s="81" t="s">
        <v>1040</v>
      </c>
    </row>
    <row r="279" spans="1:2">
      <c r="B279" s="81" t="s">
        <v>1041</v>
      </c>
    </row>
    <row r="280" spans="1:2">
      <c r="B280" s="81" t="s">
        <v>1042</v>
      </c>
    </row>
    <row r="281" spans="1:2">
      <c r="B281" s="81" t="s">
        <v>1043</v>
      </c>
    </row>
    <row r="282" spans="1:2">
      <c r="B282" s="81" t="s">
        <v>1044</v>
      </c>
    </row>
    <row r="283" spans="1:2">
      <c r="B283" s="81" t="s">
        <v>1045</v>
      </c>
    </row>
    <row r="284" spans="1:2">
      <c r="B284" s="81" t="s">
        <v>1046</v>
      </c>
    </row>
    <row r="285" spans="1:2">
      <c r="B285" s="81" t="s">
        <v>1047</v>
      </c>
    </row>
    <row r="286" spans="1:2">
      <c r="B286" s="81" t="s">
        <v>1048</v>
      </c>
    </row>
    <row r="287" spans="1:2">
      <c r="B287" s="81" t="s">
        <v>1049</v>
      </c>
    </row>
    <row r="288" spans="1:2">
      <c r="B288" s="81" t="s">
        <v>1050</v>
      </c>
    </row>
    <row r="289" spans="2:2">
      <c r="B289" s="81" t="s">
        <v>1051</v>
      </c>
    </row>
    <row r="290" spans="2:2">
      <c r="B290" s="81" t="s">
        <v>1052</v>
      </c>
    </row>
    <row r="291" spans="2:2">
      <c r="B291" s="81" t="s">
        <v>1053</v>
      </c>
    </row>
    <row r="292" spans="2:2">
      <c r="B292" s="81" t="s">
        <v>1054</v>
      </c>
    </row>
    <row r="293" spans="2:2">
      <c r="B293" s="81" t="s">
        <v>1055</v>
      </c>
    </row>
    <row r="294" spans="2:2">
      <c r="B294" s="81" t="s">
        <v>1056</v>
      </c>
    </row>
    <row r="295" spans="2:2">
      <c r="B295" s="81" t="s">
        <v>1057</v>
      </c>
    </row>
    <row r="296" spans="2:2">
      <c r="B296" s="81" t="s">
        <v>1058</v>
      </c>
    </row>
    <row r="297" spans="2:2">
      <c r="B297" s="81" t="s">
        <v>1059</v>
      </c>
    </row>
    <row r="298" spans="2:2">
      <c r="B298" s="81" t="s">
        <v>1060</v>
      </c>
    </row>
    <row r="299" spans="2:2">
      <c r="B299" s="81" t="s">
        <v>1061</v>
      </c>
    </row>
    <row r="300" spans="2:2">
      <c r="B300" s="81" t="s">
        <v>1062</v>
      </c>
    </row>
    <row r="301" spans="2:2">
      <c r="B301" s="81" t="s">
        <v>1063</v>
      </c>
    </row>
    <row r="302" spans="2:2">
      <c r="B302" s="81" t="s">
        <v>1064</v>
      </c>
    </row>
    <row r="303" spans="2:2">
      <c r="B303" t="s">
        <v>1065</v>
      </c>
    </row>
    <row r="304" spans="2:2">
      <c r="B304" t="s">
        <v>1066</v>
      </c>
    </row>
    <row r="305" spans="2:2">
      <c r="B305" t="s">
        <v>1067</v>
      </c>
    </row>
    <row r="306" spans="2:2">
      <c r="B306" t="s">
        <v>1068</v>
      </c>
    </row>
    <row r="307" spans="2:2">
      <c r="B307" t="s">
        <v>1069</v>
      </c>
    </row>
    <row r="308" spans="2:2">
      <c r="B308" t="s">
        <v>1070</v>
      </c>
    </row>
    <row r="309" spans="2:2">
      <c r="B309" t="s">
        <v>1071</v>
      </c>
    </row>
    <row r="310" spans="2:2">
      <c r="B310" t="s">
        <v>1072</v>
      </c>
    </row>
    <row r="311" spans="2:2">
      <c r="B311" t="s">
        <v>1073</v>
      </c>
    </row>
    <row r="312" spans="2:2">
      <c r="B312" t="s">
        <v>1074</v>
      </c>
    </row>
    <row r="313" spans="2:2">
      <c r="B313" t="s">
        <v>1075</v>
      </c>
    </row>
    <row r="314" spans="2:2">
      <c r="B314" t="s">
        <v>1076</v>
      </c>
    </row>
    <row r="315" spans="2:2">
      <c r="B315" t="s">
        <v>1077</v>
      </c>
    </row>
    <row r="316" spans="2:2">
      <c r="B316" t="s">
        <v>1078</v>
      </c>
    </row>
    <row r="317" spans="2:2">
      <c r="B317" t="s">
        <v>1079</v>
      </c>
    </row>
    <row r="318" spans="2:2">
      <c r="B318" t="s">
        <v>1080</v>
      </c>
    </row>
    <row r="319" spans="2:2">
      <c r="B319" t="s">
        <v>1081</v>
      </c>
    </row>
    <row r="320" spans="2:2">
      <c r="B320" t="s">
        <v>1082</v>
      </c>
    </row>
    <row r="321" spans="2:2">
      <c r="B321" t="s">
        <v>1083</v>
      </c>
    </row>
    <row r="322" spans="2:2">
      <c r="B322" t="s">
        <v>1084</v>
      </c>
    </row>
    <row r="323" spans="2:2">
      <c r="B323" t="s">
        <v>1085</v>
      </c>
    </row>
    <row r="324" spans="2:2">
      <c r="B324" t="s">
        <v>1086</v>
      </c>
    </row>
    <row r="325" spans="2:2">
      <c r="B325" t="s">
        <v>1087</v>
      </c>
    </row>
    <row r="326" spans="2:2">
      <c r="B326" t="s">
        <v>1088</v>
      </c>
    </row>
    <row r="327" spans="2:2">
      <c r="B327" t="s">
        <v>1089</v>
      </c>
    </row>
    <row r="328" spans="2:2">
      <c r="B328" t="s">
        <v>1090</v>
      </c>
    </row>
    <row r="329" spans="2:2">
      <c r="B329" t="s">
        <v>1091</v>
      </c>
    </row>
    <row r="330" spans="2:2">
      <c r="B330" t="s">
        <v>1092</v>
      </c>
    </row>
    <row r="331" spans="2:2">
      <c r="B331" t="s">
        <v>1093</v>
      </c>
    </row>
    <row r="332" spans="2:2">
      <c r="B332" t="s">
        <v>1094</v>
      </c>
    </row>
    <row r="333" spans="2:2">
      <c r="B333" t="s">
        <v>1095</v>
      </c>
    </row>
    <row r="334" spans="2:2">
      <c r="B334" t="s">
        <v>1096</v>
      </c>
    </row>
    <row r="335" spans="2:2">
      <c r="B335" t="s">
        <v>1097</v>
      </c>
    </row>
    <row r="336" spans="2:2">
      <c r="B336" t="s">
        <v>1098</v>
      </c>
    </row>
    <row r="337" spans="2:2">
      <c r="B337" t="s">
        <v>1099</v>
      </c>
    </row>
    <row r="338" spans="2:2">
      <c r="B338" t="s">
        <v>1100</v>
      </c>
    </row>
    <row r="339" spans="2:2">
      <c r="B339" t="s">
        <v>1101</v>
      </c>
    </row>
    <row r="340" spans="2:2">
      <c r="B340" t="s">
        <v>1102</v>
      </c>
    </row>
    <row r="341" spans="2:2">
      <c r="B341" t="s">
        <v>1103</v>
      </c>
    </row>
    <row r="342" spans="2:2">
      <c r="B342" t="s">
        <v>1104</v>
      </c>
    </row>
    <row r="343" spans="2:2">
      <c r="B343" t="s">
        <v>1105</v>
      </c>
    </row>
    <row r="344" spans="2:2">
      <c r="B344" t="s">
        <v>1106</v>
      </c>
    </row>
    <row r="345" spans="2:2">
      <c r="B345" t="s">
        <v>1107</v>
      </c>
    </row>
    <row r="346" spans="2:2">
      <c r="B346" t="s">
        <v>1108</v>
      </c>
    </row>
    <row r="347" spans="2:2">
      <c r="B347" t="s">
        <v>1109</v>
      </c>
    </row>
    <row r="348" spans="2:2">
      <c r="B348" t="s">
        <v>1110</v>
      </c>
    </row>
    <row r="349" spans="2:2">
      <c r="B349" t="s">
        <v>1111</v>
      </c>
    </row>
    <row r="350" spans="2:2">
      <c r="B350" t="s">
        <v>1112</v>
      </c>
    </row>
    <row r="351" spans="2:2">
      <c r="B351" s="81" t="s">
        <v>1113</v>
      </c>
    </row>
    <row r="352" spans="2:2">
      <c r="B352" s="81" t="s">
        <v>1114</v>
      </c>
    </row>
    <row r="353" spans="2:2">
      <c r="B353" s="81" t="s">
        <v>1115</v>
      </c>
    </row>
    <row r="354" spans="2:2">
      <c r="B354" s="81" t="s">
        <v>1116</v>
      </c>
    </row>
    <row r="355" spans="2:2">
      <c r="B355" s="81" t="s">
        <v>1117</v>
      </c>
    </row>
    <row r="356" spans="2:2">
      <c r="B356" s="81" t="s">
        <v>1118</v>
      </c>
    </row>
    <row r="357" spans="2:2">
      <c r="B357" s="81" t="s">
        <v>1119</v>
      </c>
    </row>
    <row r="358" spans="2:2">
      <c r="B358" s="81" t="s">
        <v>1120</v>
      </c>
    </row>
    <row r="359" spans="2:2">
      <c r="B359" s="81" t="s">
        <v>1121</v>
      </c>
    </row>
    <row r="360" spans="2:2">
      <c r="B360" s="81" t="s">
        <v>1122</v>
      </c>
    </row>
    <row r="361" spans="2:2">
      <c r="B361" s="81" t="s">
        <v>1123</v>
      </c>
    </row>
    <row r="362" spans="2:2">
      <c r="B362" t="s">
        <v>1124</v>
      </c>
    </row>
    <row r="363" spans="2:2">
      <c r="B363" t="s">
        <v>1125</v>
      </c>
    </row>
    <row r="364" spans="2:2">
      <c r="B364" t="s">
        <v>1126</v>
      </c>
    </row>
    <row r="365" spans="2:2">
      <c r="B365" t="s">
        <v>1127</v>
      </c>
    </row>
    <row r="366" spans="2:2">
      <c r="B366" t="s">
        <v>1128</v>
      </c>
    </row>
    <row r="367" spans="2:2">
      <c r="B367" t="s">
        <v>1129</v>
      </c>
    </row>
    <row r="368" spans="2:2">
      <c r="B368" t="s">
        <v>1130</v>
      </c>
    </row>
    <row r="369" spans="2:2">
      <c r="B369" t="s">
        <v>1131</v>
      </c>
    </row>
    <row r="370" spans="2:2">
      <c r="B370" t="s">
        <v>1132</v>
      </c>
    </row>
    <row r="371" spans="2:2">
      <c r="B371" t="s">
        <v>1133</v>
      </c>
    </row>
    <row r="372" spans="2:2">
      <c r="B372" t="s">
        <v>1134</v>
      </c>
    </row>
    <row r="373" spans="2:2">
      <c r="B373" t="s">
        <v>1135</v>
      </c>
    </row>
    <row r="374" spans="2:2">
      <c r="B374" t="s">
        <v>1136</v>
      </c>
    </row>
    <row r="375" spans="2:2">
      <c r="B375" t="s">
        <v>1137</v>
      </c>
    </row>
    <row r="376" spans="2:2">
      <c r="B376" t="s">
        <v>1138</v>
      </c>
    </row>
    <row r="377" spans="2:2">
      <c r="B377" t="s">
        <v>1139</v>
      </c>
    </row>
    <row r="378" spans="2:2">
      <c r="B378" t="s">
        <v>1140</v>
      </c>
    </row>
    <row r="379" spans="2:2">
      <c r="B379" t="s">
        <v>1141</v>
      </c>
    </row>
    <row r="380" spans="2:2">
      <c r="B380" t="s">
        <v>1142</v>
      </c>
    </row>
    <row r="381" spans="2:2">
      <c r="B381" t="s">
        <v>1143</v>
      </c>
    </row>
    <row r="382" spans="2:2">
      <c r="B382" t="s">
        <v>1144</v>
      </c>
    </row>
    <row r="383" spans="2:2">
      <c r="B383" t="s">
        <v>1145</v>
      </c>
    </row>
    <row r="384" spans="2:2">
      <c r="B384" t="s">
        <v>1146</v>
      </c>
    </row>
    <row r="385" spans="2:2">
      <c r="B385" t="s">
        <v>1147</v>
      </c>
    </row>
    <row r="386" spans="2:2">
      <c r="B386" t="s">
        <v>1148</v>
      </c>
    </row>
    <row r="387" spans="2:2">
      <c r="B387" t="s">
        <v>1149</v>
      </c>
    </row>
    <row r="388" spans="2:2">
      <c r="B388" t="s">
        <v>1150</v>
      </c>
    </row>
    <row r="389" spans="2:2">
      <c r="B389" t="s">
        <v>1151</v>
      </c>
    </row>
    <row r="390" spans="2:2">
      <c r="B390" t="s">
        <v>1152</v>
      </c>
    </row>
    <row r="391" spans="2:2">
      <c r="B391" t="s">
        <v>1153</v>
      </c>
    </row>
    <row r="392" spans="2:2">
      <c r="B392" t="s">
        <v>1154</v>
      </c>
    </row>
    <row r="393" spans="2:2">
      <c r="B393" t="s">
        <v>1155</v>
      </c>
    </row>
    <row r="394" spans="2:2">
      <c r="B394" t="s">
        <v>1156</v>
      </c>
    </row>
    <row r="395" spans="2:2">
      <c r="B395" t="s">
        <v>1157</v>
      </c>
    </row>
    <row r="396" spans="2:2">
      <c r="B396" t="s">
        <v>1158</v>
      </c>
    </row>
    <row r="397" spans="2:2">
      <c r="B397" t="s">
        <v>1159</v>
      </c>
    </row>
    <row r="398" spans="2:2">
      <c r="B398" t="s">
        <v>1160</v>
      </c>
    </row>
    <row r="399" spans="2:2">
      <c r="B399" t="s">
        <v>1161</v>
      </c>
    </row>
    <row r="400" spans="2:2">
      <c r="B400" t="s">
        <v>1162</v>
      </c>
    </row>
    <row r="401" spans="2:2">
      <c r="B401" t="s">
        <v>1163</v>
      </c>
    </row>
    <row r="402" spans="2:2">
      <c r="B402" t="s">
        <v>1164</v>
      </c>
    </row>
    <row r="403" spans="2:2">
      <c r="B403" t="s">
        <v>1165</v>
      </c>
    </row>
    <row r="404" spans="2:2">
      <c r="B404" t="s">
        <v>1166</v>
      </c>
    </row>
    <row r="405" spans="2:2">
      <c r="B405" t="s">
        <v>1167</v>
      </c>
    </row>
    <row r="406" spans="2:2">
      <c r="B406" t="s">
        <v>1168</v>
      </c>
    </row>
    <row r="407" spans="2:2">
      <c r="B407" t="s">
        <v>1169</v>
      </c>
    </row>
    <row r="408" spans="2:2">
      <c r="B408" t="s">
        <v>1170</v>
      </c>
    </row>
    <row r="409" spans="2:2">
      <c r="B409" t="s">
        <v>1171</v>
      </c>
    </row>
    <row r="410" spans="2:2">
      <c r="B410" t="s">
        <v>1172</v>
      </c>
    </row>
    <row r="411" spans="2:2">
      <c r="B411" t="s">
        <v>1173</v>
      </c>
    </row>
    <row r="412" spans="2:2">
      <c r="B412" t="s">
        <v>1174</v>
      </c>
    </row>
    <row r="413" spans="2:2">
      <c r="B413" t="s">
        <v>1175</v>
      </c>
    </row>
    <row r="414" spans="2:2">
      <c r="B414" t="s">
        <v>1176</v>
      </c>
    </row>
    <row r="415" spans="2:2">
      <c r="B415" t="s">
        <v>1177</v>
      </c>
    </row>
    <row r="416" spans="2:2">
      <c r="B416" t="s">
        <v>1178</v>
      </c>
    </row>
    <row r="417" spans="2:2">
      <c r="B417" t="s">
        <v>1179</v>
      </c>
    </row>
    <row r="418" spans="2:2">
      <c r="B418" t="s">
        <v>1180</v>
      </c>
    </row>
    <row r="419" spans="2:2">
      <c r="B419" t="s">
        <v>1181</v>
      </c>
    </row>
    <row r="420" spans="2:2">
      <c r="B420" t="s">
        <v>1182</v>
      </c>
    </row>
    <row r="421" spans="2:2">
      <c r="B421" t="s">
        <v>1183</v>
      </c>
    </row>
    <row r="422" spans="2:2">
      <c r="B422" t="s">
        <v>1184</v>
      </c>
    </row>
    <row r="423" spans="2:2">
      <c r="B423" t="s">
        <v>1185</v>
      </c>
    </row>
    <row r="424" spans="2:2">
      <c r="B424" t="s">
        <v>1186</v>
      </c>
    </row>
    <row r="425" spans="2:2">
      <c r="B425" t="s">
        <v>1187</v>
      </c>
    </row>
    <row r="426" spans="2:2">
      <c r="B426" t="s">
        <v>1188</v>
      </c>
    </row>
    <row r="427" spans="2:2">
      <c r="B427" t="s">
        <v>1189</v>
      </c>
    </row>
    <row r="428" spans="2:2">
      <c r="B428" t="s">
        <v>1190</v>
      </c>
    </row>
    <row r="429" spans="2:2">
      <c r="B429" t="s">
        <v>1191</v>
      </c>
    </row>
    <row r="430" spans="2:2">
      <c r="B430" t="s">
        <v>1192</v>
      </c>
    </row>
    <row r="431" spans="2:2">
      <c r="B431" t="s">
        <v>1193</v>
      </c>
    </row>
    <row r="432" spans="2:2">
      <c r="B432" t="s">
        <v>1194</v>
      </c>
    </row>
    <row r="433" spans="2:2">
      <c r="B433" t="s">
        <v>1195</v>
      </c>
    </row>
    <row r="434" spans="2:2">
      <c r="B434" t="s">
        <v>1196</v>
      </c>
    </row>
    <row r="435" spans="2:2">
      <c r="B435" t="s">
        <v>1197</v>
      </c>
    </row>
    <row r="436" spans="2:2">
      <c r="B436" t="s">
        <v>1198</v>
      </c>
    </row>
    <row r="437" spans="2:2">
      <c r="B437" t="s">
        <v>1199</v>
      </c>
    </row>
    <row r="438" spans="2:2">
      <c r="B438" t="s">
        <v>1200</v>
      </c>
    </row>
    <row r="439" spans="2:2">
      <c r="B439" t="s">
        <v>1201</v>
      </c>
    </row>
    <row r="440" spans="2:2">
      <c r="B440" t="s">
        <v>1202</v>
      </c>
    </row>
    <row r="441" spans="2:2">
      <c r="B441" t="s">
        <v>1203</v>
      </c>
    </row>
    <row r="442" spans="2:2">
      <c r="B442" t="s">
        <v>1204</v>
      </c>
    </row>
    <row r="443" spans="2:2">
      <c r="B443" t="s">
        <v>1205</v>
      </c>
    </row>
    <row r="444" spans="2:2">
      <c r="B444" t="s">
        <v>1206</v>
      </c>
    </row>
    <row r="445" spans="2:2">
      <c r="B445" t="s">
        <v>1207</v>
      </c>
    </row>
    <row r="446" spans="2:2">
      <c r="B446" t="s">
        <v>1208</v>
      </c>
    </row>
    <row r="447" spans="2:2">
      <c r="B447" t="s">
        <v>1209</v>
      </c>
    </row>
    <row r="448" spans="2:2">
      <c r="B448" t="s">
        <v>1210</v>
      </c>
    </row>
    <row r="449" spans="2:2">
      <c r="B449" t="s">
        <v>1211</v>
      </c>
    </row>
    <row r="450" spans="2:2">
      <c r="B450" t="s">
        <v>1212</v>
      </c>
    </row>
    <row r="451" spans="2:2">
      <c r="B451" t="s">
        <v>1213</v>
      </c>
    </row>
    <row r="452" spans="2:2">
      <c r="B452" t="s">
        <v>1214</v>
      </c>
    </row>
    <row r="453" spans="2:2">
      <c r="B453" t="s">
        <v>1215</v>
      </c>
    </row>
    <row r="454" spans="2:2">
      <c r="B454" t="s">
        <v>1216</v>
      </c>
    </row>
    <row r="455" spans="2:2">
      <c r="B455" t="s">
        <v>1217</v>
      </c>
    </row>
    <row r="456" spans="2:2">
      <c r="B456" t="s">
        <v>1218</v>
      </c>
    </row>
    <row r="457" spans="2:2">
      <c r="B457" t="s">
        <v>1219</v>
      </c>
    </row>
    <row r="458" spans="2:2">
      <c r="B458" t="s">
        <v>1220</v>
      </c>
    </row>
    <row r="459" spans="2:2">
      <c r="B459" t="s">
        <v>1221</v>
      </c>
    </row>
    <row r="460" spans="2:2">
      <c r="B460" t="s">
        <v>1222</v>
      </c>
    </row>
    <row r="461" spans="2:2">
      <c r="B461" t="s">
        <v>1223</v>
      </c>
    </row>
    <row r="462" spans="2:2">
      <c r="B462" t="s">
        <v>1224</v>
      </c>
    </row>
    <row r="463" spans="2:2">
      <c r="B463" t="s">
        <v>1225</v>
      </c>
    </row>
    <row r="464" spans="2:2">
      <c r="B464" t="s">
        <v>1226</v>
      </c>
    </row>
    <row r="465" spans="2:2">
      <c r="B465" t="s">
        <v>1227</v>
      </c>
    </row>
    <row r="466" spans="2:2">
      <c r="B466" t="s">
        <v>1228</v>
      </c>
    </row>
    <row r="467" spans="2:2">
      <c r="B467" t="s">
        <v>1229</v>
      </c>
    </row>
    <row r="468" spans="2:2">
      <c r="B468" t="s">
        <v>1230</v>
      </c>
    </row>
    <row r="469" spans="2:2">
      <c r="B469" t="s">
        <v>1231</v>
      </c>
    </row>
    <row r="470" spans="2:2">
      <c r="B470" t="s">
        <v>1232</v>
      </c>
    </row>
    <row r="471" spans="2:2">
      <c r="B471" t="s">
        <v>1233</v>
      </c>
    </row>
    <row r="472" spans="2:2">
      <c r="B472" t="s">
        <v>1234</v>
      </c>
    </row>
    <row r="473" spans="2:2">
      <c r="B473" t="s">
        <v>1235</v>
      </c>
    </row>
    <row r="474" spans="2:2">
      <c r="B474" t="s">
        <v>1236</v>
      </c>
    </row>
    <row r="475" spans="2:2">
      <c r="B475" t="s">
        <v>1237</v>
      </c>
    </row>
    <row r="476" spans="2:2">
      <c r="B476" t="s">
        <v>1238</v>
      </c>
    </row>
    <row r="477" spans="2:2">
      <c r="B477" t="s">
        <v>1239</v>
      </c>
    </row>
    <row r="478" spans="2:2">
      <c r="B478" t="s">
        <v>1240</v>
      </c>
    </row>
    <row r="479" spans="2:2">
      <c r="B479" t="s">
        <v>1241</v>
      </c>
    </row>
    <row r="480" spans="2:2">
      <c r="B480" t="s">
        <v>1242</v>
      </c>
    </row>
    <row r="481" spans="2:2">
      <c r="B481" t="s">
        <v>1243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D139-12E4-4125-ABA2-D3AA106DE925}">
  <dimension ref="A1:H14"/>
  <sheetViews>
    <sheetView workbookViewId="0">
      <pane ySplit="1" topLeftCell="A2" activePane="bottomLeft" state="frozen"/>
      <selection pane="bottomLeft" activeCell="F7" sqref="F7"/>
    </sheetView>
  </sheetViews>
  <sheetFormatPr defaultRowHeight="15"/>
  <cols>
    <col min="1" max="1" width="11.42578125" customWidth="1"/>
    <col min="2" max="2" width="12.5703125" customWidth="1"/>
    <col min="3" max="3" width="10.7109375" customWidth="1"/>
    <col min="4" max="4" width="10.28515625" customWidth="1"/>
    <col min="5" max="5" width="26.42578125" customWidth="1"/>
    <col min="6" max="6" width="59" customWidth="1"/>
    <col min="7" max="7" width="23.7109375" customWidth="1"/>
    <col min="8" max="8" width="56.7109375" customWidth="1"/>
  </cols>
  <sheetData>
    <row r="1" spans="1:8" ht="39.75" customHeight="1">
      <c r="A1" s="8" t="s">
        <v>0</v>
      </c>
      <c r="B1" s="8" t="s">
        <v>1</v>
      </c>
      <c r="C1" s="9" t="s">
        <v>171</v>
      </c>
      <c r="D1" s="8" t="s">
        <v>3</v>
      </c>
      <c r="E1" s="8" t="s">
        <v>5</v>
      </c>
      <c r="F1" s="10" t="s">
        <v>6</v>
      </c>
      <c r="G1" s="10" t="s">
        <v>7</v>
      </c>
      <c r="H1" s="9" t="s">
        <v>8</v>
      </c>
    </row>
    <row r="2" spans="1:8" s="11" customFormat="1" ht="21" customHeight="1">
      <c r="A2" s="86" t="s">
        <v>172</v>
      </c>
      <c r="B2" s="86"/>
      <c r="C2" s="86"/>
      <c r="D2" s="86"/>
      <c r="E2" s="86"/>
      <c r="F2" s="86"/>
      <c r="G2" s="86"/>
      <c r="H2" s="86"/>
    </row>
    <row r="3" spans="1:8" ht="47.25" customHeight="1">
      <c r="A3" s="12" t="s">
        <v>10</v>
      </c>
      <c r="B3" s="13"/>
      <c r="C3" s="12" t="s">
        <v>173</v>
      </c>
      <c r="D3" s="12" t="s">
        <v>174</v>
      </c>
      <c r="E3" s="14" t="s">
        <v>175</v>
      </c>
      <c r="F3" s="15" t="s">
        <v>176</v>
      </c>
      <c r="G3" s="16" t="s">
        <v>11</v>
      </c>
      <c r="H3" s="15" t="s">
        <v>177</v>
      </c>
    </row>
    <row r="4" spans="1:8" ht="47.25" customHeight="1">
      <c r="A4" s="17" t="s">
        <v>10</v>
      </c>
      <c r="B4" s="3"/>
      <c r="C4" s="17" t="s">
        <v>178</v>
      </c>
      <c r="D4" s="17" t="s">
        <v>179</v>
      </c>
      <c r="E4" s="18"/>
      <c r="F4" s="19" t="s">
        <v>180</v>
      </c>
      <c r="G4" s="20" t="s">
        <v>181</v>
      </c>
      <c r="H4" s="19" t="s">
        <v>182</v>
      </c>
    </row>
    <row r="5" spans="1:8" ht="90">
      <c r="A5" s="12" t="s">
        <v>10</v>
      </c>
      <c r="B5" s="13"/>
      <c r="C5" s="12" t="s">
        <v>173</v>
      </c>
      <c r="D5" s="12" t="s">
        <v>174</v>
      </c>
      <c r="E5" s="14" t="s">
        <v>183</v>
      </c>
      <c r="F5" s="15" t="s">
        <v>184</v>
      </c>
      <c r="G5" s="16" t="s">
        <v>185</v>
      </c>
      <c r="H5" s="15" t="s">
        <v>186</v>
      </c>
    </row>
    <row r="6" spans="1:8" ht="47.25" customHeight="1">
      <c r="A6" s="17" t="s">
        <v>10</v>
      </c>
      <c r="B6" s="3"/>
      <c r="C6" s="17" t="s">
        <v>178</v>
      </c>
      <c r="D6" s="17" t="s">
        <v>179</v>
      </c>
      <c r="E6" s="18"/>
      <c r="F6" s="19" t="s">
        <v>180</v>
      </c>
      <c r="G6" s="20" t="s">
        <v>181</v>
      </c>
      <c r="H6" s="19" t="s">
        <v>182</v>
      </c>
    </row>
    <row r="7" spans="1:8" ht="54" customHeight="1">
      <c r="A7" s="12" t="s">
        <v>10</v>
      </c>
      <c r="B7" s="13"/>
      <c r="C7" s="12" t="s">
        <v>173</v>
      </c>
      <c r="D7" s="12" t="s">
        <v>174</v>
      </c>
      <c r="E7" s="14" t="s">
        <v>187</v>
      </c>
      <c r="F7" s="14" t="s">
        <v>187</v>
      </c>
      <c r="G7" s="16" t="s">
        <v>10</v>
      </c>
      <c r="H7" s="15" t="s">
        <v>188</v>
      </c>
    </row>
    <row r="8" spans="1:8" ht="47.25" customHeight="1">
      <c r="A8" s="17" t="s">
        <v>10</v>
      </c>
      <c r="B8" s="3"/>
      <c r="C8" s="17" t="s">
        <v>178</v>
      </c>
      <c r="D8" s="17" t="s">
        <v>179</v>
      </c>
      <c r="E8" s="18"/>
      <c r="F8" s="19" t="s">
        <v>180</v>
      </c>
      <c r="G8" s="20" t="s">
        <v>181</v>
      </c>
      <c r="H8" s="19" t="s">
        <v>182</v>
      </c>
    </row>
    <row r="9" spans="1:8" ht="75">
      <c r="A9" s="12" t="s">
        <v>10</v>
      </c>
      <c r="B9" s="13"/>
      <c r="C9" s="12" t="s">
        <v>173</v>
      </c>
      <c r="D9" s="12" t="s">
        <v>174</v>
      </c>
      <c r="E9" s="14" t="s">
        <v>189</v>
      </c>
      <c r="F9" s="15" t="s">
        <v>190</v>
      </c>
      <c r="G9" s="16" t="s">
        <v>185</v>
      </c>
      <c r="H9" s="15" t="s">
        <v>191</v>
      </c>
    </row>
    <row r="10" spans="1:8" ht="47.25" customHeight="1">
      <c r="A10" s="17" t="s">
        <v>10</v>
      </c>
      <c r="B10" s="3"/>
      <c r="C10" s="17" t="s">
        <v>178</v>
      </c>
      <c r="D10" s="17" t="s">
        <v>179</v>
      </c>
      <c r="E10" s="18"/>
      <c r="F10" s="19" t="s">
        <v>180</v>
      </c>
      <c r="G10" s="20" t="s">
        <v>181</v>
      </c>
      <c r="H10" s="19" t="s">
        <v>182</v>
      </c>
    </row>
    <row r="11" spans="1:8" ht="60">
      <c r="A11" s="12" t="s">
        <v>10</v>
      </c>
      <c r="B11" s="13"/>
      <c r="C11" s="12" t="s">
        <v>173</v>
      </c>
      <c r="D11" s="12" t="s">
        <v>174</v>
      </c>
      <c r="E11" s="14" t="s">
        <v>192</v>
      </c>
      <c r="F11" s="15" t="s">
        <v>193</v>
      </c>
      <c r="G11" s="16" t="s">
        <v>10</v>
      </c>
      <c r="H11" s="15" t="s">
        <v>194</v>
      </c>
    </row>
    <row r="12" spans="1:8" ht="47.25" customHeight="1">
      <c r="A12" s="17" t="s">
        <v>10</v>
      </c>
      <c r="B12" s="3"/>
      <c r="C12" s="17" t="s">
        <v>178</v>
      </c>
      <c r="D12" s="17" t="s">
        <v>179</v>
      </c>
      <c r="E12" s="18"/>
      <c r="F12" s="19" t="s">
        <v>180</v>
      </c>
      <c r="G12" s="20" t="s">
        <v>181</v>
      </c>
      <c r="H12" s="19" t="s">
        <v>182</v>
      </c>
    </row>
    <row r="13" spans="1:8" ht="33" customHeight="1">
      <c r="A13" s="86" t="s">
        <v>195</v>
      </c>
      <c r="B13" s="86"/>
      <c r="C13" s="86"/>
      <c r="D13" s="86"/>
      <c r="E13" s="86"/>
      <c r="F13" s="86"/>
      <c r="G13" s="86"/>
      <c r="H13" s="86"/>
    </row>
    <row r="14" spans="1:8" ht="42.75" customHeight="1">
      <c r="A14" s="3"/>
      <c r="B14" s="3"/>
      <c r="C14" s="5"/>
      <c r="D14" s="3"/>
      <c r="E14" s="21"/>
      <c r="F14" s="19"/>
      <c r="G14" s="11"/>
    </row>
  </sheetData>
  <mergeCells count="2">
    <mergeCell ref="A2:H2"/>
    <mergeCell ref="A13:H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423E-7806-4CDE-BD55-22BDD30F0DC8}">
  <dimension ref="A1:H39"/>
  <sheetViews>
    <sheetView topLeftCell="B1" zoomScale="110" zoomScaleNormal="110" workbookViewId="0">
      <selection activeCell="G3" sqref="G3"/>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8" t="s">
        <v>0</v>
      </c>
      <c r="B1" s="8" t="s">
        <v>1</v>
      </c>
      <c r="C1" s="9" t="s">
        <v>171</v>
      </c>
      <c r="D1" s="8" t="s">
        <v>3</v>
      </c>
      <c r="E1" s="8" t="s">
        <v>5</v>
      </c>
      <c r="F1" s="10" t="s">
        <v>6</v>
      </c>
      <c r="G1" s="10" t="s">
        <v>7</v>
      </c>
      <c r="H1" s="9" t="s">
        <v>8</v>
      </c>
    </row>
    <row r="2" spans="1:8" ht="30" customHeight="1">
      <c r="A2" s="86" t="s">
        <v>196</v>
      </c>
      <c r="B2" s="86"/>
      <c r="C2" s="86"/>
      <c r="D2" s="86"/>
      <c r="E2" s="86"/>
      <c r="F2" s="86"/>
      <c r="G2" s="86"/>
      <c r="H2" s="86"/>
    </row>
    <row r="3" spans="1:8" ht="30">
      <c r="A3" s="34" t="s">
        <v>11</v>
      </c>
      <c r="B3" s="34"/>
      <c r="C3" s="34" t="s">
        <v>11</v>
      </c>
      <c r="D3" s="34" t="s">
        <v>197</v>
      </c>
      <c r="E3" s="38" t="s">
        <v>198</v>
      </c>
      <c r="F3" s="39" t="s">
        <v>199</v>
      </c>
      <c r="G3" s="40">
        <f>SUM((G11*G12),(G29*G30))</f>
        <v>73.333333333333329</v>
      </c>
      <c r="H3" s="40" t="s">
        <v>200</v>
      </c>
    </row>
    <row r="4" spans="1:8" ht="46.5" customHeight="1">
      <c r="A4" s="86" t="s">
        <v>201</v>
      </c>
      <c r="B4" s="86"/>
      <c r="C4" s="86"/>
      <c r="D4" s="86"/>
      <c r="E4" s="86"/>
      <c r="F4" s="86"/>
      <c r="G4" s="86"/>
      <c r="H4" s="86"/>
    </row>
    <row r="5" spans="1:8" ht="33" customHeight="1">
      <c r="A5" t="s">
        <v>10</v>
      </c>
      <c r="C5" t="s">
        <v>10</v>
      </c>
      <c r="D5" t="s">
        <v>12</v>
      </c>
      <c r="E5" s="41" t="s">
        <v>202</v>
      </c>
      <c r="F5" s="42" t="s">
        <v>203</v>
      </c>
      <c r="G5" t="s">
        <v>204</v>
      </c>
    </row>
    <row r="6" spans="1:8">
      <c r="A6" t="s">
        <v>10</v>
      </c>
      <c r="C6" t="s">
        <v>10</v>
      </c>
      <c r="D6" t="s">
        <v>12</v>
      </c>
      <c r="F6" s="42" t="s">
        <v>205</v>
      </c>
      <c r="G6" t="s">
        <v>206</v>
      </c>
    </row>
    <row r="7" spans="1:8" ht="60">
      <c r="A7" s="31" t="s">
        <v>10</v>
      </c>
      <c r="B7" s="31"/>
      <c r="C7" s="31" t="s">
        <v>10</v>
      </c>
      <c r="D7" s="31" t="s">
        <v>207</v>
      </c>
      <c r="E7" s="31"/>
      <c r="F7" s="43" t="s">
        <v>208</v>
      </c>
      <c r="G7" s="31" t="s">
        <v>209</v>
      </c>
      <c r="H7" s="84" t="s">
        <v>210</v>
      </c>
    </row>
    <row r="8" spans="1:8" ht="30">
      <c r="A8" s="31" t="s">
        <v>10</v>
      </c>
      <c r="B8" s="31"/>
      <c r="C8" s="31" t="s">
        <v>10</v>
      </c>
      <c r="D8" s="31" t="s">
        <v>207</v>
      </c>
      <c r="E8" s="31"/>
      <c r="F8" s="43" t="s">
        <v>211</v>
      </c>
      <c r="G8" s="31" t="s">
        <v>212</v>
      </c>
      <c r="H8" s="32" t="s">
        <v>213</v>
      </c>
    </row>
    <row r="9" spans="1:8" ht="21">
      <c r="A9" s="87" t="s">
        <v>214</v>
      </c>
      <c r="B9" s="87"/>
      <c r="C9" s="87"/>
      <c r="D9" s="87"/>
      <c r="E9" s="87"/>
      <c r="F9" s="87"/>
      <c r="G9" s="87"/>
      <c r="H9" s="87"/>
    </row>
    <row r="10" spans="1:8" ht="30">
      <c r="A10" s="34" t="s">
        <v>11</v>
      </c>
      <c r="B10" s="34"/>
      <c r="C10" s="34" t="s">
        <v>11</v>
      </c>
      <c r="D10" s="34" t="s">
        <v>197</v>
      </c>
      <c r="E10" s="44" t="s">
        <v>215</v>
      </c>
      <c r="F10" s="39" t="s">
        <v>216</v>
      </c>
      <c r="G10" s="40">
        <f>G11*G12</f>
        <v>36.666666666666664</v>
      </c>
      <c r="H10" s="40"/>
    </row>
    <row r="11" spans="1:8" ht="30">
      <c r="A11" t="s">
        <v>10</v>
      </c>
      <c r="C11" t="s">
        <v>10</v>
      </c>
      <c r="D11" t="s">
        <v>96</v>
      </c>
      <c r="E11" s="45" t="s">
        <v>217</v>
      </c>
      <c r="F11" s="42" t="s">
        <v>218</v>
      </c>
      <c r="G11" s="11">
        <v>20</v>
      </c>
      <c r="H11" s="11"/>
    </row>
    <row r="12" spans="1:8" ht="30">
      <c r="A12" s="34" t="s">
        <v>10</v>
      </c>
      <c r="B12" s="34"/>
      <c r="C12" s="34" t="s">
        <v>11</v>
      </c>
      <c r="D12" s="34" t="s">
        <v>197</v>
      </c>
      <c r="E12" s="46" t="s">
        <v>219</v>
      </c>
      <c r="F12" s="39" t="s">
        <v>220</v>
      </c>
      <c r="G12" s="40">
        <f>G14</f>
        <v>1.8333333333333333</v>
      </c>
      <c r="H12" s="47" t="s">
        <v>221</v>
      </c>
    </row>
    <row r="13" spans="1:8" ht="21">
      <c r="A13" s="87" t="s">
        <v>222</v>
      </c>
      <c r="B13" s="87"/>
      <c r="C13" s="87"/>
      <c r="D13" s="87"/>
      <c r="E13" s="87"/>
      <c r="F13" s="87"/>
      <c r="G13" s="87"/>
      <c r="H13" s="87"/>
    </row>
    <row r="14" spans="1:8" ht="30">
      <c r="A14" s="34" t="s">
        <v>11</v>
      </c>
      <c r="B14" s="34"/>
      <c r="C14" s="34" t="s">
        <v>11</v>
      </c>
      <c r="D14" s="34" t="s">
        <v>197</v>
      </c>
      <c r="E14" s="44" t="s">
        <v>219</v>
      </c>
      <c r="F14" s="39" t="s">
        <v>223</v>
      </c>
      <c r="G14" s="40">
        <f>G16*(44/12)</f>
        <v>1.8333333333333333</v>
      </c>
      <c r="H14" s="40" t="s">
        <v>224</v>
      </c>
    </row>
    <row r="15" spans="1:8" ht="30">
      <c r="A15" s="34" t="s">
        <v>11</v>
      </c>
      <c r="B15" s="34"/>
      <c r="C15" s="34" t="s">
        <v>11</v>
      </c>
      <c r="D15" s="34" t="s">
        <v>197</v>
      </c>
      <c r="E15" s="44" t="s">
        <v>219</v>
      </c>
      <c r="F15" s="39" t="s">
        <v>225</v>
      </c>
      <c r="G15" s="40">
        <f>G16*G17*(44/12)</f>
        <v>3.6666666666666665</v>
      </c>
      <c r="H15" s="40" t="s">
        <v>226</v>
      </c>
    </row>
    <row r="16" spans="1:8" ht="30">
      <c r="A16" t="s">
        <v>10</v>
      </c>
      <c r="C16" t="s">
        <v>10</v>
      </c>
      <c r="D16" t="s">
        <v>96</v>
      </c>
      <c r="E16" s="45" t="s">
        <v>227</v>
      </c>
      <c r="F16" s="42" t="s">
        <v>228</v>
      </c>
      <c r="G16" s="11">
        <v>0.5</v>
      </c>
      <c r="H16" s="11"/>
    </row>
    <row r="17" spans="1:8" ht="30">
      <c r="A17" t="s">
        <v>10</v>
      </c>
      <c r="C17" t="s">
        <v>10</v>
      </c>
      <c r="D17" t="s">
        <v>96</v>
      </c>
      <c r="E17" s="45" t="s">
        <v>229</v>
      </c>
      <c r="F17" s="42" t="s">
        <v>230</v>
      </c>
      <c r="G17" s="11">
        <v>2</v>
      </c>
      <c r="H17" s="11"/>
    </row>
    <row r="18" spans="1:8" ht="21">
      <c r="A18" s="87" t="s">
        <v>231</v>
      </c>
      <c r="B18" s="87"/>
      <c r="C18" s="87"/>
      <c r="D18" s="87"/>
      <c r="E18" s="87"/>
      <c r="F18" s="87"/>
      <c r="G18" s="87"/>
      <c r="H18" s="87"/>
    </row>
    <row r="19" spans="1:8" ht="30">
      <c r="A19" s="34" t="s">
        <v>11</v>
      </c>
      <c r="B19" s="34"/>
      <c r="C19" s="34" t="s">
        <v>11</v>
      </c>
      <c r="D19" s="34" t="s">
        <v>197</v>
      </c>
      <c r="E19" s="44" t="s">
        <v>219</v>
      </c>
      <c r="F19" s="47" t="s">
        <v>220</v>
      </c>
      <c r="G19" s="40">
        <f>G20*G21</f>
        <v>11.15</v>
      </c>
      <c r="H19" s="40"/>
    </row>
    <row r="20" spans="1:8" ht="30">
      <c r="A20" t="s">
        <v>10</v>
      </c>
      <c r="C20" t="s">
        <v>10</v>
      </c>
      <c r="D20" t="s">
        <v>96</v>
      </c>
      <c r="E20" s="45" t="s">
        <v>232</v>
      </c>
      <c r="F20" s="4" t="s">
        <v>233</v>
      </c>
      <c r="G20" s="11">
        <v>0.5</v>
      </c>
      <c r="H20" s="11"/>
    </row>
    <row r="21" spans="1:8" ht="30">
      <c r="A21" t="s">
        <v>10</v>
      </c>
      <c r="C21" t="s">
        <v>10</v>
      </c>
      <c r="D21" t="s">
        <v>96</v>
      </c>
      <c r="E21" s="45" t="s">
        <v>234</v>
      </c>
      <c r="F21" s="4" t="s">
        <v>235</v>
      </c>
      <c r="G21" s="11">
        <v>22.3</v>
      </c>
      <c r="H21" s="11"/>
    </row>
    <row r="22" spans="1:8" ht="46.5" customHeight="1">
      <c r="A22" s="86" t="s">
        <v>236</v>
      </c>
      <c r="B22" s="86"/>
      <c r="C22" s="86"/>
      <c r="D22" s="86"/>
      <c r="E22" s="86"/>
      <c r="F22" s="86"/>
      <c r="G22" s="86"/>
      <c r="H22" s="86"/>
    </row>
    <row r="23" spans="1:8" ht="33" customHeight="1">
      <c r="A23" t="s">
        <v>10</v>
      </c>
      <c r="C23" t="s">
        <v>10</v>
      </c>
      <c r="D23" t="s">
        <v>12</v>
      </c>
      <c r="E23" s="45" t="s">
        <v>202</v>
      </c>
      <c r="F23" s="42" t="s">
        <v>203</v>
      </c>
      <c r="G23" t="s">
        <v>204</v>
      </c>
    </row>
    <row r="24" spans="1:8">
      <c r="A24" t="s">
        <v>10</v>
      </c>
      <c r="C24" t="s">
        <v>10</v>
      </c>
      <c r="D24" t="s">
        <v>12</v>
      </c>
      <c r="E24" s="48"/>
      <c r="F24" s="42" t="s">
        <v>205</v>
      </c>
      <c r="G24" t="s">
        <v>206</v>
      </c>
    </row>
    <row r="25" spans="1:8" ht="60">
      <c r="A25" s="31" t="s">
        <v>10</v>
      </c>
      <c r="B25" s="31"/>
      <c r="C25" s="31" t="s">
        <v>10</v>
      </c>
      <c r="D25" s="31" t="s">
        <v>237</v>
      </c>
      <c r="E25" s="49"/>
      <c r="F25" s="43" t="s">
        <v>208</v>
      </c>
      <c r="G25" s="31" t="s">
        <v>238</v>
      </c>
      <c r="H25" s="84" t="s">
        <v>210</v>
      </c>
    </row>
    <row r="26" spans="1:8" ht="30">
      <c r="A26" s="31" t="s">
        <v>10</v>
      </c>
      <c r="B26" s="31"/>
      <c r="C26" s="31" t="s">
        <v>10</v>
      </c>
      <c r="D26" s="31" t="s">
        <v>237</v>
      </c>
      <c r="E26" s="49"/>
      <c r="F26" s="43" t="s">
        <v>211</v>
      </c>
      <c r="G26" s="31" t="s">
        <v>239</v>
      </c>
      <c r="H26" s="32" t="s">
        <v>213</v>
      </c>
    </row>
    <row r="27" spans="1:8" ht="21">
      <c r="A27" s="87" t="s">
        <v>214</v>
      </c>
      <c r="B27" s="87"/>
      <c r="C27" s="87"/>
      <c r="D27" s="87"/>
      <c r="E27" s="87"/>
      <c r="F27" s="87"/>
      <c r="G27" s="87"/>
      <c r="H27" s="87"/>
    </row>
    <row r="28" spans="1:8" ht="30">
      <c r="A28" s="34" t="s">
        <v>11</v>
      </c>
      <c r="B28" s="34"/>
      <c r="C28" s="34" t="s">
        <v>11</v>
      </c>
      <c r="D28" s="34" t="s">
        <v>197</v>
      </c>
      <c r="E28" s="44" t="s">
        <v>215</v>
      </c>
      <c r="F28" s="39" t="s">
        <v>216</v>
      </c>
      <c r="G28" s="40">
        <f>G29*G30</f>
        <v>36.666666666666664</v>
      </c>
      <c r="H28" s="40"/>
    </row>
    <row r="29" spans="1:8" ht="30">
      <c r="A29" t="s">
        <v>10</v>
      </c>
      <c r="C29" t="s">
        <v>10</v>
      </c>
      <c r="D29" t="s">
        <v>96</v>
      </c>
      <c r="E29" s="45" t="s">
        <v>217</v>
      </c>
      <c r="F29" s="42" t="s">
        <v>218</v>
      </c>
      <c r="G29" s="11">
        <v>10</v>
      </c>
      <c r="H29" s="11"/>
    </row>
    <row r="30" spans="1:8" ht="30">
      <c r="A30" s="34" t="s">
        <v>10</v>
      </c>
      <c r="B30" s="34"/>
      <c r="C30" s="34" t="s">
        <v>10</v>
      </c>
      <c r="D30" s="34" t="s">
        <v>197</v>
      </c>
      <c r="E30" s="46" t="s">
        <v>219</v>
      </c>
      <c r="F30" s="39" t="s">
        <v>220</v>
      </c>
      <c r="G30" s="40">
        <f>G33</f>
        <v>3.6666666666666665</v>
      </c>
      <c r="H30" s="47" t="s">
        <v>240</v>
      </c>
    </row>
    <row r="31" spans="1:8" ht="21">
      <c r="A31" s="87" t="s">
        <v>222</v>
      </c>
      <c r="B31" s="87"/>
      <c r="C31" s="87"/>
      <c r="D31" s="87"/>
      <c r="E31" s="87"/>
      <c r="F31" s="87"/>
      <c r="G31" s="87"/>
      <c r="H31" s="87"/>
    </row>
    <row r="32" spans="1:8" ht="30">
      <c r="A32" s="34" t="s">
        <v>11</v>
      </c>
      <c r="B32" s="34"/>
      <c r="C32" s="34" t="s">
        <v>11</v>
      </c>
      <c r="D32" s="34" t="s">
        <v>197</v>
      </c>
      <c r="E32" s="44" t="s">
        <v>219</v>
      </c>
      <c r="F32" s="39" t="s">
        <v>223</v>
      </c>
      <c r="G32" s="40">
        <f>G34*(44/12)</f>
        <v>1.8333333333333333</v>
      </c>
      <c r="H32" s="40" t="s">
        <v>224</v>
      </c>
    </row>
    <row r="33" spans="1:8" ht="30">
      <c r="A33" s="34" t="s">
        <v>11</v>
      </c>
      <c r="B33" s="34"/>
      <c r="C33" s="34" t="s">
        <v>11</v>
      </c>
      <c r="D33" s="34" t="s">
        <v>197</v>
      </c>
      <c r="E33" s="44" t="s">
        <v>219</v>
      </c>
      <c r="F33" s="39" t="s">
        <v>225</v>
      </c>
      <c r="G33" s="40">
        <f>G34*G35*(44/12)</f>
        <v>3.6666666666666665</v>
      </c>
      <c r="H33" s="40" t="s">
        <v>226</v>
      </c>
    </row>
    <row r="34" spans="1:8" ht="30">
      <c r="A34" t="s">
        <v>10</v>
      </c>
      <c r="C34" t="s">
        <v>10</v>
      </c>
      <c r="D34" t="s">
        <v>96</v>
      </c>
      <c r="E34" s="45" t="s">
        <v>227</v>
      </c>
      <c r="F34" s="42" t="s">
        <v>228</v>
      </c>
      <c r="G34" s="11">
        <v>0.5</v>
      </c>
      <c r="H34" s="11"/>
    </row>
    <row r="35" spans="1:8" ht="30">
      <c r="A35" t="s">
        <v>10</v>
      </c>
      <c r="C35" t="s">
        <v>10</v>
      </c>
      <c r="D35" t="s">
        <v>96</v>
      </c>
      <c r="E35" s="45" t="s">
        <v>229</v>
      </c>
      <c r="F35" s="42" t="s">
        <v>230</v>
      </c>
      <c r="G35" s="11">
        <v>2</v>
      </c>
      <c r="H35" s="11"/>
    </row>
    <row r="36" spans="1:8" ht="21">
      <c r="A36" s="87" t="s">
        <v>231</v>
      </c>
      <c r="B36" s="87"/>
      <c r="C36" s="87"/>
      <c r="D36" s="87"/>
      <c r="E36" s="87"/>
      <c r="F36" s="87"/>
      <c r="G36" s="87"/>
      <c r="H36" s="87"/>
    </row>
    <row r="37" spans="1:8" ht="30">
      <c r="A37" s="34" t="s">
        <v>11</v>
      </c>
      <c r="B37" s="34"/>
      <c r="C37" s="34" t="s">
        <v>11</v>
      </c>
      <c r="D37" s="34" t="s">
        <v>197</v>
      </c>
      <c r="E37" s="44" t="s">
        <v>219</v>
      </c>
      <c r="F37" s="39" t="s">
        <v>220</v>
      </c>
      <c r="G37" s="40">
        <f>G38*G39</f>
        <v>11.15</v>
      </c>
      <c r="H37" s="40"/>
    </row>
    <row r="38" spans="1:8" ht="30">
      <c r="A38" t="s">
        <v>10</v>
      </c>
      <c r="C38" t="s">
        <v>10</v>
      </c>
      <c r="D38" t="s">
        <v>96</v>
      </c>
      <c r="E38" s="45" t="s">
        <v>232</v>
      </c>
      <c r="F38" s="42" t="s">
        <v>233</v>
      </c>
      <c r="G38" s="11">
        <v>0.5</v>
      </c>
      <c r="H38" s="11"/>
    </row>
    <row r="39" spans="1:8" ht="30">
      <c r="A39" t="s">
        <v>10</v>
      </c>
      <c r="C39" t="s">
        <v>10</v>
      </c>
      <c r="D39" t="s">
        <v>96</v>
      </c>
      <c r="E39" s="45" t="s">
        <v>234</v>
      </c>
      <c r="F39" s="42" t="s">
        <v>235</v>
      </c>
      <c r="G39" s="11">
        <v>22.3</v>
      </c>
      <c r="H39" s="11"/>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DB456331-E3DA-4FC5-AD98-AE8AAC85E897}">
      <formula1>"Mass,Volume"</formula1>
    </dataValidation>
    <dataValidation type="list" allowBlank="1" showInputMessage="1" showErrorMessage="1" sqref="G7 G25" xr:uid="{C39FF18B-6F16-4B4C-B22B-493D708DCB51}">
      <formula1>"Option A,Option B"</formula1>
    </dataValidation>
  </dataValidations>
  <pageMargins left="0.7" right="0.7" top="0.75" bottom="0.75" header="0.3" footer="0.3"/>
  <pageSetup scale="34"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BFD7C-E2A5-46B9-9806-0DFF564511FF}">
  <dimension ref="A1:H47"/>
  <sheetViews>
    <sheetView topLeftCell="C1" zoomScaleNormal="100" workbookViewId="0">
      <pane ySplit="1" topLeftCell="A2" activePane="bottomLeft" state="frozen"/>
      <selection pane="bottomLeft" activeCell="G10" sqref="G10"/>
      <selection activeCell="G10" sqref="G10"/>
    </sheetView>
  </sheetViews>
  <sheetFormatPr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8" t="s">
        <v>0</v>
      </c>
      <c r="B1" s="8" t="s">
        <v>1</v>
      </c>
      <c r="C1" s="9" t="s">
        <v>171</v>
      </c>
      <c r="D1" s="8" t="s">
        <v>3</v>
      </c>
      <c r="E1" s="8" t="s">
        <v>5</v>
      </c>
      <c r="F1" s="10" t="s">
        <v>6</v>
      </c>
      <c r="G1" s="10" t="s">
        <v>7</v>
      </c>
      <c r="H1" s="9" t="s">
        <v>8</v>
      </c>
    </row>
    <row r="2" spans="1:8" ht="30" customHeight="1">
      <c r="A2" s="86" t="s">
        <v>241</v>
      </c>
      <c r="B2" s="86"/>
      <c r="C2" s="86"/>
      <c r="D2" s="86"/>
      <c r="E2" s="86"/>
      <c r="F2" s="86"/>
      <c r="G2" s="86"/>
      <c r="H2" s="86"/>
    </row>
    <row r="3" spans="1:8" ht="33" customHeight="1">
      <c r="A3" s="88" t="s">
        <v>242</v>
      </c>
      <c r="B3" s="88"/>
      <c r="C3" s="88"/>
      <c r="D3" s="88"/>
      <c r="E3" s="88"/>
      <c r="F3" s="88"/>
      <c r="G3" s="88"/>
      <c r="H3" s="88"/>
    </row>
    <row r="4" spans="1:8" s="53" customFormat="1" ht="204.75">
      <c r="A4" s="50" t="s">
        <v>10</v>
      </c>
      <c r="B4" s="50"/>
      <c r="C4" s="50" t="s">
        <v>11</v>
      </c>
      <c r="D4" s="50" t="s">
        <v>237</v>
      </c>
      <c r="E4" s="50"/>
      <c r="F4" s="51" t="s">
        <v>243</v>
      </c>
      <c r="G4" s="51" t="s">
        <v>244</v>
      </c>
      <c r="H4" s="52" t="s">
        <v>245</v>
      </c>
    </row>
    <row r="5" spans="1:8" ht="30.75" customHeight="1">
      <c r="A5" s="89" t="s">
        <v>246</v>
      </c>
      <c r="B5" s="89"/>
      <c r="C5" s="89"/>
      <c r="D5" s="89"/>
      <c r="E5" s="89"/>
      <c r="F5" s="89"/>
      <c r="G5" s="89"/>
      <c r="H5" s="89"/>
    </row>
    <row r="6" spans="1:8" ht="26.25">
      <c r="A6" s="54" t="s">
        <v>11</v>
      </c>
      <c r="B6" s="54"/>
      <c r="C6" s="54" t="s">
        <v>11</v>
      </c>
      <c r="D6" s="54" t="s">
        <v>197</v>
      </c>
      <c r="E6" s="44" t="s">
        <v>247</v>
      </c>
      <c r="F6" s="35" t="s">
        <v>248</v>
      </c>
      <c r="G6" s="40">
        <f>SUM(G8*G7*(1+G9))</f>
        <v>0.73499999999999999</v>
      </c>
      <c r="H6" s="40"/>
    </row>
    <row r="7" spans="1:8" ht="26.25">
      <c r="A7" s="54" t="s">
        <v>11</v>
      </c>
      <c r="B7" s="54"/>
      <c r="C7" s="54" t="s">
        <v>11</v>
      </c>
      <c r="D7" s="54" t="s">
        <v>197</v>
      </c>
      <c r="E7" s="44" t="s">
        <v>249</v>
      </c>
      <c r="F7" s="35" t="s">
        <v>250</v>
      </c>
      <c r="G7" s="40">
        <f>G32</f>
        <v>0.25</v>
      </c>
      <c r="H7" s="35" t="s">
        <v>251</v>
      </c>
    </row>
    <row r="8" spans="1:8" ht="30">
      <c r="A8" s="53" t="s">
        <v>10</v>
      </c>
      <c r="B8" s="53"/>
      <c r="C8" s="53" t="s">
        <v>10</v>
      </c>
      <c r="D8" s="53" t="s">
        <v>96</v>
      </c>
      <c r="E8" s="45" t="s">
        <v>252</v>
      </c>
      <c r="F8" s="4" t="s">
        <v>253</v>
      </c>
      <c r="G8" s="11">
        <v>2.8</v>
      </c>
    </row>
    <row r="9" spans="1:8" ht="30">
      <c r="A9" s="53" t="s">
        <v>10</v>
      </c>
      <c r="B9" s="53"/>
      <c r="C9" s="53" t="s">
        <v>10</v>
      </c>
      <c r="D9" s="53" t="s">
        <v>96</v>
      </c>
      <c r="E9" s="45" t="s">
        <v>254</v>
      </c>
      <c r="F9" s="4" t="s">
        <v>255</v>
      </c>
      <c r="G9" s="11">
        <v>0.05</v>
      </c>
    </row>
    <row r="10" spans="1:8" ht="21" customHeight="1">
      <c r="A10" s="53" t="s">
        <v>10</v>
      </c>
      <c r="B10" s="53"/>
      <c r="C10" s="53" t="s">
        <v>10</v>
      </c>
      <c r="D10" s="53" t="s">
        <v>12</v>
      </c>
      <c r="E10" s="55" t="s">
        <v>256</v>
      </c>
      <c r="F10" t="s">
        <v>257</v>
      </c>
      <c r="G10" s="11"/>
    </row>
    <row r="11" spans="1:8" ht="26.25">
      <c r="A11" s="54" t="s">
        <v>11</v>
      </c>
      <c r="B11" s="54"/>
      <c r="C11" s="54" t="s">
        <v>11</v>
      </c>
      <c r="D11" s="54" t="s">
        <v>197</v>
      </c>
      <c r="E11" s="44" t="s">
        <v>258</v>
      </c>
      <c r="F11" s="35" t="s">
        <v>259</v>
      </c>
      <c r="G11" s="40">
        <f>SUM(G13*G12*(1+G14))</f>
        <v>1.1287499999999999</v>
      </c>
      <c r="H11" s="40"/>
    </row>
    <row r="12" spans="1:8" ht="26.25">
      <c r="A12" s="54" t="s">
        <v>11</v>
      </c>
      <c r="B12" s="54"/>
      <c r="C12" s="54" t="s">
        <v>11</v>
      </c>
      <c r="D12" s="54" t="s">
        <v>197</v>
      </c>
      <c r="E12" s="44" t="s">
        <v>260</v>
      </c>
      <c r="F12" s="35" t="s">
        <v>261</v>
      </c>
      <c r="G12" s="40">
        <f>G32</f>
        <v>0.25</v>
      </c>
      <c r="H12" s="35" t="s">
        <v>251</v>
      </c>
    </row>
    <row r="13" spans="1:8" ht="30">
      <c r="A13" s="53" t="s">
        <v>10</v>
      </c>
      <c r="B13" s="53"/>
      <c r="C13" s="53" t="s">
        <v>10</v>
      </c>
      <c r="D13" s="53" t="s">
        <v>96</v>
      </c>
      <c r="E13" s="45" t="s">
        <v>262</v>
      </c>
      <c r="F13" s="4" t="s">
        <v>263</v>
      </c>
      <c r="G13" s="11">
        <v>4.3</v>
      </c>
    </row>
    <row r="14" spans="1:8" ht="30">
      <c r="A14" s="53" t="s">
        <v>10</v>
      </c>
      <c r="B14" s="53"/>
      <c r="C14" s="53" t="s">
        <v>10</v>
      </c>
      <c r="D14" s="53" t="s">
        <v>96</v>
      </c>
      <c r="E14" s="45" t="s">
        <v>264</v>
      </c>
      <c r="F14" s="4" t="s">
        <v>265</v>
      </c>
      <c r="G14" s="11">
        <v>0.05</v>
      </c>
    </row>
    <row r="15" spans="1:8" ht="30" customHeight="1">
      <c r="A15" s="53" t="s">
        <v>10</v>
      </c>
      <c r="B15" s="53"/>
      <c r="C15" s="53" t="s">
        <v>10</v>
      </c>
      <c r="D15" s="53" t="s">
        <v>12</v>
      </c>
      <c r="E15" s="55" t="s">
        <v>266</v>
      </c>
      <c r="F15" t="s">
        <v>267</v>
      </c>
      <c r="G15" s="11"/>
    </row>
    <row r="16" spans="1:8" ht="26.25">
      <c r="A16" s="54" t="s">
        <v>11</v>
      </c>
      <c r="B16" s="54"/>
      <c r="C16" s="54" t="s">
        <v>11</v>
      </c>
      <c r="D16" s="54" t="s">
        <v>197</v>
      </c>
      <c r="E16" s="44" t="s">
        <v>268</v>
      </c>
      <c r="F16" s="35" t="s">
        <v>269</v>
      </c>
      <c r="G16" s="40">
        <f>SUM(G18*G17*(1+G19))</f>
        <v>0.39375000000000004</v>
      </c>
      <c r="H16" s="40"/>
    </row>
    <row r="17" spans="1:8" ht="26.25">
      <c r="A17" s="54" t="s">
        <v>11</v>
      </c>
      <c r="B17" s="54"/>
      <c r="C17" s="54" t="s">
        <v>11</v>
      </c>
      <c r="D17" s="54" t="s">
        <v>197</v>
      </c>
      <c r="E17" s="44" t="s">
        <v>270</v>
      </c>
      <c r="F17" s="35" t="s">
        <v>271</v>
      </c>
      <c r="G17" s="40">
        <f>G32</f>
        <v>0.25</v>
      </c>
      <c r="H17" s="35" t="s">
        <v>251</v>
      </c>
    </row>
    <row r="18" spans="1:8" ht="26.25">
      <c r="A18" s="53" t="s">
        <v>10</v>
      </c>
      <c r="B18" s="53"/>
      <c r="C18" s="53" t="s">
        <v>10</v>
      </c>
      <c r="D18" s="53" t="s">
        <v>96</v>
      </c>
      <c r="E18" s="45" t="s">
        <v>272</v>
      </c>
      <c r="F18" s="4" t="s">
        <v>273</v>
      </c>
      <c r="G18" s="11">
        <v>1.5</v>
      </c>
    </row>
    <row r="19" spans="1:8" ht="30">
      <c r="A19" s="53" t="s">
        <v>10</v>
      </c>
      <c r="B19" s="53"/>
      <c r="C19" s="53" t="s">
        <v>10</v>
      </c>
      <c r="D19" s="53" t="s">
        <v>96</v>
      </c>
      <c r="E19" s="45" t="s">
        <v>274</v>
      </c>
      <c r="F19" s="4" t="s">
        <v>275</v>
      </c>
      <c r="G19" s="11">
        <v>0.05</v>
      </c>
    </row>
    <row r="20" spans="1:8" ht="24" customHeight="1">
      <c r="A20" s="53" t="s">
        <v>10</v>
      </c>
      <c r="B20" s="53"/>
      <c r="C20" s="53" t="s">
        <v>10</v>
      </c>
      <c r="D20" s="53" t="s">
        <v>12</v>
      </c>
      <c r="E20" s="55" t="s">
        <v>276</v>
      </c>
      <c r="F20" t="s">
        <v>277</v>
      </c>
      <c r="G20" s="11"/>
    </row>
    <row r="21" spans="1:8" ht="36" customHeight="1">
      <c r="A21" s="90" t="s">
        <v>278</v>
      </c>
      <c r="B21" s="90"/>
      <c r="C21" s="90"/>
      <c r="D21" s="90"/>
      <c r="E21" s="90"/>
      <c r="F21" s="90"/>
      <c r="G21" s="90"/>
      <c r="H21" s="90"/>
    </row>
    <row r="22" spans="1:8" ht="28.5" customHeight="1">
      <c r="A22" s="34" t="s">
        <v>11</v>
      </c>
      <c r="B22" s="34"/>
      <c r="C22" s="34" t="s">
        <v>11</v>
      </c>
      <c r="D22" s="34" t="s">
        <v>197</v>
      </c>
      <c r="E22" s="44" t="s">
        <v>279</v>
      </c>
      <c r="F22" s="35" t="s">
        <v>280</v>
      </c>
      <c r="G22" s="40">
        <f>11400*1.3*G24</f>
        <v>0</v>
      </c>
      <c r="H22" s="40"/>
    </row>
    <row r="23" spans="1:8" ht="28.5" customHeight="1">
      <c r="A23" s="34" t="s">
        <v>11</v>
      </c>
      <c r="B23" s="34"/>
      <c r="C23" s="34" t="s">
        <v>11</v>
      </c>
      <c r="D23" s="34" t="s">
        <v>197</v>
      </c>
      <c r="E23" s="44" t="s">
        <v>281</v>
      </c>
      <c r="F23" s="35" t="s">
        <v>282</v>
      </c>
      <c r="G23" s="40">
        <f>11400*1.3*G26</f>
        <v>0</v>
      </c>
      <c r="H23" s="40"/>
    </row>
    <row r="24" spans="1:8" ht="30">
      <c r="A24" t="s">
        <v>11</v>
      </c>
      <c r="C24" t="s">
        <v>10</v>
      </c>
      <c r="D24" t="s">
        <v>96</v>
      </c>
      <c r="E24" s="45" t="s">
        <v>283</v>
      </c>
      <c r="F24" s="4" t="s">
        <v>284</v>
      </c>
    </row>
    <row r="25" spans="1:8" ht="30">
      <c r="A25" t="s">
        <v>10</v>
      </c>
      <c r="C25" t="s">
        <v>10</v>
      </c>
      <c r="D25" t="s">
        <v>12</v>
      </c>
      <c r="E25" s="45" t="s">
        <v>256</v>
      </c>
      <c r="F25" s="4" t="s">
        <v>285</v>
      </c>
    </row>
    <row r="26" spans="1:8" ht="30">
      <c r="A26" t="s">
        <v>11</v>
      </c>
      <c r="C26" t="s">
        <v>10</v>
      </c>
      <c r="D26" t="s">
        <v>96</v>
      </c>
      <c r="E26" s="45" t="s">
        <v>286</v>
      </c>
      <c r="F26" s="4" t="s">
        <v>287</v>
      </c>
    </row>
    <row r="27" spans="1:8" ht="30">
      <c r="A27" t="s">
        <v>10</v>
      </c>
      <c r="C27" t="s">
        <v>10</v>
      </c>
      <c r="D27" t="s">
        <v>12</v>
      </c>
      <c r="E27" s="45" t="s">
        <v>276</v>
      </c>
      <c r="F27" s="4" t="s">
        <v>288</v>
      </c>
    </row>
    <row r="28" spans="1:8" ht="21">
      <c r="A28" s="88" t="s">
        <v>289</v>
      </c>
      <c r="B28" s="88"/>
      <c r="C28" s="88"/>
      <c r="D28" s="88"/>
      <c r="E28" s="88"/>
      <c r="F28" s="88"/>
      <c r="G28" s="88"/>
      <c r="H28" s="88"/>
    </row>
    <row r="29" spans="1:8" ht="92.25" customHeight="1">
      <c r="A29" s="31" t="s">
        <v>10</v>
      </c>
      <c r="B29" s="31"/>
      <c r="C29" s="31" t="s">
        <v>11</v>
      </c>
      <c r="D29" s="31" t="s">
        <v>237</v>
      </c>
      <c r="E29" s="32" t="s">
        <v>290</v>
      </c>
      <c r="F29" s="56" t="s">
        <v>291</v>
      </c>
      <c r="G29" s="31" t="s">
        <v>292</v>
      </c>
      <c r="H29" s="32" t="s">
        <v>293</v>
      </c>
    </row>
    <row r="30" spans="1:8" ht="102" customHeight="1">
      <c r="A30" s="31" t="s">
        <v>10</v>
      </c>
      <c r="B30" s="31"/>
      <c r="C30" s="31" t="s">
        <v>11</v>
      </c>
      <c r="D30" s="31" t="s">
        <v>237</v>
      </c>
      <c r="E30" s="57" t="s">
        <v>294</v>
      </c>
      <c r="F30" s="56" t="s">
        <v>295</v>
      </c>
      <c r="G30" s="57" t="s">
        <v>296</v>
      </c>
      <c r="H30" s="43"/>
    </row>
    <row r="31" spans="1:8" ht="68.25" customHeight="1">
      <c r="A31" s="31" t="s">
        <v>10</v>
      </c>
      <c r="B31" s="31"/>
      <c r="C31" s="31" t="s">
        <v>11</v>
      </c>
      <c r="D31" s="31" t="s">
        <v>237</v>
      </c>
      <c r="E31" s="57" t="s">
        <v>297</v>
      </c>
      <c r="F31" s="56" t="s">
        <v>298</v>
      </c>
      <c r="G31" s="57" t="s">
        <v>11</v>
      </c>
      <c r="H31" s="43" t="s">
        <v>299</v>
      </c>
    </row>
    <row r="32" spans="1:8" ht="70.5" customHeight="1">
      <c r="A32" s="34" t="s">
        <v>11</v>
      </c>
      <c r="B32" s="34"/>
      <c r="C32" s="34" t="s">
        <v>11</v>
      </c>
      <c r="D32" s="34" t="s">
        <v>197</v>
      </c>
      <c r="E32" s="58" t="s">
        <v>300</v>
      </c>
      <c r="F32" s="35" t="s">
        <v>301</v>
      </c>
      <c r="G32" s="40">
        <v>0.25</v>
      </c>
      <c r="H32" s="39" t="s">
        <v>302</v>
      </c>
    </row>
    <row r="33" spans="1:8" ht="31.5" customHeight="1">
      <c r="A33" s="87" t="s">
        <v>303</v>
      </c>
      <c r="B33" s="87"/>
      <c r="C33" s="87"/>
      <c r="D33" s="87"/>
      <c r="E33" s="87"/>
      <c r="F33" s="87"/>
      <c r="G33" s="87"/>
      <c r="H33" s="87"/>
    </row>
    <row r="34" spans="1:8" ht="105">
      <c r="A34" s="31" t="s">
        <v>10</v>
      </c>
      <c r="B34" s="31"/>
      <c r="C34" s="31" t="s">
        <v>11</v>
      </c>
      <c r="D34" s="31" t="s">
        <v>237</v>
      </c>
      <c r="E34" s="56" t="s">
        <v>304</v>
      </c>
      <c r="F34" s="56" t="s">
        <v>305</v>
      </c>
      <c r="G34" s="56" t="s">
        <v>306</v>
      </c>
      <c r="H34" s="56" t="s">
        <v>307</v>
      </c>
    </row>
    <row r="35" spans="1:8" ht="45">
      <c r="A35" s="31" t="s">
        <v>10</v>
      </c>
      <c r="B35" s="31"/>
      <c r="C35" s="31" t="s">
        <v>11</v>
      </c>
      <c r="D35" s="31" t="s">
        <v>237</v>
      </c>
      <c r="E35" s="56" t="s">
        <v>308</v>
      </c>
      <c r="F35" s="56" t="s">
        <v>309</v>
      </c>
      <c r="G35" s="57" t="s">
        <v>310</v>
      </c>
      <c r="H35" s="56" t="s">
        <v>311</v>
      </c>
    </row>
    <row r="36" spans="1:8" ht="90">
      <c r="A36" s="31" t="s">
        <v>10</v>
      </c>
      <c r="B36" s="31"/>
      <c r="C36" s="31" t="s">
        <v>11</v>
      </c>
      <c r="D36" s="31" t="s">
        <v>237</v>
      </c>
      <c r="E36" s="56" t="s">
        <v>312</v>
      </c>
      <c r="F36" s="56" t="s">
        <v>313</v>
      </c>
      <c r="G36" s="56" t="s">
        <v>314</v>
      </c>
      <c r="H36" s="43" t="s">
        <v>315</v>
      </c>
    </row>
    <row r="37" spans="1:8" ht="63" customHeight="1">
      <c r="A37" s="34" t="s">
        <v>11</v>
      </c>
      <c r="B37" s="34"/>
      <c r="C37" s="34" t="s">
        <v>11</v>
      </c>
      <c r="D37" s="34" t="s">
        <v>197</v>
      </c>
      <c r="E37" s="58" t="s">
        <v>300</v>
      </c>
      <c r="F37" s="35" t="s">
        <v>316</v>
      </c>
      <c r="G37" s="40">
        <f>'Tool 05.2 Power Plants'!G3</f>
        <v>1.7670440000000003</v>
      </c>
      <c r="H37" s="40" t="s">
        <v>317</v>
      </c>
    </row>
    <row r="38" spans="1:8" ht="49.5" customHeight="1">
      <c r="A38" s="34" t="s">
        <v>11</v>
      </c>
      <c r="B38" s="34"/>
      <c r="C38" s="34" t="s">
        <v>11</v>
      </c>
      <c r="D38" s="34" t="s">
        <v>197</v>
      </c>
      <c r="E38" s="58" t="s">
        <v>300</v>
      </c>
      <c r="F38" s="35" t="s">
        <v>318</v>
      </c>
      <c r="G38" s="40">
        <f>'Tool 05.2 Power Plants'!G4</f>
        <v>1.7253240000000001</v>
      </c>
      <c r="H38" s="59" t="s">
        <v>319</v>
      </c>
    </row>
    <row r="39" spans="1:8" ht="21">
      <c r="A39" s="87" t="s">
        <v>320</v>
      </c>
      <c r="B39" s="87"/>
      <c r="C39" s="87"/>
      <c r="D39" s="87"/>
      <c r="E39" s="87"/>
      <c r="F39" s="87"/>
      <c r="G39" s="87"/>
      <c r="H39" s="87"/>
    </row>
    <row r="40" spans="1:8" ht="90">
      <c r="A40" s="31" t="s">
        <v>10</v>
      </c>
      <c r="B40" s="31"/>
      <c r="C40" s="31" t="s">
        <v>11</v>
      </c>
      <c r="D40" s="31" t="s">
        <v>237</v>
      </c>
      <c r="E40" s="56" t="s">
        <v>321</v>
      </c>
      <c r="F40" s="56" t="s">
        <v>322</v>
      </c>
      <c r="G40" s="57" t="s">
        <v>209</v>
      </c>
      <c r="H40" s="43" t="s">
        <v>323</v>
      </c>
    </row>
    <row r="41" spans="1:8" ht="45" customHeight="1">
      <c r="A41" s="34" t="s">
        <v>11</v>
      </c>
      <c r="B41" s="34"/>
      <c r="C41" s="34" t="s">
        <v>11</v>
      </c>
      <c r="D41" s="34" t="s">
        <v>197</v>
      </c>
      <c r="E41" s="58" t="s">
        <v>300</v>
      </c>
      <c r="F41" s="35" t="s">
        <v>301</v>
      </c>
      <c r="G41" s="40">
        <v>1.3</v>
      </c>
      <c r="H41" s="40" t="s">
        <v>324</v>
      </c>
    </row>
    <row r="42" spans="1:8" ht="34.5" customHeight="1">
      <c r="A42" s="34" t="s">
        <v>11</v>
      </c>
      <c r="B42" s="34"/>
      <c r="C42" s="34" t="s">
        <v>11</v>
      </c>
      <c r="D42" s="34" t="s">
        <v>197</v>
      </c>
      <c r="E42" s="58" t="s">
        <v>300</v>
      </c>
      <c r="F42" s="35" t="s">
        <v>325</v>
      </c>
      <c r="G42" s="40">
        <v>0.4</v>
      </c>
      <c r="H42" s="40" t="s">
        <v>326</v>
      </c>
    </row>
    <row r="43" spans="1:8" ht="21">
      <c r="A43" s="87" t="s">
        <v>327</v>
      </c>
      <c r="B43" s="87"/>
      <c r="C43" s="87"/>
      <c r="D43" s="87"/>
      <c r="E43" s="87"/>
      <c r="F43" s="87"/>
      <c r="G43" s="87"/>
      <c r="H43" s="87"/>
    </row>
    <row r="44" spans="1:8" ht="225">
      <c r="A44" s="31" t="s">
        <v>10</v>
      </c>
      <c r="B44" s="31"/>
      <c r="C44" s="31" t="s">
        <v>11</v>
      </c>
      <c r="D44" s="31" t="s">
        <v>237</v>
      </c>
      <c r="E44" s="31"/>
      <c r="F44" s="56" t="s">
        <v>328</v>
      </c>
      <c r="G44" s="57" t="s">
        <v>329</v>
      </c>
      <c r="H44" s="32"/>
    </row>
    <row r="45" spans="1:8">
      <c r="A45" s="31" t="s">
        <v>10</v>
      </c>
      <c r="B45" s="31"/>
      <c r="C45" s="31" t="s">
        <v>11</v>
      </c>
      <c r="D45" s="31" t="s">
        <v>88</v>
      </c>
      <c r="E45" s="31"/>
      <c r="F45" s="32" t="s">
        <v>330</v>
      </c>
      <c r="G45" s="32" t="s">
        <v>331</v>
      </c>
      <c r="H45" s="32"/>
    </row>
    <row r="46" spans="1:8" ht="36.75" customHeight="1">
      <c r="A46" s="31" t="s">
        <v>10</v>
      </c>
      <c r="B46" s="31"/>
      <c r="C46" s="31" t="s">
        <v>11</v>
      </c>
      <c r="D46" s="31" t="s">
        <v>88</v>
      </c>
      <c r="E46" s="31"/>
      <c r="F46" s="32" t="s">
        <v>332</v>
      </c>
      <c r="G46" s="32" t="s">
        <v>333</v>
      </c>
      <c r="H46" s="32"/>
    </row>
    <row r="47" spans="1:8" ht="60">
      <c r="A47" s="31" t="s">
        <v>10</v>
      </c>
      <c r="B47" s="31"/>
      <c r="C47" s="31" t="s">
        <v>11</v>
      </c>
      <c r="D47" s="31" t="s">
        <v>88</v>
      </c>
      <c r="E47" s="31"/>
      <c r="F47" s="32" t="s">
        <v>334</v>
      </c>
      <c r="G47" s="32" t="s">
        <v>335</v>
      </c>
      <c r="H47" s="32" t="s">
        <v>336</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09078A14-9212-4277-B8D4-D8934623EC77}">
      <formula1>"Option A1,Option A2"</formula1>
    </dataValidation>
    <dataValidation type="list" allowBlank="1" showInputMessage="1" showErrorMessage="1" sqref="G30" xr:uid="{487B7204-698F-4A8D-A2E6-0DF60630609C}">
      <formula1>"Option 2.1,Option 2.2"</formula1>
    </dataValidation>
    <dataValidation type="list" allowBlank="1" showInputMessage="1" showErrorMessage="1" sqref="G31" xr:uid="{15BA0120-E97D-4572-B8E5-E45301F3401A}">
      <formula1>"Yes,No"</formula1>
    </dataValidation>
    <dataValidation type="list" allowBlank="1" showInputMessage="1" showErrorMessage="1" sqref="G4" xr:uid="{A35007E7-6138-4492-8E7D-246148397F7D}">
      <formula1>"A: From the Grid,B: Off-Grid Captive Power Plants,C: From the Grid and Captive Power Plant"</formula1>
    </dataValidation>
    <dataValidation type="list" allowBlank="1" showInputMessage="1" showErrorMessage="1" sqref="G34" xr:uid="{873D4722-BABB-475C-9C91-4BDD50785B8E}">
      <formula1>"Yes: Alternative Approach, No: Generic Approach"</formula1>
    </dataValidation>
    <dataValidation type="list" allowBlank="1" showInputMessage="1" showErrorMessage="1" sqref="G35" xr:uid="{31F01DB5-582C-425B-817C-BA5C60894406}">
      <formula1>"Monitored Data, Default Values"</formula1>
    </dataValidation>
    <dataValidation type="list" allowBlank="1" showInputMessage="1" showErrorMessage="1" sqref="G36" xr:uid="{13A5ECED-113A-4274-8843-0C59FEA92D16}">
      <formula1>"Heat Generation ignored,Fuel consumption between electricity and heat generation"</formula1>
    </dataValidation>
    <dataValidation type="list" allowBlank="1" showInputMessage="1" showErrorMessage="1" sqref="G40" xr:uid="{91DFF7AD-B2CF-4A14-9567-6B0DAD169D6E}">
      <formula1>"Option A,Option B"</formula1>
    </dataValidation>
    <dataValidation type="list" allowBlank="1" showInputMessage="1" showErrorMessage="1" sqref="G44" xr:uid="{0D1B7719-8F4A-47FA-87FE-17D127847F03}">
      <formula1>"Case 1,Case 2, Case 3"</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089B-A3DF-402B-A54A-10BF7765C787}">
  <dimension ref="A1:H40"/>
  <sheetViews>
    <sheetView topLeftCell="B20" workbookViewId="0">
      <selection activeCell="G10" sqref="G10"/>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8" t="s">
        <v>0</v>
      </c>
      <c r="B1" s="8" t="s">
        <v>1</v>
      </c>
      <c r="C1" s="9" t="s">
        <v>171</v>
      </c>
      <c r="D1" s="8" t="s">
        <v>3</v>
      </c>
      <c r="E1" s="8" t="s">
        <v>5</v>
      </c>
      <c r="F1" s="9" t="s">
        <v>6</v>
      </c>
      <c r="G1" s="8" t="s">
        <v>7</v>
      </c>
      <c r="H1" s="8" t="s">
        <v>8</v>
      </c>
    </row>
    <row r="2" spans="1:8" ht="18.75">
      <c r="A2" s="91" t="s">
        <v>337</v>
      </c>
      <c r="B2" s="91"/>
      <c r="C2" s="91"/>
      <c r="D2" s="91"/>
      <c r="E2" s="91"/>
      <c r="F2" s="91"/>
      <c r="G2" s="91"/>
      <c r="H2" s="91"/>
    </row>
    <row r="3" spans="1:8" ht="30.75">
      <c r="A3" s="34" t="s">
        <v>11</v>
      </c>
      <c r="B3" s="34"/>
      <c r="C3" s="34" t="s">
        <v>11</v>
      </c>
      <c r="D3" s="34" t="s">
        <v>338</v>
      </c>
      <c r="E3" s="58" t="s">
        <v>300</v>
      </c>
      <c r="F3" s="35" t="s">
        <v>339</v>
      </c>
      <c r="G3" s="40">
        <f>G7+G19+G31</f>
        <v>1.7670440000000003</v>
      </c>
      <c r="H3" s="60" t="s">
        <v>340</v>
      </c>
    </row>
    <row r="4" spans="1:8" ht="30.75">
      <c r="A4" s="34" t="s">
        <v>11</v>
      </c>
      <c r="B4" s="34"/>
      <c r="C4" s="34" t="s">
        <v>11</v>
      </c>
      <c r="D4" s="34" t="s">
        <v>338</v>
      </c>
      <c r="E4" s="58" t="s">
        <v>300</v>
      </c>
      <c r="F4" s="35" t="s">
        <v>318</v>
      </c>
      <c r="G4" s="40">
        <f>G8+G20+G32</f>
        <v>1.7253240000000001</v>
      </c>
      <c r="H4" s="47" t="s">
        <v>341</v>
      </c>
    </row>
    <row r="5" spans="1:8" ht="18.75">
      <c r="A5" s="91" t="s">
        <v>342</v>
      </c>
      <c r="B5" s="91"/>
      <c r="C5" s="91"/>
      <c r="D5" s="91"/>
      <c r="E5" s="91"/>
      <c r="F5" s="91"/>
      <c r="G5" s="91"/>
      <c r="H5" s="91"/>
    </row>
    <row r="6" spans="1:8">
      <c r="A6" s="5" t="s">
        <v>10</v>
      </c>
      <c r="B6" s="5"/>
      <c r="C6" s="5" t="s">
        <v>10</v>
      </c>
      <c r="D6" s="5" t="s">
        <v>12</v>
      </c>
      <c r="E6" s="61"/>
      <c r="F6" s="5" t="s">
        <v>343</v>
      </c>
      <c r="G6" s="5" t="s">
        <v>344</v>
      </c>
    </row>
    <row r="7" spans="1:8" ht="30.75">
      <c r="A7" s="34" t="s">
        <v>11</v>
      </c>
      <c r="B7" s="34"/>
      <c r="C7" s="34" t="s">
        <v>11</v>
      </c>
      <c r="D7" s="34" t="s">
        <v>338</v>
      </c>
      <c r="E7" s="58" t="s">
        <v>300</v>
      </c>
      <c r="F7" s="35" t="s">
        <v>339</v>
      </c>
      <c r="G7" s="40">
        <f>(G12*G10*G11)/G13</f>
        <v>0.60550999999999999</v>
      </c>
      <c r="H7" s="34"/>
    </row>
    <row r="8" spans="1:8" ht="30.75">
      <c r="A8" s="34" t="s">
        <v>11</v>
      </c>
      <c r="B8" s="34"/>
      <c r="C8" s="34" t="s">
        <v>11</v>
      </c>
      <c r="D8" s="34" t="s">
        <v>338</v>
      </c>
      <c r="E8" s="58" t="s">
        <v>300</v>
      </c>
      <c r="F8" s="35" t="s">
        <v>318</v>
      </c>
      <c r="G8" s="40">
        <f>ABS(((G12*G10)-(G14/G15))*G11)/G13</f>
        <v>0.59040999999999999</v>
      </c>
      <c r="H8" s="34"/>
    </row>
    <row r="9" spans="1:8">
      <c r="A9" s="31" t="s">
        <v>10</v>
      </c>
      <c r="B9" s="31"/>
      <c r="C9" s="31" t="s">
        <v>11</v>
      </c>
      <c r="D9" s="31" t="s">
        <v>345</v>
      </c>
      <c r="E9" s="31"/>
      <c r="F9" s="32" t="s">
        <v>346</v>
      </c>
      <c r="G9" s="62" t="s">
        <v>347</v>
      </c>
      <c r="H9" s="31"/>
    </row>
    <row r="10" spans="1:8" ht="30">
      <c r="A10" s="34" t="s">
        <v>11</v>
      </c>
      <c r="B10" s="34"/>
      <c r="C10" s="34" t="s">
        <v>11</v>
      </c>
      <c r="D10" s="34" t="s">
        <v>338</v>
      </c>
      <c r="E10" s="63" t="s">
        <v>348</v>
      </c>
      <c r="F10" s="35" t="s">
        <v>349</v>
      </c>
      <c r="G10" s="40">
        <f>IF(G9="","",VLOOKUP(G9,'Tool 05.3 Default Values'!B4:D56,2,FALSE))</f>
        <v>40.1</v>
      </c>
      <c r="H10" s="35" t="s">
        <v>350</v>
      </c>
    </row>
    <row r="11" spans="1:8" ht="30">
      <c r="A11" s="34" t="s">
        <v>11</v>
      </c>
      <c r="B11" s="34"/>
      <c r="C11" s="34" t="s">
        <v>11</v>
      </c>
      <c r="D11" s="34" t="s">
        <v>338</v>
      </c>
      <c r="E11" s="63" t="s">
        <v>351</v>
      </c>
      <c r="F11" s="35" t="s">
        <v>352</v>
      </c>
      <c r="G11" s="40">
        <f>IF(G9="","",VLOOKUP(G9,'Tool 05.3 Default Values'!B4:D56,3,FALSE))*0.001</f>
        <v>75.5</v>
      </c>
      <c r="H11" s="35" t="s">
        <v>353</v>
      </c>
    </row>
    <row r="12" spans="1:8" ht="30">
      <c r="A12" t="s">
        <v>10</v>
      </c>
      <c r="C12" t="s">
        <v>10</v>
      </c>
      <c r="D12" t="s">
        <v>96</v>
      </c>
      <c r="E12" s="64" t="s">
        <v>354</v>
      </c>
      <c r="F12" s="4" t="s">
        <v>355</v>
      </c>
      <c r="G12" s="11">
        <v>2</v>
      </c>
    </row>
    <row r="13" spans="1:8" ht="30">
      <c r="A13" t="s">
        <v>10</v>
      </c>
      <c r="C13" t="s">
        <v>10</v>
      </c>
      <c r="D13" t="s">
        <v>96</v>
      </c>
      <c r="E13" s="64" t="s">
        <v>356</v>
      </c>
      <c r="F13" s="4" t="s">
        <v>357</v>
      </c>
      <c r="G13" s="11">
        <v>10000</v>
      </c>
    </row>
    <row r="14" spans="1:8" ht="60">
      <c r="A14" t="s">
        <v>10</v>
      </c>
      <c r="C14" t="s">
        <v>10</v>
      </c>
      <c r="D14" t="s">
        <v>96</v>
      </c>
      <c r="E14" s="64" t="s">
        <v>358</v>
      </c>
      <c r="F14" s="4" t="s">
        <v>359</v>
      </c>
      <c r="G14" s="11">
        <v>2</v>
      </c>
    </row>
    <row r="15" spans="1:8" ht="33">
      <c r="A15" s="34" t="s">
        <v>11</v>
      </c>
      <c r="B15" s="34"/>
      <c r="C15" s="34" t="s">
        <v>11</v>
      </c>
      <c r="D15" s="34" t="s">
        <v>338</v>
      </c>
      <c r="E15" s="46" t="s">
        <v>360</v>
      </c>
      <c r="F15" s="35" t="s">
        <v>361</v>
      </c>
      <c r="G15" s="40">
        <v>1</v>
      </c>
      <c r="H15" s="34" t="s">
        <v>362</v>
      </c>
    </row>
    <row r="16" spans="1:8" ht="33">
      <c r="A16" s="34" t="s">
        <v>11</v>
      </c>
      <c r="B16" s="34"/>
      <c r="C16" s="34" t="s">
        <v>11</v>
      </c>
      <c r="D16" s="34" t="s">
        <v>338</v>
      </c>
      <c r="E16" s="46" t="s">
        <v>360</v>
      </c>
      <c r="F16" s="35" t="s">
        <v>363</v>
      </c>
      <c r="G16" s="40">
        <v>0.6</v>
      </c>
      <c r="H16" s="34" t="s">
        <v>362</v>
      </c>
    </row>
    <row r="17" spans="1:8" ht="18.75">
      <c r="A17" s="91" t="s">
        <v>342</v>
      </c>
      <c r="B17" s="91"/>
      <c r="C17" s="91"/>
      <c r="D17" s="91"/>
      <c r="E17" s="91"/>
      <c r="F17" s="91"/>
      <c r="G17" s="91"/>
      <c r="H17" s="91"/>
    </row>
    <row r="18" spans="1:8">
      <c r="A18" s="5" t="s">
        <v>10</v>
      </c>
      <c r="B18" s="5"/>
      <c r="C18" s="5" t="s">
        <v>10</v>
      </c>
      <c r="D18" s="5" t="s">
        <v>12</v>
      </c>
      <c r="E18" s="61"/>
      <c r="F18" s="5" t="s">
        <v>343</v>
      </c>
      <c r="G18" s="5" t="s">
        <v>364</v>
      </c>
    </row>
    <row r="19" spans="1:8" ht="30.75">
      <c r="A19" s="34" t="s">
        <v>11</v>
      </c>
      <c r="B19" s="34"/>
      <c r="C19" s="34" t="s">
        <v>11</v>
      </c>
      <c r="D19" s="34" t="s">
        <v>338</v>
      </c>
      <c r="E19" s="58" t="s">
        <v>300</v>
      </c>
      <c r="F19" s="35" t="s">
        <v>339</v>
      </c>
      <c r="G19" s="40">
        <f>(G24*G22*G23)/G25</f>
        <v>0.61934400000000001</v>
      </c>
      <c r="H19" s="34"/>
    </row>
    <row r="20" spans="1:8" ht="30.75">
      <c r="A20" s="34" t="s">
        <v>11</v>
      </c>
      <c r="B20" s="34"/>
      <c r="C20" s="34" t="s">
        <v>11</v>
      </c>
      <c r="D20" s="34" t="s">
        <v>338</v>
      </c>
      <c r="E20" s="58" t="s">
        <v>300</v>
      </c>
      <c r="F20" s="35" t="s">
        <v>318</v>
      </c>
      <c r="G20" s="40">
        <f>ABS(((G24*G22)-(G26/G27))*G23)/G25</f>
        <v>0.60438399999999992</v>
      </c>
      <c r="H20" s="34"/>
    </row>
    <row r="21" spans="1:8">
      <c r="A21" s="31" t="s">
        <v>10</v>
      </c>
      <c r="B21" s="31"/>
      <c r="C21" s="31" t="s">
        <v>11</v>
      </c>
      <c r="D21" s="31" t="s">
        <v>345</v>
      </c>
      <c r="E21" s="31"/>
      <c r="F21" s="32" t="s">
        <v>346</v>
      </c>
      <c r="G21" s="62" t="s">
        <v>365</v>
      </c>
      <c r="H21" s="31"/>
    </row>
    <row r="22" spans="1:8" ht="30">
      <c r="A22" s="34" t="s">
        <v>11</v>
      </c>
      <c r="B22" s="34"/>
      <c r="C22" s="34" t="s">
        <v>11</v>
      </c>
      <c r="D22" s="34" t="s">
        <v>338</v>
      </c>
      <c r="E22" s="63" t="s">
        <v>348</v>
      </c>
      <c r="F22" s="35" t="s">
        <v>349</v>
      </c>
      <c r="G22" s="40">
        <f>IF(G21="","",VLOOKUP(G21,'Tool 05.3 Default Values'!B4:D56,2,FALSE))</f>
        <v>41.4</v>
      </c>
      <c r="H22" s="35" t="s">
        <v>350</v>
      </c>
    </row>
    <row r="23" spans="1:8" ht="30">
      <c r="A23" s="34" t="s">
        <v>11</v>
      </c>
      <c r="B23" s="34"/>
      <c r="C23" s="34" t="s">
        <v>11</v>
      </c>
      <c r="D23" s="34" t="s">
        <v>338</v>
      </c>
      <c r="E23" s="63" t="s">
        <v>351</v>
      </c>
      <c r="F23" s="35" t="s">
        <v>352</v>
      </c>
      <c r="G23" s="40">
        <f>IF(G21="","",VLOOKUP(G21,'Tool 05.3 Default Values'!B4:D56,3,FALSE))*0.001</f>
        <v>74.8</v>
      </c>
      <c r="H23" s="35" t="s">
        <v>353</v>
      </c>
    </row>
    <row r="24" spans="1:8" ht="30">
      <c r="A24" t="s">
        <v>10</v>
      </c>
      <c r="C24" t="s">
        <v>10</v>
      </c>
      <c r="D24" t="s">
        <v>96</v>
      </c>
      <c r="E24" s="64" t="s">
        <v>354</v>
      </c>
      <c r="F24" s="4" t="s">
        <v>355</v>
      </c>
      <c r="G24" s="11">
        <v>2</v>
      </c>
    </row>
    <row r="25" spans="1:8" ht="30">
      <c r="A25" t="s">
        <v>10</v>
      </c>
      <c r="C25" t="s">
        <v>10</v>
      </c>
      <c r="D25" t="s">
        <v>96</v>
      </c>
      <c r="E25" s="64" t="s">
        <v>356</v>
      </c>
      <c r="F25" s="4" t="s">
        <v>357</v>
      </c>
      <c r="G25" s="11">
        <v>10000</v>
      </c>
    </row>
    <row r="26" spans="1:8" ht="60">
      <c r="A26" t="s">
        <v>10</v>
      </c>
      <c r="C26" t="s">
        <v>10</v>
      </c>
      <c r="D26" t="s">
        <v>96</v>
      </c>
      <c r="E26" s="64" t="s">
        <v>358</v>
      </c>
      <c r="F26" s="4" t="s">
        <v>359</v>
      </c>
      <c r="G26" s="11">
        <v>2</v>
      </c>
    </row>
    <row r="27" spans="1:8" ht="33">
      <c r="A27" s="34" t="s">
        <v>11</v>
      </c>
      <c r="B27" s="34"/>
      <c r="C27" s="34" t="s">
        <v>11</v>
      </c>
      <c r="D27" s="34" t="s">
        <v>338</v>
      </c>
      <c r="E27" s="46" t="s">
        <v>360</v>
      </c>
      <c r="F27" s="35" t="s">
        <v>361</v>
      </c>
      <c r="G27" s="40">
        <v>1</v>
      </c>
      <c r="H27" s="34" t="s">
        <v>362</v>
      </c>
    </row>
    <row r="28" spans="1:8" ht="33">
      <c r="A28" s="34" t="s">
        <v>11</v>
      </c>
      <c r="B28" s="34"/>
      <c r="C28" s="34" t="s">
        <v>11</v>
      </c>
      <c r="D28" s="34" t="s">
        <v>338</v>
      </c>
      <c r="E28" s="46" t="s">
        <v>360</v>
      </c>
      <c r="F28" s="35" t="s">
        <v>363</v>
      </c>
      <c r="G28" s="40">
        <v>0.6</v>
      </c>
      <c r="H28" s="34" t="s">
        <v>362</v>
      </c>
    </row>
    <row r="29" spans="1:8" ht="18.75">
      <c r="A29" s="91" t="s">
        <v>342</v>
      </c>
      <c r="B29" s="91"/>
      <c r="C29" s="91"/>
      <c r="D29" s="91"/>
      <c r="E29" s="91"/>
      <c r="F29" s="91"/>
      <c r="G29" s="91"/>
      <c r="H29" s="91"/>
    </row>
    <row r="30" spans="1:8">
      <c r="A30" s="5" t="s">
        <v>10</v>
      </c>
      <c r="B30" s="5"/>
      <c r="C30" s="5" t="s">
        <v>10</v>
      </c>
      <c r="D30" s="5" t="s">
        <v>12</v>
      </c>
      <c r="E30" s="61"/>
      <c r="F30" s="5" t="s">
        <v>343</v>
      </c>
      <c r="G30" s="5" t="s">
        <v>366</v>
      </c>
    </row>
    <row r="31" spans="1:8" ht="30.75">
      <c r="A31" s="34" t="s">
        <v>11</v>
      </c>
      <c r="B31" s="34"/>
      <c r="C31" s="34" t="s">
        <v>11</v>
      </c>
      <c r="D31" s="34" t="s">
        <v>338</v>
      </c>
      <c r="E31" s="58" t="s">
        <v>300</v>
      </c>
      <c r="F31" s="35" t="s">
        <v>339</v>
      </c>
      <c r="G31" s="40">
        <f>(G36*G34*G35)/G37</f>
        <v>0.54219000000000006</v>
      </c>
      <c r="H31" s="34"/>
    </row>
    <row r="32" spans="1:8" ht="30.75">
      <c r="A32" s="34" t="s">
        <v>11</v>
      </c>
      <c r="B32" s="34"/>
      <c r="C32" s="34" t="s">
        <v>11</v>
      </c>
      <c r="D32" s="34" t="s">
        <v>338</v>
      </c>
      <c r="E32" s="58" t="s">
        <v>300</v>
      </c>
      <c r="F32" s="35" t="s">
        <v>318</v>
      </c>
      <c r="G32" s="40">
        <f>ABS(((G36*G34)-(G38/G39))*G35)/G37</f>
        <v>0.53053000000000006</v>
      </c>
      <c r="H32" s="34"/>
    </row>
    <row r="33" spans="1:8">
      <c r="A33" s="31" t="s">
        <v>10</v>
      </c>
      <c r="B33" s="31"/>
      <c r="C33" s="31" t="s">
        <v>11</v>
      </c>
      <c r="D33" s="31" t="s">
        <v>345</v>
      </c>
      <c r="E33" s="31"/>
      <c r="F33" s="32" t="s">
        <v>346</v>
      </c>
      <c r="G33" s="62" t="s">
        <v>367</v>
      </c>
      <c r="H33" s="31"/>
    </row>
    <row r="34" spans="1:8" ht="30">
      <c r="A34" s="34" t="s">
        <v>11</v>
      </c>
      <c r="B34" s="34"/>
      <c r="C34" s="34" t="s">
        <v>11</v>
      </c>
      <c r="D34" s="34" t="s">
        <v>338</v>
      </c>
      <c r="E34" s="63" t="s">
        <v>348</v>
      </c>
      <c r="F34" s="35" t="s">
        <v>349</v>
      </c>
      <c r="G34" s="40">
        <f>IF(G33="","",VLOOKUP(G33,'Tool 05.3 Default Values'!B4:D56,2,FALSE))</f>
        <v>46.5</v>
      </c>
      <c r="H34" s="35" t="s">
        <v>350</v>
      </c>
    </row>
    <row r="35" spans="1:8" ht="30">
      <c r="A35" s="34" t="s">
        <v>11</v>
      </c>
      <c r="B35" s="34"/>
      <c r="C35" s="34" t="s">
        <v>11</v>
      </c>
      <c r="D35" s="34" t="s">
        <v>338</v>
      </c>
      <c r="E35" s="63" t="s">
        <v>351</v>
      </c>
      <c r="F35" s="35" t="s">
        <v>352</v>
      </c>
      <c r="G35" s="40">
        <f>IF(G33="","",VLOOKUP(G33,'Tool 05.3 Default Values'!B4:D56,3,FALSE))*0.001</f>
        <v>58.300000000000004</v>
      </c>
      <c r="H35" s="35" t="s">
        <v>353</v>
      </c>
    </row>
    <row r="36" spans="1:8" ht="30">
      <c r="A36" t="s">
        <v>10</v>
      </c>
      <c r="C36" t="s">
        <v>10</v>
      </c>
      <c r="D36" t="s">
        <v>96</v>
      </c>
      <c r="E36" s="64" t="s">
        <v>354</v>
      </c>
      <c r="F36" s="4" t="s">
        <v>355</v>
      </c>
      <c r="G36" s="11">
        <v>2</v>
      </c>
    </row>
    <row r="37" spans="1:8" ht="30">
      <c r="A37" t="s">
        <v>10</v>
      </c>
      <c r="C37" t="s">
        <v>10</v>
      </c>
      <c r="D37" t="s">
        <v>96</v>
      </c>
      <c r="E37" s="64" t="s">
        <v>356</v>
      </c>
      <c r="F37" s="4" t="s">
        <v>357</v>
      </c>
      <c r="G37" s="11">
        <v>10000</v>
      </c>
    </row>
    <row r="38" spans="1:8" ht="60">
      <c r="A38" t="s">
        <v>10</v>
      </c>
      <c r="C38" t="s">
        <v>10</v>
      </c>
      <c r="D38" t="s">
        <v>96</v>
      </c>
      <c r="E38" s="64" t="s">
        <v>358</v>
      </c>
      <c r="F38" s="4" t="s">
        <v>359</v>
      </c>
      <c r="G38" s="11">
        <v>2</v>
      </c>
    </row>
    <row r="39" spans="1:8" ht="33">
      <c r="A39" s="34" t="s">
        <v>11</v>
      </c>
      <c r="B39" s="34"/>
      <c r="C39" s="34" t="s">
        <v>11</v>
      </c>
      <c r="D39" s="34" t="s">
        <v>338</v>
      </c>
      <c r="E39" s="46" t="s">
        <v>360</v>
      </c>
      <c r="F39" s="35" t="s">
        <v>361</v>
      </c>
      <c r="G39" s="40">
        <v>1</v>
      </c>
      <c r="H39" s="34" t="s">
        <v>362</v>
      </c>
    </row>
    <row r="40" spans="1:8" ht="33">
      <c r="A40" s="34" t="s">
        <v>11</v>
      </c>
      <c r="B40" s="34"/>
      <c r="C40" s="34" t="s">
        <v>11</v>
      </c>
      <c r="D40" s="34" t="s">
        <v>338</v>
      </c>
      <c r="E40" s="46" t="s">
        <v>360</v>
      </c>
      <c r="F40" s="35" t="s">
        <v>363</v>
      </c>
      <c r="G40" s="40">
        <v>0.6</v>
      </c>
      <c r="H40" s="34" t="s">
        <v>362</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8B313F2-26DC-403D-A194-C357AA3F8AC2}">
          <x14:formula1>
            <xm:f>'Tool 05.3 Default Values'!$B$4:$B$56</xm:f>
          </x14:formula1>
          <xm:sqref>G9 G21 G33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F1D31-5A2B-41F5-A75D-9844A8BA550C}">
  <dimension ref="B1:D56"/>
  <sheetViews>
    <sheetView workbookViewId="0">
      <selection activeCell="G10" sqref="G10"/>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92" t="s">
        <v>368</v>
      </c>
      <c r="C2" s="93"/>
      <c r="D2" s="94"/>
    </row>
    <row r="3" spans="2:4" ht="48" thickBot="1">
      <c r="B3" s="65" t="s">
        <v>369</v>
      </c>
      <c r="C3" s="66" t="s">
        <v>370</v>
      </c>
      <c r="D3" s="66" t="s">
        <v>371</v>
      </c>
    </row>
    <row r="4" spans="2:4">
      <c r="B4" s="67" t="s">
        <v>347</v>
      </c>
      <c r="C4" s="68">
        <v>40.1</v>
      </c>
      <c r="D4" s="69">
        <v>75500</v>
      </c>
    </row>
    <row r="5" spans="2:4">
      <c r="B5" s="70" t="s">
        <v>372</v>
      </c>
      <c r="C5" s="71">
        <v>27.5</v>
      </c>
      <c r="D5" s="72">
        <v>85400</v>
      </c>
    </row>
    <row r="6" spans="2:4">
      <c r="B6" s="70" t="s">
        <v>373</v>
      </c>
      <c r="C6" s="71">
        <v>40.9</v>
      </c>
      <c r="D6" s="72">
        <v>70400</v>
      </c>
    </row>
    <row r="7" spans="2:4">
      <c r="B7" s="70" t="s">
        <v>374</v>
      </c>
      <c r="C7" s="71">
        <v>42.5</v>
      </c>
      <c r="D7" s="72">
        <v>73000</v>
      </c>
    </row>
    <row r="8" spans="2:4">
      <c r="B8" s="70" t="s">
        <v>375</v>
      </c>
      <c r="C8" s="71">
        <v>42.5</v>
      </c>
      <c r="D8" s="72">
        <v>73000</v>
      </c>
    </row>
    <row r="9" spans="2:4">
      <c r="B9" s="70" t="s">
        <v>376</v>
      </c>
      <c r="C9" s="71">
        <v>42.5</v>
      </c>
      <c r="D9" s="72">
        <v>73000</v>
      </c>
    </row>
    <row r="10" spans="2:4">
      <c r="B10" s="70" t="s">
        <v>377</v>
      </c>
      <c r="C10" s="71">
        <v>42</v>
      </c>
      <c r="D10" s="72">
        <v>74400</v>
      </c>
    </row>
    <row r="11" spans="2:4">
      <c r="B11" s="70" t="s">
        <v>378</v>
      </c>
      <c r="C11" s="71">
        <v>42.4</v>
      </c>
      <c r="D11" s="72">
        <v>73700</v>
      </c>
    </row>
    <row r="12" spans="2:4">
      <c r="B12" s="70" t="s">
        <v>379</v>
      </c>
      <c r="C12" s="71">
        <v>32.1</v>
      </c>
      <c r="D12" s="72">
        <v>79200</v>
      </c>
    </row>
    <row r="13" spans="2:4">
      <c r="B13" s="70" t="s">
        <v>365</v>
      </c>
      <c r="C13" s="71">
        <v>41.4</v>
      </c>
      <c r="D13" s="72">
        <v>74800</v>
      </c>
    </row>
    <row r="14" spans="2:4">
      <c r="B14" s="70" t="s">
        <v>380</v>
      </c>
      <c r="C14" s="71">
        <v>39.799999999999997</v>
      </c>
      <c r="D14" s="72">
        <v>78800</v>
      </c>
    </row>
    <row r="15" spans="2:4">
      <c r="B15" s="70" t="s">
        <v>381</v>
      </c>
      <c r="C15" s="71">
        <v>44.8</v>
      </c>
      <c r="D15" s="72">
        <v>65600</v>
      </c>
    </row>
    <row r="16" spans="2:4">
      <c r="B16" s="70" t="s">
        <v>382</v>
      </c>
      <c r="C16" s="71">
        <v>44.9</v>
      </c>
      <c r="D16" s="72">
        <v>68600</v>
      </c>
    </row>
    <row r="17" spans="2:4">
      <c r="B17" s="70" t="s">
        <v>383</v>
      </c>
      <c r="C17" s="71">
        <v>41.8</v>
      </c>
      <c r="D17" s="72">
        <v>76300</v>
      </c>
    </row>
    <row r="18" spans="2:4">
      <c r="B18" s="70" t="s">
        <v>384</v>
      </c>
      <c r="C18" s="71">
        <v>33.5</v>
      </c>
      <c r="D18" s="72">
        <v>89900</v>
      </c>
    </row>
    <row r="19" spans="2:4">
      <c r="B19" s="70" t="s">
        <v>385</v>
      </c>
      <c r="C19" s="71">
        <v>33.5</v>
      </c>
      <c r="D19" s="72">
        <v>75200</v>
      </c>
    </row>
    <row r="20" spans="2:4">
      <c r="B20" s="70" t="s">
        <v>386</v>
      </c>
      <c r="C20" s="71">
        <v>29.7</v>
      </c>
      <c r="D20" s="72">
        <v>115000</v>
      </c>
    </row>
    <row r="21" spans="2:4">
      <c r="B21" s="70" t="s">
        <v>387</v>
      </c>
      <c r="C21" s="71">
        <v>36.299999999999997</v>
      </c>
      <c r="D21" s="72">
        <v>76600</v>
      </c>
    </row>
    <row r="22" spans="2:4">
      <c r="B22" s="70" t="s">
        <v>388</v>
      </c>
      <c r="C22" s="71">
        <v>47.5</v>
      </c>
      <c r="D22" s="72">
        <v>69000</v>
      </c>
    </row>
    <row r="23" spans="2:4">
      <c r="B23" s="70" t="s">
        <v>389</v>
      </c>
      <c r="C23" s="71">
        <v>33.700000000000003</v>
      </c>
      <c r="D23" s="72">
        <v>74400</v>
      </c>
    </row>
    <row r="24" spans="2:4">
      <c r="B24" s="70" t="s">
        <v>390</v>
      </c>
      <c r="C24" s="71">
        <v>33.700000000000003</v>
      </c>
      <c r="D24" s="72">
        <v>74400</v>
      </c>
    </row>
    <row r="25" spans="2:4">
      <c r="B25" s="70" t="s">
        <v>391</v>
      </c>
      <c r="C25" s="71">
        <v>33.700000000000003</v>
      </c>
      <c r="D25" s="72">
        <v>74400</v>
      </c>
    </row>
    <row r="26" spans="2:4">
      <c r="B26" s="70" t="s">
        <v>392</v>
      </c>
      <c r="C26" s="71">
        <v>21.6</v>
      </c>
      <c r="D26" s="72">
        <v>101000</v>
      </c>
    </row>
    <row r="27" spans="2:4">
      <c r="B27" s="70" t="s">
        <v>393</v>
      </c>
      <c r="C27" s="71">
        <v>24</v>
      </c>
      <c r="D27" s="72">
        <v>101000</v>
      </c>
    </row>
    <row r="28" spans="2:4">
      <c r="B28" s="70" t="s">
        <v>394</v>
      </c>
      <c r="C28" s="71">
        <v>19.899999999999999</v>
      </c>
      <c r="D28" s="72">
        <v>99700</v>
      </c>
    </row>
    <row r="29" spans="2:4">
      <c r="B29" s="70" t="s">
        <v>395</v>
      </c>
      <c r="C29" s="71">
        <v>11.5</v>
      </c>
      <c r="D29" s="72">
        <v>100000</v>
      </c>
    </row>
    <row r="30" spans="2:4">
      <c r="B30" s="70" t="s">
        <v>396</v>
      </c>
      <c r="C30" s="71">
        <v>5.5</v>
      </c>
      <c r="D30" s="72">
        <v>115000</v>
      </c>
    </row>
    <row r="31" spans="2:4">
      <c r="B31" s="70" t="s">
        <v>397</v>
      </c>
      <c r="C31" s="71">
        <v>7.1</v>
      </c>
      <c r="D31" s="72">
        <v>125000</v>
      </c>
    </row>
    <row r="32" spans="2:4">
      <c r="B32" s="70" t="s">
        <v>398</v>
      </c>
      <c r="C32" s="71">
        <v>15.1</v>
      </c>
      <c r="D32" s="72">
        <v>109000</v>
      </c>
    </row>
    <row r="33" spans="2:4">
      <c r="B33" s="70" t="s">
        <v>399</v>
      </c>
      <c r="C33" s="71">
        <v>15.1</v>
      </c>
      <c r="D33" s="72">
        <v>109000</v>
      </c>
    </row>
    <row r="34" spans="2:4">
      <c r="B34" s="70" t="s">
        <v>400</v>
      </c>
      <c r="C34" s="71">
        <v>25.1</v>
      </c>
      <c r="D34" s="72">
        <v>119000</v>
      </c>
    </row>
    <row r="35" spans="2:4">
      <c r="B35" s="70" t="s">
        <v>401</v>
      </c>
      <c r="C35" s="71">
        <v>25.1</v>
      </c>
      <c r="D35" s="72">
        <v>119000</v>
      </c>
    </row>
    <row r="36" spans="2:4">
      <c r="B36" s="70" t="s">
        <v>402</v>
      </c>
      <c r="C36" s="71">
        <v>14.1</v>
      </c>
      <c r="D36" s="72">
        <v>95300</v>
      </c>
    </row>
    <row r="37" spans="2:4">
      <c r="B37" s="70" t="s">
        <v>403</v>
      </c>
      <c r="C37" s="71">
        <v>19.600000000000001</v>
      </c>
      <c r="D37" s="72">
        <v>54100</v>
      </c>
    </row>
    <row r="38" spans="2:4">
      <c r="B38" s="70" t="s">
        <v>404</v>
      </c>
      <c r="C38" s="71">
        <v>19.600000000000001</v>
      </c>
      <c r="D38" s="72">
        <v>54100</v>
      </c>
    </row>
    <row r="39" spans="2:4">
      <c r="B39" s="70" t="s">
        <v>405</v>
      </c>
      <c r="C39" s="71">
        <v>1.2</v>
      </c>
      <c r="D39" s="72">
        <v>308000</v>
      </c>
    </row>
    <row r="40" spans="2:4">
      <c r="B40" s="70" t="s">
        <v>406</v>
      </c>
      <c r="C40" s="71">
        <v>3.8</v>
      </c>
      <c r="D40" s="72">
        <v>202000</v>
      </c>
    </row>
    <row r="41" spans="2:4">
      <c r="B41" s="70" t="s">
        <v>367</v>
      </c>
      <c r="C41" s="71">
        <v>46.5</v>
      </c>
      <c r="D41" s="72">
        <v>58300</v>
      </c>
    </row>
    <row r="42" spans="2:4" ht="30">
      <c r="B42" s="73" t="s">
        <v>407</v>
      </c>
      <c r="C42" s="71">
        <v>7</v>
      </c>
      <c r="D42" s="72">
        <v>121000</v>
      </c>
    </row>
    <row r="43" spans="2:4">
      <c r="B43" s="70" t="s">
        <v>408</v>
      </c>
      <c r="C43" s="71">
        <v>20.3</v>
      </c>
      <c r="D43" s="72">
        <v>74400</v>
      </c>
    </row>
    <row r="44" spans="2:4">
      <c r="B44" s="70" t="s">
        <v>409</v>
      </c>
      <c r="C44" s="71">
        <v>7.8</v>
      </c>
      <c r="D44" s="72">
        <v>108000</v>
      </c>
    </row>
    <row r="45" spans="2:4">
      <c r="B45" s="70" t="s">
        <v>410</v>
      </c>
      <c r="C45" s="71">
        <v>7.9</v>
      </c>
      <c r="D45" s="72">
        <v>132000</v>
      </c>
    </row>
    <row r="46" spans="2:4">
      <c r="B46" s="70" t="s">
        <v>411</v>
      </c>
      <c r="C46" s="71">
        <v>5.9</v>
      </c>
      <c r="D46" s="72">
        <v>110000</v>
      </c>
    </row>
    <row r="47" spans="2:4">
      <c r="B47" s="70" t="s">
        <v>412</v>
      </c>
      <c r="C47" s="71">
        <v>5.9</v>
      </c>
      <c r="D47" s="72">
        <v>117000</v>
      </c>
    </row>
    <row r="48" spans="2:4">
      <c r="B48" s="70" t="s">
        <v>413</v>
      </c>
      <c r="C48" s="71">
        <v>14.9</v>
      </c>
      <c r="D48" s="72">
        <v>132000</v>
      </c>
    </row>
    <row r="49" spans="2:4">
      <c r="B49" s="70" t="s">
        <v>414</v>
      </c>
      <c r="C49" s="71">
        <v>13.6</v>
      </c>
      <c r="D49" s="72">
        <v>84300</v>
      </c>
    </row>
    <row r="50" spans="2:4">
      <c r="B50" s="70" t="s">
        <v>415</v>
      </c>
      <c r="C50" s="71">
        <v>13.6</v>
      </c>
      <c r="D50" s="72">
        <v>84300</v>
      </c>
    </row>
    <row r="51" spans="2:4">
      <c r="B51" s="70" t="s">
        <v>416</v>
      </c>
      <c r="C51" s="71">
        <v>13.8</v>
      </c>
      <c r="D51" s="72">
        <v>95300</v>
      </c>
    </row>
    <row r="52" spans="2:4">
      <c r="B52" s="70" t="s">
        <v>417</v>
      </c>
      <c r="C52" s="71">
        <v>25.4</v>
      </c>
      <c r="D52" s="72">
        <v>66000</v>
      </c>
    </row>
    <row r="53" spans="2:4">
      <c r="B53" s="70" t="s">
        <v>418</v>
      </c>
      <c r="C53" s="71">
        <v>25.4</v>
      </c>
      <c r="D53" s="72">
        <v>66000</v>
      </c>
    </row>
    <row r="54" spans="2:4">
      <c r="B54" s="70" t="s">
        <v>419</v>
      </c>
      <c r="C54" s="71">
        <v>25.4</v>
      </c>
      <c r="D54" s="72">
        <v>66000</v>
      </c>
    </row>
    <row r="55" spans="2:4">
      <c r="B55" s="70" t="s">
        <v>420</v>
      </c>
      <c r="C55" s="71">
        <v>6.8</v>
      </c>
      <c r="D55" s="72">
        <v>117000</v>
      </c>
    </row>
    <row r="56" spans="2:4" ht="15.75" thickBot="1">
      <c r="B56" s="74" t="s">
        <v>421</v>
      </c>
      <c r="C56" s="75" t="s">
        <v>13</v>
      </c>
      <c r="D56" s="76">
        <v>183000</v>
      </c>
    </row>
  </sheetData>
  <mergeCells count="1">
    <mergeCell ref="B2:D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EFC32-4E2B-43D4-BDDB-1C3F7CD1AF72}">
  <dimension ref="A1:G30"/>
  <sheetViews>
    <sheetView workbookViewId="0">
      <selection activeCell="F18" sqref="F18"/>
    </sheetView>
  </sheetViews>
  <sheetFormatPr defaultRowHeight="15"/>
  <cols>
    <col min="1" max="1" width="126.5703125" customWidth="1"/>
    <col min="2" max="2" width="26.5703125" customWidth="1"/>
    <col min="3" max="3" width="14.85546875" customWidth="1"/>
    <col min="4" max="4" width="30.140625" customWidth="1"/>
    <col min="5" max="5" width="18.7109375" bestFit="1" customWidth="1"/>
    <col min="6" max="6" width="15.42578125" customWidth="1"/>
    <col min="7" max="7" width="17.85546875" customWidth="1"/>
  </cols>
  <sheetData>
    <row r="1" spans="1:7" s="22" customFormat="1" ht="18.75">
      <c r="A1" s="22" t="s">
        <v>6</v>
      </c>
      <c r="B1" s="22" t="s">
        <v>7</v>
      </c>
      <c r="C1" s="22" t="s">
        <v>422</v>
      </c>
      <c r="D1" s="22" t="s">
        <v>8</v>
      </c>
      <c r="E1" s="22" t="s">
        <v>3</v>
      </c>
      <c r="F1" s="22" t="s">
        <v>171</v>
      </c>
      <c r="G1" s="22" t="s">
        <v>1</v>
      </c>
    </row>
    <row r="2" spans="1:7">
      <c r="A2" t="s">
        <v>423</v>
      </c>
      <c r="B2" t="s">
        <v>424</v>
      </c>
      <c r="C2" t="s">
        <v>10</v>
      </c>
      <c r="E2" t="s">
        <v>425</v>
      </c>
      <c r="F2" t="s">
        <v>11</v>
      </c>
    </row>
    <row r="3" spans="1:7">
      <c r="A3" t="s">
        <v>426</v>
      </c>
      <c r="B3" t="s">
        <v>10</v>
      </c>
      <c r="C3" t="s">
        <v>427</v>
      </c>
      <c r="E3" t="s">
        <v>425</v>
      </c>
      <c r="F3" t="s">
        <v>11</v>
      </c>
    </row>
    <row r="4" spans="1:7">
      <c r="A4" t="s">
        <v>428</v>
      </c>
      <c r="B4" t="s">
        <v>10</v>
      </c>
      <c r="C4" t="str">
        <f>(IF(B3="Yes","Yes","NA"))</f>
        <v>Yes</v>
      </c>
      <c r="D4" t="s">
        <v>429</v>
      </c>
      <c r="E4" t="s">
        <v>425</v>
      </c>
      <c r="F4" t="s">
        <v>11</v>
      </c>
    </row>
    <row r="5" spans="1:7">
      <c r="A5" t="s">
        <v>430</v>
      </c>
      <c r="B5" t="s">
        <v>10</v>
      </c>
      <c r="C5" t="str">
        <f>(IF(B3="Yes","Yes","NA"))</f>
        <v>Yes</v>
      </c>
      <c r="D5" t="s">
        <v>429</v>
      </c>
      <c r="E5" t="s">
        <v>425</v>
      </c>
      <c r="F5" t="s">
        <v>11</v>
      </c>
    </row>
    <row r="6" spans="1:7">
      <c r="A6" t="s">
        <v>431</v>
      </c>
      <c r="B6" t="s">
        <v>11</v>
      </c>
      <c r="C6" t="s">
        <v>10</v>
      </c>
      <c r="D6" t="s">
        <v>432</v>
      </c>
      <c r="E6" t="s">
        <v>425</v>
      </c>
      <c r="F6" t="s">
        <v>11</v>
      </c>
    </row>
    <row r="7" spans="1:7" ht="53.45" customHeight="1" thickBot="1">
      <c r="A7" s="4" t="s">
        <v>433</v>
      </c>
      <c r="B7" t="s">
        <v>10</v>
      </c>
      <c r="C7" t="s">
        <v>10</v>
      </c>
      <c r="D7" t="s">
        <v>429</v>
      </c>
      <c r="E7" t="s">
        <v>425</v>
      </c>
      <c r="F7" t="s">
        <v>11</v>
      </c>
    </row>
    <row r="8" spans="1:7" s="25" customFormat="1" ht="15" customHeight="1" thickTop="1" thickBot="1">
      <c r="A8" s="23" t="s">
        <v>434</v>
      </c>
      <c r="B8" s="24" t="str">
        <f>IF(OR(B2="NA",B4="No",B5="No",B6="Yes",B7="No"),"NA","Applicable")</f>
        <v>Applicable</v>
      </c>
      <c r="E8" s="25" t="s">
        <v>338</v>
      </c>
      <c r="F8" s="25" t="s">
        <v>11</v>
      </c>
    </row>
    <row r="9" spans="1:7" s="26" customFormat="1" ht="15.75" thickTop="1">
      <c r="A9" s="26" t="s">
        <v>435</v>
      </c>
      <c r="C9" s="26" t="str">
        <f>IF(B2="Type I: Project activities up to 5 MW that employ renewable energy as their primary technology.","Yes","NA")</f>
        <v>Yes</v>
      </c>
      <c r="D9" s="26" t="s">
        <v>436</v>
      </c>
    </row>
    <row r="10" spans="1:7">
      <c r="A10" t="s">
        <v>437</v>
      </c>
      <c r="B10" t="s">
        <v>10</v>
      </c>
      <c r="C10" t="str">
        <f>IF(B2="Type I: Project activities up to 5 MW that employ renewable energy as their primary technology.","Yes","NA")</f>
        <v>Yes</v>
      </c>
      <c r="D10" t="s">
        <v>438</v>
      </c>
      <c r="E10" t="s">
        <v>425</v>
      </c>
      <c r="F10" t="s">
        <v>11</v>
      </c>
    </row>
    <row r="11" spans="1:7">
      <c r="A11" t="s">
        <v>439</v>
      </c>
      <c r="B11" t="s">
        <v>11</v>
      </c>
      <c r="C11" t="str">
        <f>IF(B2="Type I: Project activities up to 5 MW that employ renewable energy as their primary technology.","Yes","NA")</f>
        <v>Yes</v>
      </c>
      <c r="D11" t="s">
        <v>438</v>
      </c>
      <c r="E11" t="s">
        <v>425</v>
      </c>
      <c r="F11" t="s">
        <v>11</v>
      </c>
    </row>
    <row r="12" spans="1:7">
      <c r="A12" t="s">
        <v>440</v>
      </c>
      <c r="B12" t="s">
        <v>11</v>
      </c>
      <c r="C12" t="str">
        <f>IF(B2="Type I: Project activities up to 5 MW that employ renewable energy as their primary technology.","Yes","NA")</f>
        <v>Yes</v>
      </c>
      <c r="D12" t="s">
        <v>438</v>
      </c>
      <c r="E12" t="s">
        <v>425</v>
      </c>
      <c r="F12" t="s">
        <v>11</v>
      </c>
    </row>
    <row r="13" spans="1:7" ht="45.75" thickBot="1">
      <c r="A13" s="4" t="s">
        <v>441</v>
      </c>
      <c r="B13" t="s">
        <v>11</v>
      </c>
      <c r="C13" t="str">
        <f>IF(B2="Type I: Project activities up to 5 MW that employ renewable energy as their primary technology.","Yes","NA")</f>
        <v>Yes</v>
      </c>
      <c r="D13" t="s">
        <v>438</v>
      </c>
      <c r="E13" t="s">
        <v>425</v>
      </c>
      <c r="F13" t="s">
        <v>11</v>
      </c>
    </row>
    <row r="14" spans="1:7" s="25" customFormat="1" ht="16.5" thickTop="1" thickBot="1">
      <c r="A14" s="23" t="s">
        <v>442</v>
      </c>
      <c r="B14" s="24" t="str">
        <f>IF(OR(B10="Yes",B11="Yes",B12="Yes",B13="Yes"),"Additional","Nil")</f>
        <v>Additional</v>
      </c>
      <c r="C14" s="25" t="str">
        <f>IF(B2="Type I: Project activities up to 5 MW that employ renewable energy as their primary technology.","Yes","NA")</f>
        <v>Yes</v>
      </c>
      <c r="E14" s="25" t="s">
        <v>338</v>
      </c>
      <c r="F14" s="25" t="s">
        <v>11</v>
      </c>
    </row>
    <row r="15" spans="1:7" s="26" customFormat="1" ht="15.75" thickTop="1">
      <c r="A15" s="26" t="s">
        <v>443</v>
      </c>
      <c r="C15" s="26" t="str">
        <f>IF(B2="Type II: Energy efficiency project activities that aim to achieve energy savings at a scale of no more than 20 GWh per year.","Yes","NA")</f>
        <v>NA</v>
      </c>
      <c r="D15" s="26" t="s">
        <v>436</v>
      </c>
    </row>
    <row r="16" spans="1:7">
      <c r="A16" t="s">
        <v>444</v>
      </c>
      <c r="B16" t="s">
        <v>11</v>
      </c>
      <c r="C16" t="str">
        <f>IF(B2="Type II: Energy efficiency project activities that aim to achieve energy savings at a scale of no more than 20 GWh per year.","Yes","NA")</f>
        <v>NA</v>
      </c>
      <c r="D16" t="s">
        <v>438</v>
      </c>
      <c r="E16" t="s">
        <v>425</v>
      </c>
      <c r="F16" t="s">
        <v>11</v>
      </c>
    </row>
    <row r="17" spans="1:6" ht="15.75" thickBot="1">
      <c r="A17" t="s">
        <v>445</v>
      </c>
      <c r="B17" t="s">
        <v>11</v>
      </c>
      <c r="C17" t="str">
        <f>IF(B2="Type II: Energy efficiency project activities that aim to achieve energy savings at a scale of no more than 20 GWh per year.","Yes","NA")</f>
        <v>NA</v>
      </c>
      <c r="D17" t="s">
        <v>438</v>
      </c>
      <c r="E17" t="s">
        <v>425</v>
      </c>
      <c r="F17" t="s">
        <v>11</v>
      </c>
    </row>
    <row r="18" spans="1:6" s="25" customFormat="1" ht="16.5" thickTop="1" thickBot="1">
      <c r="A18" s="23" t="s">
        <v>442</v>
      </c>
      <c r="B18" s="24" t="str">
        <f>IF(OR(B16="Yes",B17="Yes"),"Additional","Nil")</f>
        <v>Nil</v>
      </c>
      <c r="C18" s="25" t="str">
        <f>IF(B2="Type II: Energy efficiency project activities that aim to achieve energy savings at a scale of no more than 20 GWh per year.","Yes","NA")</f>
        <v>NA</v>
      </c>
      <c r="E18" s="25" t="s">
        <v>338</v>
      </c>
      <c r="F18" s="25" t="s">
        <v>11</v>
      </c>
    </row>
    <row r="19" spans="1:6" s="26" customFormat="1" ht="15.75" thickTop="1">
      <c r="A19" s="26" t="s">
        <v>446</v>
      </c>
      <c r="C19" s="26" t="str">
        <f>IF(B2="Type III: Other project activities not included in Type I or Type II that aim to achieve GHG emissions reductions at a scale of no more than 20 ktCO2e per year.","Yes","NA")</f>
        <v>NA</v>
      </c>
      <c r="D19" s="26" t="s">
        <v>436</v>
      </c>
    </row>
    <row r="20" spans="1:6">
      <c r="A20" t="s">
        <v>444</v>
      </c>
      <c r="B20" t="s">
        <v>11</v>
      </c>
      <c r="C20" t="str">
        <f>IF(B2="Type III: Other project activities not included in Type I or Type II that aim to achieve GHG emissions reductions at a scale of no more than 20 ktCO2e per year.","Yes","NA")</f>
        <v>NA</v>
      </c>
      <c r="D20" t="s">
        <v>438</v>
      </c>
      <c r="E20" t="s">
        <v>425</v>
      </c>
      <c r="F20" t="s">
        <v>11</v>
      </c>
    </row>
    <row r="21" spans="1:6" ht="15.75" thickBot="1">
      <c r="A21" t="s">
        <v>447</v>
      </c>
      <c r="B21" t="s">
        <v>11</v>
      </c>
      <c r="C21" t="str">
        <f>IF(B2="Type III: Other project activities not included in Type I or Type II that aim to achieve GHG emissions reductions at a scale of no more than 20 ktCO2e per year.","Yes","NA")</f>
        <v>NA</v>
      </c>
      <c r="D21" t="s">
        <v>438</v>
      </c>
      <c r="E21" t="s">
        <v>425</v>
      </c>
      <c r="F21" t="s">
        <v>11</v>
      </c>
    </row>
    <row r="22" spans="1:6" s="25" customFormat="1" ht="16.5" thickTop="1" thickBot="1">
      <c r="A22" s="23" t="s">
        <v>442</v>
      </c>
      <c r="B22" s="24" t="str">
        <f>IF(OR(B20="Yes",B21="Yes"),"Additional","Nil")</f>
        <v>Nil</v>
      </c>
      <c r="C22" s="25" t="str">
        <f>IF(B2="Type III: Other project activities not included in Type I or Type II that aim to achieve GHG emissions reductions at a scale of no more than 20 ktCO2e per year.","Yes","NA")</f>
        <v>NA</v>
      </c>
      <c r="E22" s="25" t="s">
        <v>338</v>
      </c>
      <c r="F22" s="25" t="s">
        <v>11</v>
      </c>
    </row>
    <row r="23" spans="1:6" s="26" customFormat="1" ht="15.75" thickTop="1">
      <c r="A23" s="26" t="s">
        <v>448</v>
      </c>
      <c r="C23" s="26" t="s">
        <v>11</v>
      </c>
    </row>
    <row r="24" spans="1:6">
      <c r="A24" t="s">
        <v>449</v>
      </c>
      <c r="B24" s="27" t="s">
        <v>450</v>
      </c>
      <c r="C24" t="s">
        <v>11</v>
      </c>
      <c r="D24" t="s">
        <v>451</v>
      </c>
      <c r="E24" t="s">
        <v>96</v>
      </c>
      <c r="F24" t="s">
        <v>11</v>
      </c>
    </row>
    <row r="25" spans="1:6" ht="15.75" thickBot="1">
      <c r="A25" t="s">
        <v>452</v>
      </c>
      <c r="B25" s="27" t="s">
        <v>450</v>
      </c>
      <c r="C25" t="s">
        <v>11</v>
      </c>
      <c r="D25" t="s">
        <v>453</v>
      </c>
      <c r="E25" t="s">
        <v>96</v>
      </c>
      <c r="F25" t="s">
        <v>11</v>
      </c>
    </row>
    <row r="26" spans="1:6" s="25" customFormat="1" ht="16.5" thickTop="1" thickBot="1">
      <c r="A26" s="23" t="s">
        <v>442</v>
      </c>
      <c r="B26" s="24" t="str">
        <f>IF(OR(B24&lt;=0.025,B25&lt;=0.015),"Additional","Nil")</f>
        <v>Nil</v>
      </c>
      <c r="C26" s="25" t="s">
        <v>11</v>
      </c>
      <c r="E26" s="25" t="s">
        <v>338</v>
      </c>
      <c r="F26" s="25" t="s">
        <v>11</v>
      </c>
    </row>
    <row r="27" spans="1:6" ht="15.75" thickTop="1"/>
    <row r="28" spans="1:6" ht="15.75" thickBot="1"/>
    <row r="29" spans="1:6" s="28" customFormat="1" ht="20.25" thickTop="1" thickBot="1">
      <c r="A29" s="28" t="s">
        <v>454</v>
      </c>
      <c r="B29" s="29" t="str">
        <f>IF(B8="NA","NA",IF(OR(B14="Additional",B18="Additional",B22="Additional",B26="Additional"),"Additional","Not Additional"))</f>
        <v>Additional</v>
      </c>
      <c r="E29" s="28" t="s">
        <v>455</v>
      </c>
      <c r="F29" s="28" t="s">
        <v>11</v>
      </c>
    </row>
    <row r="30" spans="1:6" ht="15.75" thickTop="1"/>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89608C55-371D-4F43-B4F6-24856F4E6FD9}">
          <x14:formula1>
            <xm:f>'Dropdown Items'!$B$2:$B$4</xm:f>
          </x14:formula1>
          <xm:sqref>B3:B7 B10:B13 B16:B17 B20:B21</xm:sqref>
        </x14:dataValidation>
        <x14:dataValidation type="list" allowBlank="1" showInputMessage="1" showErrorMessage="1" xr:uid="{48DDE963-2B96-4A4E-BBAD-48C2AD0A9D32}">
          <x14:formula1>
            <xm:f>'Dropdown Items'!$A$2:$A$5</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0B726-38FE-4A50-AD8D-134BF87E86ED}">
  <dimension ref="A1:B5"/>
  <sheetViews>
    <sheetView workbookViewId="0">
      <selection activeCell="A3" sqref="A3"/>
    </sheetView>
  </sheetViews>
  <sheetFormatPr defaultRowHeight="15"/>
  <cols>
    <col min="1" max="1" width="22.42578125" customWidth="1"/>
  </cols>
  <sheetData>
    <row r="1" spans="1:2" s="30" customFormat="1">
      <c r="A1" s="30" t="s">
        <v>456</v>
      </c>
      <c r="B1" s="30" t="s">
        <v>457</v>
      </c>
    </row>
    <row r="2" spans="1:2">
      <c r="A2" t="s">
        <v>424</v>
      </c>
      <c r="B2" t="s">
        <v>10</v>
      </c>
    </row>
    <row r="3" spans="1:2">
      <c r="A3" t="s">
        <v>458</v>
      </c>
      <c r="B3" t="s">
        <v>11</v>
      </c>
    </row>
    <row r="4" spans="1:2">
      <c r="A4" t="s">
        <v>446</v>
      </c>
      <c r="B4" t="s">
        <v>459</v>
      </c>
    </row>
    <row r="5" spans="1:2">
      <c r="A5" t="s">
        <v>459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AE864-9185-4404-97FA-1DAEC9AD2A13}">
  <dimension ref="A1"/>
  <sheetViews>
    <sheetView workbookViewId="0">
      <selection activeCell="A3" sqref="A3"/>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
  <cp:revision/>
  <dcterms:created xsi:type="dcterms:W3CDTF">2023-10-03T16:41:50Z</dcterms:created>
  <dcterms:modified xsi:type="dcterms:W3CDTF">2023-11-19T23:02:56Z</dcterms:modified>
  <cp:category/>
  <cp:contentStatus/>
</cp:coreProperties>
</file>