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5"/>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MS-II.J/"/>
    </mc:Choice>
  </mc:AlternateContent>
  <xr:revisionPtr revIDLastSave="1529" documentId="8_{683265E7-B5B4-48B2-B0AB-D298D127C6B9}" xr6:coauthVersionLast="47" xr6:coauthVersionMax="47" xr10:uidLastSave="{9C0BF749-BB7C-4019-9DF0-C6EF54D93803}"/>
  <bookViews>
    <workbookView xWindow="2655" yWindow="1200" windowWidth="33945" windowHeight="18645" xr2:uid="{4B6E9656-B8E6-4E1D-9C6D-2352B6E62738}"/>
  </bookViews>
  <sheets>
    <sheet name="Main Methodology" sheetId="1" r:id="rId1"/>
    <sheet name="Tool 07" sheetId="14" r:id="rId2"/>
    <sheet name="Tool 07 Simple OM" sheetId="15" r:id="rId3"/>
    <sheet name="Tool 07 Simple Adj OM" sheetId="16" r:id="rId4"/>
    <sheet name="Tool 07 Default Lambda" sheetId="17" r:id="rId5"/>
    <sheet name="Tool 07 Dispatch Data OM" sheetId="18" r:id="rId6"/>
    <sheet name="Tool 07 Average OM" sheetId="19" r:id="rId7"/>
    <sheet name="Tool 07 Build Margin" sheetId="20" r:id="rId8"/>
    <sheet name="Tool 07 Combined Margin" sheetId="21" r:id="rId9"/>
    <sheet name="IWA Properties" sheetId="13" r:id="rId10"/>
  </sheets>
  <definedNames>
    <definedName name="ELECT_UNITS">#REF!</definedName>
    <definedName name="EM_UNITS">#REF!</definedName>
    <definedName name="EN_UNIT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3" i="1" l="1"/>
  <c r="G28" i="21"/>
  <c r="G27" i="21"/>
  <c r="G26" i="21"/>
  <c r="G25" i="21"/>
  <c r="G24" i="21" s="1"/>
  <c r="G8" i="21" s="1"/>
  <c r="G18" i="21"/>
  <c r="G17" i="21"/>
  <c r="G16" i="21"/>
  <c r="G13" i="21"/>
  <c r="G12" i="21"/>
  <c r="G10" i="21" s="1"/>
  <c r="G11" i="21"/>
  <c r="G3" i="20"/>
  <c r="G30" i="19"/>
  <c r="G27" i="19"/>
  <c r="G22" i="19"/>
  <c r="G11" i="19"/>
  <c r="G6" i="19"/>
  <c r="G22" i="21" s="1"/>
  <c r="G15" i="21" s="1"/>
  <c r="G4" i="19"/>
  <c r="G67" i="16"/>
  <c r="G62" i="16"/>
  <c r="G51" i="16"/>
  <c r="G44" i="16"/>
  <c r="G39" i="16"/>
  <c r="G28" i="16"/>
  <c r="G7" i="16"/>
  <c r="G6" i="16"/>
  <c r="G4" i="16"/>
  <c r="G30" i="15"/>
  <c r="G27" i="15"/>
  <c r="G22" i="15"/>
  <c r="G11" i="15"/>
  <c r="G6" i="15" s="1"/>
  <c r="G4" i="15" s="1"/>
  <c r="H40" i="1" l="1"/>
  <c r="H54" i="1"/>
  <c r="H56" i="1" l="1"/>
  <c r="H60" i="1"/>
  <c r="H58" i="1" s="1"/>
  <c r="H53" i="1" l="1"/>
  <c r="H38" i="1" s="1"/>
  <c r="H39" i="1"/>
  <c r="H35" i="1" l="1"/>
  <c r="H32" i="1"/>
  <c r="H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tc={5A691E3F-318C-48FC-8D67-2526C8D952A9}</author>
    <author>tc={93DB886E-C2AE-4D9E-BBDD-284BF236D02F}</author>
    <author>tc={52BD26FA-2723-400B-89D2-09EF4A561E08}</author>
    <author>tc={360559AE-B7DA-4EB2-8E25-2BE960C9B00D}</author>
  </authors>
  <commentList>
    <comment ref="G35" authorId="0" shapeId="0" xr:uid="{5A691E3F-318C-48FC-8D67-2526C8D952A9}">
      <text>
        <t>[Threaded comment]
Your version of Excel allows you to read this threaded comment; however, any edits to it will get removed if the file is opened in a newer version of Excel. Learn more: https://go.microsoft.com/fwlink/?linkid=870924
Comment:
    Equation #1</t>
      </text>
    </comment>
    <comment ref="G38" authorId="1" shapeId="0" xr:uid="{93DB886E-C2AE-4D9E-BBDD-284BF236D02F}">
      <text>
        <t>[Threaded comment]
Your version of Excel allows you to read this threaded comment; however, any edits to it will get removed if the file is opened in a newer version of Excel. Learn more: https://go.microsoft.com/fwlink/?linkid=870924
Comment:
    Equation #2</t>
      </text>
    </comment>
    <comment ref="G53" authorId="2" shapeId="0" xr:uid="{52BD26FA-2723-400B-89D2-09EF4A561E08}">
      <text>
        <t>[Threaded comment]
Your version of Excel allows you to read this threaded comment; however, any edits to it will get removed if the file is opened in a newer version of Excel. Learn more: https://go.microsoft.com/fwlink/?linkid=870924
Comment:
    Equation #2</t>
      </text>
    </comment>
    <comment ref="G58" authorId="3" shapeId="0" xr:uid="{360559AE-B7DA-4EB2-8E25-2BE960C9B00D}">
      <text>
        <t>[Threaded comment]
Your version of Excel allows you to read this threaded comment; however, any edits to it will get removed if the file is opened in a newer version of Excel. Learn more: https://go.microsoft.com/fwlink/?linkid=870924
Comment:
    Equation #3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tc={046A726B-353C-42E7-8725-EB7D37328E06}</author>
    <author>tc={7D08FB8D-5B2F-4FF2-B9EA-6AD018E01B30}</author>
    <author>tc={F6FF7A14-933F-493E-83B1-FD08C6B9C2D5}</author>
    <author>tc={F021B7F6-758C-49B1-82E0-309C3DCF2968}</author>
    <author>tc={D4939177-F477-4A03-9236-CD46C4F39A1F}</author>
  </authors>
  <commentList>
    <comment ref="F4" authorId="0" shapeId="0" xr:uid="{046A726B-353C-42E7-8725-EB7D37328E06}">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7D08FB8D-5B2F-4FF2-B9EA-6AD018E01B30}">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F6FF7A14-933F-493E-83B1-FD08C6B9C2D5}">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F021B7F6-758C-49B1-82E0-309C3DCF2968}">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D4939177-F477-4A03-9236-CD46C4F39A1F}">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tc={0C3E8673-E8D1-4505-8361-ECFC960913FC}</author>
    <author>tc={C966864A-109B-456B-A6B8-BC28B4BC821A}</author>
    <author>tc={BFA0F73E-8566-419B-B4A5-F07DE6D100BE}</author>
    <author>tc={79F2F8CF-3F64-4116-8747-19D50DE9B97A}</author>
    <author>tc={E64E58C8-E95B-46FD-99B5-9D69770CE985}</author>
  </authors>
  <commentList>
    <comment ref="F4" authorId="0" shapeId="0" xr:uid="{0C3E8673-E8D1-4505-8361-ECFC960913FC}">
      <text>
        <t>[Threaded comment]
Your version of Excel allows you to read this threaded comment; however, any edits to it will get removed if the file is opened in a newer version of Excel. Learn more: https://go.microsoft.com/fwlink/?linkid=870924
Comment:
    Eq 10</t>
      </text>
    </comment>
    <comment ref="F28" authorId="1" shapeId="0" xr:uid="{C966864A-109B-456B-A6B8-BC28B4BC821A}">
      <text>
        <t>[Threaded comment]
Your version of Excel allows you to read this threaded comment; however, any edits to it will get removed if the file is opened in a newer version of Excel. Learn more: https://go.microsoft.com/fwlink/?linkid=870924
Comment:
    Eq 4</t>
      </text>
    </comment>
    <comment ref="F39" authorId="2" shapeId="0" xr:uid="{BFA0F73E-8566-419B-B4A5-F07DE6D100BE}">
      <text>
        <t>[Threaded comment]
Your version of Excel allows you to read this threaded comment; however, any edits to it will get removed if the file is opened in a newer version of Excel. Learn more: https://go.microsoft.com/fwlink/?linkid=870924
Comment:
    Eq 5</t>
      </text>
    </comment>
    <comment ref="F51" authorId="3" shapeId="0" xr:uid="{79F2F8CF-3F64-4116-8747-19D50DE9B97A}">
      <text>
        <t>[Threaded comment]
Your version of Excel allows you to read this threaded comment; however, any edits to it will get removed if the file is opened in a newer version of Excel. Learn more: https://go.microsoft.com/fwlink/?linkid=870924
Comment:
    Eq 4</t>
      </text>
    </comment>
    <comment ref="F62" authorId="4" shapeId="0" xr:uid="{E64E58C8-E95B-46FD-99B5-9D69770CE985}">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tc={8E6AC249-4D95-493D-B593-18AFFCA7694A}</author>
    <author>tc={726C24B6-0D17-43E8-9384-240EAFB21FB7}</author>
  </authors>
  <commentList>
    <comment ref="A2" authorId="0" shapeId="0" xr:uid="{8E6AC249-4D95-493D-B593-18AFFCA7694A}">
      <text>
        <t>[Threaded comment]
Your version of Excel allows you to read this threaded comment; however, any edits to it will get removed if the file is opened in a newer version of Excel. Learn more: https://go.microsoft.com/fwlink/?linkid=870924
Comment:
    Equations for this calculation approach are not included because of the hourly requirement (functionality for 1000+ fields of data needs to be available)</t>
      </text>
    </comment>
    <comment ref="F3" authorId="1" shapeId="0" xr:uid="{726C24B6-0D17-43E8-9384-240EAFB21FB7}">
      <text>
        <t>[Threaded comment]
Your version of Excel allows you to read this threaded comment; however, any edits to it will get removed if the file is opened in a newer version of Excel. Learn more: https://go.microsoft.com/fwlink/?linkid=870924
Comment:
    Eq 12</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tc={0A33448D-90A9-4490-86DE-F29C9D0F6059}</author>
    <author>tc={5B721369-7A9B-44E7-9473-15515F1E529E}</author>
    <author>tc={5094462C-A465-447B-8646-1F30D1B6E353}</author>
    <author>tc={24F33012-6AED-449E-9BDB-BABE246F5D34}</author>
    <author>tc={C1A56F9D-2F2D-4385-AFCA-E81771F696AE}</author>
  </authors>
  <commentList>
    <comment ref="F4" authorId="0" shapeId="0" xr:uid="{0A33448D-90A9-4490-86DE-F29C9D0F6059}">
      <text>
        <t>[Threaded comment]
Your version of Excel allows you to read this threaded comment; however, any edits to it will get removed if the file is opened in a newer version of Excel. Learn more: https://go.microsoft.com/fwlink/?linkid=870924
Comment:
    Eq 3</t>
      </text>
    </comment>
    <comment ref="F6" authorId="1" shapeId="0" xr:uid="{5B721369-7A9B-44E7-9473-15515F1E529E}">
      <text>
        <t>[Threaded comment]
Your version of Excel allows you to read this threaded comment; however, any edits to it will get removed if the file is opened in a newer version of Excel. Learn more: https://go.microsoft.com/fwlink/?linkid=870924
Comment:
    Eq 3</t>
      </text>
    </comment>
    <comment ref="F11" authorId="2" shapeId="0" xr:uid="{5094462C-A465-447B-8646-1F30D1B6E353}">
      <text>
        <t>[Threaded comment]
Your version of Excel allows you to read this threaded comment; however, any edits to it will get removed if the file is opened in a newer version of Excel. Learn more: https://go.microsoft.com/fwlink/?linkid=870924
Comment:
    Eq 4</t>
      </text>
    </comment>
    <comment ref="F22" authorId="3" shapeId="0" xr:uid="{24F33012-6AED-449E-9BDB-BABE246F5D34}">
      <text>
        <t>[Threaded comment]
Your version of Excel allows you to read this threaded comment; however, any edits to it will get removed if the file is opened in a newer version of Excel. Learn more: https://go.microsoft.com/fwlink/?linkid=870924
Comment:
    Eq 5</t>
      </text>
    </comment>
    <comment ref="F30" authorId="4" shapeId="0" xr:uid="{C1A56F9D-2F2D-4385-AFCA-E81771F696AE}">
      <text>
        <t>[Threaded comment]
Your version of Excel allows you to read this threaded comment; however, any edits to it will get removed if the file is opened in a newer version of Excel. Learn more: https://go.microsoft.com/fwlink/?linkid=870924
Comment:
    Eq 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tc={6AC25337-F1B3-4004-A5CE-2AEE32603B4F}</author>
    <author>tc={39BC05A6-941C-46A6-80A3-31D29BC864E0}</author>
    <author>tc={30607F70-81DC-4619-AA33-368C41F364E9}</author>
    <author>tc={13AEA84A-B965-4E7A-AD4B-66EB7B8474BF}</author>
  </authors>
  <commentList>
    <comment ref="F8" authorId="0" shapeId="0" xr:uid="{6AC25337-F1B3-4004-A5CE-2AEE32603B4F}">
      <text>
        <t>[Threaded comment]
Your version of Excel allows you to read this threaded comment; however, any edits to it will get removed if the file is opened in a newer version of Excel. Learn more: https://go.microsoft.com/fwlink/?linkid=870924
Comment:
    Eq 16</t>
      </text>
    </comment>
    <comment ref="F10" authorId="1" shapeId="0" xr:uid="{39BC05A6-941C-46A6-80A3-31D29BC864E0}">
      <text>
        <t>[Threaded comment]
Your version of Excel allows you to read this threaded comment; however, any edits to it will get removed if the file is opened in a newer version of Excel. Learn more: https://go.microsoft.com/fwlink/?linkid=870924
Comment:
    Eq 16</t>
      </text>
    </comment>
    <comment ref="F15" authorId="2" shapeId="0" xr:uid="{30607F70-81DC-4619-AA33-368C41F364E9}">
      <text>
        <t>[Threaded comment]
Your version of Excel allows you to read this threaded comment; however, any edits to it will get removed if the file is opened in a newer version of Excel. Learn more: https://go.microsoft.com/fwlink/?linkid=870924
Comment:
    Eq 16</t>
      </text>
    </comment>
    <comment ref="F24" authorId="3" shapeId="0" xr:uid="{13AEA84A-B965-4E7A-AD4B-66EB7B8474BF}">
      <text>
        <t>[Threaded comment]
Your version of Excel allows you to read this threaded comment; however, any edits to it will get removed if the file is opened in a newer version of Excel. Learn more: https://go.microsoft.com/fwlink/?linkid=870924
Comment:
    Eq 16</t>
      </text>
    </comment>
  </commentList>
</comments>
</file>

<file path=xl/sharedStrings.xml><?xml version="1.0" encoding="utf-8"?>
<sst xmlns="http://schemas.openxmlformats.org/spreadsheetml/2006/main" count="2123" uniqueCount="1082">
  <si>
    <t>Required Field</t>
  </si>
  <si>
    <t>Selective Disclosure</t>
  </si>
  <si>
    <t>Multiple Answers</t>
  </si>
  <si>
    <t>Schema Type</t>
  </si>
  <si>
    <t>Properties</t>
  </si>
  <si>
    <t>Parameter</t>
  </si>
  <si>
    <t>Question</t>
  </si>
  <si>
    <t>Answer</t>
  </si>
  <si>
    <t>Notes</t>
  </si>
  <si>
    <t xml:space="preserve">AMS-II.J : Demand-side activities for efficient lighting technologies </t>
  </si>
  <si>
    <t>Project Details</t>
  </si>
  <si>
    <t>Yes</t>
  </si>
  <si>
    <t>No</t>
  </si>
  <si>
    <t>String</t>
  </si>
  <si>
    <t>N/A</t>
  </si>
  <si>
    <t>Summary of the Project Description</t>
  </si>
  <si>
    <t>This category comprises activities that lead to efficient use of electricity through the adoption of energy efficient light bulbs (project lamps) to replace less energy efficient light bulbs (baseline lamps) in residential applications. Eligible self-ballasted CFLs have integrated ballasts as a non-removable part. The project lamps adopted to replace existing equipment shall be new equipment and not transferred from another activity</t>
  </si>
  <si>
    <t>ActivityImpactModule.projectScope</t>
  </si>
  <si>
    <t>Sectoral Scope</t>
  </si>
  <si>
    <t>1. Energy (renewable/non-renewable)</t>
  </si>
  <si>
    <t>ActivityImpactModule.projectType</t>
  </si>
  <si>
    <t>Project Type</t>
  </si>
  <si>
    <t>Project Category: Energy efficiency</t>
  </si>
  <si>
    <t>Type of Activity</t>
  </si>
  <si>
    <t xml:space="preserve">Energy efficiency: Displacement of more-GHG-intensive lighting by technology switch </t>
  </si>
  <si>
    <t>ActivityImpactModule.projectScale</t>
  </si>
  <si>
    <t>Project Scale</t>
  </si>
  <si>
    <t>Small-scale</t>
  </si>
  <si>
    <t>ActivityImpactModule.GeographicLocation.latitude</t>
  </si>
  <si>
    <t>Project Location Latitude</t>
  </si>
  <si>
    <t>24.70092°</t>
  </si>
  <si>
    <t>ActivityImpactModule.GeographicLocation.longitude</t>
  </si>
  <si>
    <t>Project Location Longitude</t>
  </si>
  <si>
    <t>90.463975°</t>
  </si>
  <si>
    <t>ActivityImpactModule.GeographicLocation.geoJsonOrKml</t>
  </si>
  <si>
    <t>Project Location GeoJSON (GeoJSON supports the following geometry types: Point, LineString, Polygon, MultiPoint, MultiLineString, MultiPolygon.)</t>
  </si>
  <si>
    <t>[-104.99404, 39.75621]</t>
  </si>
  <si>
    <t>Project Eligibility</t>
  </si>
  <si>
    <t>The project activity would not occur or be financially attractive without the income associated with the sale of CER</t>
  </si>
  <si>
    <t>AccountableImpactOrganization.attestations</t>
  </si>
  <si>
    <t>Project Participant Organization Name</t>
  </si>
  <si>
    <t>Lamp Activity</t>
  </si>
  <si>
    <t>Name</t>
  </si>
  <si>
    <t>Project Participant Contact Person</t>
  </si>
  <si>
    <t>Ron Leo</t>
  </si>
  <si>
    <t xml:space="preserve">Project Participant Title </t>
  </si>
  <si>
    <t xml:space="preserve">Owner </t>
  </si>
  <si>
    <t>Address</t>
  </si>
  <si>
    <t>AccountableImpactOrganization.addresses</t>
  </si>
  <si>
    <t xml:space="preserve">Project Participant Address </t>
  </si>
  <si>
    <t>California</t>
  </si>
  <si>
    <t>Phone Number</t>
  </si>
  <si>
    <t xml:space="preserve">Project Participant Telephone </t>
  </si>
  <si>
    <t>789-456-1234</t>
  </si>
  <si>
    <t>Email</t>
  </si>
  <si>
    <t>Project Participant Email</t>
  </si>
  <si>
    <t>LampsRUs@gmail.com</t>
  </si>
  <si>
    <t>AccountableImpactOrganization.owners</t>
  </si>
  <si>
    <t>Project Ownership</t>
  </si>
  <si>
    <t>Participation under other GHG Programs</t>
  </si>
  <si>
    <t>Other Forms of Environmental Credit</t>
  </si>
  <si>
    <t xml:space="preserve">Select all that apply </t>
  </si>
  <si>
    <t>QualityStandard.methodologyAndTools</t>
  </si>
  <si>
    <t>Title and Reference of Methodologies</t>
  </si>
  <si>
    <t>CDM - AMS-II.J.</t>
  </si>
  <si>
    <t xml:space="preserve">Date  </t>
  </si>
  <si>
    <t>ActivityImpactModule.projectStartDate</t>
  </si>
  <si>
    <t>Project Start Date</t>
  </si>
  <si>
    <t>Date Range</t>
  </si>
  <si>
    <t>ActivityImpactModule.projectCreditingPeriod</t>
  </si>
  <si>
    <t>Crediting Period</t>
  </si>
  <si>
    <t>01/01/2018-01/01/2019</t>
  </si>
  <si>
    <t>ActivityImpactModule.projectMonitoringPeriod</t>
  </si>
  <si>
    <t>Monitoring Period</t>
  </si>
  <si>
    <t>Monitoring Plan</t>
  </si>
  <si>
    <t>Monitoring plan was structured based on AMS-II.J</t>
  </si>
  <si>
    <t>Compliance with Laws, Statutes and Other Regulatory Frameworks</t>
  </si>
  <si>
    <t>CoBenefit.unSdg</t>
  </si>
  <si>
    <t>Sustainable development</t>
  </si>
  <si>
    <t>Further Information</t>
  </si>
  <si>
    <t xml:space="preserve">Emission reductions </t>
  </si>
  <si>
    <t>no</t>
  </si>
  <si>
    <t>Auto-Calculate</t>
  </si>
  <si>
    <t>ImpactClaim.quantity</t>
  </si>
  <si>
    <r>
      <t>ER</t>
    </r>
    <r>
      <rPr>
        <vertAlign val="subscript"/>
        <sz val="20"/>
        <color theme="1"/>
        <rFont val="Calibri"/>
        <family val="2"/>
        <scheme val="minor"/>
      </rPr>
      <t>y</t>
    </r>
  </si>
  <si>
    <t>Emission reductions in year y (t CO2e/yr)</t>
  </si>
  <si>
    <r>
      <t>NES</t>
    </r>
    <r>
      <rPr>
        <vertAlign val="subscript"/>
        <sz val="20"/>
        <color theme="1"/>
        <rFont val="Calibri"/>
        <family val="2"/>
        <scheme val="minor"/>
      </rPr>
      <t>y</t>
    </r>
  </si>
  <si>
    <t xml:space="preserve">Net electricity saved in year y (kWh) </t>
  </si>
  <si>
    <r>
      <t>EF</t>
    </r>
    <r>
      <rPr>
        <vertAlign val="subscript"/>
        <sz val="20"/>
        <color theme="1"/>
        <rFont val="Calibri"/>
        <family val="2"/>
        <scheme val="minor"/>
      </rPr>
      <t>CO2,ELEC,y</t>
    </r>
  </si>
  <si>
    <t xml:space="preserve">Emission factor in year y calculated in accordance with the provisions in AMS-I.D. (t CO2/MWh) </t>
  </si>
  <si>
    <t>Must be calculated using Tool 7, outside of this methodology</t>
  </si>
  <si>
    <t xml:space="preserve">Net Electricity Saved </t>
  </si>
  <si>
    <t>yes</t>
  </si>
  <si>
    <t>Number</t>
  </si>
  <si>
    <r>
      <t>TD</t>
    </r>
    <r>
      <rPr>
        <vertAlign val="subscript"/>
        <sz val="18"/>
        <color theme="1"/>
        <rFont val="Calibri"/>
        <family val="2"/>
        <scheme val="minor"/>
      </rPr>
      <t>y</t>
    </r>
  </si>
  <si>
    <t>Average annual technical grid losses (transmission and distribution) during year y for the grid serving the locations where the devices are installed, expressed as a fraction.</t>
  </si>
  <si>
    <t>States to be expressed as a fraction, since Excel can't calculate as a fraction the cell will show as a decimal instead.</t>
  </si>
  <si>
    <t>NTG</t>
  </si>
  <si>
    <t>Net-to-gross adjustment factor, a default value of 0.95 is to be used unless a more appropriate value based on a lighting use survey from the same region and not older than two years is available</t>
  </si>
  <si>
    <r>
      <t>ES</t>
    </r>
    <r>
      <rPr>
        <vertAlign val="subscript"/>
        <sz val="20"/>
        <color theme="1"/>
        <rFont val="Calibri"/>
        <family val="2"/>
        <scheme val="minor"/>
      </rPr>
      <t>i</t>
    </r>
  </si>
  <si>
    <t xml:space="preserve">Estimated annual electricity savings for equipment of type i, for the relevant technology (kWh) </t>
  </si>
  <si>
    <r>
      <t>LFR</t>
    </r>
    <r>
      <rPr>
        <vertAlign val="subscript"/>
        <sz val="18"/>
        <color theme="1"/>
        <rFont val="Calibri"/>
        <family val="2"/>
        <scheme val="minor"/>
      </rPr>
      <t>i,y</t>
    </r>
  </si>
  <si>
    <t xml:space="preserve">Lamp Failure Rate for equipment type i in year y (fraction) </t>
  </si>
  <si>
    <t>QPJ,i</t>
  </si>
  <si>
    <t xml:space="preserve">Number (quantity) of pieces of equipment (project lamps) of type i distributed or installed under the project activity (units). </t>
  </si>
  <si>
    <t>(Sum of each click to add)</t>
  </si>
  <si>
    <t>[Click to add types of equipment]</t>
  </si>
  <si>
    <t>n</t>
  </si>
  <si>
    <t xml:space="preserve">Number of types of equipment i </t>
  </si>
  <si>
    <t>i</t>
  </si>
  <si>
    <t xml:space="preserve">Counter for equipment type. </t>
  </si>
  <si>
    <t xml:space="preserve">The project participants may include additional criteria (e.g. manufacturing year) for defining lamp types, Lamps with the same manufacturer and similar (within 10 per cent) technical specifications and rated average life are considered to be of the same type. </t>
  </si>
  <si>
    <r>
      <t>Q</t>
    </r>
    <r>
      <rPr>
        <vertAlign val="subscript"/>
        <sz val="20"/>
        <color theme="1"/>
        <rFont val="Calibri"/>
        <family val="2"/>
        <scheme val="minor"/>
      </rPr>
      <t>PJ,i</t>
    </r>
  </si>
  <si>
    <t xml:space="preserve"> In total for all i, this value shall be equal to or less than the documented number of all baseline incandescent lamps destroyed. Once all of the project lamps are distributed or installed, QPJ,i is a constant value independent from y </t>
  </si>
  <si>
    <t>Determination of Estimated annual electricity savings (ESi)</t>
  </si>
  <si>
    <t>If/then</t>
  </si>
  <si>
    <t>What approach would you like to use to determine operating hours of project (and baseline) lamps? 
Option 1: Use a default value of 3.5 hours
Option 2: Use a measured value</t>
  </si>
  <si>
    <t>Option 1</t>
  </si>
  <si>
    <r>
      <rPr>
        <b/>
        <u/>
        <sz val="11"/>
        <color theme="1"/>
        <rFont val="Calibri"/>
        <family val="2"/>
        <scheme val="minor"/>
      </rPr>
      <t>Option 1:</t>
    </r>
    <r>
      <rPr>
        <sz val="11"/>
        <color theme="1"/>
        <rFont val="Calibri"/>
        <family val="2"/>
        <scheme val="minor"/>
      </rPr>
      <t xml:space="preserve"> a default value of 3.5 hours per 24 hours period for ‘daily operating hours’, that is factor Oi in equation (2), is chosen ex ante and is used ex post throughout the crediting period. In this case surveying to determine Oi is not required
</t>
    </r>
    <r>
      <rPr>
        <b/>
        <u/>
        <sz val="11"/>
        <color theme="1"/>
        <rFont val="Calibri"/>
        <family val="2"/>
        <scheme val="minor"/>
      </rPr>
      <t>Option 2:</t>
    </r>
    <r>
      <rPr>
        <sz val="11"/>
        <color theme="1"/>
        <rFont val="Calibri"/>
        <family val="2"/>
        <scheme val="minor"/>
      </rPr>
      <t xml:space="preserve"> instead of using a default value of 3.5 hours for Oi, a measured value can be used (cannot be greater 5)
</t>
    </r>
  </si>
  <si>
    <t>What approach would you like to use to determine operating hours of project (and baseline) lamps? 
Option 1: Use a default values
Option 2: Use a measured value</t>
  </si>
  <si>
    <r>
      <rPr>
        <b/>
        <u/>
        <sz val="11"/>
        <color theme="1"/>
        <rFont val="Calibri"/>
        <family val="2"/>
        <scheme val="minor"/>
      </rPr>
      <t>Option 1:</t>
    </r>
    <r>
      <rPr>
        <sz val="11"/>
        <color theme="1"/>
        <rFont val="Calibri"/>
        <family val="2"/>
        <scheme val="minor"/>
      </rPr>
      <t xml:space="preserve"> Redirect to follow up question, to determine which value will be pulled from the Default Value Table at the bottom of this sheet
</t>
    </r>
    <r>
      <rPr>
        <b/>
        <u/>
        <sz val="11"/>
        <color theme="1"/>
        <rFont val="Calibri"/>
        <family val="2"/>
        <scheme val="minor"/>
      </rPr>
      <t>Option 2:</t>
    </r>
    <r>
      <rPr>
        <sz val="11"/>
        <color theme="1"/>
        <rFont val="Calibri"/>
        <family val="2"/>
        <scheme val="minor"/>
      </rPr>
      <t xml:space="preserve"> User inputs the value for Pi,BL
</t>
    </r>
  </si>
  <si>
    <t>Please choose the closest minimum light output (lumen) related to the lamps used in the project.</t>
  </si>
  <si>
    <t xml:space="preserve">Whichever lumen value chosen out of this list will automatically populate the default value for watts that corresponds to that number into "Pi,BL" 
</t>
  </si>
  <si>
    <r>
      <t>P</t>
    </r>
    <r>
      <rPr>
        <vertAlign val="subscript"/>
        <sz val="18"/>
        <color theme="1"/>
        <rFont val="Calibri"/>
        <family val="2"/>
        <scheme val="minor"/>
      </rPr>
      <t>i,BL</t>
    </r>
  </si>
  <si>
    <t xml:space="preserve">Rated power of the baseline lighting devices of the group of i lighting devices (Watts) </t>
  </si>
  <si>
    <t>This value can be user inputted or pulled from the default value table depending on the answer in the previous questions.</t>
  </si>
  <si>
    <r>
      <t>P</t>
    </r>
    <r>
      <rPr>
        <vertAlign val="subscript"/>
        <sz val="18"/>
        <color theme="1"/>
        <rFont val="Calibri"/>
        <family val="2"/>
        <scheme val="minor"/>
      </rPr>
      <t>i,PJ</t>
    </r>
  </si>
  <si>
    <t>Rated power of the project lighting devices of the group of i lighting devices (Watts)</t>
  </si>
  <si>
    <r>
      <t>O</t>
    </r>
    <r>
      <rPr>
        <vertAlign val="subscript"/>
        <sz val="18"/>
        <color theme="1"/>
        <rFont val="Calibri"/>
        <family val="2"/>
        <scheme val="minor"/>
      </rPr>
      <t>i</t>
    </r>
  </si>
  <si>
    <t>Average daily operating hours of the lighting devices replaced by the group of i lighting devices.</t>
  </si>
  <si>
    <t xml:space="preserve">For ex post values use either:
(a) 3.5 hours per 24 hour period; 
or 
(b) The average measured value determined from measurements of a representative sample conducted once, prior to or concurrent with the first ex post monitoring survey (see paragraph 27 and 28 below). Note that surveying to assess retention rates is still required even if a default value for Oi is chosen. In no case may a value greater than five hours per 24 hour period shall be used under this methodology </t>
  </si>
  <si>
    <t>Determination of Lamp Failure Rate (LFR)</t>
  </si>
  <si>
    <t>y</t>
  </si>
  <si>
    <t xml:space="preserve">Counter for year </t>
  </si>
  <si>
    <r>
      <t>X</t>
    </r>
    <r>
      <rPr>
        <vertAlign val="subscript"/>
        <sz val="18"/>
        <color theme="1"/>
        <rFont val="Calibri"/>
        <family val="2"/>
        <scheme val="minor"/>
      </rPr>
      <t>i</t>
    </r>
  </si>
  <si>
    <t xml:space="preserve">Number of operating hours per year for equipment type i (hours) </t>
  </si>
  <si>
    <r>
      <t>L</t>
    </r>
    <r>
      <rPr>
        <vertAlign val="subscript"/>
        <sz val="18"/>
        <color theme="1"/>
        <rFont val="Calibri"/>
        <family val="2"/>
        <scheme val="minor"/>
      </rPr>
      <t>i</t>
    </r>
  </si>
  <si>
    <t xml:space="preserve">Rated Average Life for equipment type i (hours) </t>
  </si>
  <si>
    <r>
      <t>R</t>
    </r>
    <r>
      <rPr>
        <vertAlign val="subscript"/>
        <sz val="18"/>
        <color theme="1"/>
        <rFont val="Calibri"/>
        <family val="2"/>
        <scheme val="minor"/>
      </rPr>
      <t>i</t>
    </r>
  </si>
  <si>
    <t xml:space="preserve">% of lamps of type i operating at the end of the rated average life (use a value of 50) </t>
  </si>
  <si>
    <t>Policy states to use a value of 50%</t>
  </si>
  <si>
    <t>For the rated power of the baseline lighting devices, the following default values (may) apply:</t>
  </si>
  <si>
    <t xml:space="preserve">Minimum light output (Lumen) </t>
  </si>
  <si>
    <t>Baseline technology - Incandescent lamp (Watt)</t>
  </si>
  <si>
    <t>Allow Multiple Answers</t>
  </si>
  <si>
    <t>Comments</t>
  </si>
  <si>
    <t>Identify the relevant electricity systems</t>
  </si>
  <si>
    <t>Please provide information about electricity systems. For more information refer to section 6.1 in Methodological Tool 07.</t>
  </si>
  <si>
    <t>The comments on TOOL07 appraoch that was or will be shared by Panna are applicable here</t>
  </si>
  <si>
    <t>Select a method to determine the operating margin (OM)</t>
  </si>
  <si>
    <t>If/Then</t>
  </si>
  <si>
    <t>Does you have hourly or annual data from each power plant on power generation and fuel type and fuel consumption?</t>
  </si>
  <si>
    <t>Annual</t>
  </si>
  <si>
    <t>If Hourly OM is Dispatch Data Analysis OM, if Annual follow up with next question</t>
  </si>
  <si>
    <t xml:space="preserve">Is LCMR share less than 50% in recent 5 years? </t>
  </si>
  <si>
    <t>If Yes OM is Simple OM, If No follow up with next question</t>
  </si>
  <si>
    <t>Is the average load by LCMR less than the average LASL over three years?</t>
  </si>
  <si>
    <t xml:space="preserve">If yes OM is Simple OM, If No follow up with next question </t>
  </si>
  <si>
    <t xml:space="preserve">Are hourly loads of the grid in MW available? </t>
  </si>
  <si>
    <t>If Yes OM is Simple Adjusted OM, If No follow up with next question</t>
  </si>
  <si>
    <t xml:space="preserve">Is the LASL more than one third of the HASL? </t>
  </si>
  <si>
    <t xml:space="preserve">Do you have annual aggregated data from the grid on power generation, fuel type and fuel consumption? </t>
  </si>
  <si>
    <t>If Yes OM is Average OM, If No give message "Please check responses to properly determine the operating margin."</t>
  </si>
  <si>
    <t>Flowchart for Step 3</t>
  </si>
  <si>
    <t xml:space="preserve">Simple OM: Calculation Method Determination </t>
  </si>
  <si>
    <t>Option</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</si>
  <si>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t>
    </r>
  </si>
  <si>
    <t>Option A</t>
  </si>
  <si>
    <t>EFgrid,OMsimple,y</t>
  </si>
  <si>
    <t>Simple operating margin CO2 emission factor in year y (t CO2/MWh</t>
  </si>
  <si>
    <t>Option A: Calculation based on average efficiency and electricity 
generation of each plant</t>
  </si>
  <si>
    <t>[Click to add power units serving the grid in specified year]</t>
  </si>
  <si>
    <t>Questionnaire to determine calculation approach for FEEL</t>
  </si>
  <si>
    <r>
      <t xml:space="preserve">Select the option that is best suited for your project data; 
</t>
    </r>
    <r>
      <rPr>
        <b/>
        <sz val="11"/>
        <color theme="1"/>
        <rFont val="Calibri"/>
        <family val="2"/>
        <scheme val="minor"/>
      </rPr>
      <t>Option A1:</t>
    </r>
    <r>
      <rPr>
        <sz val="11"/>
        <color theme="1"/>
        <rFont val="Calibri"/>
        <family val="2"/>
        <scheme val="minor"/>
      </rPr>
      <t xml:space="preserve"> Data available for fuel consumption and electricity generation, 
</t>
    </r>
    <r>
      <rPr>
        <b/>
        <sz val="11"/>
        <color theme="1"/>
        <rFont val="Calibri"/>
        <family val="2"/>
        <scheme val="minor"/>
      </rPr>
      <t>Option A2:</t>
    </r>
    <r>
      <rPr>
        <sz val="11"/>
        <color theme="1"/>
        <rFont val="Calibri"/>
        <family val="2"/>
        <scheme val="minor"/>
      </rPr>
      <t xml:space="preserve"> Only data available for the specific power unit are the electricity generation and the fuel types used, 
</t>
    </r>
    <r>
      <rPr>
        <b/>
        <sz val="11"/>
        <color theme="1"/>
        <rFont val="Calibri"/>
        <family val="2"/>
        <scheme val="minor"/>
      </rPr>
      <t>Option A3:</t>
    </r>
    <r>
      <rPr>
        <sz val="11"/>
        <color theme="1"/>
        <rFont val="Calibri"/>
        <family val="2"/>
        <scheme val="minor"/>
      </rPr>
      <t xml:space="preserve"> Only data available is the electricity generation for the specific power unit.</t>
    </r>
  </si>
  <si>
    <t>Option A1</t>
  </si>
  <si>
    <t>EFEL,m,y</t>
  </si>
  <si>
    <t>CO2 emission factor of power unit m in year y (t CO2/MWh)</t>
  </si>
  <si>
    <t>Fuel type combusted in power plant/unit</t>
  </si>
  <si>
    <t>m</t>
  </si>
  <si>
    <t>Name for power unit serving the grid in year specified (except low-cost/must-run power units)</t>
  </si>
  <si>
    <t>Power Unit 1</t>
  </si>
  <si>
    <t>EGm,y</t>
  </si>
  <si>
    <t>Net quantity of electricity generated and delivered to the grid by power unit m in year y (MWh)</t>
  </si>
  <si>
    <t>The relevant year as per the data vintage chosen</t>
  </si>
  <si>
    <t>[Click to add fuel type]</t>
  </si>
  <si>
    <t>Coal</t>
  </si>
  <si>
    <t>FCi,m,y</t>
  </si>
  <si>
    <t>Amount of fuel type i consumed in the project electricity system in year y (mass or volume unit)</t>
  </si>
  <si>
    <t>NCVi,y</t>
  </si>
  <si>
    <t>Net calorific value (energy content) of fuel type i in year y (GJ/mass or volume unit)</t>
  </si>
  <si>
    <t>EFCO2,i,y</t>
  </si>
  <si>
    <t>CO2 emission factor of fuel type i in year y (t CO2/GJ)</t>
  </si>
  <si>
    <t>Option A2</t>
  </si>
  <si>
    <t>CO2 emission factor of power unit m in year y (t CO2/MWh</t>
  </si>
  <si>
    <t>EFCO2,m,i,y</t>
  </si>
  <si>
    <t>Average CO2 emission factor of fuel type i used in power unit m in year y (t CO2/GJ)</t>
  </si>
  <si>
    <t>ηm,y</t>
  </si>
  <si>
    <t>Average net energy conversion efficiency of power unit m in year y (ratio)</t>
  </si>
  <si>
    <t>Option A3</t>
  </si>
  <si>
    <t>Option B: Calculation based on total fuel consumption and electricity 
generation of the system</t>
  </si>
  <si>
    <t>Simple operating margin CO2 emission factor in year y (t CO2/MWh)</t>
  </si>
  <si>
    <t>EGy</t>
  </si>
  <si>
    <t>Net electricity generated and delivered to the grid by all power sources serving the system, not including low-cost/must-run power plants/units, in year y (MWh)</t>
  </si>
  <si>
    <t>FCi,y</t>
  </si>
  <si>
    <t>Fuel Oil</t>
  </si>
  <si>
    <t>Simple Adjusted OM</t>
  </si>
  <si>
    <t>Select one</t>
  </si>
  <si>
    <t>Select the approach you will be using to calculate Lambda. There are two approaches to determine lambda (λy): Approach 1. Use default values of lambda based on the share of electricity generation from low-cost/must-run in total generation. Approach 1 can only be applied if the LASL is not less than one-third of the HASL in a project electricity/ grid system demonstrated based on the yearly data for the years used to determine the OM emission factor. 
Approach 2. Lambda (λy) should be determined by applying the step wise procedure provided in appendix 3 of methodology.</t>
  </si>
  <si>
    <t>Approach 1</t>
  </si>
  <si>
    <t>EFgrid,OM-adj,y</t>
  </si>
  <si>
    <t>Simple adjusted operating margin CO2 emission factor in year y (t CO2/MWh)</t>
  </si>
  <si>
    <t>Lambda Approach 1</t>
  </si>
  <si>
    <t>λy</t>
  </si>
  <si>
    <t>Factor expressing the percentage of time when low-cost/must-run power units are on the margin in year y</t>
  </si>
  <si>
    <t>Cell G6 is used to determine value for G5 based on table in "Default Lambda" sheet.</t>
  </si>
  <si>
    <t>ShareLCMR</t>
  </si>
  <si>
    <t>Share of the low cost/must run resources (per cent)</t>
  </si>
  <si>
    <t>EGLCMR,y-4</t>
  </si>
  <si>
    <t>Electricity generation supplied to the project electricity system by the low cost/must run resources in year 1 (MWh)</t>
  </si>
  <si>
    <t>EGLCMR,y-3</t>
  </si>
  <si>
    <t>Electricity generation supplied to the project electricity system by the low cost/must run resources in year 2 (MWh)</t>
  </si>
  <si>
    <t>EGLCMR,y-2</t>
  </si>
  <si>
    <t>Electricity generation supplied to the project electricity system by the low cost/must run resources in year 3 (MWh)</t>
  </si>
  <si>
    <t>EGLCMR,y-1</t>
  </si>
  <si>
    <t>Electricity generation supplied to the project electricity system by the low cost/must run resources in year 4 (MWh)</t>
  </si>
  <si>
    <t>EGLCMR,y</t>
  </si>
  <si>
    <t>Electricity generation supplied to the project electricity system by the low cost/must run resources in year 5 (MWh)</t>
  </si>
  <si>
    <t>total,y-4</t>
  </si>
  <si>
    <t>Total electricity generation supplied to the project electricity system in year y (MWh)</t>
  </si>
  <si>
    <t>total,y-3</t>
  </si>
  <si>
    <t>total,y-2</t>
  </si>
  <si>
    <t>total,y-1</t>
  </si>
  <si>
    <t>total,y</t>
  </si>
  <si>
    <t>Y</t>
  </si>
  <si>
    <t>The most recent year for which data is available</t>
  </si>
  <si>
    <t>Lambda Approach 2</t>
  </si>
  <si>
    <t xml:space="preserve">Explanation </t>
  </si>
  <si>
    <t>Provide information to explain the steps taken to calculate Lambda:</t>
  </si>
  <si>
    <t>Image</t>
  </si>
  <si>
    <t>Lambda Graph</t>
  </si>
  <si>
    <t>Include an image of the graph created to plot the load duration curve:</t>
  </si>
  <si>
    <t>Simple Adjusted OM (All grid power units serving the grid in year y except low-cost/must-run
power units)</t>
  </si>
  <si>
    <t>Questionnaire to determine calculation approach for EFEL</t>
  </si>
  <si>
    <t>Simple Adjusted OM (All low-cost/must run grid power units serving the grid in year y)</t>
  </si>
  <si>
    <t>EFEL,k,y</t>
  </si>
  <si>
    <t>k</t>
  </si>
  <si>
    <t>Name for power unit serving the grid in year specified  (All low-cost/must run grid power units serving the grid in year y)</t>
  </si>
  <si>
    <t>EGk,y</t>
  </si>
  <si>
    <t>FCi,k,y</t>
  </si>
  <si>
    <t>EFCO2,k,i,y</t>
  </si>
  <si>
    <t>ηk,y</t>
  </si>
  <si>
    <t>Share of LCMR</t>
  </si>
  <si>
    <t>Lambda</t>
  </si>
  <si>
    <t>99.87% to 100.00%</t>
  </si>
  <si>
    <t>99.50% to 99.87%</t>
  </si>
  <si>
    <t>98.87% to 98.87%</t>
  </si>
  <si>
    <t>97.98%to 98.87%</t>
  </si>
  <si>
    <t>96.85% to 97.98%</t>
  </si>
  <si>
    <t>95.47% to 96.85%</t>
  </si>
  <si>
    <t>93.83% to 95.47%</t>
  </si>
  <si>
    <t>91.94% to 93.83%</t>
  </si>
  <si>
    <t>89.80% to 91.94%</t>
  </si>
  <si>
    <t>87.41% to 89.80%</t>
  </si>
  <si>
    <t>84.76% to 87.41%</t>
  </si>
  <si>
    <t>81.86% to 84.76%</t>
  </si>
  <si>
    <t>78.72% to 81.86%</t>
  </si>
  <si>
    <t>75.32% to 78.72%</t>
  </si>
  <si>
    <t>71.66% to 75.32%</t>
  </si>
  <si>
    <t>67.76% to 71.66%</t>
  </si>
  <si>
    <t>63.60% to 67.76%</t>
  </si>
  <si>
    <t>59.20% to 63.60%</t>
  </si>
  <si>
    <t>54.54% to 59.20%</t>
  </si>
  <si>
    <t>50.00% to 54.54%</t>
  </si>
  <si>
    <t>0.0% to 50.00%</t>
  </si>
  <si>
    <t>Questionnaire to determine dispatch data analysis approach</t>
  </si>
  <si>
    <t xml:space="preserve">Question </t>
  </si>
  <si>
    <t>Select the option that will be used to calculate the Dispatch Data Analysis OM:</t>
  </si>
  <si>
    <t>Option 1- If hourly fuel consumption data is available.</t>
  </si>
  <si>
    <t>Option 2-  If hourly fuel consumption data is not available.</t>
  </si>
  <si>
    <t>Dispatch Data Analysis OM</t>
  </si>
  <si>
    <t>EFgrid,OM-DD,y</t>
  </si>
  <si>
    <t xml:space="preserve">Dispatch data analysis operating margin CO2 emission factor in year y (t CO2/MWh) </t>
  </si>
  <si>
    <t>Doc Upload</t>
  </si>
  <si>
    <t xml:space="preserve">Supporting Evidence </t>
  </si>
  <si>
    <t xml:space="preserve">Please upload supporting evidence for the calculation method used to determine the dispatch data analysis operation margin CO2 emission factor. </t>
  </si>
  <si>
    <t xml:space="preserve">This will be a link to the excel that can be found in the documentation for any methodology using Tool 07 or there could be a possiblity of having the file availble as the user fills out the form. </t>
  </si>
  <si>
    <t xml:space="preserve">Average OM: Calculation Method Determination </t>
  </si>
  <si>
    <r>
      <t xml:space="preserve">Select one of the two options to determine the calculation approach. </t>
    </r>
    <r>
      <rPr>
        <b/>
        <sz val="11"/>
        <color theme="1"/>
        <rFont val="Calibri"/>
        <family val="2"/>
        <scheme val="minor"/>
      </rPr>
      <t xml:space="preserve">Option A: </t>
    </r>
    <r>
      <rPr>
        <sz val="11"/>
        <color theme="1"/>
        <rFont val="Calibri"/>
        <family val="2"/>
        <scheme val="minor"/>
      </rPr>
      <t xml:space="preserve">Based on the net electricity generation and a CO2 emission factor of each power unit or </t>
    </r>
    <r>
      <rPr>
        <b/>
        <sz val="11"/>
        <color theme="1"/>
        <rFont val="Calibri"/>
        <family val="2"/>
        <scheme val="minor"/>
      </rPr>
      <t>Option B:</t>
    </r>
    <r>
      <rPr>
        <sz val="11"/>
        <color theme="1"/>
        <rFont val="Calibri"/>
        <family val="2"/>
        <scheme val="minor"/>
      </rPr>
      <t xml:space="preserve"> Based on the total net electricity generation of all power plants serving the system and the fuel types and total fuel consumption of the project electricity system (Option B should only be used if the necessary data for Option A is not available)</t>
    </r>
  </si>
  <si>
    <t>Name for power unit serving the grid in year specified (including low-cost/must-run power units)</t>
  </si>
  <si>
    <t>Net electricity generated and delivered to the grid by all power sources serving the system, including low-cost/must-run power plants/units, in year y (MWh)</t>
  </si>
  <si>
    <t>Build Margin Emission Factor</t>
  </si>
  <si>
    <t>EFgrid,BM,y</t>
  </si>
  <si>
    <t>Build margin CO2 emission factor in year y (t CO2/MWh)</t>
  </si>
  <si>
    <t>Power unit information that comprises up to 20% of the system generation</t>
  </si>
  <si>
    <t>Help Text</t>
  </si>
  <si>
    <t>Info</t>
  </si>
  <si>
    <t>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</si>
  <si>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</si>
  <si>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EG</t>
  </si>
  <si>
    <t>Total system generation</t>
  </si>
  <si>
    <t>[Click to add power unit]</t>
  </si>
  <si>
    <t>Unit Name</t>
  </si>
  <si>
    <t>CHARDI01</t>
  </si>
  <si>
    <t>Date</t>
  </si>
  <si>
    <t>comdate</t>
  </si>
  <si>
    <t>Commissioning Date</t>
  </si>
  <si>
    <t>Energy that comprises up to 20% of the system generation (MWh)</t>
  </si>
  <si>
    <t>CO2 emission factor of power unit (t CO2/MWh)</t>
  </si>
  <si>
    <t>ARMATG01</t>
  </si>
  <si>
    <t>Questionnaire to determine calculation approach for combined margin emission factor</t>
  </si>
  <si>
    <t>Is data to determine Build Margin available?</t>
  </si>
  <si>
    <t>Is grid located in LDC/SIDs/URC or an isolated system?</t>
  </si>
  <si>
    <t>Isolated System</t>
  </si>
  <si>
    <t>Is this data for the first crediting period?</t>
  </si>
  <si>
    <t>Select the option that best fits with your project activities:</t>
  </si>
  <si>
    <t>All Other Projects</t>
  </si>
  <si>
    <t>Combined Margin Emission Factor</t>
  </si>
  <si>
    <t>EFgrid,CM,y</t>
  </si>
  <si>
    <t>Combined margin emissions factor in year y (t CO2/MWh)</t>
  </si>
  <si>
    <t>Weighted average CM</t>
  </si>
  <si>
    <t>Combined margin emissions factor in year y for Simplified CM (t CO2/MWh)</t>
  </si>
  <si>
    <t>EFgrid,OM,y</t>
  </si>
  <si>
    <t>Operating margin CO2 emission factor in year y (t CO2/MWh)</t>
  </si>
  <si>
    <t>WOM</t>
  </si>
  <si>
    <t>Weighting of operating margin emissions factor (per cent)</t>
  </si>
  <si>
    <t>WBM</t>
  </si>
  <si>
    <t>Weighting of build margin emissions factor (per cent)</t>
  </si>
  <si>
    <t>Simplified CM</t>
  </si>
  <si>
    <t>Is the project activity is located in a country other than a LDC/SIDs/URC?</t>
  </si>
  <si>
    <t>Is the share of renewable energy in total installed capacity in the grid/project electricity system less than or equal to 20 percent or is it more than or equal to 20 percent?</t>
  </si>
  <si>
    <t>Less than or equal</t>
  </si>
  <si>
    <t>Has natural gas been used for electricity
production in country/region in which project is implemented?</t>
  </si>
  <si>
    <t>Simplified CM for Isolated Grid System</t>
  </si>
  <si>
    <t xml:space="preserve">Is there a single diesel/fuel oil generator power plant or multiple power plants? </t>
  </si>
  <si>
    <t>Single</t>
  </si>
  <si>
    <t>If multiple is selected follow up with next question (F30)</t>
  </si>
  <si>
    <t>For multiple power plants, choose the option that best fits your project:</t>
  </si>
  <si>
    <t>Isolated grid systems with multiple fuel and technology types with combined cycle power plants</t>
  </si>
  <si>
    <t>For options  Isolated grid systems with multiple fuel and technology types without combined cycle power plants and Isolated grid systems with multiple fuel and technology types with combined cycle power plants follow up with next question (F31)</t>
  </si>
  <si>
    <t>Are there gaseous fuel-based combined cycle power plants?</t>
  </si>
  <si>
    <t>Property</t>
  </si>
  <si>
    <t>Methodology List</t>
  </si>
  <si>
    <t>AccountableImpactOrganization.id</t>
  </si>
  <si>
    <t>ACR- Truck Stop Electrification</t>
  </si>
  <si>
    <t>AccountableImpactOrganization.name</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</si>
  <si>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</si>
  <si>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</si>
  <si>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</si>
  <si>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</si>
  <si>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</si>
  <si>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</si>
  <si>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</si>
  <si>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</si>
  <si>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</si>
  <si>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</si>
  <si>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</si>
  <si>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</si>
  <si>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</si>
  <si>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</si>
  <si>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</si>
  <si>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</si>
  <si>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</si>
  <si>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</si>
  <si>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</si>
  <si>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</si>
  <si>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</si>
  <si>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</si>
  <si>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</si>
  <si>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</si>
  <si>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</si>
  <si>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</si>
  <si>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</si>
  <si>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</si>
  <si>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</si>
  <si>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</si>
  <si>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</si>
  <si>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</si>
  <si>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</si>
  <si>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</si>
  <si>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</si>
  <si>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</si>
  <si>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</si>
  <si>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</si>
  <si>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</si>
  <si>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</si>
  <si>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</si>
  <si>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</si>
  <si>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</si>
  <si>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</si>
  <si>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</si>
  <si>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</si>
  <si>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</si>
  <si>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</si>
  <si>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</si>
  <si>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</si>
  <si>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</si>
  <si>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</si>
  <si>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</si>
  <si>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</si>
  <si>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</si>
  <si>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</si>
  <si>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</si>
  <si>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</si>
  <si>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</si>
  <si>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</si>
  <si>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</si>
  <si>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</si>
  <si>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</si>
  <si>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</si>
  <si>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</si>
  <si>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</si>
  <si>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</si>
  <si>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</si>
  <si>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</si>
  <si>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</si>
  <si>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</si>
  <si>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</si>
  <si>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</si>
  <si>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</si>
  <si>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</si>
  <si>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</si>
  <si>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</si>
  <si>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</si>
  <si>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</si>
  <si>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</si>
  <si>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</si>
  <si>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</si>
  <si>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</si>
  <si>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</si>
  <si>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</si>
  <si>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</si>
  <si>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</si>
  <si>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</si>
  <si>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</si>
  <si>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</si>
  <si>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</si>
  <si>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</si>
  <si>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</si>
  <si>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</si>
  <si>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</si>
  <si>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</si>
  <si>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</si>
  <si>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</si>
  <si>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</si>
  <si>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</si>
  <si>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</si>
  <si>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</si>
  <si>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</si>
  <si>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</si>
  <si>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</si>
  <si>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</si>
  <si>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</si>
  <si>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</si>
  <si>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</si>
  <si>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</si>
  <si>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</si>
  <si>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</si>
  <si>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</si>
  <si>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</si>
  <si>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</si>
  <si>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</si>
  <si>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</si>
  <si>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</si>
  <si>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</si>
  <si>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</si>
  <si>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</si>
  <si>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</si>
  <si>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</si>
  <si>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</si>
  <si>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</si>
  <si>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</si>
  <si>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</si>
  <si>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</si>
  <si>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</si>
  <si>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</si>
  <si>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</si>
  <si>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</si>
  <si>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</si>
  <si>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</si>
  <si>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</si>
  <si>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</si>
  <si>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</si>
  <si>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</si>
  <si>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</si>
  <si>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</si>
  <si>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</si>
  <si>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</si>
  <si>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</si>
  <si>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</si>
  <si>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</si>
  <si>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</si>
  <si>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</si>
  <si>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</si>
  <si>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</si>
  <si>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</si>
  <si>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</si>
  <si>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</si>
  <si>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</si>
  <si>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</si>
  <si>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</si>
  <si>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</si>
  <si>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</si>
  <si>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</si>
  <si>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</si>
  <si>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</si>
  <si>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</si>
  <si>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</si>
  <si>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</si>
  <si>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</si>
  <si>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</si>
  <si>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</si>
  <si>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</si>
  <si>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</si>
  <si>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</si>
  <si>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</si>
  <si>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</si>
  <si>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</si>
  <si>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</si>
  <si>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</si>
  <si>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</si>
  <si>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</si>
  <si>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</si>
  <si>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</si>
  <si>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</si>
  <si>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</si>
  <si>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</si>
  <si>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</si>
  <si>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</si>
  <si>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</si>
  <si>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</si>
  <si>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</si>
  <si>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</si>
  <si>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</si>
  <si>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</si>
  <si>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</si>
  <si>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</si>
  <si>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</si>
  <si>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</si>
  <si>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</si>
  <si>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</si>
  <si>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</si>
  <si>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</si>
  <si>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</si>
  <si>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</si>
  <si>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</si>
  <si>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</si>
  <si>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</si>
  <si>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</si>
  <si>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</si>
  <si>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</si>
  <si>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</si>
  <si>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</si>
  <si>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</si>
  <si>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</si>
  <si>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</si>
  <si>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</si>
  <si>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</si>
  <si>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</si>
  <si>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</si>
  <si>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</si>
  <si>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</si>
  <si>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</si>
  <si>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</si>
  <si>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</si>
  <si>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</si>
  <si>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</si>
  <si>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</si>
  <si>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</si>
  <si>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</si>
  <si>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</si>
  <si>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</si>
  <si>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</si>
  <si>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</si>
  <si>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</si>
  <si>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</si>
  <si>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</si>
  <si>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</si>
  <si>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</si>
  <si>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</si>
  <si>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</si>
  <si>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</si>
  <si>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</si>
  <si>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</si>
  <si>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</si>
  <si>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</si>
  <si>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</si>
  <si>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</si>
  <si>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</si>
  <si>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</si>
  <si>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</si>
  <si>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</si>
  <si>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</si>
  <si>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</si>
  <si>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</si>
  <si>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</si>
  <si>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</si>
  <si>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</si>
  <si>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</si>
  <si>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</si>
  <si>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</si>
  <si>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</si>
  <si>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</si>
  <si>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</si>
  <si>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</si>
  <si>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</si>
  <si>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</si>
  <si>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</si>
  <si>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</si>
  <si>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</si>
  <si>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</si>
  <si>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</si>
  <si>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</si>
  <si>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</si>
  <si>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</si>
  <si>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</si>
  <si>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</si>
  <si>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ImpactClaimCheckpoint.efBefore</t>
  </si>
  <si>
    <t>CDM - AMS-II.C.</t>
  </si>
  <si>
    <t>ImpactClaimCheckpoint.efAfter</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</si>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</sst>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4"/>
      <color rgb="FF000000"/>
      <name val="Calibri"/>
      <family val="2"/>
      <scheme val="minor"/>
    </font>
    <font>
      <sz val="11"/>
      <color rgb="FF000000"/>
      <name val="Calibri"/>
      <family val="2"/>
      <scheme val="minor"/>
    </font>
    <font>
      <u/>
      <sz val="11"/>
      <color theme="10"/>
      <name val="Calibri"/>
      <family val="2"/>
      <scheme val="minor"/>
    </font>
    <font>
      <b/>
      <sz val="16"/>
      <color rgb="FF000000"/>
      <name val="Calibri"/>
      <family val="2"/>
      <scheme val="minor"/>
    </font>
    <font>
      <sz val="20"/>
      <color theme="1"/>
      <name val="Calibri"/>
      <family val="2"/>
      <scheme val="minor"/>
    </font>
    <font>
      <vertAlign val="subscript"/>
      <sz val="20"/>
      <color theme="1"/>
      <name val="Calibri"/>
      <family val="2"/>
      <scheme val="minor"/>
    </font>
    <font>
      <sz val="8"/>
      <name val="Calibri"/>
      <family val="2"/>
      <scheme val="minor"/>
    </font>
    <font>
      <sz val="12"/>
      <color rgb="FF000000"/>
      <name val="Calibri"/>
      <family val="2"/>
      <scheme val="minor"/>
    </font>
    <font>
      <sz val="14"/>
      <color theme="1"/>
      <name val="Calibri"/>
      <family val="2"/>
      <scheme val="minor"/>
    </font>
    <font>
      <sz val="12"/>
      <color theme="1"/>
      <name val="Calibri"/>
      <family val="2"/>
      <scheme val="minor"/>
    </font>
    <font>
      <sz val="18"/>
      <color theme="1"/>
      <name val="Calibri"/>
      <family val="2"/>
      <scheme val="minor"/>
    </font>
    <font>
      <vertAlign val="subscript"/>
      <sz val="18"/>
      <color theme="1"/>
      <name val="Calibri"/>
      <family val="2"/>
      <scheme val="minor"/>
    </font>
    <font>
      <b/>
      <sz val="11"/>
      <color theme="1"/>
      <name val="Calibri"/>
      <family val="2"/>
      <scheme val="minor"/>
    </font>
    <font>
      <b/>
      <u/>
      <sz val="11"/>
      <color theme="1"/>
      <name val="Calibri"/>
      <family val="2"/>
      <scheme val="minor"/>
    </font>
    <font>
      <b/>
      <sz val="18"/>
      <color theme="1"/>
      <name val="Calibri"/>
      <family val="2"/>
      <scheme val="minor"/>
    </font>
  </fonts>
  <fills count="10">
    <fill>
      <patternFill patternType="none"/>
    </fill>
    <fill>
      <patternFill patternType="gray125"/>
    </fill>
    <fill>
      <patternFill patternType="solid">
        <fgColor rgb="FFBFBFBF"/>
        <bgColor rgb="FF000000"/>
      </patternFill>
    </fill>
    <fill>
      <patternFill patternType="solid">
        <fgColor rgb="FF92D050"/>
        <bgColor indexed="64"/>
      </patternFill>
    </fill>
    <fill>
      <patternFill patternType="solid">
        <fgColor theme="0" tint="-0.249977111117893"/>
        <bgColor rgb="FF000000"/>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E2EFDA"/>
        <bgColor rgb="FF000000"/>
      </patternFill>
    </fill>
  </fills>
  <borders count="12">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1">
    <xf numFmtId="0" fontId="0" fillId="0" borderId="0" xfId="0"/>
    <xf numFmtId="0" fontId="1" fillId="0" borderId="0" xfId="0" applyFont="1" applyAlignment="1">
      <alignment horizontal="left"/>
    </xf>
    <xf numFmtId="0" fontId="2" fillId="0" borderId="0" xfId="0" applyFont="1"/>
    <xf numFmtId="0" fontId="2" fillId="0" borderId="0" xfId="0" applyFont="1" applyAlignment="1">
      <alignment horizontal="left"/>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wrapText="1"/>
    </xf>
    <xf numFmtId="0" fontId="0" fillId="0" borderId="0" xfId="0" applyAlignment="1">
      <alignment wrapText="1"/>
    </xf>
    <xf numFmtId="0" fontId="2" fillId="0" borderId="0" xfId="0" applyFont="1" applyAlignment="1">
      <alignment horizontal="left" wrapText="1"/>
    </xf>
    <xf numFmtId="0" fontId="3" fillId="0" borderId="0" xfId="1" applyFill="1" applyAlignment="1">
      <alignment horizontal="left"/>
    </xf>
    <xf numFmtId="0" fontId="1" fillId="0" borderId="0" xfId="0" applyFont="1" applyAlignment="1">
      <alignment horizontal="center" wrapText="1"/>
    </xf>
    <xf numFmtId="0" fontId="2" fillId="0" borderId="0" xfId="0" applyFont="1" applyAlignment="1">
      <alignment horizontal="center"/>
    </xf>
    <xf numFmtId="0" fontId="0" fillId="0" borderId="0" xfId="0" applyAlignment="1">
      <alignment horizontal="center"/>
    </xf>
    <xf numFmtId="0" fontId="5" fillId="3" borderId="0" xfId="0" applyFont="1" applyFill="1" applyAlignment="1">
      <alignment horizontal="center" vertical="center"/>
    </xf>
    <xf numFmtId="0" fontId="0" fillId="3" borderId="0" xfId="0" applyFill="1" applyAlignment="1">
      <alignment vertical="center" wrapText="1"/>
    </xf>
    <xf numFmtId="0" fontId="0" fillId="3" borderId="0" xfId="0" applyFill="1" applyAlignment="1">
      <alignment wrapText="1"/>
    </xf>
    <xf numFmtId="0" fontId="10" fillId="0" borderId="0" xfId="0" applyFont="1"/>
    <xf numFmtId="0" fontId="10" fillId="3" borderId="0" xfId="0" applyFont="1" applyFill="1" applyAlignment="1">
      <alignment wrapText="1"/>
    </xf>
    <xf numFmtId="0" fontId="11" fillId="3" borderId="0" xfId="0" applyFont="1" applyFill="1" applyAlignment="1">
      <alignment horizontal="center" vertical="center"/>
    </xf>
    <xf numFmtId="0" fontId="10" fillId="3" borderId="0" xfId="0" applyFont="1" applyFill="1" applyAlignment="1">
      <alignment vertical="center" wrapText="1"/>
    </xf>
    <xf numFmtId="0" fontId="10" fillId="3" borderId="0" xfId="0" applyFont="1" applyFill="1" applyAlignment="1">
      <alignment horizontal="center"/>
    </xf>
    <xf numFmtId="0" fontId="10" fillId="0" borderId="0" xfId="0" applyFont="1" applyAlignment="1">
      <alignment vertical="center" wrapText="1"/>
    </xf>
    <xf numFmtId="0" fontId="10" fillId="0" borderId="0" xfId="0" applyFont="1" applyAlignment="1">
      <alignment wrapText="1"/>
    </xf>
    <xf numFmtId="0" fontId="10" fillId="0" borderId="0" xfId="0" applyFont="1" applyAlignment="1">
      <alignment horizontal="center"/>
    </xf>
    <xf numFmtId="0" fontId="11" fillId="0" borderId="0" xfId="0" applyFont="1" applyAlignment="1">
      <alignment horizontal="center" vertical="center"/>
    </xf>
    <xf numFmtId="0" fontId="8" fillId="3" borderId="0" xfId="0" applyFont="1" applyFill="1" applyAlignment="1">
      <alignment horizontal="left" vertical="center" wrapText="1"/>
    </xf>
    <xf numFmtId="0" fontId="2" fillId="0" borderId="0" xfId="0" applyFont="1" applyAlignment="1">
      <alignment vertical="center"/>
    </xf>
    <xf numFmtId="0" fontId="8" fillId="3" borderId="0" xfId="0" applyFont="1" applyFill="1" applyAlignment="1">
      <alignment horizontal="left" vertical="center"/>
    </xf>
    <xf numFmtId="0" fontId="8" fillId="3" borderId="0" xfId="0" applyFont="1" applyFill="1" applyAlignment="1">
      <alignment vertical="center"/>
    </xf>
    <xf numFmtId="0" fontId="8" fillId="0" borderId="0" xfId="0" applyFont="1" applyAlignment="1">
      <alignment vertical="center"/>
    </xf>
    <xf numFmtId="0" fontId="0" fillId="3" borderId="0" xfId="0" applyFill="1" applyAlignment="1">
      <alignment horizontal="left" vertical="center"/>
    </xf>
    <xf numFmtId="0" fontId="0" fillId="3" borderId="0" xfId="0" applyFill="1" applyAlignment="1">
      <alignment horizontal="center"/>
    </xf>
    <xf numFmtId="0" fontId="0" fillId="5" borderId="0" xfId="0" applyFill="1"/>
    <xf numFmtId="0" fontId="0" fillId="5" borderId="0" xfId="0" applyFill="1" applyAlignment="1">
      <alignment wrapText="1"/>
    </xf>
    <xf numFmtId="0" fontId="0" fillId="5" borderId="0" xfId="0" applyFill="1" applyAlignment="1">
      <alignment horizontal="left" vertical="center" wrapText="1"/>
    </xf>
    <xf numFmtId="0" fontId="0" fillId="5" borderId="0" xfId="0" applyFill="1" applyAlignment="1">
      <alignment vertical="center" wrapText="1"/>
    </xf>
    <xf numFmtId="0" fontId="0" fillId="5" borderId="0" xfId="0" applyFill="1" applyAlignment="1">
      <alignment horizontal="center" vertical="center"/>
    </xf>
    <xf numFmtId="0" fontId="5" fillId="0" borderId="0" xfId="0" applyFont="1" applyAlignment="1">
      <alignment horizontal="center" vertical="center"/>
    </xf>
    <xf numFmtId="0" fontId="2" fillId="3" borderId="0" xfId="0" applyFont="1" applyFill="1" applyAlignment="1">
      <alignment vertical="center" wrapText="1"/>
    </xf>
    <xf numFmtId="0" fontId="2" fillId="3" borderId="0" xfId="0" applyFont="1" applyFill="1" applyAlignment="1">
      <alignment vertical="center"/>
    </xf>
    <xf numFmtId="0" fontId="0" fillId="3" borderId="0" xfId="0" applyFill="1" applyAlignment="1">
      <alignment vertical="center"/>
    </xf>
    <xf numFmtId="2" fontId="0" fillId="3" borderId="0" xfId="0" applyNumberForma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3" borderId="0" xfId="0" applyFill="1" applyAlignment="1">
      <alignment horizontal="center" vertical="center"/>
    </xf>
    <xf numFmtId="2" fontId="0" fillId="3" borderId="0" xfId="0" applyNumberFormat="1" applyFill="1" applyAlignment="1">
      <alignment horizontal="center"/>
    </xf>
    <xf numFmtId="0" fontId="13" fillId="0" borderId="1" xfId="0" applyFont="1" applyBorder="1" applyAlignment="1">
      <alignment horizontal="center" wrapText="1"/>
    </xf>
    <xf numFmtId="0" fontId="13" fillId="0" borderId="1" xfId="0" applyFont="1" applyBorder="1" applyAlignment="1">
      <alignment horizontal="center"/>
    </xf>
    <xf numFmtId="0" fontId="9" fillId="0" borderId="2" xfId="0" applyFont="1" applyBorder="1" applyAlignment="1">
      <alignment horizontal="center"/>
    </xf>
    <xf numFmtId="3" fontId="9" fillId="0" borderId="2" xfId="0" applyNumberFormat="1" applyFont="1" applyBorder="1" applyAlignment="1">
      <alignment horizontal="center"/>
    </xf>
    <xf numFmtId="0" fontId="9" fillId="0" borderId="3" xfId="0"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0" fontId="2" fillId="5" borderId="0" xfId="0" applyFont="1" applyFill="1"/>
    <xf numFmtId="0" fontId="2" fillId="3" borderId="0" xfId="0" applyFont="1" applyFill="1"/>
    <xf numFmtId="0" fontId="0" fillId="3" borderId="0" xfId="0" applyFill="1"/>
    <xf numFmtId="0" fontId="0" fillId="3" borderId="0" xfId="0" applyFill="1" applyAlignment="1">
      <alignment horizontal="left"/>
    </xf>
    <xf numFmtId="0" fontId="15" fillId="7" borderId="4" xfId="0" applyFont="1" applyFill="1" applyBorder="1" applyAlignment="1">
      <alignment horizontal="center"/>
    </xf>
    <xf numFmtId="0" fontId="15" fillId="7" borderId="5" xfId="0" applyFont="1" applyFill="1" applyBorder="1" applyAlignment="1">
      <alignment horizontal="center"/>
    </xf>
    <xf numFmtId="0" fontId="0" fillId="0" borderId="6" xfId="0" applyBorder="1"/>
    <xf numFmtId="0" fontId="0" fillId="0" borderId="7" xfId="0" applyBorder="1" applyAlignment="1">
      <alignment horizontal="center"/>
    </xf>
    <xf numFmtId="0" fontId="0" fillId="0" borderId="8" xfId="0" applyBorder="1"/>
    <xf numFmtId="0" fontId="0" fillId="0" borderId="9" xfId="0" applyBorder="1" applyAlignment="1">
      <alignment horizontal="center"/>
    </xf>
    <xf numFmtId="14" fontId="0" fillId="0" borderId="0" xfId="0" applyNumberFormat="1" applyAlignment="1">
      <alignment horizontal="left"/>
    </xf>
    <xf numFmtId="0" fontId="0" fillId="0" borderId="0" xfId="0" applyAlignment="1">
      <alignment horizontal="left" wrapText="1"/>
    </xf>
    <xf numFmtId="0" fontId="2" fillId="0" borderId="0" xfId="0" applyFont="1" applyAlignment="1">
      <alignment wrapText="1"/>
    </xf>
    <xf numFmtId="0" fontId="3" fillId="0" borderId="0" xfId="1" applyAlignment="1">
      <alignment horizontal="left"/>
    </xf>
    <xf numFmtId="14" fontId="2" fillId="0" borderId="0" xfId="0" applyNumberFormat="1" applyFont="1" applyAlignment="1">
      <alignment horizontal="left" wrapText="1"/>
    </xf>
    <xf numFmtId="0" fontId="13" fillId="0" borderId="10" xfId="0" applyFont="1" applyBorder="1" applyAlignment="1">
      <alignment horizontal="center" vertical="top"/>
    </xf>
    <xf numFmtId="0" fontId="13" fillId="0" borderId="11" xfId="0" applyFont="1" applyBorder="1" applyAlignment="1">
      <alignment horizontal="center" vertical="top" wrapText="1"/>
    </xf>
    <xf numFmtId="0" fontId="0" fillId="8" borderId="0" xfId="0" applyFill="1"/>
    <xf numFmtId="0" fontId="2" fillId="9" borderId="0" xfId="0" applyFont="1" applyFill="1" applyAlignment="1">
      <alignment wrapText="1"/>
    </xf>
    <xf numFmtId="0" fontId="4" fillId="2" borderId="0" xfId="0" applyFont="1" applyFill="1" applyAlignment="1">
      <alignment horizontal="center"/>
    </xf>
    <xf numFmtId="0" fontId="4" fillId="2" borderId="0" xfId="0" applyFont="1" applyFill="1" applyAlignment="1">
      <alignment horizontal="center" vertical="center" wrapText="1"/>
    </xf>
    <xf numFmtId="0" fontId="4" fillId="2" borderId="0" xfId="0" applyFont="1" applyFill="1" applyAlignment="1">
      <alignment horizontal="center" vertical="center"/>
    </xf>
    <xf numFmtId="0" fontId="4" fillId="4" borderId="0" xfId="0" applyFont="1" applyFill="1" applyAlignment="1">
      <alignment horizontal="center" vertical="center" wrapText="1"/>
    </xf>
    <xf numFmtId="0" fontId="1" fillId="2" borderId="0" xfId="0" applyFont="1" applyFill="1" applyAlignment="1">
      <alignment horizontal="center"/>
    </xf>
    <xf numFmtId="0" fontId="1" fillId="6" borderId="0" xfId="0" applyFont="1" applyFill="1" applyAlignment="1">
      <alignment horizontal="center"/>
    </xf>
    <xf numFmtId="0" fontId="2" fillId="9" borderId="0" xfId="0" applyFont="1" applyFill="1" applyAlignment="1">
      <alignment horizontal="left"/>
    </xf>
    <xf numFmtId="0" fontId="2" fillId="9" borderId="0" xfId="0" applyFont="1" applyFill="1" applyAlignment="1"/>
  </cellXfs>
  <cellStyles count="2">
    <cellStyle name="Hyperlink" xfId="1" builtinId="8"/>
    <cellStyle name="Normal" xfId="0" builtinId="0"/>
  </cellStyles>
  <dxfs count="0"/>
  <tableStyles count="0" defaultTableStyle="TableStyleMedium2" defaultPivotStyle="PivotStyleLight16"/>
  <colors>
    <mruColors>
      <color rgb="FFFCB4AE"/>
      <color rgb="FFE479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1076325</xdr:colOff>
      <xdr:row>11</xdr:row>
      <xdr:rowOff>104775</xdr:rowOff>
    </xdr:from>
    <xdr:to>
      <xdr:col>5</xdr:col>
      <xdr:colOff>2115640</xdr:colOff>
      <xdr:row>42</xdr:row>
      <xdr:rowOff>143705</xdr:rowOff>
    </xdr:to>
    <xdr:pic>
      <xdr:nvPicPr>
        <xdr:cNvPr id="2" name="Picture 1">
          <a:extLst>
            <a:ext uri="{FF2B5EF4-FFF2-40B4-BE49-F238E27FC236}">
              <a16:creationId xmlns:a16="http://schemas.microsoft.com/office/drawing/2014/main" id="{D4406893-0592-4283-8824-F6991796822A}"/>
            </a:ext>
          </a:extLst>
        </xdr:cNvPr>
        <xdr:cNvPicPr>
          <a:picLocks noChangeAspect="1"/>
        </xdr:cNvPicPr>
      </xdr:nvPicPr>
      <xdr:blipFill>
        <a:blip xmlns:r="http://schemas.openxmlformats.org/officeDocument/2006/relationships" r:embed="rId1"/>
        <a:stretch>
          <a:fillRect/>
        </a:stretch>
      </xdr:blipFill>
      <xdr:spPr>
        <a:xfrm>
          <a:off x="1076325" y="4295775"/>
          <a:ext cx="7802065" cy="594443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uis Hernandez" id="{73FB7A0F-48D5-4375-9FBD-B0A5688B1E06}" userId="ebeb5ab4f4590142" providerId="Windows Live"/>
  <person displayName="Jailine Molina" id="{82CA73D4-46FF-48ED-9CE0-A1DE1762EEFD}"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5" dT="2023-09-18T22:20:50.41" personId="{73FB7A0F-48D5-4375-9FBD-B0A5688B1E06}" id="{5A691E3F-318C-48FC-8D67-2526C8D952A9}">
    <text>Equation #1</text>
  </threadedComment>
  <threadedComment ref="G38" dT="2023-09-18T22:21:15.16" personId="{73FB7A0F-48D5-4375-9FBD-B0A5688B1E06}" id="{93DB886E-C2AE-4D9E-BBDD-284BF236D02F}">
    <text>Equation #2</text>
  </threadedComment>
  <threadedComment ref="G53" dT="2023-09-18T22:21:15.16" personId="{73FB7A0F-48D5-4375-9FBD-B0A5688B1E06}" id="{52BD26FA-2723-400B-89D2-09EF4A561E08}">
    <text>Equation #2</text>
  </threadedComment>
  <threadedComment ref="G58" dT="2023-09-18T22:20:34.34" personId="{73FB7A0F-48D5-4375-9FBD-B0A5688B1E06}" id="{360559AE-B7DA-4EB2-8E25-2BE960C9B00D}">
    <text>Equation #3</text>
  </threadedComment>
</ThreadedComments>
</file>

<file path=xl/threadedComments/threadedComment2.xml><?xml version="1.0" encoding="utf-8"?>
<ThreadedComments xmlns="http://schemas.microsoft.com/office/spreadsheetml/2018/threadedcomments" xmlns:x="http://schemas.openxmlformats.org/spreadsheetml/2006/main">
  <threadedComment ref="F4" dT="2023-09-11T16:43:47.38" personId="{82CA73D4-46FF-48ED-9CE0-A1DE1762EEFD}" id="{046A726B-353C-42E7-8725-EB7D37328E06}">
    <text>Eq 3</text>
  </threadedComment>
  <threadedComment ref="F6" dT="2023-09-11T16:43:47.38" personId="{82CA73D4-46FF-48ED-9CE0-A1DE1762EEFD}" id="{7D08FB8D-5B2F-4FF2-B9EA-6AD018E01B30}">
    <text>Eq 3</text>
  </threadedComment>
  <threadedComment ref="F11" dT="2023-09-11T16:49:57.34" personId="{82CA73D4-46FF-48ED-9CE0-A1DE1762EEFD}" id="{F6FF7A14-933F-493E-83B1-FD08C6B9C2D5}">
    <text>Eq 4</text>
  </threadedComment>
  <threadedComment ref="F22" dT="2023-09-11T20:22:43.98" personId="{82CA73D4-46FF-48ED-9CE0-A1DE1762EEFD}" id="{F021B7F6-758C-49B1-82E0-309C3DCF2968}">
    <text>Eq 5</text>
  </threadedComment>
  <threadedComment ref="F30" dT="2023-09-11T20:44:10.79" personId="{82CA73D4-46FF-48ED-9CE0-A1DE1762EEFD}" id="{D4939177-F477-4A03-9236-CD46C4F39A1F}">
    <text>Eq 9</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3-09-13T18:24:57.68" personId="{82CA73D4-46FF-48ED-9CE0-A1DE1762EEFD}" id="{0C3E8673-E8D1-4505-8361-ECFC960913FC}">
    <text>Eq 10</text>
  </threadedComment>
  <threadedComment ref="F28" dT="2023-09-11T16:49:57.34" personId="{82CA73D4-46FF-48ED-9CE0-A1DE1762EEFD}" id="{C966864A-109B-456B-A6B8-BC28B4BC821A}">
    <text>Eq 4</text>
  </threadedComment>
  <threadedComment ref="F39" dT="2023-09-11T20:22:43.98" personId="{82CA73D4-46FF-48ED-9CE0-A1DE1762EEFD}" id="{BFA0F73E-8566-419B-B4A5-F07DE6D100BE}">
    <text>Eq 5</text>
  </threadedComment>
  <threadedComment ref="F51" dT="2023-09-11T16:49:57.34" personId="{82CA73D4-46FF-48ED-9CE0-A1DE1762EEFD}" id="{79F2F8CF-3F64-4116-8747-19D50DE9B97A}">
    <text>Eq 4</text>
  </threadedComment>
  <threadedComment ref="F62" dT="2023-09-11T20:22:43.98" personId="{82CA73D4-46FF-48ED-9CE0-A1DE1762EEFD}" id="{E64E58C8-E95B-46FD-99B5-9D69770CE985}">
    <text>Eq 5</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23-09-15T20:21:14.99" personId="{82CA73D4-46FF-48ED-9CE0-A1DE1762EEFD}" id="{8E6AC249-4D95-493D-B593-18AFFCA7694A}">
    <text>Equations for this calculation approach are not included because of the hourly requirement (functionality for 1000+ fields of data needs to be available)</text>
  </threadedComment>
  <threadedComment ref="F3" dT="2023-09-15T18:50:06.08" personId="{82CA73D4-46FF-48ED-9CE0-A1DE1762EEFD}" id="{726C24B6-0D17-43E8-9384-240EAFB21FB7}">
    <text>Eq 12</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3-09-11T16:43:47.38" personId="{82CA73D4-46FF-48ED-9CE0-A1DE1762EEFD}" id="{0A33448D-90A9-4490-86DE-F29C9D0F6059}">
    <text>Eq 3</text>
  </threadedComment>
  <threadedComment ref="F6" dT="2023-09-11T16:43:47.38" personId="{82CA73D4-46FF-48ED-9CE0-A1DE1762EEFD}" id="{5B721369-7A9B-44E7-9473-15515F1E529E}">
    <text>Eq 3</text>
  </threadedComment>
  <threadedComment ref="F11" dT="2023-09-11T16:49:57.34" personId="{82CA73D4-46FF-48ED-9CE0-A1DE1762EEFD}" id="{5094462C-A465-447B-8646-1F30D1B6E353}">
    <text>Eq 4</text>
  </threadedComment>
  <threadedComment ref="F22" dT="2023-09-11T20:22:43.98" personId="{82CA73D4-46FF-48ED-9CE0-A1DE1762EEFD}" id="{24F33012-6AED-449E-9BDB-BABE246F5D34}">
    <text>Eq 5</text>
  </threadedComment>
  <threadedComment ref="F30" dT="2023-09-11T20:44:10.79" personId="{82CA73D4-46FF-48ED-9CE0-A1DE1762EEFD}" id="{C1A56F9D-2F2D-4385-AFCA-E81771F696AE}">
    <text>Eq 9</text>
  </threadedComment>
</ThreadedComments>
</file>

<file path=xl/threadedComments/threadedComment6.xml><?xml version="1.0" encoding="utf-8"?>
<ThreadedComments xmlns="http://schemas.microsoft.com/office/spreadsheetml/2018/threadedcomments" xmlns:x="http://schemas.openxmlformats.org/spreadsheetml/2006/main">
  <threadedComment ref="F8" dT="2023-09-18T21:05:04.93" personId="{82CA73D4-46FF-48ED-9CE0-A1DE1762EEFD}" id="{6AC25337-F1B3-4004-A5CE-2AEE32603B4F}">
    <text>Eq 16</text>
  </threadedComment>
  <threadedComment ref="F10" dT="2023-09-18T21:05:04.93" personId="{82CA73D4-46FF-48ED-9CE0-A1DE1762EEFD}" id="{39BC05A6-941C-46A6-80A3-31D29BC864E0}">
    <text>Eq 16</text>
  </threadedComment>
  <threadedComment ref="F15" dT="2023-09-18T21:05:04.93" personId="{82CA73D4-46FF-48ED-9CE0-A1DE1762EEFD}" id="{30607F70-81DC-4619-AA33-368C41F364E9}">
    <text>Eq 16</text>
  </threadedComment>
  <threadedComment ref="F24" dT="2023-09-18T21:05:04.93" personId="{82CA73D4-46FF-48ED-9CE0-A1DE1762EEFD}" id="{13AEA84A-B965-4E7A-AD4B-66EB7B8474BF}">
    <text>Eq 16</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JD@gmail.com" TargetMode="Externa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594D-E859-4D32-9AAE-AE3618D739E4}">
  <dimension ref="A1:I75"/>
  <sheetViews>
    <sheetView tabSelected="1" zoomScale="80" zoomScaleNormal="80" workbookViewId="0">
      <pane ySplit="1" topLeftCell="A21" activePane="bottomLeft" state="frozen"/>
      <selection pane="bottomLeft" activeCell="H35" sqref="H35"/>
    </sheetView>
  </sheetViews>
  <sheetFormatPr defaultRowHeight="15"/>
  <cols>
    <col min="1" max="1" width="11.42578125" customWidth="1"/>
    <col min="2" max="2" width="13.140625" bestFit="1" customWidth="1"/>
    <col min="3" max="3" width="11.140625" style="12" bestFit="1" customWidth="1"/>
    <col min="4" max="4" width="19.42578125" customWidth="1"/>
    <col min="5" max="5" width="57.85546875" bestFit="1" customWidth="1"/>
    <col min="6" max="6" width="28.7109375" bestFit="1" customWidth="1"/>
    <col min="7" max="7" width="69.140625" customWidth="1"/>
    <col min="8" max="8" width="103.7109375" style="4" customWidth="1"/>
    <col min="9" max="9" width="67" style="7" customWidth="1"/>
  </cols>
  <sheetData>
    <row r="1" spans="1:9" ht="37.5">
      <c r="A1" s="6" t="s">
        <v>0</v>
      </c>
      <c r="B1" s="6" t="s">
        <v>1</v>
      </c>
      <c r="C1" s="10" t="s">
        <v>2</v>
      </c>
      <c r="D1" s="6" t="s">
        <v>3</v>
      </c>
      <c r="E1" s="6" t="s">
        <v>4</v>
      </c>
      <c r="F1" s="6" t="s">
        <v>5</v>
      </c>
      <c r="G1" s="1" t="s">
        <v>6</v>
      </c>
      <c r="H1" s="1" t="s">
        <v>7</v>
      </c>
      <c r="I1" s="5" t="s">
        <v>8</v>
      </c>
    </row>
    <row r="2" spans="1:9" ht="21">
      <c r="A2" s="73" t="s">
        <v>9</v>
      </c>
      <c r="B2" s="73"/>
      <c r="C2" s="73"/>
      <c r="D2" s="73"/>
      <c r="E2" s="73"/>
      <c r="F2" s="73"/>
      <c r="G2" s="73"/>
      <c r="H2" s="73"/>
      <c r="I2" s="73"/>
    </row>
    <row r="3" spans="1:9" ht="49.5" customHeight="1">
      <c r="A3" s="75" t="s">
        <v>10</v>
      </c>
      <c r="B3" s="75"/>
      <c r="C3" s="75"/>
      <c r="D3" s="75"/>
      <c r="E3" s="75"/>
      <c r="F3" s="75"/>
      <c r="G3" s="75"/>
      <c r="H3" s="75"/>
      <c r="I3" s="75"/>
    </row>
    <row r="4" spans="1:9" ht="82.5" customHeight="1">
      <c r="A4" s="2" t="s">
        <v>11</v>
      </c>
      <c r="B4" s="2"/>
      <c r="C4" s="2" t="s">
        <v>12</v>
      </c>
      <c r="D4" s="2" t="s">
        <v>13</v>
      </c>
      <c r="E4" s="11"/>
      <c r="F4" s="11" t="s">
        <v>14</v>
      </c>
      <c r="G4" s="2" t="s">
        <v>15</v>
      </c>
      <c r="H4" s="8" t="s">
        <v>16</v>
      </c>
      <c r="I4" s="2"/>
    </row>
    <row r="5" spans="1:9">
      <c r="A5" s="2" t="s">
        <v>11</v>
      </c>
      <c r="B5" s="2"/>
      <c r="C5" s="2" t="s">
        <v>12</v>
      </c>
      <c r="D5" s="2" t="s">
        <v>13</v>
      </c>
      <c r="E5" s="11" t="s">
        <v>17</v>
      </c>
      <c r="F5" s="11" t="s">
        <v>14</v>
      </c>
      <c r="G5" s="2" t="s">
        <v>18</v>
      </c>
      <c r="H5" s="3" t="s">
        <v>19</v>
      </c>
      <c r="I5" s="2"/>
    </row>
    <row r="6" spans="1:9">
      <c r="A6" s="2" t="s">
        <v>11</v>
      </c>
      <c r="B6" s="2"/>
      <c r="C6" s="2" t="s">
        <v>11</v>
      </c>
      <c r="D6" s="2" t="s">
        <v>13</v>
      </c>
      <c r="E6" s="11" t="s">
        <v>20</v>
      </c>
      <c r="F6" s="11" t="s">
        <v>14</v>
      </c>
      <c r="G6" s="2" t="s">
        <v>21</v>
      </c>
      <c r="H6" s="3" t="s">
        <v>22</v>
      </c>
      <c r="I6" s="2"/>
    </row>
    <row r="7" spans="1:9">
      <c r="A7" s="2" t="s">
        <v>11</v>
      </c>
      <c r="B7" s="2"/>
      <c r="C7" s="2" t="s">
        <v>11</v>
      </c>
      <c r="D7" s="2" t="s">
        <v>13</v>
      </c>
      <c r="E7" s="11"/>
      <c r="F7" s="11" t="s">
        <v>14</v>
      </c>
      <c r="G7" s="2" t="s">
        <v>23</v>
      </c>
      <c r="H7" s="8" t="s">
        <v>24</v>
      </c>
      <c r="I7" s="2"/>
    </row>
    <row r="8" spans="1:9">
      <c r="A8" s="2" t="s">
        <v>11</v>
      </c>
      <c r="B8" s="2"/>
      <c r="C8" s="2"/>
      <c r="D8" s="2" t="s">
        <v>13</v>
      </c>
      <c r="E8" s="11" t="s">
        <v>25</v>
      </c>
      <c r="F8" s="11" t="s">
        <v>14</v>
      </c>
      <c r="G8" s="2" t="s">
        <v>26</v>
      </c>
      <c r="H8" s="8" t="s">
        <v>27</v>
      </c>
      <c r="I8" s="2"/>
    </row>
    <row r="9" spans="1:9">
      <c r="A9" s="2" t="s">
        <v>11</v>
      </c>
      <c r="B9" s="2"/>
      <c r="C9" s="2"/>
      <c r="D9" s="2" t="s">
        <v>13</v>
      </c>
      <c r="E9" s="11" t="s">
        <v>28</v>
      </c>
      <c r="F9" s="11" t="s">
        <v>14</v>
      </c>
      <c r="G9" s="2" t="s">
        <v>29</v>
      </c>
      <c r="H9" s="8" t="s">
        <v>30</v>
      </c>
      <c r="I9" s="2"/>
    </row>
    <row r="10" spans="1:9">
      <c r="A10" s="2" t="s">
        <v>11</v>
      </c>
      <c r="B10" s="2"/>
      <c r="C10" s="2"/>
      <c r="D10" s="2" t="s">
        <v>13</v>
      </c>
      <c r="E10" s="11" t="s">
        <v>31</v>
      </c>
      <c r="F10" s="11" t="s">
        <v>14</v>
      </c>
      <c r="G10" s="2" t="s">
        <v>32</v>
      </c>
      <c r="H10" s="8" t="s">
        <v>33</v>
      </c>
      <c r="I10" s="2"/>
    </row>
    <row r="11" spans="1:9" s="16" customFormat="1" ht="45">
      <c r="A11" s="2" t="s">
        <v>11</v>
      </c>
      <c r="B11" s="2"/>
      <c r="C11" s="2" t="s">
        <v>11</v>
      </c>
      <c r="D11" s="2" t="s">
        <v>13</v>
      </c>
      <c r="E11" s="11" t="s">
        <v>34</v>
      </c>
      <c r="F11" s="11" t="s">
        <v>14</v>
      </c>
      <c r="G11" s="66" t="s">
        <v>35</v>
      </c>
      <c r="H11" s="8" t="s">
        <v>36</v>
      </c>
      <c r="I11" s="2"/>
    </row>
    <row r="12" spans="1:9" s="16" customFormat="1" ht="30">
      <c r="A12" s="2" t="s">
        <v>11</v>
      </c>
      <c r="B12" s="2"/>
      <c r="C12" s="2" t="s">
        <v>12</v>
      </c>
      <c r="D12" s="2" t="s">
        <v>13</v>
      </c>
      <c r="E12" s="11"/>
      <c r="F12" s="11" t="s">
        <v>14</v>
      </c>
      <c r="G12" s="2" t="s">
        <v>37</v>
      </c>
      <c r="H12" s="8" t="s">
        <v>38</v>
      </c>
      <c r="I12" s="2"/>
    </row>
    <row r="13" spans="1:9">
      <c r="A13" s="2" t="s">
        <v>11</v>
      </c>
      <c r="B13" s="2"/>
      <c r="C13" s="2" t="s">
        <v>12</v>
      </c>
      <c r="D13" s="2" t="s">
        <v>13</v>
      </c>
      <c r="E13" s="11" t="s">
        <v>39</v>
      </c>
      <c r="F13" s="11" t="s">
        <v>14</v>
      </c>
      <c r="G13" s="2" t="s">
        <v>40</v>
      </c>
      <c r="H13" s="3" t="s">
        <v>41</v>
      </c>
      <c r="I13" s="2"/>
    </row>
    <row r="14" spans="1:9" s="16" customFormat="1" ht="15.75">
      <c r="A14" s="2" t="s">
        <v>11</v>
      </c>
      <c r="B14" s="2"/>
      <c r="C14" s="2" t="s">
        <v>12</v>
      </c>
      <c r="D14" s="2" t="s">
        <v>42</v>
      </c>
      <c r="E14" s="11"/>
      <c r="F14" s="11" t="s">
        <v>14</v>
      </c>
      <c r="G14" s="2" t="s">
        <v>43</v>
      </c>
      <c r="H14" s="3" t="s">
        <v>44</v>
      </c>
      <c r="I14" s="2"/>
    </row>
    <row r="15" spans="1:9" s="16" customFormat="1" ht="15.75">
      <c r="A15" s="2" t="s">
        <v>11</v>
      </c>
      <c r="B15" s="2"/>
      <c r="C15" s="2" t="s">
        <v>12</v>
      </c>
      <c r="D15" s="2" t="s">
        <v>13</v>
      </c>
      <c r="E15" s="11"/>
      <c r="F15" s="11" t="s">
        <v>14</v>
      </c>
      <c r="G15" s="2" t="s">
        <v>45</v>
      </c>
      <c r="H15" s="3" t="s">
        <v>46</v>
      </c>
      <c r="I15" s="2"/>
    </row>
    <row r="16" spans="1:9">
      <c r="A16" s="2" t="s">
        <v>11</v>
      </c>
      <c r="B16" s="2"/>
      <c r="C16" s="2" t="s">
        <v>12</v>
      </c>
      <c r="D16" s="2" t="s">
        <v>47</v>
      </c>
      <c r="E16" s="11" t="s">
        <v>48</v>
      </c>
      <c r="F16" s="11" t="s">
        <v>14</v>
      </c>
      <c r="G16" s="2" t="s">
        <v>49</v>
      </c>
      <c r="H16" s="3" t="s">
        <v>50</v>
      </c>
      <c r="I16" s="2"/>
    </row>
    <row r="17" spans="1:9">
      <c r="A17" s="2" t="s">
        <v>11</v>
      </c>
      <c r="B17" s="2"/>
      <c r="C17" s="2" t="s">
        <v>12</v>
      </c>
      <c r="D17" s="2" t="s">
        <v>51</v>
      </c>
      <c r="E17" s="11"/>
      <c r="F17" s="11" t="s">
        <v>14</v>
      </c>
      <c r="G17" s="2" t="s">
        <v>52</v>
      </c>
      <c r="H17" s="3" t="s">
        <v>53</v>
      </c>
      <c r="I17" s="2"/>
    </row>
    <row r="18" spans="1:9">
      <c r="A18" s="2" t="s">
        <v>11</v>
      </c>
      <c r="B18" s="2"/>
      <c r="C18" s="2" t="s">
        <v>12</v>
      </c>
      <c r="D18" s="2" t="s">
        <v>54</v>
      </c>
      <c r="E18" s="11"/>
      <c r="F18" s="11" t="s">
        <v>14</v>
      </c>
      <c r="G18" s="2" t="s">
        <v>55</v>
      </c>
      <c r="H18" s="9" t="s">
        <v>56</v>
      </c>
      <c r="I18" s="2"/>
    </row>
    <row r="19" spans="1:9">
      <c r="A19" s="2" t="s">
        <v>11</v>
      </c>
      <c r="B19" s="2"/>
      <c r="C19" s="2" t="s">
        <v>11</v>
      </c>
      <c r="D19" s="2" t="s">
        <v>13</v>
      </c>
      <c r="E19" s="11" t="s">
        <v>57</v>
      </c>
      <c r="F19" s="11" t="s">
        <v>14</v>
      </c>
      <c r="G19" s="2" t="s">
        <v>58</v>
      </c>
      <c r="H19" s="67"/>
      <c r="I19" s="2"/>
    </row>
    <row r="20" spans="1:9">
      <c r="A20" s="2" t="s">
        <v>11</v>
      </c>
      <c r="B20" s="2"/>
      <c r="C20" s="2" t="s">
        <v>12</v>
      </c>
      <c r="D20" s="2" t="s">
        <v>13</v>
      </c>
      <c r="E20" s="11"/>
      <c r="F20" s="11" t="s">
        <v>14</v>
      </c>
      <c r="G20" s="2" t="s">
        <v>59</v>
      </c>
      <c r="H20" s="3" t="s">
        <v>12</v>
      </c>
      <c r="I20" s="2"/>
    </row>
    <row r="21" spans="1:9">
      <c r="A21" s="2" t="s">
        <v>11</v>
      </c>
      <c r="B21" s="2"/>
      <c r="C21" s="2" t="s">
        <v>12</v>
      </c>
      <c r="D21" s="2" t="s">
        <v>13</v>
      </c>
      <c r="E21" s="11"/>
      <c r="F21" s="11" t="s">
        <v>14</v>
      </c>
      <c r="G21" s="2" t="s">
        <v>60</v>
      </c>
      <c r="H21" s="3" t="s">
        <v>12</v>
      </c>
      <c r="I21" s="2"/>
    </row>
    <row r="22" spans="1:9">
      <c r="A22" s="2" t="s">
        <v>11</v>
      </c>
      <c r="B22" s="2"/>
      <c r="C22" s="2" t="s">
        <v>11</v>
      </c>
      <c r="D22" s="2" t="s">
        <v>61</v>
      </c>
      <c r="E22" s="11" t="s">
        <v>62</v>
      </c>
      <c r="F22" s="11" t="s">
        <v>14</v>
      </c>
      <c r="G22" s="2" t="s">
        <v>63</v>
      </c>
      <c r="H22" s="8" t="s">
        <v>64</v>
      </c>
      <c r="I22" s="2"/>
    </row>
    <row r="23" spans="1:9">
      <c r="A23" s="2" t="s">
        <v>11</v>
      </c>
      <c r="B23" s="2"/>
      <c r="C23" s="2" t="s">
        <v>12</v>
      </c>
      <c r="D23" s="2" t="s">
        <v>65</v>
      </c>
      <c r="E23" s="11" t="s">
        <v>66</v>
      </c>
      <c r="F23" s="11" t="s">
        <v>14</v>
      </c>
      <c r="G23" s="2" t="s">
        <v>67</v>
      </c>
      <c r="H23" s="68">
        <v>43101</v>
      </c>
      <c r="I23" s="2"/>
    </row>
    <row r="24" spans="1:9">
      <c r="A24" s="2" t="s">
        <v>11</v>
      </c>
      <c r="B24" s="2"/>
      <c r="C24" s="3" t="s">
        <v>11</v>
      </c>
      <c r="D24" s="2" t="s">
        <v>68</v>
      </c>
      <c r="E24" s="11" t="s">
        <v>69</v>
      </c>
      <c r="F24" s="11" t="s">
        <v>14</v>
      </c>
      <c r="G24" s="3" t="s">
        <v>70</v>
      </c>
      <c r="H24" s="3" t="s">
        <v>71</v>
      </c>
      <c r="I24" s="2"/>
    </row>
    <row r="25" spans="1:9">
      <c r="A25" s="2" t="s">
        <v>11</v>
      </c>
      <c r="B25" s="2"/>
      <c r="C25" s="3" t="s">
        <v>11</v>
      </c>
      <c r="D25" s="2" t="s">
        <v>68</v>
      </c>
      <c r="E25" s="11" t="s">
        <v>72</v>
      </c>
      <c r="F25" s="11" t="s">
        <v>14</v>
      </c>
      <c r="G25" s="3" t="s">
        <v>73</v>
      </c>
      <c r="H25" s="3" t="s">
        <v>71</v>
      </c>
      <c r="I25" s="2"/>
    </row>
    <row r="26" spans="1:9">
      <c r="A26" s="2" t="s">
        <v>11</v>
      </c>
      <c r="B26" s="2"/>
      <c r="C26" s="3" t="s">
        <v>12</v>
      </c>
      <c r="D26" s="2" t="s">
        <v>13</v>
      </c>
      <c r="E26" s="11"/>
      <c r="F26" s="11" t="s">
        <v>14</v>
      </c>
      <c r="G26" s="3" t="s">
        <v>74</v>
      </c>
      <c r="H26" s="3" t="s">
        <v>75</v>
      </c>
      <c r="I26" s="2"/>
    </row>
    <row r="27" spans="1:9">
      <c r="A27" s="2" t="s">
        <v>11</v>
      </c>
      <c r="B27" s="2"/>
      <c r="C27" s="3" t="s">
        <v>12</v>
      </c>
      <c r="D27" s="2" t="s">
        <v>13</v>
      </c>
      <c r="E27" s="11"/>
      <c r="F27" s="11" t="s">
        <v>14</v>
      </c>
      <c r="G27" t="s">
        <v>76</v>
      </c>
      <c r="H27" s="3"/>
      <c r="I27" s="2"/>
    </row>
    <row r="28" spans="1:9">
      <c r="A28" s="2" t="s">
        <v>11</v>
      </c>
      <c r="B28" s="2"/>
      <c r="C28" s="3" t="s">
        <v>12</v>
      </c>
      <c r="D28" s="2" t="s">
        <v>13</v>
      </c>
      <c r="E28" s="11" t="s">
        <v>77</v>
      </c>
      <c r="F28" s="11" t="s">
        <v>14</v>
      </c>
      <c r="G28" t="s">
        <v>78</v>
      </c>
      <c r="H28" s="3"/>
      <c r="I28" s="2"/>
    </row>
    <row r="29" spans="1:9" s="16" customFormat="1" ht="15.75">
      <c r="A29" s="2" t="s">
        <v>11</v>
      </c>
      <c r="B29" s="2"/>
      <c r="C29" s="3" t="s">
        <v>12</v>
      </c>
      <c r="D29" s="2" t="s">
        <v>13</v>
      </c>
      <c r="E29" s="11"/>
      <c r="F29" s="11" t="s">
        <v>14</v>
      </c>
      <c r="G29" t="s">
        <v>79</v>
      </c>
      <c r="H29" s="3"/>
      <c r="I29" s="2"/>
    </row>
    <row r="30" spans="1:9" s="16" customFormat="1" ht="71.25" customHeight="1">
      <c r="A30" s="76" t="s">
        <v>80</v>
      </c>
      <c r="B30" s="76"/>
      <c r="C30" s="76"/>
      <c r="D30" s="76"/>
      <c r="E30" s="76"/>
      <c r="F30" s="76"/>
      <c r="G30" s="76"/>
      <c r="H30" s="76"/>
      <c r="I30" s="76"/>
    </row>
    <row r="31" spans="1:9" ht="44.25" customHeight="1">
      <c r="A31" s="25" t="s">
        <v>11</v>
      </c>
      <c r="B31" s="25"/>
      <c r="C31" s="27" t="s">
        <v>81</v>
      </c>
      <c r="D31" s="30" t="s">
        <v>82</v>
      </c>
      <c r="E31" s="30" t="s">
        <v>83</v>
      </c>
      <c r="F31" s="13" t="s">
        <v>84</v>
      </c>
      <c r="G31" s="14" t="s">
        <v>85</v>
      </c>
      <c r="H31" s="31">
        <f>H32*H33</f>
        <v>18956.798570810224</v>
      </c>
      <c r="I31" s="15"/>
    </row>
    <row r="32" spans="1:9" s="16" customFormat="1" ht="30.75">
      <c r="A32" s="25" t="s">
        <v>11</v>
      </c>
      <c r="B32" s="25"/>
      <c r="C32" s="27" t="s">
        <v>81</v>
      </c>
      <c r="D32" s="30" t="s">
        <v>82</v>
      </c>
      <c r="E32" s="30"/>
      <c r="F32" s="13" t="s">
        <v>86</v>
      </c>
      <c r="G32" s="14" t="s">
        <v>87</v>
      </c>
      <c r="H32" s="45">
        <f>H35</f>
        <v>36703.277212903195</v>
      </c>
      <c r="I32" s="15"/>
    </row>
    <row r="33" spans="1:9" s="16" customFormat="1" ht="30.75">
      <c r="A33" s="25" t="s">
        <v>11</v>
      </c>
      <c r="B33" s="25"/>
      <c r="C33" s="27" t="s">
        <v>81</v>
      </c>
      <c r="D33" s="30" t="s">
        <v>82</v>
      </c>
      <c r="E33" s="30"/>
      <c r="F33" s="13" t="s">
        <v>88</v>
      </c>
      <c r="G33" s="15" t="s">
        <v>89</v>
      </c>
      <c r="H33" s="31">
        <f>'Tool 07 Average OM'!G4</f>
        <v>0.5164879</v>
      </c>
      <c r="I33" s="15" t="s">
        <v>90</v>
      </c>
    </row>
    <row r="34" spans="1:9" s="16" customFormat="1" ht="21">
      <c r="A34" s="76" t="s">
        <v>91</v>
      </c>
      <c r="B34" s="76"/>
      <c r="C34" s="76"/>
      <c r="D34" s="76"/>
      <c r="E34" s="76"/>
      <c r="F34" s="76"/>
      <c r="G34" s="76"/>
      <c r="H34" s="76"/>
      <c r="I34" s="76"/>
    </row>
    <row r="35" spans="1:9" s="16" customFormat="1" ht="30.75">
      <c r="A35" s="38" t="s">
        <v>11</v>
      </c>
      <c r="B35" s="38"/>
      <c r="C35" s="39" t="s">
        <v>81</v>
      </c>
      <c r="D35" s="40" t="s">
        <v>82</v>
      </c>
      <c r="E35" s="40"/>
      <c r="F35" s="13" t="s">
        <v>86</v>
      </c>
      <c r="G35" s="14" t="s">
        <v>87</v>
      </c>
      <c r="H35" s="41">
        <f>(H40)*(1-H39)*H38*(1/(1-H36))*H37</f>
        <v>36703.277212903195</v>
      </c>
      <c r="I35" s="15"/>
    </row>
    <row r="36" spans="1:9" s="16" customFormat="1" ht="45">
      <c r="A36" s="26" t="s">
        <v>11</v>
      </c>
      <c r="B36" s="26"/>
      <c r="C36" s="26" t="s">
        <v>92</v>
      </c>
      <c r="D36" s="26" t="s">
        <v>93</v>
      </c>
      <c r="E36" s="26"/>
      <c r="F36" s="24" t="s">
        <v>94</v>
      </c>
      <c r="G36" s="42" t="s">
        <v>95</v>
      </c>
      <c r="H36" s="43">
        <v>3.125E-2</v>
      </c>
      <c r="I36" s="7" t="s">
        <v>96</v>
      </c>
    </row>
    <row r="37" spans="1:9" ht="50.25" customHeight="1">
      <c r="A37" s="26" t="s">
        <v>11</v>
      </c>
      <c r="B37" s="26"/>
      <c r="C37" s="26" t="s">
        <v>92</v>
      </c>
      <c r="D37" s="26" t="s">
        <v>93</v>
      </c>
      <c r="E37" s="26"/>
      <c r="F37" s="24" t="s">
        <v>97</v>
      </c>
      <c r="G37" s="42" t="s">
        <v>98</v>
      </c>
      <c r="H37" s="43">
        <v>0.95</v>
      </c>
    </row>
    <row r="38" spans="1:9" ht="30.75">
      <c r="A38" s="38" t="s">
        <v>11</v>
      </c>
      <c r="B38" s="38"/>
      <c r="C38" s="39" t="s">
        <v>81</v>
      </c>
      <c r="D38" s="40" t="s">
        <v>82</v>
      </c>
      <c r="E38" s="40"/>
      <c r="F38" s="13" t="s">
        <v>99</v>
      </c>
      <c r="G38" s="14" t="s">
        <v>100</v>
      </c>
      <c r="H38" s="44">
        <f>H53</f>
        <v>51.1</v>
      </c>
      <c r="I38" s="15"/>
    </row>
    <row r="39" spans="1:9" ht="40.5" customHeight="1">
      <c r="A39" s="38" t="s">
        <v>11</v>
      </c>
      <c r="B39" s="38"/>
      <c r="C39" s="39" t="s">
        <v>81</v>
      </c>
      <c r="D39" s="40" t="s">
        <v>82</v>
      </c>
      <c r="E39" s="40"/>
      <c r="F39" s="18" t="s">
        <v>101</v>
      </c>
      <c r="G39" s="14" t="s">
        <v>102</v>
      </c>
      <c r="H39" s="44">
        <f>H58</f>
        <v>0.84740833333333343</v>
      </c>
      <c r="I39" s="15"/>
    </row>
    <row r="40" spans="1:9" ht="30">
      <c r="A40" s="38" t="s">
        <v>11</v>
      </c>
      <c r="B40" s="38"/>
      <c r="C40" s="39" t="s">
        <v>81</v>
      </c>
      <c r="D40" s="40" t="s">
        <v>82</v>
      </c>
      <c r="E40" s="40"/>
      <c r="F40" s="18" t="s">
        <v>103</v>
      </c>
      <c r="G40" s="14" t="s">
        <v>104</v>
      </c>
      <c r="H40" s="44">
        <f>SUM(H44,H48)</f>
        <v>4800</v>
      </c>
      <c r="I40" s="15" t="s">
        <v>105</v>
      </c>
    </row>
    <row r="41" spans="1:9" ht="21">
      <c r="A41" s="76" t="s">
        <v>106</v>
      </c>
      <c r="B41" s="76"/>
      <c r="C41" s="76"/>
      <c r="D41" s="76"/>
      <c r="E41" s="76"/>
      <c r="F41" s="76"/>
      <c r="G41" s="76"/>
      <c r="H41" s="76"/>
      <c r="I41" s="76"/>
    </row>
    <row r="42" spans="1:9" ht="26.25">
      <c r="A42" s="26" t="s">
        <v>11</v>
      </c>
      <c r="B42" s="26"/>
      <c r="C42" s="26" t="s">
        <v>92</v>
      </c>
      <c r="D42" s="26" t="s">
        <v>13</v>
      </c>
      <c r="E42" s="26"/>
      <c r="F42" s="37" t="s">
        <v>107</v>
      </c>
      <c r="G42" s="42" t="s">
        <v>108</v>
      </c>
      <c r="H42" s="43"/>
    </row>
    <row r="43" spans="1:9" ht="60">
      <c r="A43" s="26" t="s">
        <v>11</v>
      </c>
      <c r="B43" s="26"/>
      <c r="C43" s="26" t="s">
        <v>92</v>
      </c>
      <c r="D43" s="26" t="s">
        <v>13</v>
      </c>
      <c r="E43" s="26"/>
      <c r="F43" s="37" t="s">
        <v>109</v>
      </c>
      <c r="G43" s="42" t="s">
        <v>110</v>
      </c>
      <c r="H43" s="43"/>
      <c r="I43" s="7" t="s">
        <v>111</v>
      </c>
    </row>
    <row r="44" spans="1:9" ht="60">
      <c r="A44" s="26" t="s">
        <v>11</v>
      </c>
      <c r="B44" s="26"/>
      <c r="C44" s="26" t="s">
        <v>92</v>
      </c>
      <c r="D44" s="26" t="s">
        <v>93</v>
      </c>
      <c r="E44" s="26"/>
      <c r="F44" s="37" t="s">
        <v>112</v>
      </c>
      <c r="G44" s="42" t="s">
        <v>104</v>
      </c>
      <c r="H44" s="43">
        <v>4000</v>
      </c>
      <c r="I44" s="7" t="s">
        <v>113</v>
      </c>
    </row>
    <row r="45" spans="1:9" ht="21">
      <c r="A45" s="76" t="s">
        <v>106</v>
      </c>
      <c r="B45" s="76"/>
      <c r="C45" s="76"/>
      <c r="D45" s="76"/>
      <c r="E45" s="76"/>
      <c r="F45" s="76"/>
      <c r="G45" s="76"/>
      <c r="H45" s="76"/>
      <c r="I45" s="76"/>
    </row>
    <row r="46" spans="1:9" ht="26.25">
      <c r="A46" s="26" t="s">
        <v>11</v>
      </c>
      <c r="B46" s="26"/>
      <c r="C46" s="26" t="s">
        <v>92</v>
      </c>
      <c r="D46" s="26" t="s">
        <v>13</v>
      </c>
      <c r="E46" s="26"/>
      <c r="F46" s="37" t="s">
        <v>107</v>
      </c>
      <c r="G46" s="42" t="s">
        <v>108</v>
      </c>
      <c r="H46" s="43"/>
    </row>
    <row r="47" spans="1:9" ht="60">
      <c r="A47" s="26" t="s">
        <v>11</v>
      </c>
      <c r="B47" s="26"/>
      <c r="C47" s="26" t="s">
        <v>92</v>
      </c>
      <c r="D47" s="26" t="s">
        <v>13</v>
      </c>
      <c r="E47" s="26"/>
      <c r="F47" s="37" t="s">
        <v>109</v>
      </c>
      <c r="G47" s="42" t="s">
        <v>110</v>
      </c>
      <c r="H47" s="43"/>
      <c r="I47" s="7" t="s">
        <v>111</v>
      </c>
    </row>
    <row r="48" spans="1:9" ht="60">
      <c r="A48" s="26" t="s">
        <v>11</v>
      </c>
      <c r="B48" s="26"/>
      <c r="C48" s="26" t="s">
        <v>92</v>
      </c>
      <c r="D48" s="26" t="s">
        <v>93</v>
      </c>
      <c r="E48" s="26"/>
      <c r="F48" s="37" t="s">
        <v>112</v>
      </c>
      <c r="G48" s="42" t="s">
        <v>104</v>
      </c>
      <c r="H48" s="43">
        <v>800</v>
      </c>
      <c r="I48" s="7" t="s">
        <v>113</v>
      </c>
    </row>
    <row r="49" spans="1:9" ht="21">
      <c r="A49" s="74" t="s">
        <v>114</v>
      </c>
      <c r="B49" s="74"/>
      <c r="C49" s="74"/>
      <c r="D49" s="74"/>
      <c r="E49" s="74"/>
      <c r="F49" s="74"/>
      <c r="G49" s="74"/>
      <c r="H49" s="74"/>
      <c r="I49" s="74"/>
    </row>
    <row r="50" spans="1:9" ht="105">
      <c r="A50" s="32" t="s">
        <v>11</v>
      </c>
      <c r="B50" s="32"/>
      <c r="C50" s="32" t="s">
        <v>11</v>
      </c>
      <c r="D50" s="32" t="s">
        <v>115</v>
      </c>
      <c r="E50" s="32"/>
      <c r="F50" s="36"/>
      <c r="G50" s="34" t="s">
        <v>116</v>
      </c>
      <c r="H50" s="36" t="s">
        <v>117</v>
      </c>
      <c r="I50" s="33" t="s">
        <v>118</v>
      </c>
    </row>
    <row r="51" spans="1:9" ht="60">
      <c r="A51" s="32" t="s">
        <v>11</v>
      </c>
      <c r="B51" s="32"/>
      <c r="C51" s="32" t="s">
        <v>11</v>
      </c>
      <c r="D51" s="32" t="s">
        <v>115</v>
      </c>
      <c r="E51" s="32"/>
      <c r="F51" s="36"/>
      <c r="G51" s="34" t="s">
        <v>119</v>
      </c>
      <c r="H51" s="36" t="s">
        <v>117</v>
      </c>
      <c r="I51" s="33" t="s">
        <v>120</v>
      </c>
    </row>
    <row r="52" spans="1:9" ht="60">
      <c r="A52" s="32" t="s">
        <v>11</v>
      </c>
      <c r="B52" s="32"/>
      <c r="C52" s="32" t="s">
        <v>11</v>
      </c>
      <c r="D52" s="32" t="s">
        <v>115</v>
      </c>
      <c r="E52" s="32"/>
      <c r="F52" s="36"/>
      <c r="G52" s="34" t="s">
        <v>121</v>
      </c>
      <c r="H52" s="36">
        <v>1227</v>
      </c>
      <c r="I52" s="35" t="s">
        <v>122</v>
      </c>
    </row>
    <row r="53" spans="1:9" ht="30.75">
      <c r="A53" s="38" t="s">
        <v>11</v>
      </c>
      <c r="B53" s="38"/>
      <c r="C53" s="39" t="s">
        <v>81</v>
      </c>
      <c r="D53" s="40" t="s">
        <v>82</v>
      </c>
      <c r="E53" s="40"/>
      <c r="F53" s="13" t="s">
        <v>99</v>
      </c>
      <c r="G53" s="14" t="s">
        <v>100</v>
      </c>
      <c r="H53" s="44">
        <f>(H54-H55)*H56*(365/1000)</f>
        <v>51.1</v>
      </c>
      <c r="I53" s="15"/>
    </row>
    <row r="54" spans="1:9" ht="30">
      <c r="A54" s="38" t="s">
        <v>11</v>
      </c>
      <c r="B54" s="38"/>
      <c r="C54" s="39" t="s">
        <v>81</v>
      </c>
      <c r="D54" s="40" t="s">
        <v>82</v>
      </c>
      <c r="E54" s="40"/>
      <c r="F54" s="18" t="s">
        <v>123</v>
      </c>
      <c r="G54" s="14" t="s">
        <v>124</v>
      </c>
      <c r="H54" s="44">
        <f>IF(H51="Option 1",VLOOKUP(H52,G66:H74,2),"(User Inputs Value)")</f>
        <v>90</v>
      </c>
      <c r="I54" s="15" t="s">
        <v>125</v>
      </c>
    </row>
    <row r="55" spans="1:9" ht="30">
      <c r="A55" s="26" t="s">
        <v>11</v>
      </c>
      <c r="B55" s="26"/>
      <c r="C55" s="26" t="s">
        <v>92</v>
      </c>
      <c r="D55" s="26" t="s">
        <v>93</v>
      </c>
      <c r="E55" s="26"/>
      <c r="F55" s="24" t="s">
        <v>126</v>
      </c>
      <c r="G55" s="42" t="s">
        <v>127</v>
      </c>
      <c r="H55" s="43">
        <v>50</v>
      </c>
    </row>
    <row r="56" spans="1:9" ht="135">
      <c r="A56" s="38" t="s">
        <v>11</v>
      </c>
      <c r="B56" s="38"/>
      <c r="C56" s="39" t="s">
        <v>81</v>
      </c>
      <c r="D56" s="40" t="s">
        <v>82</v>
      </c>
      <c r="E56" s="40"/>
      <c r="F56" s="18" t="s">
        <v>128</v>
      </c>
      <c r="G56" s="14" t="s">
        <v>129</v>
      </c>
      <c r="H56" s="44">
        <f>IF(H50="Option 1",3.5,(IF(H50="Option 2","(User Inputs Value)")))</f>
        <v>3.5</v>
      </c>
      <c r="I56" s="15" t="s">
        <v>130</v>
      </c>
    </row>
    <row r="57" spans="1:9" ht="21">
      <c r="A57" s="74" t="s">
        <v>131</v>
      </c>
      <c r="B57" s="74"/>
      <c r="C57" s="74"/>
      <c r="D57" s="74"/>
      <c r="E57" s="74"/>
      <c r="F57" s="74"/>
      <c r="G57" s="74"/>
      <c r="H57" s="74"/>
      <c r="I57" s="74"/>
    </row>
    <row r="58" spans="1:9" ht="26.25">
      <c r="A58" s="28" t="s">
        <v>11</v>
      </c>
      <c r="B58" s="28"/>
      <c r="C58" s="39" t="s">
        <v>81</v>
      </c>
      <c r="D58" s="40" t="s">
        <v>82</v>
      </c>
      <c r="E58" s="40"/>
      <c r="F58" s="18" t="s">
        <v>101</v>
      </c>
      <c r="G58" s="19" t="s">
        <v>102</v>
      </c>
      <c r="H58" s="20">
        <f>H59*H60*((100-H62)/(100*H61))</f>
        <v>0.84740833333333343</v>
      </c>
      <c r="I58" s="17"/>
    </row>
    <row r="59" spans="1:9" ht="23.25">
      <c r="A59" s="29" t="s">
        <v>11</v>
      </c>
      <c r="B59" s="29"/>
      <c r="C59" s="29" t="s">
        <v>92</v>
      </c>
      <c r="D59" s="29" t="s">
        <v>93</v>
      </c>
      <c r="E59" s="29"/>
      <c r="F59" s="24" t="s">
        <v>132</v>
      </c>
      <c r="G59" s="21" t="s">
        <v>133</v>
      </c>
      <c r="H59" s="23">
        <v>1</v>
      </c>
      <c r="I59" s="22"/>
    </row>
    <row r="60" spans="1:9" ht="26.25">
      <c r="A60" s="29" t="s">
        <v>11</v>
      </c>
      <c r="B60" s="29"/>
      <c r="C60" s="29" t="s">
        <v>92</v>
      </c>
      <c r="D60" s="29" t="s">
        <v>93</v>
      </c>
      <c r="E60" s="29"/>
      <c r="F60" s="24" t="s">
        <v>134</v>
      </c>
      <c r="G60" s="21" t="s">
        <v>135</v>
      </c>
      <c r="H60" s="23">
        <f>3.5*365</f>
        <v>1277.5</v>
      </c>
      <c r="I60" s="22"/>
    </row>
    <row r="61" spans="1:9" ht="26.25">
      <c r="A61" s="29" t="s">
        <v>11</v>
      </c>
      <c r="B61" s="29"/>
      <c r="C61" s="29" t="s">
        <v>92</v>
      </c>
      <c r="D61" s="29" t="s">
        <v>93</v>
      </c>
      <c r="E61" s="29"/>
      <c r="F61" s="24" t="s">
        <v>136</v>
      </c>
      <c r="G61" s="21" t="s">
        <v>137</v>
      </c>
      <c r="H61" s="23">
        <v>1500</v>
      </c>
      <c r="I61" s="22"/>
    </row>
    <row r="62" spans="1:9" ht="31.5">
      <c r="A62" s="28" t="s">
        <v>11</v>
      </c>
      <c r="B62" s="28"/>
      <c r="C62" s="39" t="s">
        <v>81</v>
      </c>
      <c r="D62" s="40" t="s">
        <v>82</v>
      </c>
      <c r="E62" s="40"/>
      <c r="F62" s="18" t="s">
        <v>138</v>
      </c>
      <c r="G62" s="19" t="s">
        <v>139</v>
      </c>
      <c r="H62" s="20">
        <v>0.5</v>
      </c>
      <c r="I62" s="17" t="s">
        <v>140</v>
      </c>
    </row>
    <row r="63" spans="1:9" ht="21">
      <c r="A63" s="74" t="s">
        <v>141</v>
      </c>
      <c r="B63" s="74"/>
      <c r="C63" s="74"/>
      <c r="D63" s="74"/>
      <c r="E63" s="74"/>
      <c r="F63" s="74"/>
      <c r="G63" s="74"/>
      <c r="H63" s="74"/>
      <c r="I63" s="74"/>
    </row>
    <row r="64" spans="1:9" ht="15.75" thickBot="1">
      <c r="C64"/>
      <c r="H64" s="12"/>
      <c r="I64"/>
    </row>
    <row r="65" spans="3:9">
      <c r="C65"/>
      <c r="G65" s="47" t="s">
        <v>142</v>
      </c>
      <c r="H65" s="46" t="s">
        <v>143</v>
      </c>
      <c r="I65"/>
    </row>
    <row r="66" spans="3:9" ht="18.75">
      <c r="C66"/>
      <c r="G66" s="48">
        <v>230</v>
      </c>
      <c r="H66" s="48">
        <v>25</v>
      </c>
      <c r="I66"/>
    </row>
    <row r="67" spans="3:9" ht="18.75">
      <c r="C67"/>
      <c r="G67" s="48">
        <v>415</v>
      </c>
      <c r="H67" s="49">
        <v>40</v>
      </c>
      <c r="I67"/>
    </row>
    <row r="68" spans="3:9" ht="18.75">
      <c r="C68"/>
      <c r="G68" s="48">
        <v>570</v>
      </c>
      <c r="H68" s="49">
        <v>50</v>
      </c>
      <c r="I68"/>
    </row>
    <row r="69" spans="3:9" ht="18.75">
      <c r="C69"/>
      <c r="G69" s="48">
        <v>715</v>
      </c>
      <c r="H69" s="48">
        <v>60</v>
      </c>
      <c r="I69"/>
    </row>
    <row r="70" spans="3:9" ht="18.75">
      <c r="C70"/>
      <c r="G70" s="48">
        <v>940</v>
      </c>
      <c r="H70" s="48">
        <v>75</v>
      </c>
      <c r="I70"/>
    </row>
    <row r="71" spans="3:9" ht="18.75">
      <c r="C71"/>
      <c r="G71" s="48">
        <v>1227</v>
      </c>
      <c r="H71" s="49">
        <v>90</v>
      </c>
      <c r="I71"/>
    </row>
    <row r="72" spans="3:9" ht="18.75">
      <c r="C72"/>
      <c r="G72" s="48">
        <v>1350</v>
      </c>
      <c r="H72" s="48">
        <v>100</v>
      </c>
      <c r="I72"/>
    </row>
    <row r="73" spans="3:9" ht="18.75">
      <c r="G73" s="48">
        <v>2180</v>
      </c>
      <c r="H73" s="48">
        <v>150</v>
      </c>
      <c r="I73"/>
    </row>
    <row r="74" spans="3:9" ht="19.5" thickBot="1">
      <c r="G74" s="50">
        <v>3090</v>
      </c>
      <c r="H74" s="50">
        <v>200</v>
      </c>
      <c r="I74"/>
    </row>
    <row r="75" spans="3:9">
      <c r="G75" s="4"/>
      <c r="H75" s="7"/>
      <c r="I75"/>
    </row>
  </sheetData>
  <mergeCells count="9">
    <mergeCell ref="A2:I2"/>
    <mergeCell ref="A49:I49"/>
    <mergeCell ref="A63:I63"/>
    <mergeCell ref="A3:I3"/>
    <mergeCell ref="A34:I34"/>
    <mergeCell ref="A30:I30"/>
    <mergeCell ref="A57:I57"/>
    <mergeCell ref="A41:I41"/>
    <mergeCell ref="A45:I45"/>
  </mergeCells>
  <phoneticPr fontId="7" type="noConversion"/>
  <dataValidations count="2">
    <dataValidation type="list" allowBlank="1" showInputMessage="1" showErrorMessage="1" sqref="H50:H51" xr:uid="{051A5D40-59C1-44F0-B3AE-2C8B62359261}">
      <formula1>"Option 1,Option 2"</formula1>
    </dataValidation>
    <dataValidation type="list" allowBlank="1" showInputMessage="1" showErrorMessage="1" sqref="H52" xr:uid="{5F584C5E-9F1E-4D15-B39C-28BE0A10A7D1}">
      <formula1>$G$66:$G$74</formula1>
    </dataValidation>
  </dataValidations>
  <hyperlinks>
    <hyperlink ref="H18" r:id="rId1" display="JD@gmail.com" xr:uid="{ABF1BF02-771F-48E2-9AE4-67FF6A39E2D6}"/>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1EA3D54-7A15-4DB4-9786-1F5BF380C9A9}">
          <x14:formula1>
            <xm:f>'IWA Properties'!$A$2:$A$277</xm:f>
          </x14:formula1>
          <xm:sqref>E4:E29 E31</xm:sqref>
        </x14:dataValidation>
        <x14:dataValidation type="list" allowBlank="1" showInputMessage="1" showErrorMessage="1" xr:uid="{56745000-45A2-4F3E-8ECD-F802BE5CD083}">
          <x14:formula1>
            <xm:f>'IWA Properties'!$B$2:$B$481</xm:f>
          </x14:formula1>
          <xm:sqref>H22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91F57-E365-445F-AFCA-30C0EA3DA932}">
  <dimension ref="A1:B481"/>
  <sheetViews>
    <sheetView zoomScale="120" zoomScaleNormal="120" workbookViewId="0">
      <selection activeCell="B45" sqref="B45"/>
    </sheetView>
  </sheetViews>
  <sheetFormatPr defaultColWidth="8.85546875" defaultRowHeight="15"/>
  <cols>
    <col min="1" max="1" width="53.28515625" bestFit="1" customWidth="1"/>
    <col min="2" max="2" width="150.5703125" customWidth="1"/>
  </cols>
  <sheetData>
    <row r="1" spans="1:2">
      <c r="A1" s="69" t="s">
        <v>340</v>
      </c>
      <c r="B1" s="70" t="s">
        <v>341</v>
      </c>
    </row>
    <row r="2" spans="1:2">
      <c r="A2" t="s">
        <v>342</v>
      </c>
      <c r="B2" t="s">
        <v>343</v>
      </c>
    </row>
    <row r="3" spans="1:2">
      <c r="A3" t="s">
        <v>344</v>
      </c>
      <c r="B3" t="s">
        <v>345</v>
      </c>
    </row>
    <row r="4" spans="1:2">
      <c r="A4" t="s">
        <v>346</v>
      </c>
      <c r="B4" t="s">
        <v>347</v>
      </c>
    </row>
    <row r="5" spans="1:2">
      <c r="A5" t="s">
        <v>48</v>
      </c>
      <c r="B5" t="s">
        <v>348</v>
      </c>
    </row>
    <row r="6" spans="1:2">
      <c r="A6" t="s">
        <v>57</v>
      </c>
      <c r="B6" t="s">
        <v>349</v>
      </c>
    </row>
    <row r="7" spans="1:2">
      <c r="A7" t="s">
        <v>350</v>
      </c>
      <c r="B7" t="s">
        <v>351</v>
      </c>
    </row>
    <row r="8" spans="1:2">
      <c r="A8" t="s">
        <v>352</v>
      </c>
      <c r="B8" t="s">
        <v>353</v>
      </c>
    </row>
    <row r="9" spans="1:2">
      <c r="A9" t="s">
        <v>354</v>
      </c>
      <c r="B9" t="s">
        <v>355</v>
      </c>
    </row>
    <row r="10" spans="1:2">
      <c r="A10" t="s">
        <v>356</v>
      </c>
      <c r="B10" t="s">
        <v>357</v>
      </c>
    </row>
    <row r="11" spans="1:2">
      <c r="A11" t="s">
        <v>39</v>
      </c>
      <c r="B11" t="s">
        <v>358</v>
      </c>
    </row>
    <row r="12" spans="1:2">
      <c r="A12" t="s">
        <v>359</v>
      </c>
      <c r="B12" t="s">
        <v>360</v>
      </c>
    </row>
    <row r="13" spans="1:2">
      <c r="A13" t="s">
        <v>361</v>
      </c>
      <c r="B13" t="s">
        <v>362</v>
      </c>
    </row>
    <row r="14" spans="1:2">
      <c r="A14" t="s">
        <v>363</v>
      </c>
      <c r="B14" t="s">
        <v>364</v>
      </c>
    </row>
    <row r="15" spans="1:2">
      <c r="A15" t="s">
        <v>365</v>
      </c>
      <c r="B15" t="s">
        <v>366</v>
      </c>
    </row>
    <row r="16" spans="1:2">
      <c r="A16" t="s">
        <v>367</v>
      </c>
      <c r="B16" t="s">
        <v>368</v>
      </c>
    </row>
    <row r="17" spans="1:2">
      <c r="A17" t="s">
        <v>369</v>
      </c>
      <c r="B17" t="s">
        <v>370</v>
      </c>
    </row>
    <row r="18" spans="1:2">
      <c r="A18" t="s">
        <v>371</v>
      </c>
      <c r="B18" t="s">
        <v>372</v>
      </c>
    </row>
    <row r="19" spans="1:2">
      <c r="A19" t="s">
        <v>17</v>
      </c>
      <c r="B19" t="s">
        <v>373</v>
      </c>
    </row>
    <row r="20" spans="1:2">
      <c r="A20" t="s">
        <v>20</v>
      </c>
      <c r="B20" t="s">
        <v>374</v>
      </c>
    </row>
    <row r="21" spans="1:2">
      <c r="A21" t="s">
        <v>25</v>
      </c>
      <c r="B21" t="s">
        <v>375</v>
      </c>
    </row>
    <row r="22" spans="1:2">
      <c r="A22" t="s">
        <v>376</v>
      </c>
      <c r="B22" t="s">
        <v>377</v>
      </c>
    </row>
    <row r="23" spans="1:2">
      <c r="A23" t="s">
        <v>378</v>
      </c>
      <c r="B23" t="s">
        <v>379</v>
      </c>
    </row>
    <row r="24" spans="1:2">
      <c r="A24" t="s">
        <v>380</v>
      </c>
      <c r="B24" t="s">
        <v>381</v>
      </c>
    </row>
    <row r="25" spans="1:2">
      <c r="A25" t="s">
        <v>382</v>
      </c>
      <c r="B25" t="s">
        <v>383</v>
      </c>
    </row>
    <row r="26" spans="1:2">
      <c r="A26" t="s">
        <v>384</v>
      </c>
      <c r="B26" t="s">
        <v>385</v>
      </c>
    </row>
    <row r="27" spans="1:2">
      <c r="A27" t="s">
        <v>386</v>
      </c>
      <c r="B27" t="s">
        <v>387</v>
      </c>
    </row>
    <row r="28" spans="1:2">
      <c r="A28" t="s">
        <v>388</v>
      </c>
      <c r="B28" t="s">
        <v>389</v>
      </c>
    </row>
    <row r="29" spans="1:2">
      <c r="A29" t="s">
        <v>390</v>
      </c>
      <c r="B29" t="s">
        <v>391</v>
      </c>
    </row>
    <row r="30" spans="1:2">
      <c r="A30" t="s">
        <v>392</v>
      </c>
      <c r="B30" t="s">
        <v>393</v>
      </c>
    </row>
    <row r="31" spans="1:2">
      <c r="A31" t="s">
        <v>394</v>
      </c>
      <c r="B31" t="s">
        <v>395</v>
      </c>
    </row>
    <row r="32" spans="1:2">
      <c r="A32" t="s">
        <v>396</v>
      </c>
      <c r="B32" t="s">
        <v>397</v>
      </c>
    </row>
    <row r="33" spans="1:2">
      <c r="A33" t="s">
        <v>398</v>
      </c>
      <c r="B33" t="s">
        <v>399</v>
      </c>
    </row>
    <row r="34" spans="1:2">
      <c r="A34" s="71" t="s">
        <v>66</v>
      </c>
      <c r="B34" t="s">
        <v>400</v>
      </c>
    </row>
    <row r="35" spans="1:2">
      <c r="A35" s="71" t="s">
        <v>69</v>
      </c>
      <c r="B35" t="s">
        <v>401</v>
      </c>
    </row>
    <row r="36" spans="1:2">
      <c r="A36" s="71" t="s">
        <v>72</v>
      </c>
      <c r="B36" t="s">
        <v>402</v>
      </c>
    </row>
    <row r="37" spans="1:2">
      <c r="A37" s="71" t="s">
        <v>31</v>
      </c>
      <c r="B37" t="s">
        <v>403</v>
      </c>
    </row>
    <row r="38" spans="1:2">
      <c r="A38" s="71" t="s">
        <v>28</v>
      </c>
      <c r="B38" t="s">
        <v>404</v>
      </c>
    </row>
    <row r="39" spans="1:2">
      <c r="A39" s="71" t="s">
        <v>34</v>
      </c>
      <c r="B39" t="s">
        <v>405</v>
      </c>
    </row>
    <row r="40" spans="1:2">
      <c r="A40" t="s">
        <v>406</v>
      </c>
      <c r="B40" t="s">
        <v>407</v>
      </c>
    </row>
    <row r="41" spans="1:2">
      <c r="A41" t="s">
        <v>408</v>
      </c>
      <c r="B41" t="s">
        <v>409</v>
      </c>
    </row>
    <row r="42" spans="1:2">
      <c r="A42" t="s">
        <v>410</v>
      </c>
      <c r="B42" t="s">
        <v>411</v>
      </c>
    </row>
    <row r="43" spans="1:2">
      <c r="A43" t="s">
        <v>412</v>
      </c>
      <c r="B43" t="s">
        <v>413</v>
      </c>
    </row>
    <row r="44" spans="1:2">
      <c r="A44" t="s">
        <v>414</v>
      </c>
      <c r="B44" t="s">
        <v>415</v>
      </c>
    </row>
    <row r="45" spans="1:2">
      <c r="A45" t="s">
        <v>416</v>
      </c>
      <c r="B45" t="s">
        <v>417</v>
      </c>
    </row>
    <row r="46" spans="1:2">
      <c r="A46" t="s">
        <v>418</v>
      </c>
      <c r="B46" t="s">
        <v>419</v>
      </c>
    </row>
    <row r="47" spans="1:2">
      <c r="A47" t="s">
        <v>420</v>
      </c>
      <c r="B47" t="s">
        <v>421</v>
      </c>
    </row>
    <row r="48" spans="1:2">
      <c r="A48" t="s">
        <v>422</v>
      </c>
      <c r="B48" t="s">
        <v>423</v>
      </c>
    </row>
    <row r="49" spans="1:2">
      <c r="A49" t="s">
        <v>424</v>
      </c>
      <c r="B49" t="s">
        <v>425</v>
      </c>
    </row>
    <row r="50" spans="1:2">
      <c r="A50" t="s">
        <v>426</v>
      </c>
      <c r="B50" t="s">
        <v>427</v>
      </c>
    </row>
    <row r="51" spans="1:2">
      <c r="A51" t="s">
        <v>428</v>
      </c>
      <c r="B51" t="s">
        <v>429</v>
      </c>
    </row>
    <row r="52" spans="1:2">
      <c r="A52" t="s">
        <v>430</v>
      </c>
      <c r="B52" t="s">
        <v>431</v>
      </c>
    </row>
    <row r="53" spans="1:2">
      <c r="A53" t="s">
        <v>432</v>
      </c>
      <c r="B53" t="s">
        <v>433</v>
      </c>
    </row>
    <row r="54" spans="1:2">
      <c r="A54" t="s">
        <v>434</v>
      </c>
      <c r="B54" t="s">
        <v>435</v>
      </c>
    </row>
    <row r="55" spans="1:2">
      <c r="A55" t="s">
        <v>436</v>
      </c>
      <c r="B55" t="s">
        <v>437</v>
      </c>
    </row>
    <row r="56" spans="1:2">
      <c r="A56" t="s">
        <v>438</v>
      </c>
      <c r="B56" t="s">
        <v>439</v>
      </c>
    </row>
    <row r="57" spans="1:2">
      <c r="A57" t="s">
        <v>440</v>
      </c>
      <c r="B57" t="s">
        <v>441</v>
      </c>
    </row>
    <row r="58" spans="1:2">
      <c r="A58" t="s">
        <v>442</v>
      </c>
      <c r="B58" t="s">
        <v>443</v>
      </c>
    </row>
    <row r="59" spans="1:2">
      <c r="A59" t="s">
        <v>444</v>
      </c>
      <c r="B59" t="s">
        <v>445</v>
      </c>
    </row>
    <row r="60" spans="1:2">
      <c r="A60" t="s">
        <v>446</v>
      </c>
      <c r="B60" t="s">
        <v>447</v>
      </c>
    </row>
    <row r="61" spans="1:2">
      <c r="A61" t="s">
        <v>448</v>
      </c>
      <c r="B61" t="s">
        <v>449</v>
      </c>
    </row>
    <row r="62" spans="1:2">
      <c r="A62" t="s">
        <v>450</v>
      </c>
      <c r="B62" t="s">
        <v>451</v>
      </c>
    </row>
    <row r="63" spans="1:2">
      <c r="A63" t="s">
        <v>452</v>
      </c>
      <c r="B63" t="s">
        <v>453</v>
      </c>
    </row>
    <row r="64" spans="1:2">
      <c r="A64" t="s">
        <v>454</v>
      </c>
      <c r="B64" t="s">
        <v>455</v>
      </c>
    </row>
    <row r="65" spans="1:2">
      <c r="A65" t="s">
        <v>456</v>
      </c>
      <c r="B65" t="s">
        <v>457</v>
      </c>
    </row>
    <row r="66" spans="1:2">
      <c r="A66" t="s">
        <v>458</v>
      </c>
      <c r="B66" t="s">
        <v>459</v>
      </c>
    </row>
    <row r="67" spans="1:2">
      <c r="A67" t="s">
        <v>460</v>
      </c>
      <c r="B67" t="s">
        <v>461</v>
      </c>
    </row>
    <row r="68" spans="1:2">
      <c r="A68" t="s">
        <v>462</v>
      </c>
      <c r="B68" t="s">
        <v>463</v>
      </c>
    </row>
    <row r="69" spans="1:2">
      <c r="A69" t="s">
        <v>464</v>
      </c>
      <c r="B69" t="s">
        <v>465</v>
      </c>
    </row>
    <row r="70" spans="1:2">
      <c r="A70" t="s">
        <v>466</v>
      </c>
      <c r="B70" t="s">
        <v>467</v>
      </c>
    </row>
    <row r="71" spans="1:2">
      <c r="A71" t="s">
        <v>468</v>
      </c>
      <c r="B71" t="s">
        <v>469</v>
      </c>
    </row>
    <row r="72" spans="1:2">
      <c r="A72" t="s">
        <v>470</v>
      </c>
      <c r="B72" t="s">
        <v>471</v>
      </c>
    </row>
    <row r="73" spans="1:2">
      <c r="A73" t="s">
        <v>472</v>
      </c>
      <c r="B73" t="s">
        <v>473</v>
      </c>
    </row>
    <row r="74" spans="1:2">
      <c r="A74" t="s">
        <v>474</v>
      </c>
      <c r="B74" t="s">
        <v>475</v>
      </c>
    </row>
    <row r="75" spans="1:2">
      <c r="A75" t="s">
        <v>476</v>
      </c>
      <c r="B75" t="s">
        <v>477</v>
      </c>
    </row>
    <row r="76" spans="1:2">
      <c r="A76" t="s">
        <v>478</v>
      </c>
      <c r="B76" t="s">
        <v>479</v>
      </c>
    </row>
    <row r="77" spans="1:2">
      <c r="A77" t="s">
        <v>480</v>
      </c>
      <c r="B77" t="s">
        <v>481</v>
      </c>
    </row>
    <row r="78" spans="1:2">
      <c r="A78" t="s">
        <v>482</v>
      </c>
      <c r="B78" t="s">
        <v>483</v>
      </c>
    </row>
    <row r="79" spans="1:2">
      <c r="A79" t="s">
        <v>484</v>
      </c>
      <c r="B79" t="s">
        <v>485</v>
      </c>
    </row>
    <row r="80" spans="1:2">
      <c r="A80" t="s">
        <v>486</v>
      </c>
      <c r="B80" t="s">
        <v>487</v>
      </c>
    </row>
    <row r="81" spans="1:2">
      <c r="A81" t="s">
        <v>488</v>
      </c>
      <c r="B81" t="s">
        <v>489</v>
      </c>
    </row>
    <row r="82" spans="1:2">
      <c r="A82" t="s">
        <v>490</v>
      </c>
      <c r="B82" t="s">
        <v>491</v>
      </c>
    </row>
    <row r="83" spans="1:2">
      <c r="A83" t="s">
        <v>492</v>
      </c>
      <c r="B83" t="s">
        <v>493</v>
      </c>
    </row>
    <row r="84" spans="1:2">
      <c r="A84" t="s">
        <v>494</v>
      </c>
      <c r="B84" t="s">
        <v>495</v>
      </c>
    </row>
    <row r="85" spans="1:2">
      <c r="A85" t="s">
        <v>496</v>
      </c>
      <c r="B85" t="s">
        <v>497</v>
      </c>
    </row>
    <row r="86" spans="1:2">
      <c r="A86" t="s">
        <v>498</v>
      </c>
      <c r="B86" t="s">
        <v>499</v>
      </c>
    </row>
    <row r="87" spans="1:2">
      <c r="A87" t="s">
        <v>77</v>
      </c>
      <c r="B87" t="s">
        <v>500</v>
      </c>
    </row>
    <row r="88" spans="1:2">
      <c r="A88" t="s">
        <v>501</v>
      </c>
      <c r="B88" t="s">
        <v>502</v>
      </c>
    </row>
    <row r="89" spans="1:2">
      <c r="A89" t="s">
        <v>503</v>
      </c>
      <c r="B89" t="s">
        <v>504</v>
      </c>
    </row>
    <row r="90" spans="1:2">
      <c r="A90" t="s">
        <v>505</v>
      </c>
      <c r="B90" t="s">
        <v>506</v>
      </c>
    </row>
    <row r="91" spans="1:2">
      <c r="A91" t="s">
        <v>507</v>
      </c>
      <c r="B91" t="s">
        <v>508</v>
      </c>
    </row>
    <row r="92" spans="1:2">
      <c r="A92" t="s">
        <v>509</v>
      </c>
      <c r="B92" t="s">
        <v>510</v>
      </c>
    </row>
    <row r="93" spans="1:2">
      <c r="A93" t="s">
        <v>511</v>
      </c>
      <c r="B93" t="s">
        <v>512</v>
      </c>
    </row>
    <row r="94" spans="1:2">
      <c r="A94" t="s">
        <v>513</v>
      </c>
      <c r="B94" t="s">
        <v>514</v>
      </c>
    </row>
    <row r="95" spans="1:2">
      <c r="A95" t="s">
        <v>515</v>
      </c>
      <c r="B95" t="s">
        <v>516</v>
      </c>
    </row>
    <row r="96" spans="1:2">
      <c r="A96" t="s">
        <v>517</v>
      </c>
      <c r="B96" t="s">
        <v>518</v>
      </c>
    </row>
    <row r="97" spans="1:2">
      <c r="A97" t="s">
        <v>519</v>
      </c>
      <c r="B97" t="s">
        <v>520</v>
      </c>
    </row>
    <row r="98" spans="1:2">
      <c r="A98" t="s">
        <v>521</v>
      </c>
      <c r="B98" t="s">
        <v>522</v>
      </c>
    </row>
    <row r="99" spans="1:2">
      <c r="A99" t="s">
        <v>523</v>
      </c>
      <c r="B99" t="s">
        <v>524</v>
      </c>
    </row>
    <row r="100" spans="1:2">
      <c r="A100" t="s">
        <v>525</v>
      </c>
      <c r="B100" t="s">
        <v>526</v>
      </c>
    </row>
    <row r="101" spans="1:2">
      <c r="A101" t="s">
        <v>527</v>
      </c>
      <c r="B101" t="s">
        <v>528</v>
      </c>
    </row>
    <row r="102" spans="1:2">
      <c r="A102" t="s">
        <v>529</v>
      </c>
      <c r="B102" t="s">
        <v>530</v>
      </c>
    </row>
    <row r="103" spans="1:2">
      <c r="A103" t="s">
        <v>531</v>
      </c>
      <c r="B103" t="s">
        <v>532</v>
      </c>
    </row>
    <row r="104" spans="1:2">
      <c r="A104" t="s">
        <v>533</v>
      </c>
      <c r="B104" t="s">
        <v>534</v>
      </c>
    </row>
    <row r="105" spans="1:2">
      <c r="A105" t="s">
        <v>535</v>
      </c>
      <c r="B105" t="s">
        <v>536</v>
      </c>
    </row>
    <row r="106" spans="1:2">
      <c r="A106" t="s">
        <v>537</v>
      </c>
      <c r="B106" t="s">
        <v>538</v>
      </c>
    </row>
    <row r="107" spans="1:2">
      <c r="A107" t="s">
        <v>539</v>
      </c>
      <c r="B107" t="s">
        <v>540</v>
      </c>
    </row>
    <row r="108" spans="1:2">
      <c r="A108" t="s">
        <v>541</v>
      </c>
      <c r="B108" t="s">
        <v>542</v>
      </c>
    </row>
    <row r="109" spans="1:2">
      <c r="A109" t="s">
        <v>543</v>
      </c>
      <c r="B109" t="s">
        <v>544</v>
      </c>
    </row>
    <row r="110" spans="1:2">
      <c r="A110" t="s">
        <v>545</v>
      </c>
      <c r="B110" t="s">
        <v>546</v>
      </c>
    </row>
    <row r="111" spans="1:2">
      <c r="A111" t="s">
        <v>547</v>
      </c>
      <c r="B111" t="s">
        <v>548</v>
      </c>
    </row>
    <row r="112" spans="1:2">
      <c r="A112" t="s">
        <v>549</v>
      </c>
      <c r="B112" t="s">
        <v>550</v>
      </c>
    </row>
    <row r="113" spans="1:2">
      <c r="A113" t="s">
        <v>551</v>
      </c>
      <c r="B113" t="s">
        <v>552</v>
      </c>
    </row>
    <row r="114" spans="1:2">
      <c r="A114" t="s">
        <v>553</v>
      </c>
      <c r="B114" t="s">
        <v>554</v>
      </c>
    </row>
    <row r="115" spans="1:2">
      <c r="A115" t="s">
        <v>555</v>
      </c>
      <c r="B115" t="s">
        <v>556</v>
      </c>
    </row>
    <row r="116" spans="1:2">
      <c r="A116" t="s">
        <v>557</v>
      </c>
      <c r="B116" t="s">
        <v>558</v>
      </c>
    </row>
    <row r="117" spans="1:2">
      <c r="A117" t="s">
        <v>559</v>
      </c>
      <c r="B117" t="s">
        <v>560</v>
      </c>
    </row>
    <row r="118" spans="1:2">
      <c r="A118" t="s">
        <v>561</v>
      </c>
      <c r="B118" t="s">
        <v>562</v>
      </c>
    </row>
    <row r="119" spans="1:2">
      <c r="A119" t="s">
        <v>563</v>
      </c>
      <c r="B119" t="s">
        <v>564</v>
      </c>
    </row>
    <row r="120" spans="1:2">
      <c r="A120" t="s">
        <v>565</v>
      </c>
      <c r="B120" t="s">
        <v>566</v>
      </c>
    </row>
    <row r="121" spans="1:2">
      <c r="A121" t="s">
        <v>567</v>
      </c>
      <c r="B121" t="s">
        <v>568</v>
      </c>
    </row>
    <row r="122" spans="1:2">
      <c r="A122" t="s">
        <v>569</v>
      </c>
      <c r="B122" t="s">
        <v>570</v>
      </c>
    </row>
    <row r="123" spans="1:2">
      <c r="A123" t="s">
        <v>571</v>
      </c>
      <c r="B123" t="s">
        <v>572</v>
      </c>
    </row>
    <row r="124" spans="1:2">
      <c r="A124" t="s">
        <v>573</v>
      </c>
      <c r="B124" t="s">
        <v>574</v>
      </c>
    </row>
    <row r="125" spans="1:2">
      <c r="A125" t="s">
        <v>575</v>
      </c>
      <c r="B125" t="s">
        <v>576</v>
      </c>
    </row>
    <row r="126" spans="1:2">
      <c r="A126" t="s">
        <v>577</v>
      </c>
      <c r="B126" t="s">
        <v>578</v>
      </c>
    </row>
    <row r="127" spans="1:2">
      <c r="A127" t="s">
        <v>579</v>
      </c>
      <c r="B127" t="s">
        <v>580</v>
      </c>
    </row>
    <row r="128" spans="1:2">
      <c r="A128" t="s">
        <v>581</v>
      </c>
      <c r="B128" t="s">
        <v>582</v>
      </c>
    </row>
    <row r="129" spans="1:2">
      <c r="A129" t="s">
        <v>583</v>
      </c>
      <c r="B129" t="s">
        <v>584</v>
      </c>
    </row>
    <row r="130" spans="1:2">
      <c r="A130" t="s">
        <v>585</v>
      </c>
      <c r="B130" t="s">
        <v>586</v>
      </c>
    </row>
    <row r="131" spans="1:2">
      <c r="A131" t="s">
        <v>587</v>
      </c>
      <c r="B131" t="s">
        <v>588</v>
      </c>
    </row>
    <row r="132" spans="1:2">
      <c r="A132" t="s">
        <v>589</v>
      </c>
      <c r="B132" t="s">
        <v>590</v>
      </c>
    </row>
    <row r="133" spans="1:2">
      <c r="A133" t="s">
        <v>591</v>
      </c>
      <c r="B133" t="s">
        <v>592</v>
      </c>
    </row>
    <row r="134" spans="1:2">
      <c r="A134" t="s">
        <v>593</v>
      </c>
      <c r="B134" t="s">
        <v>594</v>
      </c>
    </row>
    <row r="135" spans="1:2">
      <c r="A135" t="s">
        <v>595</v>
      </c>
      <c r="B135" t="s">
        <v>596</v>
      </c>
    </row>
    <row r="136" spans="1:2">
      <c r="A136" t="s">
        <v>597</v>
      </c>
      <c r="B136" t="s">
        <v>598</v>
      </c>
    </row>
    <row r="137" spans="1:2">
      <c r="A137" t="s">
        <v>83</v>
      </c>
      <c r="B137" t="s">
        <v>599</v>
      </c>
    </row>
    <row r="138" spans="1:2">
      <c r="A138" t="s">
        <v>600</v>
      </c>
      <c r="B138" t="s">
        <v>601</v>
      </c>
    </row>
    <row r="139" spans="1:2">
      <c r="A139" t="s">
        <v>602</v>
      </c>
      <c r="B139" t="s">
        <v>603</v>
      </c>
    </row>
    <row r="140" spans="1:2">
      <c r="A140" t="s">
        <v>604</v>
      </c>
      <c r="B140" t="s">
        <v>605</v>
      </c>
    </row>
    <row r="141" spans="1:2">
      <c r="A141" t="s">
        <v>606</v>
      </c>
      <c r="B141" t="s">
        <v>607</v>
      </c>
    </row>
    <row r="142" spans="1:2">
      <c r="A142" t="s">
        <v>608</v>
      </c>
      <c r="B142" t="s">
        <v>609</v>
      </c>
    </row>
    <row r="143" spans="1:2">
      <c r="A143" t="s">
        <v>610</v>
      </c>
      <c r="B143" t="s">
        <v>611</v>
      </c>
    </row>
    <row r="144" spans="1:2">
      <c r="A144" t="s">
        <v>612</v>
      </c>
      <c r="B144" t="s">
        <v>613</v>
      </c>
    </row>
    <row r="145" spans="1:2">
      <c r="A145" t="s">
        <v>614</v>
      </c>
      <c r="B145" t="s">
        <v>615</v>
      </c>
    </row>
    <row r="146" spans="1:2">
      <c r="A146" t="s">
        <v>616</v>
      </c>
      <c r="B146" t="s">
        <v>617</v>
      </c>
    </row>
    <row r="147" spans="1:2">
      <c r="A147" t="s">
        <v>618</v>
      </c>
      <c r="B147" t="s">
        <v>619</v>
      </c>
    </row>
    <row r="148" spans="1:2">
      <c r="A148" t="s">
        <v>620</v>
      </c>
      <c r="B148" t="s">
        <v>621</v>
      </c>
    </row>
    <row r="149" spans="1:2">
      <c r="A149" t="s">
        <v>622</v>
      </c>
      <c r="B149" t="s">
        <v>623</v>
      </c>
    </row>
    <row r="150" spans="1:2">
      <c r="A150" t="s">
        <v>624</v>
      </c>
      <c r="B150" t="s">
        <v>625</v>
      </c>
    </row>
    <row r="151" spans="1:2">
      <c r="A151" t="s">
        <v>626</v>
      </c>
      <c r="B151" t="s">
        <v>627</v>
      </c>
    </row>
    <row r="152" spans="1:2">
      <c r="A152" t="s">
        <v>628</v>
      </c>
      <c r="B152" t="s">
        <v>629</v>
      </c>
    </row>
    <row r="153" spans="1:2">
      <c r="A153" t="s">
        <v>630</v>
      </c>
      <c r="B153" t="s">
        <v>64</v>
      </c>
    </row>
    <row r="154" spans="1:2">
      <c r="A154" t="s">
        <v>631</v>
      </c>
      <c r="B154" t="s">
        <v>632</v>
      </c>
    </row>
    <row r="155" spans="1:2">
      <c r="A155" t="s">
        <v>633</v>
      </c>
      <c r="B155" t="s">
        <v>634</v>
      </c>
    </row>
    <row r="156" spans="1:2">
      <c r="A156" t="s">
        <v>635</v>
      </c>
      <c r="B156" t="s">
        <v>636</v>
      </c>
    </row>
    <row r="157" spans="1:2">
      <c r="A157" t="s">
        <v>637</v>
      </c>
      <c r="B157" t="s">
        <v>638</v>
      </c>
    </row>
    <row r="158" spans="1:2">
      <c r="A158" t="s">
        <v>639</v>
      </c>
      <c r="B158" t="s">
        <v>640</v>
      </c>
    </row>
    <row r="159" spans="1:2">
      <c r="A159" t="s">
        <v>641</v>
      </c>
      <c r="B159" t="s">
        <v>642</v>
      </c>
    </row>
    <row r="160" spans="1:2">
      <c r="A160" t="s">
        <v>643</v>
      </c>
      <c r="B160" t="s">
        <v>644</v>
      </c>
    </row>
    <row r="161" spans="1:2">
      <c r="A161" t="s">
        <v>645</v>
      </c>
      <c r="B161" t="s">
        <v>646</v>
      </c>
    </row>
    <row r="162" spans="1:2">
      <c r="A162" t="s">
        <v>647</v>
      </c>
      <c r="B162" t="s">
        <v>648</v>
      </c>
    </row>
    <row r="163" spans="1:2">
      <c r="A163" t="s">
        <v>649</v>
      </c>
      <c r="B163" t="s">
        <v>650</v>
      </c>
    </row>
    <row r="164" spans="1:2">
      <c r="A164" t="s">
        <v>651</v>
      </c>
      <c r="B164" t="s">
        <v>652</v>
      </c>
    </row>
    <row r="165" spans="1:2">
      <c r="A165" t="s">
        <v>653</v>
      </c>
      <c r="B165" t="s">
        <v>654</v>
      </c>
    </row>
    <row r="166" spans="1:2">
      <c r="A166" t="s">
        <v>655</v>
      </c>
      <c r="B166" t="s">
        <v>656</v>
      </c>
    </row>
    <row r="167" spans="1:2">
      <c r="A167" t="s">
        <v>657</v>
      </c>
      <c r="B167" t="s">
        <v>658</v>
      </c>
    </row>
    <row r="168" spans="1:2">
      <c r="A168" t="s">
        <v>659</v>
      </c>
      <c r="B168" t="s">
        <v>660</v>
      </c>
    </row>
    <row r="169" spans="1:2">
      <c r="A169" t="s">
        <v>661</v>
      </c>
      <c r="B169" t="s">
        <v>662</v>
      </c>
    </row>
    <row r="170" spans="1:2">
      <c r="A170" t="s">
        <v>663</v>
      </c>
      <c r="B170" t="s">
        <v>664</v>
      </c>
    </row>
    <row r="171" spans="1:2">
      <c r="A171" t="s">
        <v>665</v>
      </c>
      <c r="B171" t="s">
        <v>666</v>
      </c>
    </row>
    <row r="172" spans="1:2">
      <c r="A172" t="s">
        <v>667</v>
      </c>
      <c r="B172" t="s">
        <v>668</v>
      </c>
    </row>
    <row r="173" spans="1:2">
      <c r="A173" t="s">
        <v>669</v>
      </c>
      <c r="B173" t="s">
        <v>670</v>
      </c>
    </row>
    <row r="174" spans="1:2">
      <c r="A174" t="s">
        <v>671</v>
      </c>
      <c r="B174" t="s">
        <v>672</v>
      </c>
    </row>
    <row r="175" spans="1:2">
      <c r="A175" t="s">
        <v>673</v>
      </c>
      <c r="B175" t="s">
        <v>674</v>
      </c>
    </row>
    <row r="176" spans="1:2">
      <c r="A176" t="s">
        <v>675</v>
      </c>
      <c r="B176" t="s">
        <v>676</v>
      </c>
    </row>
    <row r="177" spans="1:2">
      <c r="A177" t="s">
        <v>677</v>
      </c>
      <c r="B177" t="s">
        <v>678</v>
      </c>
    </row>
    <row r="178" spans="1:2">
      <c r="A178" t="s">
        <v>679</v>
      </c>
      <c r="B178" t="s">
        <v>680</v>
      </c>
    </row>
    <row r="179" spans="1:2">
      <c r="A179" t="s">
        <v>681</v>
      </c>
      <c r="B179" t="s">
        <v>682</v>
      </c>
    </row>
    <row r="180" spans="1:2">
      <c r="A180" t="s">
        <v>683</v>
      </c>
      <c r="B180" t="s">
        <v>684</v>
      </c>
    </row>
    <row r="181" spans="1:2">
      <c r="A181" t="s">
        <v>685</v>
      </c>
      <c r="B181" t="s">
        <v>686</v>
      </c>
    </row>
    <row r="182" spans="1:2">
      <c r="A182" t="s">
        <v>687</v>
      </c>
      <c r="B182" t="s">
        <v>688</v>
      </c>
    </row>
    <row r="183" spans="1:2">
      <c r="A183" t="s">
        <v>689</v>
      </c>
      <c r="B183" t="s">
        <v>690</v>
      </c>
    </row>
    <row r="184" spans="1:2">
      <c r="A184" t="s">
        <v>691</v>
      </c>
      <c r="B184" t="s">
        <v>692</v>
      </c>
    </row>
    <row r="185" spans="1:2">
      <c r="A185" t="s">
        <v>693</v>
      </c>
      <c r="B185" t="s">
        <v>694</v>
      </c>
    </row>
    <row r="186" spans="1:2">
      <c r="A186" t="s">
        <v>695</v>
      </c>
      <c r="B186" t="s">
        <v>696</v>
      </c>
    </row>
    <row r="187" spans="1:2">
      <c r="A187" t="s">
        <v>697</v>
      </c>
      <c r="B187" t="s">
        <v>698</v>
      </c>
    </row>
    <row r="188" spans="1:2">
      <c r="A188" t="s">
        <v>699</v>
      </c>
      <c r="B188" t="s">
        <v>700</v>
      </c>
    </row>
    <row r="189" spans="1:2">
      <c r="A189" t="s">
        <v>701</v>
      </c>
      <c r="B189" t="s">
        <v>702</v>
      </c>
    </row>
    <row r="190" spans="1:2">
      <c r="A190" t="s">
        <v>703</v>
      </c>
      <c r="B190" t="s">
        <v>704</v>
      </c>
    </row>
    <row r="191" spans="1:2">
      <c r="A191" t="s">
        <v>705</v>
      </c>
      <c r="B191" t="s">
        <v>706</v>
      </c>
    </row>
    <row r="192" spans="1:2">
      <c r="A192" t="s">
        <v>707</v>
      </c>
      <c r="B192" t="s">
        <v>708</v>
      </c>
    </row>
    <row r="193" spans="1:2">
      <c r="A193" t="s">
        <v>709</v>
      </c>
      <c r="B193" t="s">
        <v>710</v>
      </c>
    </row>
    <row r="194" spans="1:2">
      <c r="A194" t="s">
        <v>711</v>
      </c>
      <c r="B194" t="s">
        <v>712</v>
      </c>
    </row>
    <row r="195" spans="1:2">
      <c r="A195" t="s">
        <v>713</v>
      </c>
      <c r="B195" t="s">
        <v>714</v>
      </c>
    </row>
    <row r="196" spans="1:2">
      <c r="A196" t="s">
        <v>715</v>
      </c>
      <c r="B196" t="s">
        <v>716</v>
      </c>
    </row>
    <row r="197" spans="1:2">
      <c r="A197" t="s">
        <v>717</v>
      </c>
      <c r="B197" t="s">
        <v>718</v>
      </c>
    </row>
    <row r="198" spans="1:2">
      <c r="A198" t="s">
        <v>62</v>
      </c>
      <c r="B198" t="s">
        <v>719</v>
      </c>
    </row>
    <row r="199" spans="1:2">
      <c r="A199" t="s">
        <v>720</v>
      </c>
      <c r="B199" t="s">
        <v>721</v>
      </c>
    </row>
    <row r="200" spans="1:2">
      <c r="A200" t="s">
        <v>722</v>
      </c>
      <c r="B200" t="s">
        <v>723</v>
      </c>
    </row>
    <row r="201" spans="1:2">
      <c r="A201" t="s">
        <v>724</v>
      </c>
      <c r="B201" t="s">
        <v>725</v>
      </c>
    </row>
    <row r="202" spans="1:2">
      <c r="A202" t="s">
        <v>726</v>
      </c>
      <c r="B202" t="s">
        <v>727</v>
      </c>
    </row>
    <row r="203" spans="1:2">
      <c r="A203" t="s">
        <v>728</v>
      </c>
      <c r="B203" t="s">
        <v>729</v>
      </c>
    </row>
    <row r="204" spans="1:2">
      <c r="A204" t="s">
        <v>730</v>
      </c>
      <c r="B204" t="s">
        <v>731</v>
      </c>
    </row>
    <row r="205" spans="1:2">
      <c r="A205" t="s">
        <v>732</v>
      </c>
      <c r="B205" t="s">
        <v>733</v>
      </c>
    </row>
    <row r="206" spans="1:2">
      <c r="A206" t="s">
        <v>734</v>
      </c>
      <c r="B206" t="s">
        <v>735</v>
      </c>
    </row>
    <row r="207" spans="1:2">
      <c r="A207" t="s">
        <v>736</v>
      </c>
      <c r="B207" t="s">
        <v>737</v>
      </c>
    </row>
    <row r="208" spans="1:2">
      <c r="A208" t="s">
        <v>738</v>
      </c>
      <c r="B208" t="s">
        <v>739</v>
      </c>
    </row>
    <row r="209" spans="1:2">
      <c r="A209" t="s">
        <v>740</v>
      </c>
      <c r="B209" t="s">
        <v>741</v>
      </c>
    </row>
    <row r="210" spans="1:2">
      <c r="A210" t="s">
        <v>742</v>
      </c>
      <c r="B210" t="s">
        <v>743</v>
      </c>
    </row>
    <row r="211" spans="1:2">
      <c r="A211" t="s">
        <v>744</v>
      </c>
      <c r="B211" t="s">
        <v>745</v>
      </c>
    </row>
    <row r="212" spans="1:2">
      <c r="A212" t="s">
        <v>746</v>
      </c>
      <c r="B212" t="s">
        <v>747</v>
      </c>
    </row>
    <row r="213" spans="1:2">
      <c r="A213" t="s">
        <v>748</v>
      </c>
      <c r="B213" t="s">
        <v>749</v>
      </c>
    </row>
    <row r="214" spans="1:2">
      <c r="A214" t="s">
        <v>750</v>
      </c>
      <c r="B214" t="s">
        <v>751</v>
      </c>
    </row>
    <row r="215" spans="1:2">
      <c r="A215" t="s">
        <v>752</v>
      </c>
      <c r="B215" t="s">
        <v>753</v>
      </c>
    </row>
    <row r="216" spans="1:2">
      <c r="A216" t="s">
        <v>754</v>
      </c>
      <c r="B216" t="s">
        <v>755</v>
      </c>
    </row>
    <row r="217" spans="1:2">
      <c r="A217" t="s">
        <v>756</v>
      </c>
      <c r="B217" t="s">
        <v>757</v>
      </c>
    </row>
    <row r="218" spans="1:2">
      <c r="A218" t="s">
        <v>758</v>
      </c>
      <c r="B218" t="s">
        <v>759</v>
      </c>
    </row>
    <row r="219" spans="1:2">
      <c r="A219" t="s">
        <v>760</v>
      </c>
      <c r="B219" t="s">
        <v>761</v>
      </c>
    </row>
    <row r="220" spans="1:2">
      <c r="A220" t="s">
        <v>762</v>
      </c>
      <c r="B220" t="s">
        <v>763</v>
      </c>
    </row>
    <row r="221" spans="1:2">
      <c r="A221" t="s">
        <v>764</v>
      </c>
      <c r="B221" t="s">
        <v>765</v>
      </c>
    </row>
    <row r="222" spans="1:2">
      <c r="A222" t="s">
        <v>766</v>
      </c>
      <c r="B222" t="s">
        <v>767</v>
      </c>
    </row>
    <row r="223" spans="1:2">
      <c r="A223" t="s">
        <v>768</v>
      </c>
      <c r="B223" t="s">
        <v>769</v>
      </c>
    </row>
    <row r="224" spans="1:2">
      <c r="A224" t="s">
        <v>770</v>
      </c>
      <c r="B224" t="s">
        <v>771</v>
      </c>
    </row>
    <row r="225" spans="1:2">
      <c r="A225" t="s">
        <v>772</v>
      </c>
      <c r="B225" t="s">
        <v>773</v>
      </c>
    </row>
    <row r="226" spans="1:2">
      <c r="A226" t="s">
        <v>774</v>
      </c>
      <c r="B226" t="s">
        <v>775</v>
      </c>
    </row>
    <row r="227" spans="1:2">
      <c r="A227" t="s">
        <v>776</v>
      </c>
      <c r="B227" t="s">
        <v>777</v>
      </c>
    </row>
    <row r="228" spans="1:2">
      <c r="A228" t="s">
        <v>778</v>
      </c>
      <c r="B228" t="s">
        <v>779</v>
      </c>
    </row>
    <row r="229" spans="1:2">
      <c r="A229" t="s">
        <v>780</v>
      </c>
      <c r="B229" t="s">
        <v>781</v>
      </c>
    </row>
    <row r="230" spans="1:2">
      <c r="A230" t="s">
        <v>782</v>
      </c>
      <c r="B230" t="s">
        <v>783</v>
      </c>
    </row>
    <row r="231" spans="1:2">
      <c r="A231" t="s">
        <v>784</v>
      </c>
      <c r="B231" t="s">
        <v>785</v>
      </c>
    </row>
    <row r="232" spans="1:2">
      <c r="A232" t="s">
        <v>786</v>
      </c>
      <c r="B232" t="s">
        <v>787</v>
      </c>
    </row>
    <row r="233" spans="1:2">
      <c r="A233" t="s">
        <v>788</v>
      </c>
      <c r="B233" t="s">
        <v>789</v>
      </c>
    </row>
    <row r="234" spans="1:2">
      <c r="A234" t="s">
        <v>790</v>
      </c>
      <c r="B234" s="71" t="s">
        <v>791</v>
      </c>
    </row>
    <row r="235" spans="1:2">
      <c r="A235" t="s">
        <v>792</v>
      </c>
      <c r="B235" s="71" t="s">
        <v>793</v>
      </c>
    </row>
    <row r="236" spans="1:2">
      <c r="A236" t="s">
        <v>794</v>
      </c>
      <c r="B236" s="71" t="s">
        <v>795</v>
      </c>
    </row>
    <row r="237" spans="1:2">
      <c r="A237" t="s">
        <v>796</v>
      </c>
      <c r="B237" s="71" t="s">
        <v>797</v>
      </c>
    </row>
    <row r="238" spans="1:2">
      <c r="A238" t="s">
        <v>798</v>
      </c>
      <c r="B238" s="71" t="s">
        <v>799</v>
      </c>
    </row>
    <row r="239" spans="1:2">
      <c r="A239" t="s">
        <v>800</v>
      </c>
      <c r="B239" s="71" t="s">
        <v>801</v>
      </c>
    </row>
    <row r="240" spans="1:2">
      <c r="A240" t="s">
        <v>802</v>
      </c>
      <c r="B240" s="71" t="s">
        <v>803</v>
      </c>
    </row>
    <row r="241" spans="1:2">
      <c r="A241" t="s">
        <v>804</v>
      </c>
      <c r="B241" s="71" t="s">
        <v>805</v>
      </c>
    </row>
    <row r="242" spans="1:2">
      <c r="A242" t="s">
        <v>806</v>
      </c>
      <c r="B242" s="71" t="s">
        <v>807</v>
      </c>
    </row>
    <row r="243" spans="1:2">
      <c r="A243" t="s">
        <v>808</v>
      </c>
      <c r="B243" s="71" t="s">
        <v>809</v>
      </c>
    </row>
    <row r="244" spans="1:2">
      <c r="A244" t="s">
        <v>810</v>
      </c>
      <c r="B244" s="71" t="s">
        <v>811</v>
      </c>
    </row>
    <row r="245" spans="1:2">
      <c r="A245" t="s">
        <v>812</v>
      </c>
      <c r="B245" s="71" t="s">
        <v>813</v>
      </c>
    </row>
    <row r="246" spans="1:2">
      <c r="A246" t="s">
        <v>814</v>
      </c>
      <c r="B246" s="71" t="s">
        <v>815</v>
      </c>
    </row>
    <row r="247" spans="1:2">
      <c r="A247" t="s">
        <v>816</v>
      </c>
      <c r="B247" s="71" t="s">
        <v>817</v>
      </c>
    </row>
    <row r="248" spans="1:2">
      <c r="A248" t="s">
        <v>818</v>
      </c>
      <c r="B248" s="71" t="s">
        <v>819</v>
      </c>
    </row>
    <row r="249" spans="1:2">
      <c r="A249" t="s">
        <v>820</v>
      </c>
      <c r="B249" s="71" t="s">
        <v>821</v>
      </c>
    </row>
    <row r="250" spans="1:2">
      <c r="A250" t="s">
        <v>822</v>
      </c>
      <c r="B250" s="71" t="s">
        <v>823</v>
      </c>
    </row>
    <row r="251" spans="1:2">
      <c r="A251" t="s">
        <v>824</v>
      </c>
      <c r="B251" s="71" t="s">
        <v>825</v>
      </c>
    </row>
    <row r="252" spans="1:2">
      <c r="A252" t="s">
        <v>826</v>
      </c>
      <c r="B252" s="71" t="s">
        <v>827</v>
      </c>
    </row>
    <row r="253" spans="1:2">
      <c r="A253" t="s">
        <v>828</v>
      </c>
      <c r="B253" s="71" t="s">
        <v>829</v>
      </c>
    </row>
    <row r="254" spans="1:2">
      <c r="A254" t="s">
        <v>830</v>
      </c>
      <c r="B254" s="71" t="s">
        <v>831</v>
      </c>
    </row>
    <row r="255" spans="1:2">
      <c r="A255" t="s">
        <v>832</v>
      </c>
      <c r="B255" s="71" t="s">
        <v>833</v>
      </c>
    </row>
    <row r="256" spans="1:2">
      <c r="A256" t="s">
        <v>834</v>
      </c>
      <c r="B256" s="71" t="s">
        <v>835</v>
      </c>
    </row>
    <row r="257" spans="1:2">
      <c r="A257" t="s">
        <v>836</v>
      </c>
      <c r="B257" s="71" t="s">
        <v>837</v>
      </c>
    </row>
    <row r="258" spans="1:2">
      <c r="A258" t="s">
        <v>838</v>
      </c>
      <c r="B258" s="71" t="s">
        <v>839</v>
      </c>
    </row>
    <row r="259" spans="1:2">
      <c r="A259" t="s">
        <v>840</v>
      </c>
      <c r="B259" s="71" t="s">
        <v>841</v>
      </c>
    </row>
    <row r="260" spans="1:2">
      <c r="A260" t="s">
        <v>842</v>
      </c>
      <c r="B260" s="71" t="s">
        <v>843</v>
      </c>
    </row>
    <row r="261" spans="1:2">
      <c r="A261" t="s">
        <v>844</v>
      </c>
      <c r="B261" s="71" t="s">
        <v>845</v>
      </c>
    </row>
    <row r="262" spans="1:2">
      <c r="A262" t="s">
        <v>846</v>
      </c>
      <c r="B262" s="71" t="s">
        <v>847</v>
      </c>
    </row>
    <row r="263" spans="1:2">
      <c r="A263" t="s">
        <v>848</v>
      </c>
      <c r="B263" s="71" t="s">
        <v>849</v>
      </c>
    </row>
    <row r="264" spans="1:2">
      <c r="A264" t="s">
        <v>850</v>
      </c>
      <c r="B264" s="71" t="s">
        <v>851</v>
      </c>
    </row>
    <row r="265" spans="1:2">
      <c r="A265" t="s">
        <v>852</v>
      </c>
      <c r="B265" s="71" t="s">
        <v>853</v>
      </c>
    </row>
    <row r="266" spans="1:2">
      <c r="A266" t="s">
        <v>854</v>
      </c>
      <c r="B266" s="71" t="s">
        <v>855</v>
      </c>
    </row>
    <row r="267" spans="1:2">
      <c r="A267" t="s">
        <v>856</v>
      </c>
      <c r="B267" s="71" t="s">
        <v>857</v>
      </c>
    </row>
    <row r="268" spans="1:2">
      <c r="A268" t="s">
        <v>858</v>
      </c>
      <c r="B268" s="71" t="s">
        <v>859</v>
      </c>
    </row>
    <row r="269" spans="1:2">
      <c r="A269" t="s">
        <v>860</v>
      </c>
      <c r="B269" s="71" t="s">
        <v>861</v>
      </c>
    </row>
    <row r="270" spans="1:2">
      <c r="A270" t="s">
        <v>862</v>
      </c>
      <c r="B270" s="71" t="s">
        <v>863</v>
      </c>
    </row>
    <row r="271" spans="1:2">
      <c r="A271" t="s">
        <v>864</v>
      </c>
      <c r="B271" s="71" t="s">
        <v>865</v>
      </c>
    </row>
    <row r="272" spans="1:2">
      <c r="A272" t="s">
        <v>866</v>
      </c>
      <c r="B272" s="71" t="s">
        <v>867</v>
      </c>
    </row>
    <row r="273" spans="1:2">
      <c r="A273" t="s">
        <v>868</v>
      </c>
      <c r="B273" s="71" t="s">
        <v>869</v>
      </c>
    </row>
    <row r="274" spans="1:2">
      <c r="A274" t="s">
        <v>870</v>
      </c>
      <c r="B274" s="71" t="s">
        <v>871</v>
      </c>
    </row>
    <row r="275" spans="1:2">
      <c r="A275" t="s">
        <v>872</v>
      </c>
      <c r="B275" s="71" t="s">
        <v>873</v>
      </c>
    </row>
    <row r="276" spans="1:2">
      <c r="A276" t="s">
        <v>874</v>
      </c>
      <c r="B276" s="71" t="s">
        <v>875</v>
      </c>
    </row>
    <row r="277" spans="1:2">
      <c r="A277" t="s">
        <v>876</v>
      </c>
      <c r="B277" s="71" t="s">
        <v>877</v>
      </c>
    </row>
    <row r="278" spans="1:2">
      <c r="B278" s="71" t="s">
        <v>878</v>
      </c>
    </row>
    <row r="279" spans="1:2">
      <c r="B279" s="71" t="s">
        <v>879</v>
      </c>
    </row>
    <row r="280" spans="1:2">
      <c r="B280" s="71" t="s">
        <v>880</v>
      </c>
    </row>
    <row r="281" spans="1:2">
      <c r="B281" s="71" t="s">
        <v>881</v>
      </c>
    </row>
    <row r="282" spans="1:2">
      <c r="B282" s="71" t="s">
        <v>882</v>
      </c>
    </row>
    <row r="283" spans="1:2">
      <c r="B283" s="71" t="s">
        <v>883</v>
      </c>
    </row>
    <row r="284" spans="1:2">
      <c r="B284" s="71" t="s">
        <v>884</v>
      </c>
    </row>
    <row r="285" spans="1:2">
      <c r="B285" s="71" t="s">
        <v>885</v>
      </c>
    </row>
    <row r="286" spans="1:2">
      <c r="B286" s="71" t="s">
        <v>886</v>
      </c>
    </row>
    <row r="287" spans="1:2">
      <c r="B287" s="71" t="s">
        <v>887</v>
      </c>
    </row>
    <row r="288" spans="1:2">
      <c r="B288" s="71" t="s">
        <v>888</v>
      </c>
    </row>
    <row r="289" spans="2:2">
      <c r="B289" s="71" t="s">
        <v>889</v>
      </c>
    </row>
    <row r="290" spans="2:2">
      <c r="B290" s="71" t="s">
        <v>890</v>
      </c>
    </row>
    <row r="291" spans="2:2">
      <c r="B291" s="71" t="s">
        <v>891</v>
      </c>
    </row>
    <row r="292" spans="2:2">
      <c r="B292" s="71" t="s">
        <v>892</v>
      </c>
    </row>
    <row r="293" spans="2:2">
      <c r="B293" s="71" t="s">
        <v>893</v>
      </c>
    </row>
    <row r="294" spans="2:2">
      <c r="B294" s="71" t="s">
        <v>894</v>
      </c>
    </row>
    <row r="295" spans="2:2">
      <c r="B295" s="71" t="s">
        <v>895</v>
      </c>
    </row>
    <row r="296" spans="2:2">
      <c r="B296" s="71" t="s">
        <v>896</v>
      </c>
    </row>
    <row r="297" spans="2:2">
      <c r="B297" s="71" t="s">
        <v>897</v>
      </c>
    </row>
    <row r="298" spans="2:2">
      <c r="B298" s="71" t="s">
        <v>898</v>
      </c>
    </row>
    <row r="299" spans="2:2">
      <c r="B299" s="71" t="s">
        <v>899</v>
      </c>
    </row>
    <row r="300" spans="2:2">
      <c r="B300" s="71" t="s">
        <v>900</v>
      </c>
    </row>
    <row r="301" spans="2:2">
      <c r="B301" s="71" t="s">
        <v>901</v>
      </c>
    </row>
    <row r="302" spans="2:2">
      <c r="B302" s="71" t="s">
        <v>902</v>
      </c>
    </row>
    <row r="303" spans="2:2">
      <c r="B303" t="s">
        <v>903</v>
      </c>
    </row>
    <row r="304" spans="2:2">
      <c r="B304" t="s">
        <v>904</v>
      </c>
    </row>
    <row r="305" spans="2:2">
      <c r="B305" t="s">
        <v>905</v>
      </c>
    </row>
    <row r="306" spans="2:2">
      <c r="B306" t="s">
        <v>906</v>
      </c>
    </row>
    <row r="307" spans="2:2">
      <c r="B307" t="s">
        <v>907</v>
      </c>
    </row>
    <row r="308" spans="2:2">
      <c r="B308" t="s">
        <v>908</v>
      </c>
    </row>
    <row r="309" spans="2:2">
      <c r="B309" t="s">
        <v>909</v>
      </c>
    </row>
    <row r="310" spans="2:2">
      <c r="B310" t="s">
        <v>910</v>
      </c>
    </row>
    <row r="311" spans="2:2">
      <c r="B311" t="s">
        <v>911</v>
      </c>
    </row>
    <row r="312" spans="2:2">
      <c r="B312" t="s">
        <v>912</v>
      </c>
    </row>
    <row r="313" spans="2:2">
      <c r="B313" t="s">
        <v>913</v>
      </c>
    </row>
    <row r="314" spans="2:2">
      <c r="B314" t="s">
        <v>914</v>
      </c>
    </row>
    <row r="315" spans="2:2">
      <c r="B315" t="s">
        <v>915</v>
      </c>
    </row>
    <row r="316" spans="2:2">
      <c r="B316" t="s">
        <v>916</v>
      </c>
    </row>
    <row r="317" spans="2:2">
      <c r="B317" t="s">
        <v>917</v>
      </c>
    </row>
    <row r="318" spans="2:2">
      <c r="B318" t="s">
        <v>918</v>
      </c>
    </row>
    <row r="319" spans="2:2">
      <c r="B319" t="s">
        <v>919</v>
      </c>
    </row>
    <row r="320" spans="2:2">
      <c r="B320" t="s">
        <v>920</v>
      </c>
    </row>
    <row r="321" spans="2:2">
      <c r="B321" t="s">
        <v>921</v>
      </c>
    </row>
    <row r="322" spans="2:2">
      <c r="B322" t="s">
        <v>922</v>
      </c>
    </row>
    <row r="323" spans="2:2">
      <c r="B323" t="s">
        <v>923</v>
      </c>
    </row>
    <row r="324" spans="2:2">
      <c r="B324" t="s">
        <v>924</v>
      </c>
    </row>
    <row r="325" spans="2:2">
      <c r="B325" t="s">
        <v>925</v>
      </c>
    </row>
    <row r="326" spans="2:2">
      <c r="B326" t="s">
        <v>926</v>
      </c>
    </row>
    <row r="327" spans="2:2">
      <c r="B327" t="s">
        <v>927</v>
      </c>
    </row>
    <row r="328" spans="2:2">
      <c r="B328" t="s">
        <v>928</v>
      </c>
    </row>
    <row r="329" spans="2:2">
      <c r="B329" t="s">
        <v>929</v>
      </c>
    </row>
    <row r="330" spans="2:2">
      <c r="B330" t="s">
        <v>930</v>
      </c>
    </row>
    <row r="331" spans="2:2">
      <c r="B331" t="s">
        <v>931</v>
      </c>
    </row>
    <row r="332" spans="2:2">
      <c r="B332" t="s">
        <v>932</v>
      </c>
    </row>
    <row r="333" spans="2:2">
      <c r="B333" t="s">
        <v>933</v>
      </c>
    </row>
    <row r="334" spans="2:2">
      <c r="B334" t="s">
        <v>934</v>
      </c>
    </row>
    <row r="335" spans="2:2">
      <c r="B335" t="s">
        <v>935</v>
      </c>
    </row>
    <row r="336" spans="2:2">
      <c r="B336" t="s">
        <v>936</v>
      </c>
    </row>
    <row r="337" spans="2:2">
      <c r="B337" t="s">
        <v>937</v>
      </c>
    </row>
    <row r="338" spans="2:2">
      <c r="B338" t="s">
        <v>938</v>
      </c>
    </row>
    <row r="339" spans="2:2">
      <c r="B339" t="s">
        <v>939</v>
      </c>
    </row>
    <row r="340" spans="2:2">
      <c r="B340" t="s">
        <v>940</v>
      </c>
    </row>
    <row r="341" spans="2:2">
      <c r="B341" t="s">
        <v>941</v>
      </c>
    </row>
    <row r="342" spans="2:2">
      <c r="B342" t="s">
        <v>942</v>
      </c>
    </row>
    <row r="343" spans="2:2">
      <c r="B343" t="s">
        <v>943</v>
      </c>
    </row>
    <row r="344" spans="2:2">
      <c r="B344" t="s">
        <v>944</v>
      </c>
    </row>
    <row r="345" spans="2:2">
      <c r="B345" t="s">
        <v>945</v>
      </c>
    </row>
    <row r="346" spans="2:2">
      <c r="B346" t="s">
        <v>946</v>
      </c>
    </row>
    <row r="347" spans="2:2">
      <c r="B347" t="s">
        <v>947</v>
      </c>
    </row>
    <row r="348" spans="2:2">
      <c r="B348" t="s">
        <v>948</v>
      </c>
    </row>
    <row r="349" spans="2:2">
      <c r="B349" t="s">
        <v>949</v>
      </c>
    </row>
    <row r="350" spans="2:2">
      <c r="B350" t="s">
        <v>950</v>
      </c>
    </row>
    <row r="351" spans="2:2">
      <c r="B351" s="71" t="s">
        <v>951</v>
      </c>
    </row>
    <row r="352" spans="2:2">
      <c r="B352" s="71" t="s">
        <v>952</v>
      </c>
    </row>
    <row r="353" spans="2:2">
      <c r="B353" s="71" t="s">
        <v>953</v>
      </c>
    </row>
    <row r="354" spans="2:2">
      <c r="B354" s="71" t="s">
        <v>954</v>
      </c>
    </row>
    <row r="355" spans="2:2">
      <c r="B355" s="71" t="s">
        <v>955</v>
      </c>
    </row>
    <row r="356" spans="2:2">
      <c r="B356" s="71" t="s">
        <v>956</v>
      </c>
    </row>
    <row r="357" spans="2:2">
      <c r="B357" s="71" t="s">
        <v>957</v>
      </c>
    </row>
    <row r="358" spans="2:2">
      <c r="B358" s="71" t="s">
        <v>958</v>
      </c>
    </row>
    <row r="359" spans="2:2">
      <c r="B359" s="71" t="s">
        <v>959</v>
      </c>
    </row>
    <row r="360" spans="2:2">
      <c r="B360" s="71" t="s">
        <v>960</v>
      </c>
    </row>
    <row r="361" spans="2:2">
      <c r="B361" s="71" t="s">
        <v>961</v>
      </c>
    </row>
    <row r="362" spans="2:2">
      <c r="B362" t="s">
        <v>962</v>
      </c>
    </row>
    <row r="363" spans="2:2">
      <c r="B363" t="s">
        <v>963</v>
      </c>
    </row>
    <row r="364" spans="2:2">
      <c r="B364" t="s">
        <v>964</v>
      </c>
    </row>
    <row r="365" spans="2:2">
      <c r="B365" t="s">
        <v>965</v>
      </c>
    </row>
    <row r="366" spans="2:2">
      <c r="B366" t="s">
        <v>966</v>
      </c>
    </row>
    <row r="367" spans="2:2">
      <c r="B367" t="s">
        <v>967</v>
      </c>
    </row>
    <row r="368" spans="2:2">
      <c r="B368" t="s">
        <v>968</v>
      </c>
    </row>
    <row r="369" spans="2:2">
      <c r="B369" t="s">
        <v>969</v>
      </c>
    </row>
    <row r="370" spans="2:2">
      <c r="B370" t="s">
        <v>970</v>
      </c>
    </row>
    <row r="371" spans="2:2">
      <c r="B371" t="s">
        <v>971</v>
      </c>
    </row>
    <row r="372" spans="2:2">
      <c r="B372" t="s">
        <v>972</v>
      </c>
    </row>
    <row r="373" spans="2:2">
      <c r="B373" t="s">
        <v>973</v>
      </c>
    </row>
    <row r="374" spans="2:2">
      <c r="B374" t="s">
        <v>974</v>
      </c>
    </row>
    <row r="375" spans="2:2">
      <c r="B375" t="s">
        <v>975</v>
      </c>
    </row>
    <row r="376" spans="2:2">
      <c r="B376" t="s">
        <v>976</v>
      </c>
    </row>
    <row r="377" spans="2:2">
      <c r="B377" t="s">
        <v>977</v>
      </c>
    </row>
    <row r="378" spans="2:2">
      <c r="B378" t="s">
        <v>978</v>
      </c>
    </row>
    <row r="379" spans="2:2">
      <c r="B379" t="s">
        <v>979</v>
      </c>
    </row>
    <row r="380" spans="2:2">
      <c r="B380" t="s">
        <v>980</v>
      </c>
    </row>
    <row r="381" spans="2:2">
      <c r="B381" t="s">
        <v>981</v>
      </c>
    </row>
    <row r="382" spans="2:2">
      <c r="B382" t="s">
        <v>982</v>
      </c>
    </row>
    <row r="383" spans="2:2">
      <c r="B383" t="s">
        <v>983</v>
      </c>
    </row>
    <row r="384" spans="2:2">
      <c r="B384" t="s">
        <v>984</v>
      </c>
    </row>
    <row r="385" spans="2:2">
      <c r="B385" t="s">
        <v>985</v>
      </c>
    </row>
    <row r="386" spans="2:2">
      <c r="B386" t="s">
        <v>986</v>
      </c>
    </row>
    <row r="387" spans="2:2">
      <c r="B387" t="s">
        <v>987</v>
      </c>
    </row>
    <row r="388" spans="2:2">
      <c r="B388" t="s">
        <v>988</v>
      </c>
    </row>
    <row r="389" spans="2:2">
      <c r="B389" t="s">
        <v>989</v>
      </c>
    </row>
    <row r="390" spans="2:2">
      <c r="B390" t="s">
        <v>990</v>
      </c>
    </row>
    <row r="391" spans="2:2">
      <c r="B391" t="s">
        <v>991</v>
      </c>
    </row>
    <row r="392" spans="2:2">
      <c r="B392" t="s">
        <v>992</v>
      </c>
    </row>
    <row r="393" spans="2:2">
      <c r="B393" t="s">
        <v>993</v>
      </c>
    </row>
    <row r="394" spans="2:2">
      <c r="B394" t="s">
        <v>994</v>
      </c>
    </row>
    <row r="395" spans="2:2">
      <c r="B395" t="s">
        <v>995</v>
      </c>
    </row>
    <row r="396" spans="2:2">
      <c r="B396" t="s">
        <v>996</v>
      </c>
    </row>
    <row r="397" spans="2:2">
      <c r="B397" t="s">
        <v>997</v>
      </c>
    </row>
    <row r="398" spans="2:2">
      <c r="B398" t="s">
        <v>998</v>
      </c>
    </row>
    <row r="399" spans="2:2">
      <c r="B399" t="s">
        <v>999</v>
      </c>
    </row>
    <row r="400" spans="2:2">
      <c r="B400" t="s">
        <v>1000</v>
      </c>
    </row>
    <row r="401" spans="2:2">
      <c r="B401" t="s">
        <v>1001</v>
      </c>
    </row>
    <row r="402" spans="2:2">
      <c r="B402" t="s">
        <v>1002</v>
      </c>
    </row>
    <row r="403" spans="2:2">
      <c r="B403" t="s">
        <v>1003</v>
      </c>
    </row>
    <row r="404" spans="2:2">
      <c r="B404" t="s">
        <v>1004</v>
      </c>
    </row>
    <row r="405" spans="2:2">
      <c r="B405" t="s">
        <v>1005</v>
      </c>
    </row>
    <row r="406" spans="2:2">
      <c r="B406" t="s">
        <v>1006</v>
      </c>
    </row>
    <row r="407" spans="2:2">
      <c r="B407" t="s">
        <v>1007</v>
      </c>
    </row>
    <row r="408" spans="2:2">
      <c r="B408" t="s">
        <v>1008</v>
      </c>
    </row>
    <row r="409" spans="2:2">
      <c r="B409" t="s">
        <v>1009</v>
      </c>
    </row>
    <row r="410" spans="2:2">
      <c r="B410" t="s">
        <v>1010</v>
      </c>
    </row>
    <row r="411" spans="2:2">
      <c r="B411" t="s">
        <v>1011</v>
      </c>
    </row>
    <row r="412" spans="2:2">
      <c r="B412" t="s">
        <v>1012</v>
      </c>
    </row>
    <row r="413" spans="2:2">
      <c r="B413" t="s">
        <v>1013</v>
      </c>
    </row>
    <row r="414" spans="2:2">
      <c r="B414" t="s">
        <v>1014</v>
      </c>
    </row>
    <row r="415" spans="2:2">
      <c r="B415" t="s">
        <v>1015</v>
      </c>
    </row>
    <row r="416" spans="2:2">
      <c r="B416" t="s">
        <v>1016</v>
      </c>
    </row>
    <row r="417" spans="2:2">
      <c r="B417" t="s">
        <v>1017</v>
      </c>
    </row>
    <row r="418" spans="2:2">
      <c r="B418" t="s">
        <v>1018</v>
      </c>
    </row>
    <row r="419" spans="2:2">
      <c r="B419" t="s">
        <v>1019</v>
      </c>
    </row>
    <row r="420" spans="2:2">
      <c r="B420" t="s">
        <v>1020</v>
      </c>
    </row>
    <row r="421" spans="2:2">
      <c r="B421" t="s">
        <v>1021</v>
      </c>
    </row>
    <row r="422" spans="2:2">
      <c r="B422" t="s">
        <v>1022</v>
      </c>
    </row>
    <row r="423" spans="2:2">
      <c r="B423" t="s">
        <v>1023</v>
      </c>
    </row>
    <row r="424" spans="2:2">
      <c r="B424" t="s">
        <v>1024</v>
      </c>
    </row>
    <row r="425" spans="2:2">
      <c r="B425" t="s">
        <v>1025</v>
      </c>
    </row>
    <row r="426" spans="2:2">
      <c r="B426" t="s">
        <v>1026</v>
      </c>
    </row>
    <row r="427" spans="2:2">
      <c r="B427" t="s">
        <v>1027</v>
      </c>
    </row>
    <row r="428" spans="2:2">
      <c r="B428" t="s">
        <v>1028</v>
      </c>
    </row>
    <row r="429" spans="2:2">
      <c r="B429" t="s">
        <v>1029</v>
      </c>
    </row>
    <row r="430" spans="2:2">
      <c r="B430" t="s">
        <v>1030</v>
      </c>
    </row>
    <row r="431" spans="2:2">
      <c r="B431" t="s">
        <v>1031</v>
      </c>
    </row>
    <row r="432" spans="2:2">
      <c r="B432" t="s">
        <v>1032</v>
      </c>
    </row>
    <row r="433" spans="2:2">
      <c r="B433" t="s">
        <v>1033</v>
      </c>
    </row>
    <row r="434" spans="2:2">
      <c r="B434" t="s">
        <v>1034</v>
      </c>
    </row>
    <row r="435" spans="2:2">
      <c r="B435" t="s">
        <v>1035</v>
      </c>
    </row>
    <row r="436" spans="2:2">
      <c r="B436" t="s">
        <v>1036</v>
      </c>
    </row>
    <row r="437" spans="2:2">
      <c r="B437" t="s">
        <v>1037</v>
      </c>
    </row>
    <row r="438" spans="2:2">
      <c r="B438" t="s">
        <v>1038</v>
      </c>
    </row>
    <row r="439" spans="2:2">
      <c r="B439" t="s">
        <v>1039</v>
      </c>
    </row>
    <row r="440" spans="2:2">
      <c r="B440" t="s">
        <v>1040</v>
      </c>
    </row>
    <row r="441" spans="2:2">
      <c r="B441" t="s">
        <v>1041</v>
      </c>
    </row>
    <row r="442" spans="2:2">
      <c r="B442" t="s">
        <v>1042</v>
      </c>
    </row>
    <row r="443" spans="2:2">
      <c r="B443" t="s">
        <v>1043</v>
      </c>
    </row>
    <row r="444" spans="2:2">
      <c r="B444" t="s">
        <v>1044</v>
      </c>
    </row>
    <row r="445" spans="2:2">
      <c r="B445" t="s">
        <v>1045</v>
      </c>
    </row>
    <row r="446" spans="2:2">
      <c r="B446" t="s">
        <v>1046</v>
      </c>
    </row>
    <row r="447" spans="2:2">
      <c r="B447" t="s">
        <v>1047</v>
      </c>
    </row>
    <row r="448" spans="2:2">
      <c r="B448" t="s">
        <v>1048</v>
      </c>
    </row>
    <row r="449" spans="2:2">
      <c r="B449" t="s">
        <v>1049</v>
      </c>
    </row>
    <row r="450" spans="2:2">
      <c r="B450" t="s">
        <v>1050</v>
      </c>
    </row>
    <row r="451" spans="2:2">
      <c r="B451" t="s">
        <v>1051</v>
      </c>
    </row>
    <row r="452" spans="2:2">
      <c r="B452" t="s">
        <v>1052</v>
      </c>
    </row>
    <row r="453" spans="2:2">
      <c r="B453" t="s">
        <v>1053</v>
      </c>
    </row>
    <row r="454" spans="2:2">
      <c r="B454" t="s">
        <v>1054</v>
      </c>
    </row>
    <row r="455" spans="2:2">
      <c r="B455" t="s">
        <v>1055</v>
      </c>
    </row>
    <row r="456" spans="2:2">
      <c r="B456" t="s">
        <v>1056</v>
      </c>
    </row>
    <row r="457" spans="2:2">
      <c r="B457" t="s">
        <v>1057</v>
      </c>
    </row>
    <row r="458" spans="2:2">
      <c r="B458" t="s">
        <v>1058</v>
      </c>
    </row>
    <row r="459" spans="2:2">
      <c r="B459" t="s">
        <v>1059</v>
      </c>
    </row>
    <row r="460" spans="2:2">
      <c r="B460" t="s">
        <v>1060</v>
      </c>
    </row>
    <row r="461" spans="2:2">
      <c r="B461" t="s">
        <v>1061</v>
      </c>
    </row>
    <row r="462" spans="2:2">
      <c r="B462" t="s">
        <v>1062</v>
      </c>
    </row>
    <row r="463" spans="2:2">
      <c r="B463" t="s">
        <v>1063</v>
      </c>
    </row>
    <row r="464" spans="2:2">
      <c r="B464" t="s">
        <v>1064</v>
      </c>
    </row>
    <row r="465" spans="2:2">
      <c r="B465" t="s">
        <v>1065</v>
      </c>
    </row>
    <row r="466" spans="2:2">
      <c r="B466" t="s">
        <v>1066</v>
      </c>
    </row>
    <row r="467" spans="2:2">
      <c r="B467" t="s">
        <v>1067</v>
      </c>
    </row>
    <row r="468" spans="2:2">
      <c r="B468" t="s">
        <v>1068</v>
      </c>
    </row>
    <row r="469" spans="2:2">
      <c r="B469" t="s">
        <v>1069</v>
      </c>
    </row>
    <row r="470" spans="2:2">
      <c r="B470" t="s">
        <v>1070</v>
      </c>
    </row>
    <row r="471" spans="2:2">
      <c r="B471" t="s">
        <v>1071</v>
      </c>
    </row>
    <row r="472" spans="2:2">
      <c r="B472" t="s">
        <v>1072</v>
      </c>
    </row>
    <row r="473" spans="2:2">
      <c r="B473" t="s">
        <v>1073</v>
      </c>
    </row>
    <row r="474" spans="2:2">
      <c r="B474" t="s">
        <v>1074</v>
      </c>
    </row>
    <row r="475" spans="2:2">
      <c r="B475" t="s">
        <v>1075</v>
      </c>
    </row>
    <row r="476" spans="2:2">
      <c r="B476" t="s">
        <v>1076</v>
      </c>
    </row>
    <row r="477" spans="2:2">
      <c r="B477" t="s">
        <v>1077</v>
      </c>
    </row>
    <row r="478" spans="2:2">
      <c r="B478" t="s">
        <v>1078</v>
      </c>
    </row>
    <row r="479" spans="2:2">
      <c r="B479" t="s">
        <v>1079</v>
      </c>
    </row>
    <row r="480" spans="2:2">
      <c r="B480" t="s">
        <v>1080</v>
      </c>
    </row>
    <row r="481" spans="2:2">
      <c r="B481" t="s">
        <v>1081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D3618-5F0E-44F3-B55D-66CD1557139D}">
  <dimension ref="A1:I205"/>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3.42578125" bestFit="1" customWidth="1"/>
    <col min="6" max="6" width="41.42578125" customWidth="1"/>
    <col min="7" max="7" width="40.42578125" customWidth="1"/>
    <col min="8" max="8" width="46.7109375" customWidth="1"/>
    <col min="9" max="9" width="40" customWidth="1"/>
  </cols>
  <sheetData>
    <row r="1" spans="1:9" ht="18.75">
      <c r="A1" s="52" t="s">
        <v>0</v>
      </c>
      <c r="B1" s="52" t="s">
        <v>1</v>
      </c>
      <c r="C1" s="52" t="s">
        <v>144</v>
      </c>
      <c r="D1" s="52" t="s">
        <v>3</v>
      </c>
      <c r="E1" s="52" t="s">
        <v>5</v>
      </c>
      <c r="F1" s="52" t="s">
        <v>6</v>
      </c>
      <c r="G1" s="52" t="s">
        <v>7</v>
      </c>
      <c r="H1" s="52" t="s">
        <v>8</v>
      </c>
      <c r="I1" s="52" t="s">
        <v>145</v>
      </c>
    </row>
    <row r="2" spans="1:9" ht="18.75">
      <c r="A2" s="77" t="s">
        <v>146</v>
      </c>
      <c r="B2" s="77"/>
      <c r="C2" s="77"/>
      <c r="D2" s="77"/>
      <c r="E2" s="77"/>
      <c r="F2" s="77"/>
      <c r="G2" s="77"/>
      <c r="H2" s="77"/>
      <c r="I2" s="2"/>
    </row>
    <row r="3" spans="1:9" ht="45">
      <c r="A3" s="2" t="s">
        <v>11</v>
      </c>
      <c r="B3" s="2"/>
      <c r="C3" s="2" t="s">
        <v>12</v>
      </c>
      <c r="D3" s="2" t="s">
        <v>13</v>
      </c>
      <c r="E3" s="2" t="s">
        <v>14</v>
      </c>
      <c r="F3" s="7" t="s">
        <v>147</v>
      </c>
      <c r="G3" s="2"/>
      <c r="H3" s="2"/>
      <c r="I3" s="66" t="s">
        <v>148</v>
      </c>
    </row>
    <row r="4" spans="1:9" ht="18.75">
      <c r="A4" s="77" t="s">
        <v>149</v>
      </c>
      <c r="B4" s="77"/>
      <c r="C4" s="77"/>
      <c r="D4" s="77"/>
      <c r="E4" s="77"/>
      <c r="F4" s="77"/>
      <c r="G4" s="77"/>
      <c r="H4" s="77"/>
      <c r="I4" s="2"/>
    </row>
    <row r="5" spans="1:9" ht="45">
      <c r="A5" s="54" t="s">
        <v>11</v>
      </c>
      <c r="B5" s="54"/>
      <c r="C5" s="54" t="s">
        <v>12</v>
      </c>
      <c r="D5" s="54" t="s">
        <v>150</v>
      </c>
      <c r="E5" s="32"/>
      <c r="F5" s="33" t="s">
        <v>151</v>
      </c>
      <c r="G5" s="32" t="s">
        <v>152</v>
      </c>
      <c r="H5" s="33" t="s">
        <v>153</v>
      </c>
    </row>
    <row r="6" spans="1:9" ht="30">
      <c r="A6" s="54" t="s">
        <v>11</v>
      </c>
      <c r="B6" s="54"/>
      <c r="C6" s="54" t="s">
        <v>12</v>
      </c>
      <c r="D6" s="54" t="s">
        <v>150</v>
      </c>
      <c r="E6" s="32"/>
      <c r="F6" s="33" t="s">
        <v>154</v>
      </c>
      <c r="G6" s="32" t="s">
        <v>12</v>
      </c>
      <c r="H6" s="33" t="s">
        <v>155</v>
      </c>
    </row>
    <row r="7" spans="1:9" ht="30">
      <c r="A7" s="54" t="s">
        <v>11</v>
      </c>
      <c r="B7" s="54"/>
      <c r="C7" s="54" t="s">
        <v>12</v>
      </c>
      <c r="D7" s="54" t="s">
        <v>150</v>
      </c>
      <c r="E7" s="32"/>
      <c r="F7" s="33" t="s">
        <v>156</v>
      </c>
      <c r="G7" s="32" t="s">
        <v>12</v>
      </c>
      <c r="H7" s="33" t="s">
        <v>157</v>
      </c>
    </row>
    <row r="8" spans="1:9" ht="30">
      <c r="A8" s="54" t="s">
        <v>11</v>
      </c>
      <c r="B8" s="54"/>
      <c r="C8" s="54" t="s">
        <v>12</v>
      </c>
      <c r="D8" s="54" t="s">
        <v>150</v>
      </c>
      <c r="E8" s="32"/>
      <c r="F8" s="33" t="s">
        <v>158</v>
      </c>
      <c r="G8" s="32" t="s">
        <v>12</v>
      </c>
      <c r="H8" s="33" t="s">
        <v>159</v>
      </c>
    </row>
    <row r="9" spans="1:9" ht="30">
      <c r="A9" s="54" t="s">
        <v>11</v>
      </c>
      <c r="B9" s="54"/>
      <c r="C9" s="54" t="s">
        <v>12</v>
      </c>
      <c r="D9" s="54" t="s">
        <v>150</v>
      </c>
      <c r="E9" s="32"/>
      <c r="F9" s="33" t="s">
        <v>160</v>
      </c>
      <c r="G9" s="32" t="s">
        <v>12</v>
      </c>
      <c r="H9" s="33" t="s">
        <v>159</v>
      </c>
    </row>
    <row r="10" spans="1:9" ht="45">
      <c r="A10" s="54" t="s">
        <v>11</v>
      </c>
      <c r="B10" s="54"/>
      <c r="C10" s="54" t="s">
        <v>12</v>
      </c>
      <c r="D10" s="54" t="s">
        <v>150</v>
      </c>
      <c r="E10" s="32"/>
      <c r="F10" s="33" t="s">
        <v>161</v>
      </c>
      <c r="G10" s="32" t="s">
        <v>11</v>
      </c>
      <c r="H10" s="33" t="s">
        <v>162</v>
      </c>
    </row>
    <row r="11" spans="1:9" ht="18.75">
      <c r="A11" s="77" t="s">
        <v>163</v>
      </c>
      <c r="B11" s="77"/>
      <c r="C11" s="77"/>
      <c r="D11" s="77"/>
      <c r="E11" s="77"/>
      <c r="F11" s="77"/>
      <c r="G11" s="77"/>
      <c r="H11" s="77"/>
      <c r="I11" s="2"/>
    </row>
    <row r="12" spans="1:9">
      <c r="A12" s="2"/>
      <c r="B12" s="2"/>
      <c r="C12" s="2"/>
      <c r="D12" s="2"/>
    </row>
    <row r="13" spans="1:9">
      <c r="A13" s="2"/>
      <c r="B13" s="2"/>
      <c r="C13" s="2"/>
      <c r="D13" s="2"/>
    </row>
    <row r="14" spans="1:9">
      <c r="A14" s="2"/>
      <c r="B14" s="2"/>
      <c r="C14" s="2"/>
      <c r="D14" s="2"/>
    </row>
    <row r="15" spans="1:9">
      <c r="A15" s="2"/>
      <c r="B15" s="2"/>
      <c r="C15" s="2"/>
      <c r="D15" s="2"/>
    </row>
    <row r="16" spans="1:9">
      <c r="B16" s="2"/>
      <c r="C16" s="2"/>
      <c r="D16" s="2"/>
    </row>
    <row r="17" spans="4:4">
      <c r="D17" s="2"/>
    </row>
    <row r="18" spans="4:4">
      <c r="D18" s="2"/>
    </row>
    <row r="19" spans="4:4">
      <c r="D19" s="2"/>
    </row>
    <row r="20" spans="4:4">
      <c r="D20" s="2"/>
    </row>
    <row r="21" spans="4:4">
      <c r="D21" s="2"/>
    </row>
    <row r="22" spans="4:4">
      <c r="D22" s="2"/>
    </row>
    <row r="23" spans="4:4">
      <c r="D23" s="2"/>
    </row>
    <row r="24" spans="4:4">
      <c r="D24" s="2"/>
    </row>
    <row r="25" spans="4:4">
      <c r="D25" s="2"/>
    </row>
    <row r="26" spans="4:4">
      <c r="D26" s="2"/>
    </row>
    <row r="27" spans="4:4">
      <c r="D27" s="2"/>
    </row>
    <row r="28" spans="4:4">
      <c r="D28" s="2"/>
    </row>
    <row r="29" spans="4:4">
      <c r="D29" s="2"/>
    </row>
    <row r="30" spans="4:4">
      <c r="D30" s="2"/>
    </row>
    <row r="31" spans="4:4">
      <c r="D31" s="2"/>
    </row>
    <row r="32" spans="4:4">
      <c r="D32" s="2"/>
    </row>
    <row r="33" spans="4:4">
      <c r="D33" s="2"/>
    </row>
    <row r="34" spans="4:4">
      <c r="D34" s="2"/>
    </row>
    <row r="35" spans="4:4">
      <c r="D35" s="2"/>
    </row>
    <row r="36" spans="4:4">
      <c r="D36" s="2"/>
    </row>
    <row r="37" spans="4:4">
      <c r="D37" s="2"/>
    </row>
    <row r="38" spans="4:4">
      <c r="D38" s="2"/>
    </row>
    <row r="39" spans="4:4">
      <c r="D39" s="2"/>
    </row>
    <row r="40" spans="4:4">
      <c r="D40" s="2"/>
    </row>
    <row r="41" spans="4:4">
      <c r="D41" s="2"/>
    </row>
    <row r="42" spans="4:4">
      <c r="D42" s="2"/>
    </row>
    <row r="43" spans="4:4">
      <c r="D43" s="2"/>
    </row>
    <row r="44" spans="4:4">
      <c r="D44" s="2"/>
    </row>
    <row r="45" spans="4:4">
      <c r="D45" s="2"/>
    </row>
    <row r="46" spans="4:4">
      <c r="D46" s="2"/>
    </row>
    <row r="47" spans="4:4">
      <c r="D47" s="2"/>
    </row>
    <row r="48" spans="4:4">
      <c r="D48" s="2"/>
    </row>
    <row r="49" spans="4:4">
      <c r="D49" s="2"/>
    </row>
    <row r="50" spans="4:4">
      <c r="D50" s="2"/>
    </row>
    <row r="51" spans="4:4">
      <c r="D51" s="2"/>
    </row>
    <row r="52" spans="4:4">
      <c r="D52" s="2"/>
    </row>
    <row r="53" spans="4:4">
      <c r="D53" s="2"/>
    </row>
    <row r="54" spans="4:4">
      <c r="D54" s="2"/>
    </row>
    <row r="55" spans="4:4">
      <c r="D55" s="2"/>
    </row>
    <row r="56" spans="4:4">
      <c r="D56" s="2"/>
    </row>
    <row r="57" spans="4:4">
      <c r="D57" s="2"/>
    </row>
    <row r="58" spans="4:4">
      <c r="D58" s="2"/>
    </row>
    <row r="59" spans="4:4">
      <c r="D59" s="2"/>
    </row>
    <row r="60" spans="4:4">
      <c r="D60" s="2"/>
    </row>
    <row r="61" spans="4:4">
      <c r="D61" s="2"/>
    </row>
    <row r="62" spans="4:4">
      <c r="D62" s="2"/>
    </row>
    <row r="63" spans="4:4">
      <c r="D63" s="2"/>
    </row>
    <row r="64" spans="4:4">
      <c r="D64" s="2"/>
    </row>
    <row r="65" spans="4:4">
      <c r="D65" s="2"/>
    </row>
    <row r="66" spans="4:4">
      <c r="D66" s="2"/>
    </row>
    <row r="67" spans="4:4">
      <c r="D67" s="2"/>
    </row>
    <row r="68" spans="4:4">
      <c r="D68" s="2"/>
    </row>
    <row r="69" spans="4:4">
      <c r="D69" s="2"/>
    </row>
    <row r="70" spans="4:4">
      <c r="D70" s="2"/>
    </row>
    <row r="71" spans="4:4">
      <c r="D71" s="2"/>
    </row>
    <row r="72" spans="4:4">
      <c r="D72" s="2"/>
    </row>
    <row r="73" spans="4:4">
      <c r="D73" s="2"/>
    </row>
    <row r="74" spans="4:4">
      <c r="D74" s="2"/>
    </row>
    <row r="75" spans="4:4">
      <c r="D75" s="2"/>
    </row>
    <row r="76" spans="4:4">
      <c r="D76" s="2"/>
    </row>
    <row r="77" spans="4:4">
      <c r="D77" s="2"/>
    </row>
    <row r="78" spans="4:4">
      <c r="D78" s="2"/>
    </row>
    <row r="79" spans="4:4">
      <c r="D79" s="2"/>
    </row>
    <row r="80" spans="4:4">
      <c r="D80" s="2"/>
    </row>
    <row r="81" spans="4:4">
      <c r="D81" s="2"/>
    </row>
    <row r="82" spans="4:4">
      <c r="D82" s="2"/>
    </row>
    <row r="83" spans="4:4">
      <c r="D83" s="2"/>
    </row>
    <row r="84" spans="4:4">
      <c r="D84" s="2"/>
    </row>
    <row r="85" spans="4:4">
      <c r="D85" s="2"/>
    </row>
    <row r="86" spans="4:4">
      <c r="D86" s="2"/>
    </row>
    <row r="87" spans="4:4">
      <c r="D87" s="2"/>
    </row>
    <row r="88" spans="4:4">
      <c r="D88" s="2"/>
    </row>
    <row r="89" spans="4:4">
      <c r="D89" s="2"/>
    </row>
    <row r="90" spans="4:4">
      <c r="D90" s="2"/>
    </row>
    <row r="91" spans="4:4">
      <c r="D91" s="2"/>
    </row>
    <row r="92" spans="4:4">
      <c r="D92" s="2"/>
    </row>
    <row r="93" spans="4:4">
      <c r="D93" s="2"/>
    </row>
    <row r="94" spans="4:4">
      <c r="D94" s="2"/>
    </row>
    <row r="95" spans="4:4">
      <c r="D95" s="2"/>
    </row>
    <row r="96" spans="4:4">
      <c r="D96" s="2"/>
    </row>
    <row r="97" spans="4:4">
      <c r="D97" s="2"/>
    </row>
    <row r="98" spans="4:4">
      <c r="D98" s="2"/>
    </row>
    <row r="99" spans="4:4">
      <c r="D99" s="2"/>
    </row>
    <row r="100" spans="4:4">
      <c r="D100" s="2"/>
    </row>
    <row r="101" spans="4:4">
      <c r="D101" s="2"/>
    </row>
    <row r="102" spans="4:4">
      <c r="D102" s="2"/>
    </row>
    <row r="103" spans="4:4">
      <c r="D103" s="2"/>
    </row>
    <row r="104" spans="4:4">
      <c r="D104" s="2"/>
    </row>
    <row r="105" spans="4:4">
      <c r="D105" s="2"/>
    </row>
    <row r="106" spans="4:4">
      <c r="D106" s="2"/>
    </row>
    <row r="107" spans="4:4">
      <c r="D107" s="2"/>
    </row>
    <row r="108" spans="4:4">
      <c r="D108" s="2"/>
    </row>
    <row r="109" spans="4:4">
      <c r="D109" s="2"/>
    </row>
    <row r="110" spans="4:4">
      <c r="D110" s="2"/>
    </row>
    <row r="111" spans="4:4">
      <c r="D111" s="2"/>
    </row>
    <row r="112" spans="4:4">
      <c r="D112" s="2"/>
    </row>
    <row r="113" spans="4:4">
      <c r="D113" s="2"/>
    </row>
    <row r="114" spans="4:4">
      <c r="D114" s="2"/>
    </row>
    <row r="115" spans="4:4">
      <c r="D115" s="2"/>
    </row>
    <row r="116" spans="4:4">
      <c r="D116" s="2"/>
    </row>
    <row r="117" spans="4:4">
      <c r="D117" s="2"/>
    </row>
    <row r="118" spans="4:4">
      <c r="D118" s="2"/>
    </row>
    <row r="119" spans="4:4">
      <c r="D119" s="2"/>
    </row>
    <row r="120" spans="4:4">
      <c r="D120" s="2"/>
    </row>
    <row r="121" spans="4:4">
      <c r="D121" s="2"/>
    </row>
    <row r="122" spans="4:4">
      <c r="D122" s="2"/>
    </row>
    <row r="123" spans="4:4">
      <c r="D123" s="2"/>
    </row>
    <row r="124" spans="4:4">
      <c r="D124" s="2"/>
    </row>
    <row r="125" spans="4:4">
      <c r="D125" s="2"/>
    </row>
    <row r="126" spans="4:4">
      <c r="D126" s="2"/>
    </row>
    <row r="127" spans="4:4">
      <c r="D127" s="2"/>
    </row>
    <row r="128" spans="4:4">
      <c r="D128" s="2"/>
    </row>
    <row r="129" spans="4:4">
      <c r="D129" s="2"/>
    </row>
    <row r="130" spans="4:4">
      <c r="D130" s="2"/>
    </row>
    <row r="131" spans="4:4">
      <c r="D131" s="2"/>
    </row>
    <row r="132" spans="4:4">
      <c r="D132" s="2"/>
    </row>
    <row r="133" spans="4:4">
      <c r="D133" s="2"/>
    </row>
    <row r="134" spans="4:4">
      <c r="D134" s="2"/>
    </row>
    <row r="135" spans="4:4">
      <c r="D135" s="2"/>
    </row>
    <row r="136" spans="4:4">
      <c r="D136" s="2"/>
    </row>
    <row r="137" spans="4:4">
      <c r="D137" s="2"/>
    </row>
    <row r="138" spans="4:4">
      <c r="D138" s="2"/>
    </row>
    <row r="139" spans="4:4">
      <c r="D139" s="2"/>
    </row>
    <row r="140" spans="4:4">
      <c r="D140" s="2"/>
    </row>
    <row r="141" spans="4:4">
      <c r="D141" s="2"/>
    </row>
    <row r="142" spans="4:4">
      <c r="D142" s="2"/>
    </row>
    <row r="143" spans="4:4">
      <c r="D143" s="2"/>
    </row>
    <row r="144" spans="4:4">
      <c r="D144" s="2"/>
    </row>
    <row r="145" spans="4:4">
      <c r="D145" s="2"/>
    </row>
    <row r="146" spans="4:4">
      <c r="D146" s="2"/>
    </row>
    <row r="147" spans="4:4">
      <c r="D147" s="2"/>
    </row>
    <row r="148" spans="4:4">
      <c r="D148" s="2"/>
    </row>
    <row r="149" spans="4:4">
      <c r="D149" s="2"/>
    </row>
    <row r="150" spans="4:4">
      <c r="D150" s="2"/>
    </row>
    <row r="151" spans="4:4">
      <c r="D151" s="2"/>
    </row>
    <row r="152" spans="4:4">
      <c r="D152" s="2"/>
    </row>
    <row r="153" spans="4:4">
      <c r="D153" s="2"/>
    </row>
    <row r="154" spans="4:4">
      <c r="D154" s="2"/>
    </row>
    <row r="155" spans="4:4">
      <c r="D155" s="2"/>
    </row>
    <row r="156" spans="4:4">
      <c r="D156" s="2"/>
    </row>
    <row r="157" spans="4:4">
      <c r="D157" s="2"/>
    </row>
    <row r="158" spans="4:4">
      <c r="D158" s="2"/>
    </row>
    <row r="159" spans="4:4">
      <c r="D159" s="2"/>
    </row>
    <row r="160" spans="4:4">
      <c r="D160" s="2"/>
    </row>
    <row r="161" spans="4:4">
      <c r="D161" s="2"/>
    </row>
    <row r="162" spans="4:4">
      <c r="D162" s="2"/>
    </row>
    <row r="163" spans="4:4">
      <c r="D163" s="2"/>
    </row>
    <row r="164" spans="4:4">
      <c r="D164" s="2"/>
    </row>
    <row r="165" spans="4:4">
      <c r="D165" s="2"/>
    </row>
    <row r="166" spans="4:4">
      <c r="D166" s="2"/>
    </row>
    <row r="167" spans="4:4">
      <c r="D167" s="2"/>
    </row>
    <row r="168" spans="4:4">
      <c r="D168" s="2"/>
    </row>
    <row r="169" spans="4:4">
      <c r="D169" s="2"/>
    </row>
    <row r="170" spans="4:4">
      <c r="D170" s="2"/>
    </row>
    <row r="171" spans="4:4">
      <c r="D171" s="2"/>
    </row>
    <row r="172" spans="4:4">
      <c r="D172" s="2"/>
    </row>
    <row r="173" spans="4:4">
      <c r="D173" s="2"/>
    </row>
    <row r="174" spans="4:4">
      <c r="D174" s="2"/>
    </row>
    <row r="175" spans="4:4">
      <c r="D175" s="2"/>
    </row>
    <row r="176" spans="4:4">
      <c r="D176" s="2"/>
    </row>
    <row r="177" spans="4:4">
      <c r="D177" s="2"/>
    </row>
    <row r="178" spans="4:4">
      <c r="D178" s="2"/>
    </row>
    <row r="179" spans="4:4">
      <c r="D179" s="2"/>
    </row>
    <row r="180" spans="4:4">
      <c r="D180" s="2"/>
    </row>
    <row r="181" spans="4:4">
      <c r="D181" s="2"/>
    </row>
    <row r="182" spans="4:4">
      <c r="D182" s="2"/>
    </row>
    <row r="183" spans="4:4">
      <c r="D183" s="2"/>
    </row>
    <row r="184" spans="4:4">
      <c r="D184" s="2"/>
    </row>
    <row r="185" spans="4:4">
      <c r="D185" s="2"/>
    </row>
    <row r="186" spans="4:4">
      <c r="D186" s="2"/>
    </row>
    <row r="187" spans="4:4">
      <c r="D187" s="2"/>
    </row>
    <row r="188" spans="4:4">
      <c r="D188" s="2"/>
    </row>
    <row r="189" spans="4:4">
      <c r="D189" s="2"/>
    </row>
    <row r="190" spans="4:4">
      <c r="D190" s="2"/>
    </row>
    <row r="191" spans="4:4">
      <c r="D191" s="2"/>
    </row>
    <row r="192" spans="4:4">
      <c r="D192" s="2"/>
    </row>
    <row r="193" spans="4:4">
      <c r="D193" s="2"/>
    </row>
    <row r="194" spans="4:4">
      <c r="D194" s="2"/>
    </row>
    <row r="195" spans="4:4">
      <c r="D195" s="2"/>
    </row>
    <row r="196" spans="4:4">
      <c r="D196" s="2"/>
    </row>
    <row r="197" spans="4:4">
      <c r="D197" s="2"/>
    </row>
    <row r="198" spans="4:4">
      <c r="D198" s="2"/>
    </row>
    <row r="199" spans="4:4">
      <c r="D199" s="2"/>
    </row>
    <row r="200" spans="4:4">
      <c r="D200" s="2"/>
    </row>
    <row r="201" spans="4:4">
      <c r="D201" s="2"/>
    </row>
    <row r="202" spans="4:4">
      <c r="D202" s="2"/>
    </row>
    <row r="203" spans="4:4">
      <c r="D203" s="2"/>
    </row>
    <row r="204" spans="4:4">
      <c r="D204" s="2"/>
    </row>
    <row r="205" spans="4:4">
      <c r="D205" s="2"/>
    </row>
  </sheetData>
  <mergeCells count="3">
    <mergeCell ref="A2:H2"/>
    <mergeCell ref="A4:H4"/>
    <mergeCell ref="A11:H11"/>
  </mergeCells>
  <dataValidations count="3">
    <dataValidation type="list" allowBlank="1" showInputMessage="1" showErrorMessage="1" sqref="A12:A15 A3:C3 G6:G10 A5:C10 B12:C16 A44:A200 B44:C203" xr:uid="{14A4A333-8FE0-4A97-840F-C59E66E1C08F}">
      <formula1>"Yes, No"</formula1>
    </dataValidation>
    <dataValidation type="list" allowBlank="1" showInputMessage="1" showErrorMessage="1" sqref="G5" xr:uid="{CE51BB23-19EF-40D4-B162-F268021D6834}">
      <formula1>"Hourly, Annual"</formula1>
    </dataValidation>
    <dataValidation type="list" allowBlank="1" showInputMessage="1" showErrorMessage="1" sqref="D3 D5:D10 D12:D205" xr:uid="{A849A376-8F13-47DF-862C-D36CA9037B5A}">
      <formula1>"Account, Boolean, Date, DateTime, Duration, Email, Enum, GeoJSON, Help Text, If/Then, Image, Integer, Number, Postfix, Prefix, String, Time, URL"</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019CD-DBE3-4212-88E7-9DE8AADBDE86}">
  <dimension ref="A1:H51"/>
  <sheetViews>
    <sheetView workbookViewId="0">
      <selection activeCell="I3" sqref="I3"/>
    </sheetView>
  </sheetViews>
  <sheetFormatPr defaultRowHeight="15"/>
  <cols>
    <col min="1" max="1" width="12.28515625" customWidth="1"/>
    <col min="2" max="2" width="14.5703125" customWidth="1"/>
    <col min="3" max="3" width="13.85546875" customWidth="1"/>
    <col min="4" max="4" width="17.140625" customWidth="1"/>
    <col min="5" max="5" width="19.28515625" customWidth="1"/>
    <col min="6" max="6" width="64" customWidth="1"/>
    <col min="7" max="7" width="54.7109375" customWidth="1"/>
    <col min="8" max="8" width="64.140625" customWidth="1"/>
  </cols>
  <sheetData>
    <row r="1" spans="1:8" ht="56.25">
      <c r="A1" s="51" t="s">
        <v>0</v>
      </c>
      <c r="B1" s="51" t="s">
        <v>1</v>
      </c>
      <c r="C1" s="51" t="s">
        <v>144</v>
      </c>
      <c r="D1" s="52" t="s">
        <v>3</v>
      </c>
      <c r="E1" s="52" t="s">
        <v>5</v>
      </c>
      <c r="F1" s="52" t="s">
        <v>6</v>
      </c>
      <c r="G1" s="52" t="s">
        <v>7</v>
      </c>
      <c r="H1" s="52" t="s">
        <v>8</v>
      </c>
    </row>
    <row r="2" spans="1:8" ht="18.75">
      <c r="A2" s="77" t="s">
        <v>164</v>
      </c>
      <c r="B2" s="77"/>
      <c r="C2" s="77"/>
      <c r="D2" s="77"/>
      <c r="E2" s="77"/>
      <c r="F2" s="77"/>
      <c r="G2" s="77"/>
      <c r="H2" s="77"/>
    </row>
    <row r="3" spans="1:8" ht="90">
      <c r="A3" s="2" t="s">
        <v>11</v>
      </c>
      <c r="B3" s="2"/>
      <c r="C3" s="2" t="s">
        <v>12</v>
      </c>
      <c r="D3" s="2" t="s">
        <v>150</v>
      </c>
      <c r="E3" s="2" t="s">
        <v>165</v>
      </c>
      <c r="F3" s="7" t="s">
        <v>166</v>
      </c>
      <c r="G3" t="s">
        <v>167</v>
      </c>
    </row>
    <row r="4" spans="1:8">
      <c r="A4" s="55" t="s">
        <v>11</v>
      </c>
      <c r="B4" s="55"/>
      <c r="C4" s="55" t="s">
        <v>12</v>
      </c>
      <c r="D4" s="55" t="s">
        <v>82</v>
      </c>
      <c r="E4" s="56" t="s">
        <v>168</v>
      </c>
      <c r="F4" s="15" t="s">
        <v>169</v>
      </c>
      <c r="G4" s="57">
        <f>IF(AND(G3="Option A"),G6,IF(AND(G3="Option B"),G30))</f>
        <v>0.5164879</v>
      </c>
      <c r="H4" s="56"/>
    </row>
    <row r="5" spans="1:8" ht="18.75">
      <c r="A5" s="77" t="s">
        <v>170</v>
      </c>
      <c r="B5" s="77"/>
      <c r="C5" s="77"/>
      <c r="D5" s="77"/>
      <c r="E5" s="77"/>
      <c r="F5" s="77"/>
      <c r="G5" s="77"/>
      <c r="H5" s="77"/>
    </row>
    <row r="6" spans="1:8">
      <c r="A6" s="55" t="s">
        <v>11</v>
      </c>
      <c r="B6" s="55"/>
      <c r="C6" s="55" t="s">
        <v>12</v>
      </c>
      <c r="D6" s="55" t="s">
        <v>82</v>
      </c>
      <c r="E6" s="56" t="s">
        <v>168</v>
      </c>
      <c r="F6" s="15" t="s">
        <v>169</v>
      </c>
      <c r="G6" s="57">
        <f>SUM(((G14*G11)/G14),((G23*G22)/G23),((G28*G27)/G28))</f>
        <v>0.5164879</v>
      </c>
      <c r="H6" s="56"/>
    </row>
    <row r="7" spans="1:8" ht="18.75">
      <c r="A7" s="77" t="s">
        <v>171</v>
      </c>
      <c r="B7" s="77"/>
      <c r="C7" s="77"/>
      <c r="D7" s="77"/>
      <c r="E7" s="77"/>
      <c r="F7" s="77"/>
      <c r="G7" s="77"/>
      <c r="H7" s="77"/>
    </row>
    <row r="8" spans="1:8" ht="18.75">
      <c r="A8" s="77" t="s">
        <v>172</v>
      </c>
      <c r="B8" s="77"/>
      <c r="C8" s="77"/>
      <c r="D8" s="77"/>
      <c r="E8" s="77"/>
      <c r="F8" s="77"/>
      <c r="G8" s="77"/>
      <c r="H8" s="77"/>
    </row>
    <row r="9" spans="1:8" ht="105">
      <c r="A9" s="2" t="s">
        <v>11</v>
      </c>
      <c r="B9" s="2"/>
      <c r="C9" s="2" t="s">
        <v>11</v>
      </c>
      <c r="D9" s="2" t="s">
        <v>150</v>
      </c>
      <c r="E9" t="s">
        <v>165</v>
      </c>
      <c r="F9" s="7" t="s">
        <v>173</v>
      </c>
      <c r="G9" t="s">
        <v>174</v>
      </c>
    </row>
    <row r="10" spans="1:8" ht="18.75">
      <c r="A10" s="77" t="s">
        <v>174</v>
      </c>
      <c r="B10" s="77"/>
      <c r="C10" s="77"/>
      <c r="D10" s="77"/>
      <c r="E10" s="77"/>
      <c r="F10" s="77"/>
      <c r="G10" s="77"/>
      <c r="H10" s="77"/>
    </row>
    <row r="11" spans="1:8">
      <c r="A11" s="55" t="s">
        <v>11</v>
      </c>
      <c r="B11" s="55"/>
      <c r="C11" s="55" t="s">
        <v>12</v>
      </c>
      <c r="D11" s="55" t="s">
        <v>82</v>
      </c>
      <c r="E11" s="56" t="s">
        <v>175</v>
      </c>
      <c r="F11" s="56" t="s">
        <v>176</v>
      </c>
      <c r="G11" s="57">
        <f>SUM((G18*G19*G20)/G14)</f>
        <v>7.0087900000000009E-2</v>
      </c>
      <c r="H11" s="56"/>
    </row>
    <row r="12" spans="1:8">
      <c r="A12" s="3" t="s">
        <v>11</v>
      </c>
      <c r="B12" s="3"/>
      <c r="C12" s="2" t="s">
        <v>11</v>
      </c>
      <c r="D12" s="2" t="s">
        <v>13</v>
      </c>
      <c r="E12" s="3" t="s">
        <v>109</v>
      </c>
      <c r="F12" s="3" t="s">
        <v>177</v>
      </c>
      <c r="G12" s="3"/>
      <c r="H12" s="3"/>
    </row>
    <row r="13" spans="1:8" ht="30">
      <c r="A13" s="3" t="s">
        <v>11</v>
      </c>
      <c r="B13" s="2"/>
      <c r="C13" s="2" t="s">
        <v>11</v>
      </c>
      <c r="D13" s="2" t="s">
        <v>13</v>
      </c>
      <c r="E13" t="s">
        <v>178</v>
      </c>
      <c r="F13" s="7" t="s">
        <v>179</v>
      </c>
      <c r="G13" t="s">
        <v>180</v>
      </c>
    </row>
    <row r="14" spans="1:8" ht="30">
      <c r="A14" s="3" t="s">
        <v>11</v>
      </c>
      <c r="B14" s="2"/>
      <c r="C14" s="2" t="s">
        <v>11</v>
      </c>
      <c r="D14" s="2" t="s">
        <v>93</v>
      </c>
      <c r="E14" t="s">
        <v>181</v>
      </c>
      <c r="F14" s="7" t="s">
        <v>182</v>
      </c>
      <c r="G14" s="4">
        <v>40</v>
      </c>
    </row>
    <row r="15" spans="1:8">
      <c r="A15" s="3" t="s">
        <v>11</v>
      </c>
      <c r="B15" s="2"/>
      <c r="C15" s="2" t="s">
        <v>11</v>
      </c>
      <c r="D15" s="2" t="s">
        <v>13</v>
      </c>
      <c r="E15" t="s">
        <v>132</v>
      </c>
      <c r="F15" t="s">
        <v>183</v>
      </c>
      <c r="G15" s="4">
        <v>2009</v>
      </c>
    </row>
    <row r="16" spans="1:8" ht="18.75">
      <c r="A16" s="78" t="s">
        <v>184</v>
      </c>
      <c r="B16" s="78"/>
      <c r="C16" s="78"/>
      <c r="D16" s="78"/>
      <c r="E16" s="78"/>
      <c r="F16" s="78"/>
      <c r="G16" s="78"/>
      <c r="H16" s="78"/>
    </row>
    <row r="17" spans="1:8">
      <c r="A17" s="4" t="s">
        <v>11</v>
      </c>
      <c r="B17" s="3"/>
      <c r="C17" s="3" t="s">
        <v>11</v>
      </c>
      <c r="D17" s="2" t="s">
        <v>13</v>
      </c>
      <c r="E17" s="3" t="s">
        <v>109</v>
      </c>
      <c r="F17" s="3" t="s">
        <v>177</v>
      </c>
      <c r="G17" s="3" t="s">
        <v>185</v>
      </c>
      <c r="H17" s="3"/>
    </row>
    <row r="18" spans="1:8" ht="30">
      <c r="A18" s="4" t="s">
        <v>11</v>
      </c>
      <c r="C18" s="2" t="s">
        <v>11</v>
      </c>
      <c r="D18" s="2" t="s">
        <v>93</v>
      </c>
      <c r="E18" t="s">
        <v>186</v>
      </c>
      <c r="F18" s="7" t="s">
        <v>187</v>
      </c>
      <c r="G18" s="4">
        <v>1</v>
      </c>
    </row>
    <row r="19" spans="1:8" ht="30">
      <c r="A19" s="4" t="s">
        <v>11</v>
      </c>
      <c r="C19" s="2" t="s">
        <v>11</v>
      </c>
      <c r="D19" s="2" t="s">
        <v>93</v>
      </c>
      <c r="E19" t="s">
        <v>188</v>
      </c>
      <c r="F19" s="7" t="s">
        <v>189</v>
      </c>
      <c r="G19" s="4">
        <v>22.609000000000002</v>
      </c>
    </row>
    <row r="20" spans="1:8">
      <c r="A20" s="4" t="s">
        <v>11</v>
      </c>
      <c r="C20" s="2" t="s">
        <v>11</v>
      </c>
      <c r="D20" s="2" t="s">
        <v>93</v>
      </c>
      <c r="E20" t="s">
        <v>190</v>
      </c>
      <c r="F20" t="s">
        <v>191</v>
      </c>
      <c r="G20" s="4">
        <v>0.124</v>
      </c>
    </row>
    <row r="21" spans="1:8" ht="18.75">
      <c r="A21" s="77" t="s">
        <v>192</v>
      </c>
      <c r="B21" s="77"/>
      <c r="C21" s="77"/>
      <c r="D21" s="77"/>
      <c r="E21" s="77"/>
      <c r="F21" s="77"/>
      <c r="G21" s="77"/>
      <c r="H21" s="77"/>
    </row>
    <row r="22" spans="1:8">
      <c r="A22" s="55" t="s">
        <v>11</v>
      </c>
      <c r="B22" s="55"/>
      <c r="C22" s="55" t="s">
        <v>12</v>
      </c>
      <c r="D22" s="55" t="s">
        <v>82</v>
      </c>
      <c r="E22" s="56" t="s">
        <v>175</v>
      </c>
      <c r="F22" s="15" t="s">
        <v>193</v>
      </c>
      <c r="G22" s="57">
        <f>(G24*3.6)/G25</f>
        <v>0.44640000000000002</v>
      </c>
      <c r="H22" s="56"/>
    </row>
    <row r="23" spans="1:8" ht="30">
      <c r="A23" s="2" t="s">
        <v>11</v>
      </c>
      <c r="B23" s="2"/>
      <c r="C23" s="2" t="s">
        <v>11</v>
      </c>
      <c r="D23" s="2" t="s">
        <v>93</v>
      </c>
      <c r="E23" t="s">
        <v>181</v>
      </c>
      <c r="F23" s="7" t="s">
        <v>182</v>
      </c>
      <c r="G23" s="4">
        <v>40</v>
      </c>
    </row>
    <row r="24" spans="1:8" ht="30">
      <c r="A24" s="2" t="s">
        <v>11</v>
      </c>
      <c r="B24" s="2"/>
      <c r="C24" s="2" t="s">
        <v>11</v>
      </c>
      <c r="D24" s="2" t="s">
        <v>93</v>
      </c>
      <c r="E24" t="s">
        <v>194</v>
      </c>
      <c r="F24" s="7" t="s">
        <v>195</v>
      </c>
      <c r="G24" s="4">
        <v>0.124</v>
      </c>
    </row>
    <row r="25" spans="1:8" ht="30">
      <c r="A25" s="2" t="s">
        <v>11</v>
      </c>
      <c r="B25" s="2"/>
      <c r="C25" s="2" t="s">
        <v>11</v>
      </c>
      <c r="D25" s="2" t="s">
        <v>93</v>
      </c>
      <c r="E25" t="s">
        <v>196</v>
      </c>
      <c r="F25" s="7" t="s">
        <v>197</v>
      </c>
      <c r="G25" s="4">
        <v>1</v>
      </c>
    </row>
    <row r="26" spans="1:8" ht="18.75">
      <c r="A26" s="78" t="s">
        <v>198</v>
      </c>
      <c r="B26" s="78"/>
      <c r="C26" s="78"/>
      <c r="D26" s="78"/>
      <c r="E26" s="78"/>
      <c r="F26" s="78"/>
      <c r="G26" s="78"/>
      <c r="H26" s="78"/>
    </row>
    <row r="27" spans="1:8">
      <c r="A27" s="55" t="s">
        <v>11</v>
      </c>
      <c r="B27" s="55"/>
      <c r="C27" s="55" t="s">
        <v>12</v>
      </c>
      <c r="D27" s="55" t="s">
        <v>82</v>
      </c>
      <c r="E27" s="56" t="s">
        <v>175</v>
      </c>
      <c r="F27" s="15" t="s">
        <v>176</v>
      </c>
      <c r="G27" s="57">
        <f>0</f>
        <v>0</v>
      </c>
      <c r="H27" s="56"/>
    </row>
    <row r="28" spans="1:8" ht="30">
      <c r="A28" s="2" t="s">
        <v>11</v>
      </c>
      <c r="B28" s="2"/>
      <c r="C28" s="2" t="s">
        <v>11</v>
      </c>
      <c r="D28" s="2" t="s">
        <v>93</v>
      </c>
      <c r="E28" t="s">
        <v>181</v>
      </c>
      <c r="F28" s="7" t="s">
        <v>182</v>
      </c>
      <c r="G28" s="4">
        <v>40</v>
      </c>
    </row>
    <row r="29" spans="1:8" ht="18.75">
      <c r="A29" s="77" t="s">
        <v>199</v>
      </c>
      <c r="B29" s="77"/>
      <c r="C29" s="77"/>
      <c r="D29" s="77"/>
      <c r="E29" s="77"/>
      <c r="F29" s="77"/>
      <c r="G29" s="77"/>
      <c r="H29" s="77"/>
    </row>
    <row r="30" spans="1:8">
      <c r="A30" s="56" t="s">
        <v>11</v>
      </c>
      <c r="B30" s="56"/>
      <c r="C30" s="56" t="s">
        <v>12</v>
      </c>
      <c r="D30" s="55" t="s">
        <v>82</v>
      </c>
      <c r="E30" s="56" t="s">
        <v>168</v>
      </c>
      <c r="F30" s="56" t="s">
        <v>200</v>
      </c>
      <c r="G30" s="57">
        <f>SUM((G34*G35*G36),(G39*G40*G41),(G44*G45*G46),(G49*G50*G51))/G31</f>
        <v>0.22200625000000002</v>
      </c>
      <c r="H30" s="56"/>
    </row>
    <row r="31" spans="1:8" ht="45">
      <c r="A31" t="s">
        <v>11</v>
      </c>
      <c r="C31" t="s">
        <v>11</v>
      </c>
      <c r="D31" s="2" t="s">
        <v>93</v>
      </c>
      <c r="E31" t="s">
        <v>201</v>
      </c>
      <c r="F31" s="7" t="s">
        <v>202</v>
      </c>
      <c r="G31" s="4">
        <v>40</v>
      </c>
    </row>
    <row r="32" spans="1:8" ht="18.75">
      <c r="A32" s="78" t="s">
        <v>184</v>
      </c>
      <c r="B32" s="78"/>
      <c r="C32" s="78"/>
      <c r="D32" s="78"/>
      <c r="E32" s="78"/>
      <c r="F32" s="78"/>
      <c r="G32" s="78"/>
      <c r="H32" s="78"/>
    </row>
    <row r="33" spans="1:8">
      <c r="A33" s="3" t="s">
        <v>11</v>
      </c>
      <c r="B33" s="3"/>
      <c r="C33" s="3" t="s">
        <v>11</v>
      </c>
      <c r="D33" s="2" t="s">
        <v>13</v>
      </c>
      <c r="E33" s="3" t="s">
        <v>109</v>
      </c>
      <c r="F33" s="3" t="s">
        <v>177</v>
      </c>
      <c r="G33" s="3" t="s">
        <v>185</v>
      </c>
      <c r="H33" s="3"/>
    </row>
    <row r="34" spans="1:8" ht="30">
      <c r="A34" t="s">
        <v>11</v>
      </c>
      <c r="C34" t="s">
        <v>11</v>
      </c>
      <c r="D34" s="2" t="s">
        <v>93</v>
      </c>
      <c r="E34" t="s">
        <v>203</v>
      </c>
      <c r="F34" s="7" t="s">
        <v>187</v>
      </c>
      <c r="G34" s="4">
        <v>1</v>
      </c>
    </row>
    <row r="35" spans="1:8" ht="30">
      <c r="A35" t="s">
        <v>11</v>
      </c>
      <c r="C35" t="s">
        <v>11</v>
      </c>
      <c r="D35" s="2" t="s">
        <v>93</v>
      </c>
      <c r="E35" t="s">
        <v>188</v>
      </c>
      <c r="F35" s="7" t="s">
        <v>189</v>
      </c>
      <c r="G35" s="4">
        <v>22.609000000000002</v>
      </c>
    </row>
    <row r="36" spans="1:8">
      <c r="A36" t="s">
        <v>11</v>
      </c>
      <c r="C36" t="s">
        <v>11</v>
      </c>
      <c r="D36" s="2" t="s">
        <v>93</v>
      </c>
      <c r="E36" t="s">
        <v>190</v>
      </c>
      <c r="F36" t="s">
        <v>191</v>
      </c>
      <c r="G36" s="4">
        <v>0.12</v>
      </c>
    </row>
    <row r="37" spans="1:8" ht="18.75">
      <c r="A37" s="78" t="s">
        <v>184</v>
      </c>
      <c r="B37" s="78"/>
      <c r="C37" s="78"/>
      <c r="D37" s="78"/>
      <c r="E37" s="78"/>
      <c r="F37" s="78"/>
      <c r="G37" s="78"/>
      <c r="H37" s="78"/>
    </row>
    <row r="38" spans="1:8">
      <c r="A38" s="3" t="s">
        <v>11</v>
      </c>
      <c r="B38" s="3"/>
      <c r="C38" s="3" t="s">
        <v>11</v>
      </c>
      <c r="D38" s="2" t="s">
        <v>13</v>
      </c>
      <c r="E38" s="3" t="s">
        <v>109</v>
      </c>
      <c r="F38" s="3" t="s">
        <v>177</v>
      </c>
      <c r="G38" s="3" t="s">
        <v>204</v>
      </c>
      <c r="H38" s="3"/>
    </row>
    <row r="39" spans="1:8" ht="30">
      <c r="A39" s="3" t="s">
        <v>11</v>
      </c>
      <c r="C39" t="s">
        <v>11</v>
      </c>
      <c r="D39" s="2" t="s">
        <v>93</v>
      </c>
      <c r="E39" t="s">
        <v>203</v>
      </c>
      <c r="F39" s="7" t="s">
        <v>187</v>
      </c>
      <c r="G39" s="4">
        <v>1</v>
      </c>
    </row>
    <row r="40" spans="1:8" ht="30">
      <c r="A40" s="3" t="s">
        <v>11</v>
      </c>
      <c r="C40" t="s">
        <v>11</v>
      </c>
      <c r="D40" s="2" t="s">
        <v>93</v>
      </c>
      <c r="E40" t="s">
        <v>188</v>
      </c>
      <c r="F40" s="7" t="s">
        <v>189</v>
      </c>
      <c r="G40" s="4">
        <v>38.936999999999998</v>
      </c>
    </row>
    <row r="41" spans="1:8">
      <c r="A41" s="3" t="s">
        <v>11</v>
      </c>
      <c r="C41" t="s">
        <v>11</v>
      </c>
      <c r="D41" s="2" t="s">
        <v>93</v>
      </c>
      <c r="E41" t="s">
        <v>190</v>
      </c>
      <c r="F41" t="s">
        <v>191</v>
      </c>
      <c r="G41" s="4">
        <v>0.08</v>
      </c>
    </row>
    <row r="42" spans="1:8" ht="18.75">
      <c r="A42" s="78" t="s">
        <v>184</v>
      </c>
      <c r="B42" s="78"/>
      <c r="C42" s="78"/>
      <c r="D42" s="78"/>
      <c r="E42" s="78"/>
      <c r="F42" s="78"/>
      <c r="G42" s="78"/>
      <c r="H42" s="78"/>
    </row>
    <row r="43" spans="1:8">
      <c r="A43" s="3" t="s">
        <v>11</v>
      </c>
      <c r="B43" s="3"/>
      <c r="C43" s="3" t="s">
        <v>11</v>
      </c>
      <c r="D43" s="2" t="s">
        <v>13</v>
      </c>
      <c r="E43" s="3" t="s">
        <v>109</v>
      </c>
      <c r="F43" s="3" t="s">
        <v>177</v>
      </c>
      <c r="G43" s="3" t="s">
        <v>204</v>
      </c>
      <c r="H43" s="3"/>
    </row>
    <row r="44" spans="1:8" ht="30">
      <c r="A44" s="3" t="s">
        <v>11</v>
      </c>
      <c r="C44" t="s">
        <v>11</v>
      </c>
      <c r="D44" s="2" t="s">
        <v>93</v>
      </c>
      <c r="E44" t="s">
        <v>203</v>
      </c>
      <c r="F44" s="7" t="s">
        <v>187</v>
      </c>
      <c r="G44" s="4">
        <v>2</v>
      </c>
    </row>
    <row r="45" spans="1:8" ht="30">
      <c r="A45" s="3" t="s">
        <v>11</v>
      </c>
      <c r="C45" t="s">
        <v>11</v>
      </c>
      <c r="D45" s="2" t="s">
        <v>93</v>
      </c>
      <c r="E45" t="s">
        <v>188</v>
      </c>
      <c r="F45" s="7" t="s">
        <v>189</v>
      </c>
      <c r="G45" s="4">
        <v>3.5000000000000003E-2</v>
      </c>
    </row>
    <row r="46" spans="1:8">
      <c r="A46" s="3" t="s">
        <v>11</v>
      </c>
      <c r="C46" t="s">
        <v>11</v>
      </c>
      <c r="D46" s="2" t="s">
        <v>93</v>
      </c>
      <c r="E46" t="s">
        <v>190</v>
      </c>
      <c r="F46" t="s">
        <v>191</v>
      </c>
      <c r="G46" s="4">
        <v>0.06</v>
      </c>
    </row>
    <row r="47" spans="1:8" ht="18.75">
      <c r="A47" s="78" t="s">
        <v>184</v>
      </c>
      <c r="B47" s="78"/>
      <c r="C47" s="78"/>
      <c r="D47" s="78"/>
      <c r="E47" s="78"/>
      <c r="F47" s="78"/>
      <c r="G47" s="78"/>
      <c r="H47" s="78"/>
    </row>
    <row r="48" spans="1:8">
      <c r="A48" s="3" t="s">
        <v>11</v>
      </c>
      <c r="B48" s="3"/>
      <c r="C48" s="3" t="s">
        <v>11</v>
      </c>
      <c r="D48" s="2" t="s">
        <v>13</v>
      </c>
      <c r="E48" s="3" t="s">
        <v>109</v>
      </c>
      <c r="F48" s="3" t="s">
        <v>177</v>
      </c>
      <c r="G48" s="3" t="s">
        <v>204</v>
      </c>
      <c r="H48" s="3"/>
    </row>
    <row r="49" spans="1:7" ht="30">
      <c r="A49" s="3" t="s">
        <v>11</v>
      </c>
      <c r="C49" t="s">
        <v>11</v>
      </c>
      <c r="D49" s="2" t="s">
        <v>93</v>
      </c>
      <c r="E49" t="s">
        <v>203</v>
      </c>
      <c r="F49" s="7" t="s">
        <v>187</v>
      </c>
      <c r="G49" s="4">
        <v>1</v>
      </c>
    </row>
    <row r="50" spans="1:7" ht="30">
      <c r="A50" s="3" t="s">
        <v>11</v>
      </c>
      <c r="C50" t="s">
        <v>11</v>
      </c>
      <c r="D50" s="2" t="s">
        <v>93</v>
      </c>
      <c r="E50" t="s">
        <v>188</v>
      </c>
      <c r="F50" s="7" t="s">
        <v>189</v>
      </c>
      <c r="G50" s="4">
        <v>43.542999999999999</v>
      </c>
    </row>
    <row r="51" spans="1:7">
      <c r="A51" s="3" t="s">
        <v>11</v>
      </c>
      <c r="C51" t="s">
        <v>11</v>
      </c>
      <c r="D51" s="2" t="s">
        <v>93</v>
      </c>
      <c r="E51" t="s">
        <v>190</v>
      </c>
      <c r="F51" t="s">
        <v>191</v>
      </c>
      <c r="G51" s="4">
        <v>7.0000000000000007E-2</v>
      </c>
    </row>
  </sheetData>
  <mergeCells count="13">
    <mergeCell ref="A16:H16"/>
    <mergeCell ref="A2:H2"/>
    <mergeCell ref="A5:H5"/>
    <mergeCell ref="A7:H7"/>
    <mergeCell ref="A8:H8"/>
    <mergeCell ref="A10:H10"/>
    <mergeCell ref="A47:H47"/>
    <mergeCell ref="A21:H21"/>
    <mergeCell ref="A26:H26"/>
    <mergeCell ref="A29:H29"/>
    <mergeCell ref="A32:H32"/>
    <mergeCell ref="A37:H37"/>
    <mergeCell ref="A42:H42"/>
  </mergeCells>
  <dataValidations count="4">
    <dataValidation type="list" allowBlank="1" showInputMessage="1" showErrorMessage="1" sqref="G9" xr:uid="{12752E7B-AD4F-470B-9B2F-ABCA3ACC5F59}">
      <formula1>"Option A1, Option A2, Option A3"</formula1>
    </dataValidation>
    <dataValidation type="list" allowBlank="1" showInputMessage="1" showErrorMessage="1" sqref="G3" xr:uid="{A0AD98EB-2037-4BC3-BF1A-8904C87CF56D}">
      <formula1>"Option A, Option B"</formula1>
    </dataValidation>
    <dataValidation type="list" allowBlank="1" showInputMessage="1" showErrorMessage="1" sqref="A11:C11 C12 A6:C6 A27:C28 B13:C15 A9:C9 A3:C4 A22:C25" xr:uid="{346438B8-120C-47E9-A8A5-57459CD17389}">
      <formula1>"Yes, No"</formula1>
    </dataValidation>
    <dataValidation type="list" allowBlank="1" showInputMessage="1" showErrorMessage="1" sqref="D6 D17:D20 D27:D28 D48:D51 D22:D25 D30:D31 D9 D11:D15 D33:D36 D38:D41 D43:D46 D3:D4" xr:uid="{BA18BAF3-C789-4750-A51A-4271B3AF2881}">
      <formula1>"Account, Auto-Calculate, Boolean, Date, DateTime, Duration, Email, Enum, GeoJSON, Help Text, If/Then, Image, Integer, Number, Postfix, Prefix, String, Time, URL"</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2508-760A-43F3-9ECD-BE014EB1AA45}">
  <dimension ref="A1:H68"/>
  <sheetViews>
    <sheetView workbookViewId="0">
      <selection activeCell="I3" sqref="I3"/>
    </sheetView>
  </sheetViews>
  <sheetFormatPr defaultRowHeight="15"/>
  <cols>
    <col min="1" max="1" width="11.42578125" customWidth="1"/>
    <col min="2" max="2" width="15.42578125" customWidth="1"/>
    <col min="3" max="3" width="12.42578125" customWidth="1"/>
    <col min="4" max="4" width="19" customWidth="1"/>
    <col min="5" max="5" width="18.42578125" customWidth="1"/>
    <col min="6" max="6" width="64" customWidth="1"/>
    <col min="7" max="7" width="54.85546875" customWidth="1"/>
    <col min="8" max="8" width="63.5703125" customWidth="1"/>
  </cols>
  <sheetData>
    <row r="1" spans="1:8" ht="56.25">
      <c r="A1" s="51" t="s">
        <v>0</v>
      </c>
      <c r="B1" s="51" t="s">
        <v>1</v>
      </c>
      <c r="C1" s="51" t="s">
        <v>144</v>
      </c>
      <c r="D1" s="52" t="s">
        <v>3</v>
      </c>
      <c r="E1" s="52" t="s">
        <v>5</v>
      </c>
      <c r="F1" s="52" t="s">
        <v>6</v>
      </c>
      <c r="G1" s="52" t="s">
        <v>7</v>
      </c>
      <c r="H1" s="52" t="s">
        <v>8</v>
      </c>
    </row>
    <row r="2" spans="1:8" ht="18.75">
      <c r="A2" s="77" t="s">
        <v>205</v>
      </c>
      <c r="B2" s="77"/>
      <c r="C2" s="77"/>
      <c r="D2" s="77"/>
      <c r="E2" s="77"/>
      <c r="F2" s="77"/>
      <c r="G2" s="77"/>
      <c r="H2" s="77"/>
    </row>
    <row r="3" spans="1:8" ht="135">
      <c r="A3" s="2" t="s">
        <v>11</v>
      </c>
      <c r="B3" s="2"/>
      <c r="C3" s="2" t="s">
        <v>12</v>
      </c>
      <c r="D3" s="2" t="s">
        <v>150</v>
      </c>
      <c r="E3" s="2" t="s">
        <v>206</v>
      </c>
      <c r="F3" s="7" t="s">
        <v>207</v>
      </c>
      <c r="G3" s="2" t="s">
        <v>208</v>
      </c>
      <c r="H3" s="2"/>
    </row>
    <row r="4" spans="1:8" ht="30">
      <c r="A4" s="55" t="s">
        <v>11</v>
      </c>
      <c r="B4" s="55"/>
      <c r="C4" s="55" t="s">
        <v>12</v>
      </c>
      <c r="D4" s="55" t="s">
        <v>82</v>
      </c>
      <c r="E4" s="56" t="s">
        <v>209</v>
      </c>
      <c r="F4" s="15" t="s">
        <v>210</v>
      </c>
      <c r="G4" s="57">
        <f>(1-IF(G3="Approach 1",(G6),IF(AND(G3="Approach 2"),G20)))*(((IF(G26="Option A1",SUM(G31*G28)/SUM(G31),IF(AND(G26="Option A2"),(SUM(G40*G39))/(SUM(G40)),IF(AND(G26="Option A3"),(SUM(G45*G44)/SUM(G45))))))))+IF(G3="Approach 1",(G6),IF(AND(G3="Approach 2"),G20))*(((IF(G49="Option A1",SUM(G54*G51)/SUM(G54),IF(AND(G49="Option A2"),(SUM(G63*G62))/(SUM(G63)),IF(AND(G49="Option A3"),(SUM(G68*G67)/SUM(G68))))))))</f>
        <v>4.5557135000000006E-2</v>
      </c>
      <c r="H4" s="56"/>
    </row>
    <row r="5" spans="1:8" ht="18.75">
      <c r="A5" s="77" t="s">
        <v>211</v>
      </c>
      <c r="B5" s="77"/>
      <c r="C5" s="77"/>
      <c r="D5" s="77"/>
      <c r="E5" s="77"/>
      <c r="F5" s="77"/>
      <c r="G5" s="77"/>
      <c r="H5" s="77"/>
    </row>
    <row r="6" spans="1:8" ht="30">
      <c r="A6" s="55" t="s">
        <v>11</v>
      </c>
      <c r="B6" s="55"/>
      <c r="C6" s="55" t="s">
        <v>12</v>
      </c>
      <c r="D6" s="55" t="s">
        <v>82</v>
      </c>
      <c r="E6" s="56" t="s">
        <v>212</v>
      </c>
      <c r="F6" s="15" t="s">
        <v>213</v>
      </c>
      <c r="G6" s="57">
        <f>'Tool 07 Default Lambda'!C16</f>
        <v>0.35</v>
      </c>
      <c r="H6" s="15" t="s">
        <v>214</v>
      </c>
    </row>
    <row r="7" spans="1:8">
      <c r="A7" s="55" t="s">
        <v>11</v>
      </c>
      <c r="B7" s="55"/>
      <c r="C7" s="55" t="s">
        <v>12</v>
      </c>
      <c r="D7" s="55" t="s">
        <v>82</v>
      </c>
      <c r="E7" s="56" t="s">
        <v>215</v>
      </c>
      <c r="F7" s="15" t="s">
        <v>216</v>
      </c>
      <c r="G7" s="57">
        <f>(AVERAGE(G8,G9,G10,G11,G12))/(AVERAGE(G13,G14,G15,G16,G17))*(100)</f>
        <v>25</v>
      </c>
      <c r="H7" s="56"/>
    </row>
    <row r="8" spans="1:8" ht="30">
      <c r="A8" s="2" t="s">
        <v>11</v>
      </c>
      <c r="B8" s="2"/>
      <c r="C8" s="2" t="s">
        <v>11</v>
      </c>
      <c r="D8" s="2" t="s">
        <v>93</v>
      </c>
      <c r="E8" t="s">
        <v>217</v>
      </c>
      <c r="F8" s="7" t="s">
        <v>218</v>
      </c>
      <c r="G8" s="4">
        <v>10</v>
      </c>
    </row>
    <row r="9" spans="1:8" ht="30">
      <c r="A9" s="2" t="s">
        <v>11</v>
      </c>
      <c r="B9" s="2"/>
      <c r="C9" s="2" t="s">
        <v>11</v>
      </c>
      <c r="D9" s="2" t="s">
        <v>93</v>
      </c>
      <c r="E9" t="s">
        <v>219</v>
      </c>
      <c r="F9" s="7" t="s">
        <v>220</v>
      </c>
      <c r="G9" s="4">
        <v>10</v>
      </c>
    </row>
    <row r="10" spans="1:8" ht="30">
      <c r="A10" s="2" t="s">
        <v>11</v>
      </c>
      <c r="B10" s="2"/>
      <c r="C10" s="2" t="s">
        <v>11</v>
      </c>
      <c r="D10" s="2" t="s">
        <v>93</v>
      </c>
      <c r="E10" t="s">
        <v>221</v>
      </c>
      <c r="F10" s="7" t="s">
        <v>222</v>
      </c>
      <c r="G10" s="4">
        <v>10</v>
      </c>
    </row>
    <row r="11" spans="1:8" ht="30">
      <c r="A11" s="2" t="s">
        <v>11</v>
      </c>
      <c r="B11" s="2"/>
      <c r="C11" s="2" t="s">
        <v>11</v>
      </c>
      <c r="D11" s="2" t="s">
        <v>93</v>
      </c>
      <c r="E11" t="s">
        <v>223</v>
      </c>
      <c r="F11" s="7" t="s">
        <v>224</v>
      </c>
      <c r="G11" s="4">
        <v>10</v>
      </c>
    </row>
    <row r="12" spans="1:8" ht="30">
      <c r="A12" s="2" t="s">
        <v>11</v>
      </c>
      <c r="B12" s="2"/>
      <c r="C12" s="2" t="s">
        <v>11</v>
      </c>
      <c r="D12" s="2" t="s">
        <v>93</v>
      </c>
      <c r="E12" t="s">
        <v>225</v>
      </c>
      <c r="F12" s="7" t="s">
        <v>226</v>
      </c>
      <c r="G12" s="4">
        <v>10</v>
      </c>
    </row>
    <row r="13" spans="1:8" ht="30">
      <c r="A13" s="2" t="s">
        <v>11</v>
      </c>
      <c r="B13" s="2"/>
      <c r="C13" s="2" t="s">
        <v>11</v>
      </c>
      <c r="D13" s="2" t="s">
        <v>93</v>
      </c>
      <c r="E13" t="s">
        <v>227</v>
      </c>
      <c r="F13" s="7" t="s">
        <v>228</v>
      </c>
      <c r="G13" s="4">
        <v>40</v>
      </c>
    </row>
    <row r="14" spans="1:8" ht="30">
      <c r="A14" s="2" t="s">
        <v>11</v>
      </c>
      <c r="B14" s="2"/>
      <c r="C14" s="2" t="s">
        <v>11</v>
      </c>
      <c r="D14" s="2" t="s">
        <v>93</v>
      </c>
      <c r="E14" t="s">
        <v>229</v>
      </c>
      <c r="F14" s="7" t="s">
        <v>228</v>
      </c>
      <c r="G14" s="4">
        <v>40</v>
      </c>
    </row>
    <row r="15" spans="1:8" ht="30">
      <c r="A15" s="2" t="s">
        <v>11</v>
      </c>
      <c r="B15" s="2"/>
      <c r="C15" s="2" t="s">
        <v>11</v>
      </c>
      <c r="D15" s="2" t="s">
        <v>93</v>
      </c>
      <c r="E15" t="s">
        <v>230</v>
      </c>
      <c r="F15" s="7" t="s">
        <v>228</v>
      </c>
      <c r="G15" s="4">
        <v>40</v>
      </c>
    </row>
    <row r="16" spans="1:8" ht="30">
      <c r="A16" s="2" t="s">
        <v>11</v>
      </c>
      <c r="B16" s="2"/>
      <c r="C16" s="2" t="s">
        <v>11</v>
      </c>
      <c r="D16" s="2" t="s">
        <v>93</v>
      </c>
      <c r="E16" t="s">
        <v>231</v>
      </c>
      <c r="F16" s="7" t="s">
        <v>228</v>
      </c>
      <c r="G16" s="4">
        <v>40</v>
      </c>
    </row>
    <row r="17" spans="1:8" ht="30">
      <c r="A17" s="2" t="s">
        <v>11</v>
      </c>
      <c r="B17" s="2"/>
      <c r="C17" s="2" t="s">
        <v>11</v>
      </c>
      <c r="D17" s="2" t="s">
        <v>93</v>
      </c>
      <c r="E17" t="s">
        <v>232</v>
      </c>
      <c r="F17" s="7" t="s">
        <v>228</v>
      </c>
      <c r="G17" s="4">
        <v>40</v>
      </c>
    </row>
    <row r="18" spans="1:8">
      <c r="A18" s="2" t="s">
        <v>11</v>
      </c>
      <c r="B18" s="2"/>
      <c r="C18" s="2" t="s">
        <v>11</v>
      </c>
      <c r="D18" s="2" t="s">
        <v>93</v>
      </c>
      <c r="E18" t="s">
        <v>233</v>
      </c>
      <c r="F18" s="7" t="s">
        <v>234</v>
      </c>
      <c r="G18" s="4">
        <v>2009</v>
      </c>
    </row>
    <row r="19" spans="1:8" ht="18.75">
      <c r="A19" s="77" t="s">
        <v>235</v>
      </c>
      <c r="B19" s="77"/>
      <c r="C19" s="77"/>
      <c r="D19" s="77"/>
      <c r="E19" s="77"/>
      <c r="F19" s="77"/>
      <c r="G19" s="77"/>
      <c r="H19" s="77"/>
    </row>
    <row r="20" spans="1:8" ht="30">
      <c r="A20" s="2" t="s">
        <v>11</v>
      </c>
      <c r="B20" s="2"/>
      <c r="C20" s="2" t="s">
        <v>11</v>
      </c>
      <c r="D20" s="2" t="s">
        <v>93</v>
      </c>
      <c r="E20" t="s">
        <v>212</v>
      </c>
      <c r="F20" s="7" t="s">
        <v>213</v>
      </c>
      <c r="G20" s="4">
        <v>50</v>
      </c>
    </row>
    <row r="21" spans="1:8">
      <c r="A21" s="2" t="s">
        <v>11</v>
      </c>
      <c r="B21" s="2"/>
      <c r="C21" s="2" t="s">
        <v>11</v>
      </c>
      <c r="D21" s="2" t="s">
        <v>13</v>
      </c>
      <c r="E21" t="s">
        <v>236</v>
      </c>
      <c r="F21" s="7" t="s">
        <v>237</v>
      </c>
      <c r="G21" s="4"/>
    </row>
    <row r="22" spans="1:8">
      <c r="A22" s="2" t="s">
        <v>11</v>
      </c>
      <c r="B22" s="2"/>
      <c r="C22" s="2" t="s">
        <v>11</v>
      </c>
      <c r="D22" s="2" t="s">
        <v>238</v>
      </c>
      <c r="E22" t="s">
        <v>239</v>
      </c>
      <c r="F22" s="7" t="s">
        <v>240</v>
      </c>
      <c r="G22" s="4"/>
    </row>
    <row r="23" spans="1:8" ht="18.75">
      <c r="A23" s="77" t="s">
        <v>241</v>
      </c>
      <c r="B23" s="77"/>
      <c r="C23" s="77"/>
      <c r="D23" s="77"/>
      <c r="E23" s="77"/>
      <c r="F23" s="77"/>
      <c r="G23" s="77"/>
      <c r="H23" s="77"/>
    </row>
    <row r="24" spans="1:8" ht="18.75">
      <c r="A24" s="77" t="s">
        <v>171</v>
      </c>
      <c r="B24" s="77"/>
      <c r="C24" s="77"/>
      <c r="D24" s="77"/>
      <c r="E24" s="77"/>
      <c r="F24" s="77"/>
      <c r="G24" s="77"/>
      <c r="H24" s="77"/>
    </row>
    <row r="25" spans="1:8" ht="18.75">
      <c r="A25" s="77" t="s">
        <v>242</v>
      </c>
      <c r="B25" s="77"/>
      <c r="C25" s="77"/>
      <c r="D25" s="77"/>
      <c r="E25" s="77"/>
      <c r="F25" s="77"/>
      <c r="G25" s="77"/>
      <c r="H25" s="77"/>
    </row>
    <row r="26" spans="1:8" ht="105">
      <c r="A26" s="2" t="s">
        <v>11</v>
      </c>
      <c r="B26" s="2"/>
      <c r="C26" s="2" t="s">
        <v>12</v>
      </c>
      <c r="D26" s="2" t="s">
        <v>150</v>
      </c>
      <c r="E26" t="s">
        <v>165</v>
      </c>
      <c r="F26" s="7" t="s">
        <v>173</v>
      </c>
      <c r="G26" t="s">
        <v>174</v>
      </c>
    </row>
    <row r="27" spans="1:8" ht="18.75">
      <c r="A27" s="77" t="s">
        <v>174</v>
      </c>
      <c r="B27" s="77"/>
      <c r="C27" s="77"/>
      <c r="D27" s="77"/>
      <c r="E27" s="77"/>
      <c r="F27" s="77"/>
      <c r="G27" s="77"/>
      <c r="H27" s="77"/>
    </row>
    <row r="28" spans="1:8">
      <c r="A28" s="55" t="s">
        <v>11</v>
      </c>
      <c r="B28" s="55"/>
      <c r="C28" s="55" t="s">
        <v>12</v>
      </c>
      <c r="D28" s="55" t="s">
        <v>82</v>
      </c>
      <c r="E28" s="56" t="s">
        <v>175</v>
      </c>
      <c r="F28" s="15" t="s">
        <v>176</v>
      </c>
      <c r="G28" s="57">
        <f>SUM((G35*G36*G37)/G31)</f>
        <v>7.0087900000000009E-2</v>
      </c>
      <c r="H28" s="56"/>
    </row>
    <row r="29" spans="1:8">
      <c r="A29" s="2" t="s">
        <v>11</v>
      </c>
      <c r="B29" s="3"/>
      <c r="C29" s="3" t="s">
        <v>11</v>
      </c>
      <c r="D29" s="2" t="s">
        <v>13</v>
      </c>
      <c r="E29" s="3" t="s">
        <v>109</v>
      </c>
      <c r="F29" s="3" t="s">
        <v>177</v>
      </c>
      <c r="G29" s="3"/>
      <c r="H29" s="3"/>
    </row>
    <row r="30" spans="1:8" ht="30">
      <c r="A30" s="2" t="s">
        <v>11</v>
      </c>
      <c r="B30" s="2"/>
      <c r="C30" s="2" t="s">
        <v>11</v>
      </c>
      <c r="D30" s="2" t="s">
        <v>13</v>
      </c>
      <c r="E30" t="s">
        <v>178</v>
      </c>
      <c r="F30" s="7" t="s">
        <v>179</v>
      </c>
      <c r="G30" t="s">
        <v>180</v>
      </c>
    </row>
    <row r="31" spans="1:8" ht="30">
      <c r="A31" s="2" t="s">
        <v>11</v>
      </c>
      <c r="B31" s="2"/>
      <c r="C31" s="2" t="s">
        <v>11</v>
      </c>
      <c r="D31" s="2" t="s">
        <v>93</v>
      </c>
      <c r="E31" t="s">
        <v>181</v>
      </c>
      <c r="F31" s="7" t="s">
        <v>182</v>
      </c>
      <c r="G31" s="4">
        <v>40</v>
      </c>
    </row>
    <row r="32" spans="1:8">
      <c r="A32" s="2" t="s">
        <v>11</v>
      </c>
      <c r="B32" s="2"/>
      <c r="C32" s="2" t="s">
        <v>11</v>
      </c>
      <c r="D32" s="2" t="s">
        <v>13</v>
      </c>
      <c r="E32" t="s">
        <v>132</v>
      </c>
      <c r="F32" s="7" t="s">
        <v>183</v>
      </c>
      <c r="G32" s="4">
        <v>2009</v>
      </c>
    </row>
    <row r="33" spans="1:8" ht="18.75">
      <c r="A33" s="78" t="s">
        <v>184</v>
      </c>
      <c r="B33" s="78"/>
      <c r="C33" s="78"/>
      <c r="D33" s="78"/>
      <c r="E33" s="78"/>
      <c r="F33" s="78"/>
      <c r="G33" s="78"/>
      <c r="H33" s="78"/>
    </row>
    <row r="34" spans="1:8">
      <c r="A34" s="3" t="s">
        <v>11</v>
      </c>
      <c r="B34" s="3"/>
      <c r="C34" s="3" t="s">
        <v>11</v>
      </c>
      <c r="D34" s="2" t="s">
        <v>13</v>
      </c>
      <c r="E34" s="3" t="s">
        <v>109</v>
      </c>
      <c r="F34" s="8" t="s">
        <v>177</v>
      </c>
      <c r="G34" s="3" t="s">
        <v>185</v>
      </c>
      <c r="H34" s="3"/>
    </row>
    <row r="35" spans="1:8" ht="30">
      <c r="A35" s="3" t="s">
        <v>11</v>
      </c>
      <c r="C35" s="3" t="s">
        <v>11</v>
      </c>
      <c r="D35" s="2" t="s">
        <v>93</v>
      </c>
      <c r="E35" t="s">
        <v>186</v>
      </c>
      <c r="F35" s="7" t="s">
        <v>187</v>
      </c>
      <c r="G35" s="4">
        <v>1</v>
      </c>
    </row>
    <row r="36" spans="1:8" ht="30">
      <c r="A36" s="3" t="s">
        <v>11</v>
      </c>
      <c r="C36" s="3" t="s">
        <v>11</v>
      </c>
      <c r="D36" s="2" t="s">
        <v>93</v>
      </c>
      <c r="E36" t="s">
        <v>188</v>
      </c>
      <c r="F36" s="7" t="s">
        <v>189</v>
      </c>
      <c r="G36" s="4">
        <v>22.609000000000002</v>
      </c>
    </row>
    <row r="37" spans="1:8">
      <c r="A37" s="3" t="s">
        <v>11</v>
      </c>
      <c r="C37" s="3" t="s">
        <v>11</v>
      </c>
      <c r="D37" s="2" t="s">
        <v>93</v>
      </c>
      <c r="E37" t="s">
        <v>190</v>
      </c>
      <c r="F37" t="s">
        <v>191</v>
      </c>
      <c r="G37" s="4">
        <v>0.124</v>
      </c>
    </row>
    <row r="38" spans="1:8" ht="18.75">
      <c r="A38" s="77" t="s">
        <v>192</v>
      </c>
      <c r="B38" s="77"/>
      <c r="C38" s="77"/>
      <c r="D38" s="77"/>
      <c r="E38" s="77"/>
      <c r="F38" s="77"/>
      <c r="G38" s="77"/>
      <c r="H38" s="77"/>
    </row>
    <row r="39" spans="1:8">
      <c r="A39" s="55" t="s">
        <v>11</v>
      </c>
      <c r="B39" s="55"/>
      <c r="C39" s="55" t="s">
        <v>12</v>
      </c>
      <c r="D39" s="55" t="s">
        <v>82</v>
      </c>
      <c r="E39" s="56" t="s">
        <v>175</v>
      </c>
      <c r="F39" s="15" t="s">
        <v>193</v>
      </c>
      <c r="G39" s="57">
        <f>(G41*3.6)/G42</f>
        <v>0.44640000000000002</v>
      </c>
      <c r="H39" s="56"/>
    </row>
    <row r="40" spans="1:8" ht="30">
      <c r="A40" s="2" t="s">
        <v>11</v>
      </c>
      <c r="B40" s="2"/>
      <c r="C40" s="2" t="s">
        <v>11</v>
      </c>
      <c r="D40" s="2" t="s">
        <v>93</v>
      </c>
      <c r="E40" t="s">
        <v>181</v>
      </c>
      <c r="F40" s="7" t="s">
        <v>182</v>
      </c>
      <c r="G40" s="4">
        <v>40</v>
      </c>
    </row>
    <row r="41" spans="1:8" ht="30">
      <c r="A41" s="2" t="s">
        <v>11</v>
      </c>
      <c r="B41" s="2"/>
      <c r="C41" s="2" t="s">
        <v>11</v>
      </c>
      <c r="D41" s="2" t="s">
        <v>93</v>
      </c>
      <c r="E41" t="s">
        <v>194</v>
      </c>
      <c r="F41" s="7" t="s">
        <v>195</v>
      </c>
      <c r="G41" s="4">
        <v>0.124</v>
      </c>
    </row>
    <row r="42" spans="1:8" ht="30">
      <c r="A42" s="2" t="s">
        <v>11</v>
      </c>
      <c r="B42" s="2"/>
      <c r="C42" s="2" t="s">
        <v>11</v>
      </c>
      <c r="D42" s="2" t="s">
        <v>93</v>
      </c>
      <c r="E42" t="s">
        <v>196</v>
      </c>
      <c r="F42" s="7" t="s">
        <v>197</v>
      </c>
      <c r="G42" s="4">
        <v>1</v>
      </c>
    </row>
    <row r="43" spans="1:8" ht="18.75">
      <c r="A43" s="78" t="s">
        <v>198</v>
      </c>
      <c r="B43" s="78"/>
      <c r="C43" s="78"/>
      <c r="D43" s="78"/>
      <c r="E43" s="78"/>
      <c r="F43" s="78"/>
      <c r="G43" s="78"/>
      <c r="H43" s="78"/>
    </row>
    <row r="44" spans="1:8">
      <c r="A44" s="55" t="s">
        <v>11</v>
      </c>
      <c r="B44" s="55"/>
      <c r="C44" s="55" t="s">
        <v>12</v>
      </c>
      <c r="D44" s="55" t="s">
        <v>82</v>
      </c>
      <c r="E44" s="56" t="s">
        <v>175</v>
      </c>
      <c r="F44" s="15" t="s">
        <v>176</v>
      </c>
      <c r="G44" s="57">
        <f>0</f>
        <v>0</v>
      </c>
      <c r="H44" s="56"/>
    </row>
    <row r="45" spans="1:8" ht="30">
      <c r="A45" s="2" t="s">
        <v>11</v>
      </c>
      <c r="B45" s="2"/>
      <c r="C45" s="2" t="s">
        <v>11</v>
      </c>
      <c r="D45" s="2" t="s">
        <v>93</v>
      </c>
      <c r="E45" t="s">
        <v>181</v>
      </c>
      <c r="F45" s="7" t="s">
        <v>182</v>
      </c>
      <c r="G45" s="4">
        <v>40</v>
      </c>
    </row>
    <row r="46" spans="1:8" ht="18.75">
      <c r="A46" s="77" t="s">
        <v>243</v>
      </c>
      <c r="B46" s="77"/>
      <c r="C46" s="77"/>
      <c r="D46" s="77"/>
      <c r="E46" s="77"/>
      <c r="F46" s="77"/>
      <c r="G46" s="77"/>
      <c r="H46" s="77"/>
    </row>
    <row r="47" spans="1:8" ht="18.75">
      <c r="A47" s="77" t="s">
        <v>171</v>
      </c>
      <c r="B47" s="77"/>
      <c r="C47" s="77"/>
      <c r="D47" s="77"/>
      <c r="E47" s="77"/>
      <c r="F47" s="77"/>
      <c r="G47" s="77"/>
      <c r="H47" s="77"/>
    </row>
    <row r="48" spans="1:8" ht="18.75">
      <c r="A48" s="77" t="s">
        <v>242</v>
      </c>
      <c r="B48" s="77"/>
      <c r="C48" s="77"/>
      <c r="D48" s="77"/>
      <c r="E48" s="77"/>
      <c r="F48" s="77"/>
      <c r="G48" s="77"/>
      <c r="H48" s="77"/>
    </row>
    <row r="49" spans="1:8" ht="105">
      <c r="A49" s="2" t="s">
        <v>11</v>
      </c>
      <c r="B49" s="2"/>
      <c r="C49" s="2" t="s">
        <v>12</v>
      </c>
      <c r="D49" s="2" t="s">
        <v>150</v>
      </c>
      <c r="E49" t="s">
        <v>165</v>
      </c>
      <c r="F49" s="7" t="s">
        <v>173</v>
      </c>
      <c r="G49" t="s">
        <v>198</v>
      </c>
    </row>
    <row r="50" spans="1:8" ht="18.75">
      <c r="A50" s="77" t="s">
        <v>174</v>
      </c>
      <c r="B50" s="77"/>
      <c r="C50" s="77"/>
      <c r="D50" s="77"/>
      <c r="E50" s="77"/>
      <c r="F50" s="77"/>
      <c r="G50" s="77"/>
      <c r="H50" s="77"/>
    </row>
    <row r="51" spans="1:8">
      <c r="A51" s="55" t="s">
        <v>11</v>
      </c>
      <c r="B51" s="55"/>
      <c r="C51" s="55" t="s">
        <v>12</v>
      </c>
      <c r="D51" s="55" t="s">
        <v>82</v>
      </c>
      <c r="E51" s="56" t="s">
        <v>244</v>
      </c>
      <c r="F51" s="15" t="s">
        <v>176</v>
      </c>
      <c r="G51" s="57">
        <f>SUM((G58*G59*G60)/G54)</f>
        <v>7.0087900000000009E-2</v>
      </c>
      <c r="H51" s="56"/>
    </row>
    <row r="52" spans="1:8">
      <c r="A52" s="3" t="s">
        <v>11</v>
      </c>
      <c r="B52" s="3"/>
      <c r="C52" s="3" t="s">
        <v>11</v>
      </c>
      <c r="D52" s="2" t="s">
        <v>13</v>
      </c>
      <c r="E52" s="3" t="s">
        <v>109</v>
      </c>
      <c r="F52" s="3" t="s">
        <v>177</v>
      </c>
      <c r="G52" s="3"/>
      <c r="H52" s="3"/>
    </row>
    <row r="53" spans="1:8" ht="30">
      <c r="A53" s="2" t="s">
        <v>11</v>
      </c>
      <c r="B53" s="2"/>
      <c r="C53" s="3" t="s">
        <v>11</v>
      </c>
      <c r="D53" s="2" t="s">
        <v>13</v>
      </c>
      <c r="E53" t="s">
        <v>245</v>
      </c>
      <c r="F53" s="7" t="s">
        <v>246</v>
      </c>
      <c r="G53" t="s">
        <v>180</v>
      </c>
    </row>
    <row r="54" spans="1:8" ht="30">
      <c r="A54" s="2" t="s">
        <v>11</v>
      </c>
      <c r="B54" s="2"/>
      <c r="C54" s="3" t="s">
        <v>11</v>
      </c>
      <c r="D54" s="2" t="s">
        <v>93</v>
      </c>
      <c r="E54" t="s">
        <v>247</v>
      </c>
      <c r="F54" s="7" t="s">
        <v>182</v>
      </c>
      <c r="G54" s="4">
        <v>40</v>
      </c>
    </row>
    <row r="55" spans="1:8">
      <c r="A55" s="2" t="s">
        <v>11</v>
      </c>
      <c r="B55" s="2"/>
      <c r="C55" s="3" t="s">
        <v>11</v>
      </c>
      <c r="D55" s="2" t="s">
        <v>13</v>
      </c>
      <c r="E55" t="s">
        <v>132</v>
      </c>
      <c r="F55" t="s">
        <v>183</v>
      </c>
      <c r="G55" s="4">
        <v>2009</v>
      </c>
    </row>
    <row r="56" spans="1:8" ht="18.75">
      <c r="A56" s="78" t="s">
        <v>184</v>
      </c>
      <c r="B56" s="78"/>
      <c r="C56" s="78"/>
      <c r="D56" s="78"/>
      <c r="E56" s="78"/>
      <c r="F56" s="78"/>
      <c r="G56" s="78"/>
      <c r="H56" s="78"/>
    </row>
    <row r="57" spans="1:8">
      <c r="A57" s="3" t="s">
        <v>11</v>
      </c>
      <c r="B57" s="3"/>
      <c r="C57" s="3" t="s">
        <v>11</v>
      </c>
      <c r="D57" s="2" t="s">
        <v>13</v>
      </c>
      <c r="E57" s="3" t="s">
        <v>109</v>
      </c>
      <c r="F57" s="3" t="s">
        <v>177</v>
      </c>
      <c r="G57" s="3" t="s">
        <v>185</v>
      </c>
      <c r="H57" s="3"/>
    </row>
    <row r="58" spans="1:8" ht="30">
      <c r="A58" s="3" t="s">
        <v>11</v>
      </c>
      <c r="C58" s="3" t="s">
        <v>11</v>
      </c>
      <c r="D58" s="2" t="s">
        <v>93</v>
      </c>
      <c r="E58" t="s">
        <v>248</v>
      </c>
      <c r="F58" s="7" t="s">
        <v>187</v>
      </c>
      <c r="G58" s="4">
        <v>1</v>
      </c>
    </row>
    <row r="59" spans="1:8" ht="30">
      <c r="A59" s="3" t="s">
        <v>11</v>
      </c>
      <c r="C59" s="3" t="s">
        <v>11</v>
      </c>
      <c r="D59" s="2" t="s">
        <v>93</v>
      </c>
      <c r="E59" t="s">
        <v>188</v>
      </c>
      <c r="F59" s="7" t="s">
        <v>189</v>
      </c>
      <c r="G59" s="4">
        <v>22.609000000000002</v>
      </c>
    </row>
    <row r="60" spans="1:8">
      <c r="A60" s="3" t="s">
        <v>11</v>
      </c>
      <c r="C60" s="3" t="s">
        <v>11</v>
      </c>
      <c r="D60" s="2" t="s">
        <v>93</v>
      </c>
      <c r="E60" t="s">
        <v>190</v>
      </c>
      <c r="F60" t="s">
        <v>191</v>
      </c>
      <c r="G60" s="4">
        <v>0.124</v>
      </c>
    </row>
    <row r="61" spans="1:8" ht="18.75">
      <c r="A61" s="77" t="s">
        <v>192</v>
      </c>
      <c r="B61" s="77"/>
      <c r="C61" s="77"/>
      <c r="D61" s="77"/>
      <c r="E61" s="77"/>
      <c r="F61" s="77"/>
      <c r="G61" s="77"/>
      <c r="H61" s="77"/>
    </row>
    <row r="62" spans="1:8">
      <c r="A62" s="55" t="s">
        <v>11</v>
      </c>
      <c r="B62" s="55"/>
      <c r="C62" s="55" t="s">
        <v>12</v>
      </c>
      <c r="D62" s="55" t="s">
        <v>82</v>
      </c>
      <c r="E62" s="56" t="s">
        <v>244</v>
      </c>
      <c r="F62" s="15" t="s">
        <v>193</v>
      </c>
      <c r="G62" s="57">
        <f>(G64*3.6)/G65</f>
        <v>0.44640000000000002</v>
      </c>
      <c r="H62" s="56"/>
    </row>
    <row r="63" spans="1:8" ht="30">
      <c r="A63" s="2" t="s">
        <v>11</v>
      </c>
      <c r="B63" s="2"/>
      <c r="C63" s="2" t="s">
        <v>11</v>
      </c>
      <c r="D63" s="2" t="s">
        <v>93</v>
      </c>
      <c r="E63" t="s">
        <v>247</v>
      </c>
      <c r="F63" s="7" t="s">
        <v>182</v>
      </c>
      <c r="G63" s="4">
        <v>40</v>
      </c>
    </row>
    <row r="64" spans="1:8" ht="30">
      <c r="A64" s="2" t="s">
        <v>11</v>
      </c>
      <c r="B64" s="2"/>
      <c r="C64" s="2" t="s">
        <v>11</v>
      </c>
      <c r="D64" s="2" t="s">
        <v>93</v>
      </c>
      <c r="E64" t="s">
        <v>249</v>
      </c>
      <c r="F64" s="7" t="s">
        <v>195</v>
      </c>
      <c r="G64" s="4">
        <v>0.124</v>
      </c>
    </row>
    <row r="65" spans="1:8" ht="30">
      <c r="A65" s="2" t="s">
        <v>11</v>
      </c>
      <c r="B65" s="2"/>
      <c r="C65" s="2" t="s">
        <v>11</v>
      </c>
      <c r="D65" s="2" t="s">
        <v>93</v>
      </c>
      <c r="E65" t="s">
        <v>250</v>
      </c>
      <c r="F65" s="7" t="s">
        <v>197</v>
      </c>
      <c r="G65" s="4">
        <v>1</v>
      </c>
    </row>
    <row r="66" spans="1:8" ht="18.75">
      <c r="A66" s="78" t="s">
        <v>198</v>
      </c>
      <c r="B66" s="78"/>
      <c r="C66" s="78"/>
      <c r="D66" s="78"/>
      <c r="E66" s="78"/>
      <c r="F66" s="78"/>
      <c r="G66" s="78"/>
      <c r="H66" s="78"/>
    </row>
    <row r="67" spans="1:8">
      <c r="A67" s="55" t="s">
        <v>11</v>
      </c>
      <c r="B67" s="55"/>
      <c r="C67" s="55" t="s">
        <v>12</v>
      </c>
      <c r="D67" s="55" t="s">
        <v>82</v>
      </c>
      <c r="E67" s="56" t="s">
        <v>244</v>
      </c>
      <c r="F67" s="15" t="s">
        <v>176</v>
      </c>
      <c r="G67" s="57">
        <f>0</f>
        <v>0</v>
      </c>
      <c r="H67" s="56"/>
    </row>
    <row r="68" spans="1:8" ht="30">
      <c r="A68" s="2" t="s">
        <v>11</v>
      </c>
      <c r="B68" s="2"/>
      <c r="C68" s="2" t="s">
        <v>11</v>
      </c>
      <c r="D68" s="2" t="s">
        <v>93</v>
      </c>
      <c r="E68" t="s">
        <v>247</v>
      </c>
      <c r="F68" s="7" t="s">
        <v>182</v>
      </c>
      <c r="G68" s="4">
        <v>40</v>
      </c>
    </row>
  </sheetData>
  <mergeCells count="17">
    <mergeCell ref="A47:H47"/>
    <mergeCell ref="A2:H2"/>
    <mergeCell ref="A5:H5"/>
    <mergeCell ref="A19:H19"/>
    <mergeCell ref="A23:H23"/>
    <mergeCell ref="A24:H24"/>
    <mergeCell ref="A25:H25"/>
    <mergeCell ref="A27:H27"/>
    <mergeCell ref="A33:H33"/>
    <mergeCell ref="A38:H38"/>
    <mergeCell ref="A43:H43"/>
    <mergeCell ref="A46:H46"/>
    <mergeCell ref="A48:H48"/>
    <mergeCell ref="A50:H50"/>
    <mergeCell ref="A56:H56"/>
    <mergeCell ref="A61:H61"/>
    <mergeCell ref="A66:H66"/>
  </mergeCells>
  <dataValidations count="4">
    <dataValidation type="list" allowBlank="1" showInputMessage="1" showErrorMessage="1" sqref="G3" xr:uid="{5D6E29AF-494F-436F-90C1-18E8E1D82738}">
      <formula1>"Approach 1,Approach 2"</formula1>
    </dataValidation>
    <dataValidation type="list" allowBlank="1" showInputMessage="1" showErrorMessage="1" sqref="G26 G49" xr:uid="{D80E5554-7148-4237-8CC8-2EAACB39630E}">
      <formula1>"Option A1, Option A2, Option A3"</formula1>
    </dataValidation>
    <dataValidation type="list" allowBlank="1" showInputMessage="1" showErrorMessage="1" sqref="D51:D55 D20:D22 D6:D18 D34:D37 D44:D45 D39:D42 D26 D28:D32 D57:D60 D67:D68 D62:D65 D49 D3:D4" xr:uid="{D3485D71-DC73-4450-9A26-7AFE4BE6F4C5}">
      <formula1>"Account, Auto-Calculate, Boolean, Date, DateTime, Duration, Email, Enum, GeoJSON, Help Text, If/Then, Image, Integer, Number, Postfix, Prefix, String, Time, URL"</formula1>
    </dataValidation>
    <dataValidation type="list" allowBlank="1" showInputMessage="1" showErrorMessage="1" sqref="A26:C26 A28:C28 A29:A32 A53:B55 A44:C45 A67:C68 A49:C49 A51:C51 A20:C22 B30:C32 A3:C4 A39:C42 A6:C18 A62:C65" xr:uid="{F575A330-633B-4308-BDED-D0DB85788B31}">
      <formula1>"Yes, 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DB243-5819-406C-AD58-F41C20107A6C}">
  <dimension ref="B1:C23"/>
  <sheetViews>
    <sheetView workbookViewId="0">
      <selection activeCell="I3" sqref="I3"/>
    </sheetView>
  </sheetViews>
  <sheetFormatPr defaultColWidth="8.85546875" defaultRowHeight="15"/>
  <cols>
    <col min="2" max="2" width="32.140625" customWidth="1"/>
    <col min="3" max="3" width="12.7109375" bestFit="1" customWidth="1"/>
  </cols>
  <sheetData>
    <row r="1" spans="2:3" ht="15.75" thickBot="1"/>
    <row r="2" spans="2:3" ht="24" customHeight="1">
      <c r="B2" s="58" t="s">
        <v>251</v>
      </c>
      <c r="C2" s="59" t="s">
        <v>252</v>
      </c>
    </row>
    <row r="3" spans="2:3">
      <c r="B3" s="60" t="s">
        <v>253</v>
      </c>
      <c r="C3" s="61">
        <v>1</v>
      </c>
    </row>
    <row r="4" spans="2:3">
      <c r="B4" s="60" t="s">
        <v>254</v>
      </c>
      <c r="C4" s="61">
        <v>0.95</v>
      </c>
    </row>
    <row r="5" spans="2:3">
      <c r="B5" s="60" t="s">
        <v>255</v>
      </c>
      <c r="C5" s="61">
        <v>0.9</v>
      </c>
    </row>
    <row r="6" spans="2:3">
      <c r="B6" s="60" t="s">
        <v>256</v>
      </c>
      <c r="C6" s="61">
        <v>0.85</v>
      </c>
    </row>
    <row r="7" spans="2:3">
      <c r="B7" s="60" t="s">
        <v>257</v>
      </c>
      <c r="C7" s="61">
        <v>0.8</v>
      </c>
    </row>
    <row r="8" spans="2:3">
      <c r="B8" s="60" t="s">
        <v>258</v>
      </c>
      <c r="C8" s="61">
        <v>0.75</v>
      </c>
    </row>
    <row r="9" spans="2:3">
      <c r="B9" s="60" t="s">
        <v>259</v>
      </c>
      <c r="C9" s="61">
        <v>0.7</v>
      </c>
    </row>
    <row r="10" spans="2:3">
      <c r="B10" s="60" t="s">
        <v>260</v>
      </c>
      <c r="C10" s="61">
        <v>0.65</v>
      </c>
    </row>
    <row r="11" spans="2:3">
      <c r="B11" s="60" t="s">
        <v>261</v>
      </c>
      <c r="C11" s="61">
        <v>0.6</v>
      </c>
    </row>
    <row r="12" spans="2:3">
      <c r="B12" s="60" t="s">
        <v>262</v>
      </c>
      <c r="C12" s="61">
        <v>0.55000000000000004</v>
      </c>
    </row>
    <row r="13" spans="2:3">
      <c r="B13" s="60" t="s">
        <v>263</v>
      </c>
      <c r="C13" s="61">
        <v>0.5</v>
      </c>
    </row>
    <row r="14" spans="2:3">
      <c r="B14" s="60" t="s">
        <v>264</v>
      </c>
      <c r="C14" s="61">
        <v>0.45</v>
      </c>
    </row>
    <row r="15" spans="2:3">
      <c r="B15" s="60" t="s">
        <v>265</v>
      </c>
      <c r="C15" s="61">
        <v>0.4</v>
      </c>
    </row>
    <row r="16" spans="2:3">
      <c r="B16" s="60" t="s">
        <v>266</v>
      </c>
      <c r="C16" s="61">
        <v>0.35</v>
      </c>
    </row>
    <row r="17" spans="2:3">
      <c r="B17" s="60" t="s">
        <v>267</v>
      </c>
      <c r="C17" s="61">
        <v>0.3</v>
      </c>
    </row>
    <row r="18" spans="2:3">
      <c r="B18" s="60" t="s">
        <v>268</v>
      </c>
      <c r="C18" s="61">
        <v>0.25</v>
      </c>
    </row>
    <row r="19" spans="2:3">
      <c r="B19" s="60" t="s">
        <v>269</v>
      </c>
      <c r="C19" s="61">
        <v>0.2</v>
      </c>
    </row>
    <row r="20" spans="2:3">
      <c r="B20" s="60" t="s">
        <v>270</v>
      </c>
      <c r="C20" s="61">
        <v>0.15</v>
      </c>
    </row>
    <row r="21" spans="2:3">
      <c r="B21" s="60" t="s">
        <v>271</v>
      </c>
      <c r="C21" s="61">
        <v>0.1</v>
      </c>
    </row>
    <row r="22" spans="2:3">
      <c r="B22" s="60" t="s">
        <v>272</v>
      </c>
      <c r="C22" s="61">
        <v>0.05</v>
      </c>
    </row>
    <row r="23" spans="2:3" ht="15.75" thickBot="1">
      <c r="B23" s="62" t="s">
        <v>273</v>
      </c>
      <c r="C23" s="6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756A4-4AB4-451B-8065-66FC8D1B11A4}">
  <dimension ref="A1:I207"/>
  <sheetViews>
    <sheetView workbookViewId="0">
      <selection activeCell="I3" sqref="I3"/>
    </sheetView>
  </sheetViews>
  <sheetFormatPr defaultColWidth="8.85546875" defaultRowHeight="15"/>
  <cols>
    <col min="1" max="1" width="18.140625" bestFit="1" customWidth="1"/>
    <col min="2" max="2" width="24.42578125" bestFit="1" customWidth="1"/>
    <col min="3" max="3" width="29.28515625" bestFit="1" customWidth="1"/>
    <col min="4" max="4" width="16.140625" bestFit="1" customWidth="1"/>
    <col min="5" max="5" width="15.140625" bestFit="1" customWidth="1"/>
    <col min="6" max="6" width="54.42578125" customWidth="1"/>
    <col min="7" max="7" width="40.42578125" style="4" customWidth="1"/>
    <col min="8" max="8" width="46.7109375" customWidth="1"/>
  </cols>
  <sheetData>
    <row r="1" spans="1:9" ht="18.75">
      <c r="A1" s="52" t="s">
        <v>0</v>
      </c>
      <c r="B1" s="52" t="s">
        <v>1</v>
      </c>
      <c r="C1" s="52" t="s">
        <v>144</v>
      </c>
      <c r="D1" s="52" t="s">
        <v>3</v>
      </c>
      <c r="E1" s="52" t="s">
        <v>5</v>
      </c>
      <c r="F1" s="52" t="s">
        <v>6</v>
      </c>
      <c r="G1" s="52" t="s">
        <v>7</v>
      </c>
      <c r="H1" s="52" t="s">
        <v>8</v>
      </c>
      <c r="I1" s="53"/>
    </row>
    <row r="2" spans="1:9" ht="18.75">
      <c r="A2" s="77" t="s">
        <v>274</v>
      </c>
      <c r="B2" s="77"/>
      <c r="C2" s="77"/>
      <c r="D2" s="77"/>
      <c r="E2" s="77"/>
      <c r="F2" s="77"/>
      <c r="G2" s="77"/>
      <c r="H2" s="77"/>
      <c r="I2" s="2"/>
    </row>
    <row r="3" spans="1:9" ht="34.5" customHeight="1">
      <c r="A3" s="80" t="s">
        <v>11</v>
      </c>
      <c r="B3" s="80"/>
      <c r="C3" s="80" t="s">
        <v>12</v>
      </c>
      <c r="D3" s="80" t="s">
        <v>150</v>
      </c>
      <c r="E3" s="80" t="s">
        <v>275</v>
      </c>
      <c r="F3" s="72" t="s">
        <v>276</v>
      </c>
      <c r="G3" s="79" t="s">
        <v>117</v>
      </c>
      <c r="H3" s="80"/>
    </row>
    <row r="4" spans="1:9">
      <c r="A4" s="80"/>
      <c r="B4" s="80"/>
      <c r="C4" s="80"/>
      <c r="D4" s="80"/>
      <c r="E4" s="80"/>
      <c r="F4" s="72" t="s">
        <v>277</v>
      </c>
      <c r="G4" s="79"/>
      <c r="H4" s="80"/>
      <c r="I4" s="2"/>
    </row>
    <row r="5" spans="1:9">
      <c r="A5" s="80"/>
      <c r="B5" s="80"/>
      <c r="C5" s="80"/>
      <c r="D5" s="80"/>
      <c r="E5" s="80"/>
      <c r="F5" s="72" t="s">
        <v>278</v>
      </c>
      <c r="G5" s="79"/>
      <c r="H5" s="80"/>
    </row>
    <row r="6" spans="1:9" ht="18.75">
      <c r="A6" s="77" t="s">
        <v>279</v>
      </c>
      <c r="B6" s="77"/>
      <c r="C6" s="77"/>
      <c r="D6" s="77"/>
      <c r="E6" s="77"/>
      <c r="F6" s="77"/>
      <c r="G6" s="77"/>
      <c r="H6" s="77"/>
    </row>
    <row r="7" spans="1:9" ht="30">
      <c r="A7" s="2" t="s">
        <v>11</v>
      </c>
      <c r="B7" s="2"/>
      <c r="C7" s="2" t="s">
        <v>11</v>
      </c>
      <c r="D7" s="2" t="s">
        <v>93</v>
      </c>
      <c r="E7" s="2" t="s">
        <v>280</v>
      </c>
      <c r="F7" s="66" t="s">
        <v>281</v>
      </c>
      <c r="G7" s="3"/>
      <c r="H7" s="2"/>
    </row>
    <row r="8" spans="1:9" ht="60">
      <c r="A8" s="2" t="s">
        <v>11</v>
      </c>
      <c r="B8" s="2"/>
      <c r="C8" s="2" t="s">
        <v>11</v>
      </c>
      <c r="D8" s="2" t="s">
        <v>282</v>
      </c>
      <c r="E8" s="66" t="s">
        <v>283</v>
      </c>
      <c r="F8" s="66" t="s">
        <v>284</v>
      </c>
      <c r="G8" s="3"/>
      <c r="H8" s="66" t="s">
        <v>285</v>
      </c>
      <c r="I8" s="2"/>
    </row>
    <row r="9" spans="1:9">
      <c r="A9" s="2"/>
      <c r="B9" s="2"/>
      <c r="C9" s="2"/>
      <c r="D9" s="2"/>
    </row>
    <row r="10" spans="1:9">
      <c r="A10" s="2"/>
      <c r="B10" s="2"/>
      <c r="C10" s="2"/>
      <c r="D10" s="2"/>
    </row>
    <row r="11" spans="1:9">
      <c r="A11" s="2"/>
      <c r="B11" s="2"/>
      <c r="C11" s="2"/>
      <c r="D11" s="2"/>
    </row>
    <row r="12" spans="1:9">
      <c r="A12" s="2"/>
      <c r="B12" s="2"/>
      <c r="C12" s="2"/>
      <c r="D12" s="2"/>
    </row>
    <row r="13" spans="1:9">
      <c r="A13" s="2"/>
      <c r="B13" s="2"/>
      <c r="C13" s="2"/>
      <c r="D13" s="2"/>
    </row>
    <row r="14" spans="1:9">
      <c r="A14" s="2"/>
      <c r="B14" s="2"/>
      <c r="C14" s="2"/>
      <c r="D14" s="2"/>
    </row>
    <row r="15" spans="1:9">
      <c r="A15" s="2"/>
      <c r="B15" s="2"/>
      <c r="C15" s="2"/>
      <c r="D15" s="2"/>
    </row>
    <row r="16" spans="1:9">
      <c r="A16" s="2"/>
      <c r="B16" s="2"/>
      <c r="C16" s="2"/>
      <c r="D16" s="2"/>
    </row>
    <row r="17" spans="1:4">
      <c r="A17" s="2"/>
      <c r="B17" s="2"/>
      <c r="C17" s="2"/>
      <c r="D17" s="2"/>
    </row>
    <row r="18" spans="1:4">
      <c r="B18" s="2"/>
      <c r="C18" s="2"/>
      <c r="D18" s="2"/>
    </row>
    <row r="19" spans="1:4">
      <c r="D19" s="2"/>
    </row>
    <row r="20" spans="1:4">
      <c r="D20" s="2"/>
    </row>
    <row r="21" spans="1:4">
      <c r="D21" s="2"/>
    </row>
    <row r="22" spans="1:4">
      <c r="D22" s="2"/>
    </row>
    <row r="23" spans="1:4">
      <c r="D23" s="2"/>
    </row>
    <row r="24" spans="1:4">
      <c r="D24" s="2"/>
    </row>
    <row r="25" spans="1:4">
      <c r="D25" s="2"/>
    </row>
    <row r="26" spans="1:4">
      <c r="D26" s="2"/>
    </row>
    <row r="27" spans="1:4">
      <c r="D27" s="2"/>
    </row>
    <row r="28" spans="1:4">
      <c r="D28" s="2"/>
    </row>
    <row r="29" spans="1:4">
      <c r="D29" s="2"/>
    </row>
    <row r="30" spans="1:4">
      <c r="D30" s="2"/>
    </row>
    <row r="31" spans="1:4">
      <c r="D31" s="2"/>
    </row>
    <row r="32" spans="1:4">
      <c r="D32" s="2"/>
    </row>
    <row r="33" spans="4:4">
      <c r="D33" s="2"/>
    </row>
    <row r="34" spans="4:4">
      <c r="D34" s="2"/>
    </row>
    <row r="35" spans="4:4">
      <c r="D35" s="2"/>
    </row>
    <row r="36" spans="4:4">
      <c r="D36" s="2"/>
    </row>
    <row r="37" spans="4:4">
      <c r="D37" s="2"/>
    </row>
    <row r="38" spans="4:4">
      <c r="D38" s="2"/>
    </row>
    <row r="39" spans="4:4">
      <c r="D39" s="2"/>
    </row>
    <row r="40" spans="4:4">
      <c r="D40" s="2"/>
    </row>
    <row r="41" spans="4:4">
      <c r="D41" s="2"/>
    </row>
    <row r="42" spans="4:4">
      <c r="D42" s="2"/>
    </row>
    <row r="43" spans="4:4">
      <c r="D43" s="2"/>
    </row>
    <row r="44" spans="4:4">
      <c r="D44" s="2"/>
    </row>
    <row r="45" spans="4:4">
      <c r="D45" s="2"/>
    </row>
    <row r="46" spans="4:4">
      <c r="D46" s="2"/>
    </row>
    <row r="47" spans="4:4">
      <c r="D47" s="2"/>
    </row>
    <row r="48" spans="4:4">
      <c r="D48" s="2"/>
    </row>
    <row r="49" spans="4:4">
      <c r="D49" s="2"/>
    </row>
    <row r="50" spans="4:4">
      <c r="D50" s="2"/>
    </row>
    <row r="51" spans="4:4">
      <c r="D51" s="2"/>
    </row>
    <row r="52" spans="4:4">
      <c r="D52" s="2"/>
    </row>
    <row r="53" spans="4:4">
      <c r="D53" s="2"/>
    </row>
    <row r="54" spans="4:4">
      <c r="D54" s="2"/>
    </row>
    <row r="55" spans="4:4">
      <c r="D55" s="2"/>
    </row>
    <row r="56" spans="4:4">
      <c r="D56" s="2"/>
    </row>
    <row r="57" spans="4:4">
      <c r="D57" s="2"/>
    </row>
    <row r="58" spans="4:4">
      <c r="D58" s="2"/>
    </row>
    <row r="59" spans="4:4">
      <c r="D59" s="2"/>
    </row>
    <row r="60" spans="4:4">
      <c r="D60" s="2"/>
    </row>
    <row r="61" spans="4:4">
      <c r="D61" s="2"/>
    </row>
    <row r="62" spans="4:4">
      <c r="D62" s="2"/>
    </row>
    <row r="63" spans="4:4">
      <c r="D63" s="2"/>
    </row>
    <row r="64" spans="4:4">
      <c r="D64" s="2"/>
    </row>
    <row r="65" spans="4:4">
      <c r="D65" s="2"/>
    </row>
    <row r="66" spans="4:4">
      <c r="D66" s="2"/>
    </row>
    <row r="67" spans="4:4">
      <c r="D67" s="2"/>
    </row>
    <row r="68" spans="4:4">
      <c r="D68" s="2"/>
    </row>
    <row r="69" spans="4:4">
      <c r="D69" s="2"/>
    </row>
    <row r="70" spans="4:4">
      <c r="D70" s="2"/>
    </row>
    <row r="71" spans="4:4">
      <c r="D71" s="2"/>
    </row>
    <row r="72" spans="4:4">
      <c r="D72" s="2"/>
    </row>
    <row r="73" spans="4:4">
      <c r="D73" s="2"/>
    </row>
    <row r="74" spans="4:4">
      <c r="D74" s="2"/>
    </row>
    <row r="75" spans="4:4">
      <c r="D75" s="2"/>
    </row>
    <row r="76" spans="4:4">
      <c r="D76" s="2"/>
    </row>
    <row r="77" spans="4:4">
      <c r="D77" s="2"/>
    </row>
    <row r="78" spans="4:4">
      <c r="D78" s="2"/>
    </row>
    <row r="79" spans="4:4">
      <c r="D79" s="2"/>
    </row>
    <row r="80" spans="4:4">
      <c r="D80" s="2"/>
    </row>
    <row r="81" spans="4:4">
      <c r="D81" s="2"/>
    </row>
    <row r="82" spans="4:4">
      <c r="D82" s="2"/>
    </row>
    <row r="83" spans="4:4">
      <c r="D83" s="2"/>
    </row>
    <row r="84" spans="4:4">
      <c r="D84" s="2"/>
    </row>
    <row r="85" spans="4:4">
      <c r="D85" s="2"/>
    </row>
    <row r="86" spans="4:4">
      <c r="D86" s="2"/>
    </row>
    <row r="87" spans="4:4">
      <c r="D87" s="2"/>
    </row>
    <row r="88" spans="4:4">
      <c r="D88" s="2"/>
    </row>
    <row r="89" spans="4:4">
      <c r="D89" s="2"/>
    </row>
    <row r="90" spans="4:4">
      <c r="D90" s="2"/>
    </row>
    <row r="91" spans="4:4">
      <c r="D91" s="2"/>
    </row>
    <row r="92" spans="4:4">
      <c r="D92" s="2"/>
    </row>
    <row r="93" spans="4:4">
      <c r="D93" s="2"/>
    </row>
    <row r="94" spans="4:4">
      <c r="D94" s="2"/>
    </row>
    <row r="95" spans="4:4">
      <c r="D95" s="2"/>
    </row>
    <row r="96" spans="4:4">
      <c r="D96" s="2"/>
    </row>
    <row r="97" spans="4:4">
      <c r="D97" s="2"/>
    </row>
    <row r="98" spans="4:4">
      <c r="D98" s="2"/>
    </row>
    <row r="99" spans="4:4">
      <c r="D99" s="2"/>
    </row>
    <row r="100" spans="4:4">
      <c r="D100" s="2"/>
    </row>
    <row r="101" spans="4:4">
      <c r="D101" s="2"/>
    </row>
    <row r="102" spans="4:4">
      <c r="D102" s="2"/>
    </row>
    <row r="103" spans="4:4">
      <c r="D103" s="2"/>
    </row>
    <row r="104" spans="4:4">
      <c r="D104" s="2"/>
    </row>
    <row r="105" spans="4:4">
      <c r="D105" s="2"/>
    </row>
    <row r="106" spans="4:4">
      <c r="D106" s="2"/>
    </row>
    <row r="107" spans="4:4">
      <c r="D107" s="2"/>
    </row>
    <row r="108" spans="4:4">
      <c r="D108" s="2"/>
    </row>
    <row r="109" spans="4:4">
      <c r="D109" s="2"/>
    </row>
    <row r="110" spans="4:4">
      <c r="D110" s="2"/>
    </row>
    <row r="111" spans="4:4">
      <c r="D111" s="2"/>
    </row>
    <row r="112" spans="4:4">
      <c r="D112" s="2"/>
    </row>
    <row r="113" spans="4:4">
      <c r="D113" s="2"/>
    </row>
    <row r="114" spans="4:4">
      <c r="D114" s="2"/>
    </row>
    <row r="115" spans="4:4">
      <c r="D115" s="2"/>
    </row>
    <row r="116" spans="4:4">
      <c r="D116" s="2"/>
    </row>
    <row r="117" spans="4:4">
      <c r="D117" s="2"/>
    </row>
    <row r="118" spans="4:4">
      <c r="D118" s="2"/>
    </row>
    <row r="119" spans="4:4">
      <c r="D119" s="2"/>
    </row>
    <row r="120" spans="4:4">
      <c r="D120" s="2"/>
    </row>
    <row r="121" spans="4:4">
      <c r="D121" s="2"/>
    </row>
    <row r="122" spans="4:4">
      <c r="D122" s="2"/>
    </row>
    <row r="123" spans="4:4">
      <c r="D123" s="2"/>
    </row>
    <row r="124" spans="4:4">
      <c r="D124" s="2"/>
    </row>
    <row r="125" spans="4:4">
      <c r="D125" s="2"/>
    </row>
    <row r="126" spans="4:4">
      <c r="D126" s="2"/>
    </row>
    <row r="127" spans="4:4">
      <c r="D127" s="2"/>
    </row>
    <row r="128" spans="4:4">
      <c r="D128" s="2"/>
    </row>
    <row r="129" spans="4:4">
      <c r="D129" s="2"/>
    </row>
    <row r="130" spans="4:4">
      <c r="D130" s="2"/>
    </row>
    <row r="131" spans="4:4">
      <c r="D131" s="2"/>
    </row>
    <row r="132" spans="4:4">
      <c r="D132" s="2"/>
    </row>
    <row r="133" spans="4:4">
      <c r="D133" s="2"/>
    </row>
    <row r="134" spans="4:4">
      <c r="D134" s="2"/>
    </row>
    <row r="135" spans="4:4">
      <c r="D135" s="2"/>
    </row>
    <row r="136" spans="4:4">
      <c r="D136" s="2"/>
    </row>
    <row r="137" spans="4:4">
      <c r="D137" s="2"/>
    </row>
    <row r="138" spans="4:4">
      <c r="D138" s="2"/>
    </row>
    <row r="139" spans="4:4">
      <c r="D139" s="2"/>
    </row>
    <row r="140" spans="4:4">
      <c r="D140" s="2"/>
    </row>
    <row r="141" spans="4:4">
      <c r="D141" s="2"/>
    </row>
    <row r="142" spans="4:4">
      <c r="D142" s="2"/>
    </row>
    <row r="143" spans="4:4">
      <c r="D143" s="2"/>
    </row>
    <row r="144" spans="4:4">
      <c r="D144" s="2"/>
    </row>
    <row r="145" spans="4:4">
      <c r="D145" s="2"/>
    </row>
    <row r="146" spans="4:4">
      <c r="D146" s="2"/>
    </row>
    <row r="147" spans="4:4">
      <c r="D147" s="2"/>
    </row>
    <row r="148" spans="4:4">
      <c r="D148" s="2"/>
    </row>
    <row r="149" spans="4:4">
      <c r="D149" s="2"/>
    </row>
    <row r="150" spans="4:4">
      <c r="D150" s="2"/>
    </row>
    <row r="151" spans="4:4">
      <c r="D151" s="2"/>
    </row>
    <row r="152" spans="4:4">
      <c r="D152" s="2"/>
    </row>
    <row r="153" spans="4:4">
      <c r="D153" s="2"/>
    </row>
    <row r="154" spans="4:4">
      <c r="D154" s="2"/>
    </row>
    <row r="155" spans="4:4">
      <c r="D155" s="2"/>
    </row>
    <row r="156" spans="4:4">
      <c r="D156" s="2"/>
    </row>
    <row r="157" spans="4:4">
      <c r="D157" s="2"/>
    </row>
    <row r="158" spans="4:4">
      <c r="D158" s="2"/>
    </row>
    <row r="159" spans="4:4">
      <c r="D159" s="2"/>
    </row>
    <row r="160" spans="4:4">
      <c r="D160" s="2"/>
    </row>
    <row r="161" spans="4:4">
      <c r="D161" s="2"/>
    </row>
    <row r="162" spans="4:4">
      <c r="D162" s="2"/>
    </row>
    <row r="163" spans="4:4">
      <c r="D163" s="2"/>
    </row>
    <row r="164" spans="4:4">
      <c r="D164" s="2"/>
    </row>
    <row r="165" spans="4:4">
      <c r="D165" s="2"/>
    </row>
    <row r="166" spans="4:4">
      <c r="D166" s="2"/>
    </row>
    <row r="167" spans="4:4">
      <c r="D167" s="2"/>
    </row>
    <row r="168" spans="4:4">
      <c r="D168" s="2"/>
    </row>
    <row r="169" spans="4:4">
      <c r="D169" s="2"/>
    </row>
    <row r="170" spans="4:4">
      <c r="D170" s="2"/>
    </row>
    <row r="171" spans="4:4">
      <c r="D171" s="2"/>
    </row>
    <row r="172" spans="4:4">
      <c r="D172" s="2"/>
    </row>
    <row r="173" spans="4:4">
      <c r="D173" s="2"/>
    </row>
    <row r="174" spans="4:4">
      <c r="D174" s="2"/>
    </row>
    <row r="175" spans="4:4">
      <c r="D175" s="2"/>
    </row>
    <row r="176" spans="4:4">
      <c r="D176" s="2"/>
    </row>
    <row r="177" spans="4:4">
      <c r="D177" s="2"/>
    </row>
    <row r="178" spans="4:4">
      <c r="D178" s="2"/>
    </row>
    <row r="179" spans="4:4">
      <c r="D179" s="2"/>
    </row>
    <row r="180" spans="4:4">
      <c r="D180" s="2"/>
    </row>
    <row r="181" spans="4:4">
      <c r="D181" s="2"/>
    </row>
    <row r="182" spans="4:4">
      <c r="D182" s="2"/>
    </row>
    <row r="183" spans="4:4">
      <c r="D183" s="2"/>
    </row>
    <row r="184" spans="4:4">
      <c r="D184" s="2"/>
    </row>
    <row r="185" spans="4:4">
      <c r="D185" s="2"/>
    </row>
    <row r="186" spans="4:4">
      <c r="D186" s="2"/>
    </row>
    <row r="187" spans="4:4">
      <c r="D187" s="2"/>
    </row>
    <row r="188" spans="4:4">
      <c r="D188" s="2"/>
    </row>
    <row r="189" spans="4:4">
      <c r="D189" s="2"/>
    </row>
    <row r="190" spans="4:4">
      <c r="D190" s="2"/>
    </row>
    <row r="191" spans="4:4">
      <c r="D191" s="2"/>
    </row>
    <row r="192" spans="4:4">
      <c r="D192" s="2"/>
    </row>
    <row r="193" spans="4:4">
      <c r="D193" s="2"/>
    </row>
    <row r="194" spans="4:4">
      <c r="D194" s="2"/>
    </row>
    <row r="195" spans="4:4">
      <c r="D195" s="2"/>
    </row>
    <row r="196" spans="4:4">
      <c r="D196" s="2"/>
    </row>
    <row r="197" spans="4:4">
      <c r="D197" s="2"/>
    </row>
    <row r="198" spans="4:4">
      <c r="D198" s="2"/>
    </row>
    <row r="199" spans="4:4">
      <c r="D199" s="2"/>
    </row>
    <row r="200" spans="4:4">
      <c r="D200" s="2"/>
    </row>
    <row r="201" spans="4:4">
      <c r="D201" s="2"/>
    </row>
    <row r="202" spans="4:4">
      <c r="D202" s="2"/>
    </row>
    <row r="203" spans="4:4">
      <c r="D203" s="2"/>
    </row>
    <row r="204" spans="4:4">
      <c r="D204" s="2"/>
    </row>
    <row r="205" spans="4:4">
      <c r="D205" s="2"/>
    </row>
    <row r="206" spans="4:4">
      <c r="D206" s="2"/>
    </row>
    <row r="207" spans="4:4">
      <c r="D207" s="2"/>
    </row>
  </sheetData>
  <mergeCells count="9">
    <mergeCell ref="A6:H6"/>
    <mergeCell ref="A2:H2"/>
    <mergeCell ref="A3:A5"/>
    <mergeCell ref="B3:B5"/>
    <mergeCell ref="C3:C5"/>
    <mergeCell ref="D3:D5"/>
    <mergeCell ref="E3:E5"/>
    <mergeCell ref="G3:G5"/>
    <mergeCell ref="H3:H5"/>
  </mergeCells>
  <dataValidations count="3">
    <dataValidation type="list" allowBlank="1" showInputMessage="1" showErrorMessage="1" sqref="A14:A17 B14:C18 A46:A202 B46:C205 A9:C13" xr:uid="{EBBE85A0-B8E0-400F-B789-9D850872851B}">
      <formula1>"Yes, No"</formula1>
    </dataValidation>
    <dataValidation type="list" allowBlank="1" showInputMessage="1" showErrorMessage="1" sqref="D9:D207" xr:uid="{629323EE-6FF3-4CE0-9AAC-672FD3876087}">
      <formula1>"Account, Boolean, Date, DateTime, Duration, Email, Enum, GeoJSON, Help Text, If/Then, Image, Integer, Number, Postfix, Prefix, String, Time, URL"</formula1>
    </dataValidation>
    <dataValidation type="list" allowBlank="1" showInputMessage="1" showErrorMessage="1" sqref="G3:G5" xr:uid="{77F9D9D5-2BB6-4EA4-B9A4-D113685BF342}">
      <formula1>"Option 1,Option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4E60D-0F6B-4F2A-8AB1-B99D3B4FC7FD}">
  <dimension ref="A1:H51"/>
  <sheetViews>
    <sheetView topLeftCell="B1" workbookViewId="0">
      <selection activeCell="I3" sqref="I3"/>
    </sheetView>
  </sheetViews>
  <sheetFormatPr defaultRowHeight="15"/>
  <cols>
    <col min="1" max="1" width="11.5703125" customWidth="1"/>
    <col min="2" max="2" width="13" customWidth="1"/>
    <col min="3" max="3" width="12.85546875" customWidth="1"/>
    <col min="4" max="4" width="17.85546875" customWidth="1"/>
    <col min="5" max="5" width="18.28515625" customWidth="1"/>
    <col min="6" max="6" width="58.28515625" customWidth="1"/>
    <col min="7" max="7" width="59.28515625" customWidth="1"/>
    <col min="8" max="8" width="54.28515625" customWidth="1"/>
  </cols>
  <sheetData>
    <row r="1" spans="1:8" ht="56.25">
      <c r="A1" s="51" t="s">
        <v>0</v>
      </c>
      <c r="B1" s="51" t="s">
        <v>1</v>
      </c>
      <c r="C1" s="51" t="s">
        <v>144</v>
      </c>
      <c r="D1" s="52" t="s">
        <v>3</v>
      </c>
      <c r="E1" s="52" t="s">
        <v>5</v>
      </c>
      <c r="F1" s="52" t="s">
        <v>6</v>
      </c>
      <c r="G1" s="52" t="s">
        <v>7</v>
      </c>
      <c r="H1" s="52" t="s">
        <v>8</v>
      </c>
    </row>
    <row r="2" spans="1:8" ht="18.75">
      <c r="A2" s="77" t="s">
        <v>286</v>
      </c>
      <c r="B2" s="77"/>
      <c r="C2" s="77"/>
      <c r="D2" s="77"/>
      <c r="E2" s="77"/>
      <c r="F2" s="77"/>
      <c r="G2" s="77"/>
      <c r="H2" s="77"/>
    </row>
    <row r="3" spans="1:8" ht="105">
      <c r="A3" s="2" t="s">
        <v>11</v>
      </c>
      <c r="B3" s="2"/>
      <c r="C3" s="2" t="s">
        <v>12</v>
      </c>
      <c r="D3" s="2" t="s">
        <v>150</v>
      </c>
      <c r="F3" s="7" t="s">
        <v>287</v>
      </c>
      <c r="G3" t="s">
        <v>167</v>
      </c>
    </row>
    <row r="4" spans="1:8" ht="30">
      <c r="A4" s="55" t="s">
        <v>11</v>
      </c>
      <c r="B4" s="55"/>
      <c r="C4" s="55" t="s">
        <v>12</v>
      </c>
      <c r="D4" s="55" t="s">
        <v>82</v>
      </c>
      <c r="E4" s="56" t="s">
        <v>168</v>
      </c>
      <c r="F4" s="15" t="s">
        <v>169</v>
      </c>
      <c r="G4" s="57">
        <f>IF(AND(G3="Option A"),G6,IF(AND(G3="Option B"),G30))</f>
        <v>0.5164879</v>
      </c>
      <c r="H4" s="56"/>
    </row>
    <row r="5" spans="1:8" ht="18.75">
      <c r="A5" s="77" t="s">
        <v>170</v>
      </c>
      <c r="B5" s="77"/>
      <c r="C5" s="77"/>
      <c r="D5" s="77"/>
      <c r="E5" s="77"/>
      <c r="F5" s="77"/>
      <c r="G5" s="77"/>
      <c r="H5" s="77"/>
    </row>
    <row r="6" spans="1:8" ht="30">
      <c r="A6" s="55" t="s">
        <v>11</v>
      </c>
      <c r="B6" s="55"/>
      <c r="C6" s="55" t="s">
        <v>12</v>
      </c>
      <c r="D6" s="55" t="s">
        <v>82</v>
      </c>
      <c r="E6" s="56" t="s">
        <v>168</v>
      </c>
      <c r="F6" s="15" t="s">
        <v>169</v>
      </c>
      <c r="G6" s="57">
        <f>SUM(((G14*G11)/G14),((G23*G22)/G23),((G28*G27)/G28))</f>
        <v>0.5164879</v>
      </c>
      <c r="H6" s="56"/>
    </row>
    <row r="7" spans="1:8" ht="18.75">
      <c r="A7" s="77" t="s">
        <v>171</v>
      </c>
      <c r="B7" s="77"/>
      <c r="C7" s="77"/>
      <c r="D7" s="77"/>
      <c r="E7" s="77"/>
      <c r="F7" s="77"/>
      <c r="G7" s="77"/>
      <c r="H7" s="77"/>
    </row>
    <row r="8" spans="1:8" ht="18.75">
      <c r="A8" s="77" t="s">
        <v>172</v>
      </c>
      <c r="B8" s="77"/>
      <c r="C8" s="77"/>
      <c r="D8" s="77"/>
      <c r="E8" s="77"/>
      <c r="F8" s="77"/>
      <c r="G8" s="77"/>
      <c r="H8" s="77"/>
    </row>
    <row r="9" spans="1:8" ht="105">
      <c r="A9" s="2" t="s">
        <v>11</v>
      </c>
      <c r="B9" s="2"/>
      <c r="C9" s="2" t="s">
        <v>12</v>
      </c>
      <c r="D9" s="2" t="s">
        <v>150</v>
      </c>
      <c r="E9" t="s">
        <v>165</v>
      </c>
      <c r="F9" s="7" t="s">
        <v>173</v>
      </c>
      <c r="G9" t="s">
        <v>174</v>
      </c>
    </row>
    <row r="10" spans="1:8" ht="18.75">
      <c r="A10" s="77" t="s">
        <v>174</v>
      </c>
      <c r="B10" s="77"/>
      <c r="C10" s="77"/>
      <c r="D10" s="77"/>
      <c r="E10" s="77"/>
      <c r="F10" s="77"/>
      <c r="G10" s="77"/>
      <c r="H10" s="77"/>
    </row>
    <row r="11" spans="1:8">
      <c r="A11" s="55" t="s">
        <v>11</v>
      </c>
      <c r="B11" s="55"/>
      <c r="C11" s="55" t="s">
        <v>12</v>
      </c>
      <c r="D11" s="55" t="s">
        <v>82</v>
      </c>
      <c r="E11" s="56" t="s">
        <v>175</v>
      </c>
      <c r="F11" s="56" t="s">
        <v>176</v>
      </c>
      <c r="G11" s="57">
        <f>SUM((G18*G19*G20)/G14)</f>
        <v>7.0087900000000009E-2</v>
      </c>
      <c r="H11" s="56"/>
    </row>
    <row r="12" spans="1:8">
      <c r="A12" s="3" t="s">
        <v>11</v>
      </c>
      <c r="B12" s="3"/>
      <c r="C12" s="3" t="s">
        <v>11</v>
      </c>
      <c r="D12" s="2" t="s">
        <v>13</v>
      </c>
      <c r="E12" s="3" t="s">
        <v>109</v>
      </c>
      <c r="F12" s="3" t="s">
        <v>177</v>
      </c>
      <c r="G12" s="3"/>
      <c r="H12" s="3"/>
    </row>
    <row r="13" spans="1:8" ht="30">
      <c r="A13" s="3" t="s">
        <v>11</v>
      </c>
      <c r="B13" s="2"/>
      <c r="C13" s="3" t="s">
        <v>11</v>
      </c>
      <c r="D13" s="2" t="s">
        <v>13</v>
      </c>
      <c r="E13" t="s">
        <v>178</v>
      </c>
      <c r="F13" s="7" t="s">
        <v>288</v>
      </c>
      <c r="G13" t="s">
        <v>180</v>
      </c>
    </row>
    <row r="14" spans="1:8" ht="30">
      <c r="A14" s="3" t="s">
        <v>11</v>
      </c>
      <c r="B14" s="2"/>
      <c r="C14" s="3" t="s">
        <v>11</v>
      </c>
      <c r="D14" s="2" t="s">
        <v>93</v>
      </c>
      <c r="E14" t="s">
        <v>181</v>
      </c>
      <c r="F14" s="7" t="s">
        <v>182</v>
      </c>
      <c r="G14" s="4">
        <v>40</v>
      </c>
    </row>
    <row r="15" spans="1:8">
      <c r="A15" s="3" t="s">
        <v>11</v>
      </c>
      <c r="B15" s="2"/>
      <c r="C15" s="3" t="s">
        <v>11</v>
      </c>
      <c r="D15" s="2" t="s">
        <v>13</v>
      </c>
      <c r="E15" t="s">
        <v>132</v>
      </c>
      <c r="F15" t="s">
        <v>183</v>
      </c>
      <c r="G15" s="4">
        <v>2009</v>
      </c>
    </row>
    <row r="16" spans="1:8" ht="18.75">
      <c r="A16" s="78" t="s">
        <v>184</v>
      </c>
      <c r="B16" s="78"/>
      <c r="C16" s="78"/>
      <c r="D16" s="78"/>
      <c r="E16" s="78"/>
      <c r="F16" s="78"/>
      <c r="G16" s="78"/>
      <c r="H16" s="78"/>
    </row>
    <row r="17" spans="1:8">
      <c r="A17" s="3" t="s">
        <v>11</v>
      </c>
      <c r="B17" s="3"/>
      <c r="C17" s="3" t="s">
        <v>11</v>
      </c>
      <c r="D17" s="2" t="s">
        <v>13</v>
      </c>
      <c r="E17" s="3" t="s">
        <v>109</v>
      </c>
      <c r="F17" s="3" t="s">
        <v>177</v>
      </c>
      <c r="G17" s="3" t="s">
        <v>185</v>
      </c>
      <c r="H17" s="3"/>
    </row>
    <row r="18" spans="1:8" ht="30">
      <c r="A18" s="3" t="s">
        <v>11</v>
      </c>
      <c r="C18" s="3" t="s">
        <v>11</v>
      </c>
      <c r="D18" s="2" t="s">
        <v>93</v>
      </c>
      <c r="E18" t="s">
        <v>186</v>
      </c>
      <c r="F18" s="7" t="s">
        <v>187</v>
      </c>
      <c r="G18" s="4">
        <v>1</v>
      </c>
    </row>
    <row r="19" spans="1:8" ht="30">
      <c r="A19" s="3" t="s">
        <v>11</v>
      </c>
      <c r="C19" s="3" t="s">
        <v>11</v>
      </c>
      <c r="D19" s="2" t="s">
        <v>93</v>
      </c>
      <c r="E19" t="s">
        <v>188</v>
      </c>
      <c r="F19" s="7" t="s">
        <v>189</v>
      </c>
      <c r="G19" s="4">
        <v>22.609000000000002</v>
      </c>
    </row>
    <row r="20" spans="1:8">
      <c r="A20" s="3" t="s">
        <v>11</v>
      </c>
      <c r="C20" s="3" t="s">
        <v>11</v>
      </c>
      <c r="D20" s="2" t="s">
        <v>93</v>
      </c>
      <c r="E20" t="s">
        <v>190</v>
      </c>
      <c r="F20" t="s">
        <v>191</v>
      </c>
      <c r="G20" s="4">
        <v>0.124</v>
      </c>
    </row>
    <row r="21" spans="1:8" ht="18.75">
      <c r="A21" s="77" t="s">
        <v>192</v>
      </c>
      <c r="B21" s="77"/>
      <c r="C21" s="77"/>
      <c r="D21" s="77"/>
      <c r="E21" s="77"/>
      <c r="F21" s="77"/>
      <c r="G21" s="77"/>
      <c r="H21" s="77"/>
    </row>
    <row r="22" spans="1:8">
      <c r="A22" s="55" t="s">
        <v>11</v>
      </c>
      <c r="B22" s="55"/>
      <c r="C22" s="55" t="s">
        <v>12</v>
      </c>
      <c r="D22" s="55" t="s">
        <v>82</v>
      </c>
      <c r="E22" s="56" t="s">
        <v>175</v>
      </c>
      <c r="F22" s="15" t="s">
        <v>193</v>
      </c>
      <c r="G22" s="57">
        <f>(G24*3.6)/G25</f>
        <v>0.44640000000000002</v>
      </c>
      <c r="H22" s="56"/>
    </row>
    <row r="23" spans="1:8" ht="30">
      <c r="A23" s="2" t="s">
        <v>11</v>
      </c>
      <c r="B23" s="2"/>
      <c r="C23" s="2" t="s">
        <v>11</v>
      </c>
      <c r="D23" s="2" t="s">
        <v>93</v>
      </c>
      <c r="E23" t="s">
        <v>181</v>
      </c>
      <c r="F23" s="7" t="s">
        <v>182</v>
      </c>
      <c r="G23" s="4">
        <v>40</v>
      </c>
    </row>
    <row r="24" spans="1:8" ht="30">
      <c r="A24" s="2" t="s">
        <v>11</v>
      </c>
      <c r="B24" s="2"/>
      <c r="C24" s="2" t="s">
        <v>11</v>
      </c>
      <c r="D24" s="2" t="s">
        <v>93</v>
      </c>
      <c r="E24" t="s">
        <v>194</v>
      </c>
      <c r="F24" s="7" t="s">
        <v>195</v>
      </c>
      <c r="G24" s="4">
        <v>0.124</v>
      </c>
    </row>
    <row r="25" spans="1:8" ht="30">
      <c r="A25" s="2" t="s">
        <v>11</v>
      </c>
      <c r="B25" s="2"/>
      <c r="C25" s="2" t="s">
        <v>11</v>
      </c>
      <c r="D25" s="2" t="s">
        <v>93</v>
      </c>
      <c r="E25" t="s">
        <v>196</v>
      </c>
      <c r="F25" s="7" t="s">
        <v>197</v>
      </c>
      <c r="G25" s="4">
        <v>1</v>
      </c>
    </row>
    <row r="26" spans="1:8" ht="18.75">
      <c r="A26" s="78" t="s">
        <v>198</v>
      </c>
      <c r="B26" s="78"/>
      <c r="C26" s="78"/>
      <c r="D26" s="78"/>
      <c r="E26" s="78"/>
      <c r="F26" s="78"/>
      <c r="G26" s="78"/>
      <c r="H26" s="78"/>
    </row>
    <row r="27" spans="1:8">
      <c r="A27" s="55" t="s">
        <v>11</v>
      </c>
      <c r="B27" s="55"/>
      <c r="C27" s="55" t="s">
        <v>12</v>
      </c>
      <c r="D27" s="55" t="s">
        <v>82</v>
      </c>
      <c r="E27" s="56" t="s">
        <v>175</v>
      </c>
      <c r="F27" s="15" t="s">
        <v>176</v>
      </c>
      <c r="G27" s="57">
        <f>0</f>
        <v>0</v>
      </c>
      <c r="H27" s="56"/>
    </row>
    <row r="28" spans="1:8" ht="30">
      <c r="A28" s="2" t="s">
        <v>11</v>
      </c>
      <c r="B28" s="2"/>
      <c r="C28" s="2" t="s">
        <v>11</v>
      </c>
      <c r="D28" s="2" t="s">
        <v>93</v>
      </c>
      <c r="E28" t="s">
        <v>181</v>
      </c>
      <c r="F28" s="7" t="s">
        <v>182</v>
      </c>
      <c r="G28" s="4">
        <v>40</v>
      </c>
    </row>
    <row r="29" spans="1:8" ht="18.75">
      <c r="A29" s="77" t="s">
        <v>199</v>
      </c>
      <c r="B29" s="77"/>
      <c r="C29" s="77"/>
      <c r="D29" s="77"/>
      <c r="E29" s="77"/>
      <c r="F29" s="77"/>
      <c r="G29" s="77"/>
      <c r="H29" s="77"/>
    </row>
    <row r="30" spans="1:8">
      <c r="A30" s="56" t="s">
        <v>11</v>
      </c>
      <c r="B30" s="56"/>
      <c r="C30" s="56" t="s">
        <v>12</v>
      </c>
      <c r="D30" s="55" t="s">
        <v>82</v>
      </c>
      <c r="E30" s="56" t="s">
        <v>168</v>
      </c>
      <c r="F30" s="56" t="s">
        <v>200</v>
      </c>
      <c r="G30" s="57">
        <f>SUM((G34*G35*G36),(G39*G40*G41),(G44*G45*G46),(G49*G50*G51))/G31</f>
        <v>0.22195375000000001</v>
      </c>
      <c r="H30" s="56"/>
    </row>
    <row r="31" spans="1:8" ht="45">
      <c r="A31" t="s">
        <v>11</v>
      </c>
      <c r="C31" t="s">
        <v>11</v>
      </c>
      <c r="D31" s="2" t="s">
        <v>93</v>
      </c>
      <c r="E31" t="s">
        <v>201</v>
      </c>
      <c r="F31" s="7" t="s">
        <v>289</v>
      </c>
      <c r="G31" s="4">
        <v>40</v>
      </c>
    </row>
    <row r="32" spans="1:8" ht="18.75">
      <c r="A32" s="78" t="s">
        <v>184</v>
      </c>
      <c r="B32" s="78"/>
      <c r="C32" s="78"/>
      <c r="D32" s="78"/>
      <c r="E32" s="78"/>
      <c r="F32" s="78"/>
      <c r="G32" s="78"/>
      <c r="H32" s="78"/>
    </row>
    <row r="33" spans="1:8">
      <c r="A33" s="3" t="s">
        <v>11</v>
      </c>
      <c r="B33" s="3"/>
      <c r="C33" s="3" t="s">
        <v>11</v>
      </c>
      <c r="D33" s="2" t="s">
        <v>13</v>
      </c>
      <c r="E33" s="3" t="s">
        <v>109</v>
      </c>
      <c r="F33" s="3" t="s">
        <v>177</v>
      </c>
      <c r="G33" s="3" t="s">
        <v>185</v>
      </c>
      <c r="H33" s="3"/>
    </row>
    <row r="34" spans="1:8" ht="30">
      <c r="A34" t="s">
        <v>11</v>
      </c>
      <c r="C34" t="s">
        <v>11</v>
      </c>
      <c r="D34" s="2" t="s">
        <v>93</v>
      </c>
      <c r="E34" t="s">
        <v>203</v>
      </c>
      <c r="F34" s="7" t="s">
        <v>187</v>
      </c>
      <c r="G34" s="4">
        <v>1</v>
      </c>
    </row>
    <row r="35" spans="1:8" ht="30">
      <c r="A35" t="s">
        <v>11</v>
      </c>
      <c r="C35" t="s">
        <v>11</v>
      </c>
      <c r="D35" s="2" t="s">
        <v>93</v>
      </c>
      <c r="E35" t="s">
        <v>188</v>
      </c>
      <c r="F35" s="7" t="s">
        <v>189</v>
      </c>
      <c r="G35" s="4">
        <v>22.609000000000002</v>
      </c>
    </row>
    <row r="36" spans="1:8">
      <c r="A36" t="s">
        <v>11</v>
      </c>
      <c r="C36" t="s">
        <v>11</v>
      </c>
      <c r="D36" s="2" t="s">
        <v>93</v>
      </c>
      <c r="E36" t="s">
        <v>190</v>
      </c>
      <c r="F36" t="s">
        <v>191</v>
      </c>
      <c r="G36" s="4">
        <v>0.12</v>
      </c>
    </row>
    <row r="37" spans="1:8" ht="18.75">
      <c r="A37" s="78" t="s">
        <v>184</v>
      </c>
      <c r="B37" s="78"/>
      <c r="C37" s="78"/>
      <c r="D37" s="78"/>
      <c r="E37" s="78"/>
      <c r="F37" s="78"/>
      <c r="G37" s="78"/>
      <c r="H37" s="78"/>
    </row>
    <row r="38" spans="1:8">
      <c r="A38" s="3" t="s">
        <v>11</v>
      </c>
      <c r="B38" s="3"/>
      <c r="C38" s="3" t="s">
        <v>11</v>
      </c>
      <c r="D38" s="2" t="s">
        <v>13</v>
      </c>
      <c r="E38" s="3" t="s">
        <v>109</v>
      </c>
      <c r="F38" s="3" t="s">
        <v>177</v>
      </c>
      <c r="G38" s="3" t="s">
        <v>204</v>
      </c>
      <c r="H38" s="3"/>
    </row>
    <row r="39" spans="1:8" ht="30">
      <c r="A39" t="s">
        <v>11</v>
      </c>
      <c r="C39" t="s">
        <v>11</v>
      </c>
      <c r="D39" s="2" t="s">
        <v>93</v>
      </c>
      <c r="E39" t="s">
        <v>203</v>
      </c>
      <c r="F39" s="7" t="s">
        <v>187</v>
      </c>
      <c r="G39" s="4">
        <v>1</v>
      </c>
    </row>
    <row r="40" spans="1:8" ht="30">
      <c r="A40" t="s">
        <v>11</v>
      </c>
      <c r="C40" t="s">
        <v>11</v>
      </c>
      <c r="D40" s="2" t="s">
        <v>93</v>
      </c>
      <c r="E40" t="s">
        <v>188</v>
      </c>
      <c r="F40" s="7" t="s">
        <v>189</v>
      </c>
      <c r="G40" s="4">
        <v>38.936999999999998</v>
      </c>
    </row>
    <row r="41" spans="1:8">
      <c r="A41" t="s">
        <v>11</v>
      </c>
      <c r="C41" t="s">
        <v>11</v>
      </c>
      <c r="D41" s="2" t="s">
        <v>93</v>
      </c>
      <c r="E41" t="s">
        <v>190</v>
      </c>
      <c r="F41" t="s">
        <v>191</v>
      </c>
      <c r="G41" s="4">
        <v>0.08</v>
      </c>
    </row>
    <row r="42" spans="1:8" ht="18.75">
      <c r="A42" s="78" t="s">
        <v>184</v>
      </c>
      <c r="B42" s="78"/>
      <c r="C42" s="78"/>
      <c r="D42" s="78"/>
      <c r="E42" s="78"/>
      <c r="F42" s="78"/>
      <c r="G42" s="78"/>
      <c r="H42" s="78"/>
    </row>
    <row r="43" spans="1:8">
      <c r="A43" s="3" t="s">
        <v>11</v>
      </c>
      <c r="B43" s="3"/>
      <c r="C43" s="3" t="s">
        <v>11</v>
      </c>
      <c r="D43" s="2" t="s">
        <v>13</v>
      </c>
      <c r="E43" s="3" t="s">
        <v>109</v>
      </c>
      <c r="F43" s="3" t="s">
        <v>177</v>
      </c>
      <c r="G43" s="3" t="s">
        <v>204</v>
      </c>
      <c r="H43" s="3"/>
    </row>
    <row r="44" spans="1:8" ht="30">
      <c r="A44" t="s">
        <v>11</v>
      </c>
      <c r="C44" t="s">
        <v>11</v>
      </c>
      <c r="D44" s="2" t="s">
        <v>93</v>
      </c>
      <c r="E44" t="s">
        <v>203</v>
      </c>
      <c r="F44" s="7" t="s">
        <v>187</v>
      </c>
      <c r="G44" s="4">
        <v>1</v>
      </c>
    </row>
    <row r="45" spans="1:8" ht="30">
      <c r="A45" t="s">
        <v>11</v>
      </c>
      <c r="C45" t="s">
        <v>11</v>
      </c>
      <c r="D45" s="2" t="s">
        <v>93</v>
      </c>
      <c r="E45" t="s">
        <v>188</v>
      </c>
      <c r="F45" s="7" t="s">
        <v>189</v>
      </c>
      <c r="G45" s="4">
        <v>3.5000000000000003E-2</v>
      </c>
    </row>
    <row r="46" spans="1:8">
      <c r="A46" t="s">
        <v>11</v>
      </c>
      <c r="C46" t="s">
        <v>11</v>
      </c>
      <c r="D46" s="2" t="s">
        <v>93</v>
      </c>
      <c r="E46" t="s">
        <v>190</v>
      </c>
      <c r="F46" t="s">
        <v>191</v>
      </c>
      <c r="G46" s="4">
        <v>0.06</v>
      </c>
    </row>
    <row r="47" spans="1:8" ht="18.75">
      <c r="A47" s="78" t="s">
        <v>184</v>
      </c>
      <c r="B47" s="78"/>
      <c r="C47" s="78"/>
      <c r="D47" s="78"/>
      <c r="E47" s="78"/>
      <c r="F47" s="78"/>
      <c r="G47" s="78"/>
      <c r="H47" s="78"/>
    </row>
    <row r="48" spans="1:8">
      <c r="A48" s="3" t="s">
        <v>11</v>
      </c>
      <c r="B48" s="3"/>
      <c r="C48" s="3" t="s">
        <v>11</v>
      </c>
      <c r="D48" s="2" t="s">
        <v>13</v>
      </c>
      <c r="E48" s="3" t="s">
        <v>109</v>
      </c>
      <c r="F48" s="3" t="s">
        <v>177</v>
      </c>
      <c r="G48" s="3" t="s">
        <v>204</v>
      </c>
      <c r="H48" s="3"/>
    </row>
    <row r="49" spans="1:7" ht="30">
      <c r="A49" t="s">
        <v>11</v>
      </c>
      <c r="C49" t="s">
        <v>11</v>
      </c>
      <c r="D49" s="2" t="s">
        <v>93</v>
      </c>
      <c r="E49" t="s">
        <v>203</v>
      </c>
      <c r="F49" s="7" t="s">
        <v>187</v>
      </c>
      <c r="G49" s="4">
        <v>1</v>
      </c>
    </row>
    <row r="50" spans="1:7" ht="30">
      <c r="A50" t="s">
        <v>11</v>
      </c>
      <c r="C50" t="s">
        <v>11</v>
      </c>
      <c r="D50" s="2" t="s">
        <v>93</v>
      </c>
      <c r="E50" t="s">
        <v>188</v>
      </c>
      <c r="F50" s="7" t="s">
        <v>189</v>
      </c>
      <c r="G50" s="4">
        <v>43.542999999999999</v>
      </c>
    </row>
    <row r="51" spans="1:7">
      <c r="A51" t="s">
        <v>11</v>
      </c>
      <c r="C51" t="s">
        <v>11</v>
      </c>
      <c r="D51" s="2" t="s">
        <v>93</v>
      </c>
      <c r="E51" t="s">
        <v>190</v>
      </c>
      <c r="F51" t="s">
        <v>191</v>
      </c>
      <c r="G51" s="4">
        <v>7.0000000000000007E-2</v>
      </c>
    </row>
  </sheetData>
  <mergeCells count="13">
    <mergeCell ref="A16:H16"/>
    <mergeCell ref="A2:H2"/>
    <mergeCell ref="A5:H5"/>
    <mergeCell ref="A7:H7"/>
    <mergeCell ref="A8:H8"/>
    <mergeCell ref="A10:H10"/>
    <mergeCell ref="A47:H47"/>
    <mergeCell ref="A21:H21"/>
    <mergeCell ref="A26:H26"/>
    <mergeCell ref="A29:H29"/>
    <mergeCell ref="A32:H32"/>
    <mergeCell ref="A37:H37"/>
    <mergeCell ref="A42:H42"/>
  </mergeCells>
  <dataValidations count="4">
    <dataValidation type="list" allowBlank="1" showInputMessage="1" showErrorMessage="1" sqref="D6 D17:D20 D27:D28 D48:D51 D22:D25 D30:D31 D9 D11:D15 D33:D36 D38:D41 D43:D46 D3:D4" xr:uid="{B2F40C3F-2599-42C3-9BAB-FB81BA6F5585}">
      <formula1>"Account, Auto-Calculate, Boolean, Date, DateTime, Duration, Email, Enum, GeoJSON, Help Text, If/Then, Image, Integer, Number, Postfix, Prefix, String, Time, URL"</formula1>
    </dataValidation>
    <dataValidation type="list" allowBlank="1" showInputMessage="1" showErrorMessage="1" sqref="A11:C11 B13:B15 A6:C6 A3:C4 A27:C28 A9:C9 A22:C25" xr:uid="{38DA0DC4-38B3-4BB6-ADEF-6930AA1A135C}">
      <formula1>"Yes, No"</formula1>
    </dataValidation>
    <dataValidation type="list" allowBlank="1" showInputMessage="1" showErrorMessage="1" sqref="G3" xr:uid="{4E2B74EA-EE76-4982-9621-58599CE59474}">
      <formula1>"Option A, Option B"</formula1>
    </dataValidation>
    <dataValidation type="list" allowBlank="1" showInputMessage="1" showErrorMessage="1" sqref="G9" xr:uid="{1377CC57-4257-47AD-87A5-FC638A277790}">
      <formula1>"Option A1, Option A2, Option A3"</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00F3E-1DAB-4F48-8D06-A4AC65205E5C}">
  <dimension ref="A1:H17"/>
  <sheetViews>
    <sheetView workbookViewId="0">
      <selection activeCell="I3" sqref="I3"/>
    </sheetView>
  </sheetViews>
  <sheetFormatPr defaultRowHeight="15"/>
  <cols>
    <col min="1" max="1" width="12.28515625" customWidth="1"/>
    <col min="2" max="2" width="17" customWidth="1"/>
    <col min="3" max="3" width="13" customWidth="1"/>
    <col min="4" max="5" width="18" customWidth="1"/>
    <col min="6" max="6" width="63" customWidth="1"/>
    <col min="7" max="7" width="63.7109375" customWidth="1"/>
    <col min="8" max="8" width="54.7109375" customWidth="1"/>
  </cols>
  <sheetData>
    <row r="1" spans="1:8" ht="56.25">
      <c r="A1" s="51" t="s">
        <v>0</v>
      </c>
      <c r="B1" s="51" t="s">
        <v>1</v>
      </c>
      <c r="C1" s="51" t="s">
        <v>144</v>
      </c>
      <c r="D1" s="52" t="s">
        <v>3</v>
      </c>
      <c r="E1" s="52" t="s">
        <v>5</v>
      </c>
      <c r="F1" s="52" t="s">
        <v>6</v>
      </c>
      <c r="G1" s="52" t="s">
        <v>7</v>
      </c>
      <c r="H1" s="52" t="s">
        <v>8</v>
      </c>
    </row>
    <row r="2" spans="1:8" ht="18.75">
      <c r="A2" s="77" t="s">
        <v>290</v>
      </c>
      <c r="B2" s="77"/>
      <c r="C2" s="77"/>
      <c r="D2" s="77"/>
      <c r="E2" s="77"/>
      <c r="F2" s="77"/>
      <c r="G2" s="77"/>
      <c r="H2" s="77"/>
    </row>
    <row r="3" spans="1:8">
      <c r="A3" s="56" t="s">
        <v>11</v>
      </c>
      <c r="B3" s="56"/>
      <c r="C3" s="56" t="s">
        <v>12</v>
      </c>
      <c r="D3" s="56" t="s">
        <v>82</v>
      </c>
      <c r="E3" s="56" t="s">
        <v>291</v>
      </c>
      <c r="F3" s="56" t="s">
        <v>292</v>
      </c>
      <c r="G3" s="57">
        <f>(SUM(G11,G16)*SUM(G12,G17))/SUM(G11,G16)</f>
        <v>0.70279999999999998</v>
      </c>
      <c r="H3" s="56"/>
    </row>
    <row r="4" spans="1:8" ht="18.75">
      <c r="A4" s="77" t="s">
        <v>293</v>
      </c>
      <c r="B4" s="77"/>
      <c r="C4" s="77"/>
      <c r="D4" s="77"/>
      <c r="E4" s="77"/>
      <c r="F4" s="77"/>
      <c r="G4" s="77"/>
      <c r="H4" s="77"/>
    </row>
    <row r="5" spans="1:8" ht="360">
      <c r="D5" t="s">
        <v>294</v>
      </c>
      <c r="E5" t="s">
        <v>295</v>
      </c>
      <c r="F5" s="7" t="s">
        <v>296</v>
      </c>
      <c r="G5" s="4"/>
    </row>
    <row r="6" spans="1:8">
      <c r="A6" t="s">
        <v>11</v>
      </c>
      <c r="C6" t="s">
        <v>11</v>
      </c>
      <c r="D6" t="s">
        <v>93</v>
      </c>
      <c r="E6" t="s">
        <v>233</v>
      </c>
      <c r="F6" s="7" t="s">
        <v>297</v>
      </c>
      <c r="G6" s="4">
        <v>2009</v>
      </c>
    </row>
    <row r="7" spans="1:8">
      <c r="A7" t="s">
        <v>11</v>
      </c>
      <c r="C7" t="s">
        <v>11</v>
      </c>
      <c r="D7" t="s">
        <v>93</v>
      </c>
      <c r="E7" t="s">
        <v>298</v>
      </c>
      <c r="F7" t="s">
        <v>299</v>
      </c>
      <c r="G7" s="4">
        <v>40</v>
      </c>
    </row>
    <row r="8" spans="1:8" ht="18.75">
      <c r="A8" s="77" t="s">
        <v>300</v>
      </c>
      <c r="B8" s="77"/>
      <c r="C8" s="77"/>
      <c r="D8" s="77"/>
      <c r="E8" s="77"/>
      <c r="F8" s="77"/>
      <c r="G8" s="77"/>
      <c r="H8" s="77"/>
    </row>
    <row r="9" spans="1:8">
      <c r="A9" t="s">
        <v>11</v>
      </c>
      <c r="C9" t="s">
        <v>11</v>
      </c>
      <c r="D9" t="s">
        <v>93</v>
      </c>
      <c r="E9" t="s">
        <v>107</v>
      </c>
      <c r="F9" t="s">
        <v>301</v>
      </c>
      <c r="G9" s="4" t="s">
        <v>302</v>
      </c>
    </row>
    <row r="10" spans="1:8">
      <c r="A10" t="s">
        <v>11</v>
      </c>
      <c r="C10" t="s">
        <v>11</v>
      </c>
      <c r="D10" t="s">
        <v>303</v>
      </c>
      <c r="E10" t="s">
        <v>304</v>
      </c>
      <c r="F10" t="s">
        <v>305</v>
      </c>
      <c r="G10" s="64">
        <v>40165</v>
      </c>
    </row>
    <row r="11" spans="1:8">
      <c r="A11" t="s">
        <v>11</v>
      </c>
      <c r="C11" t="s">
        <v>11</v>
      </c>
      <c r="D11" t="s">
        <v>93</v>
      </c>
      <c r="E11" t="s">
        <v>181</v>
      </c>
      <c r="F11" t="s">
        <v>306</v>
      </c>
      <c r="G11" s="4">
        <v>1444</v>
      </c>
    </row>
    <row r="12" spans="1:8">
      <c r="A12" t="s">
        <v>11</v>
      </c>
      <c r="C12" t="s">
        <v>11</v>
      </c>
      <c r="D12" t="s">
        <v>93</v>
      </c>
      <c r="E12" t="s">
        <v>175</v>
      </c>
      <c r="F12" t="s">
        <v>307</v>
      </c>
      <c r="G12" s="4">
        <v>0</v>
      </c>
    </row>
    <row r="13" spans="1:8" ht="18.75">
      <c r="A13" s="77" t="s">
        <v>300</v>
      </c>
      <c r="B13" s="77"/>
      <c r="C13" s="77"/>
      <c r="D13" s="77"/>
      <c r="E13" s="77"/>
      <c r="F13" s="77"/>
      <c r="G13" s="77"/>
      <c r="H13" s="77"/>
    </row>
    <row r="14" spans="1:8">
      <c r="A14" t="s">
        <v>11</v>
      </c>
      <c r="C14" t="s">
        <v>11</v>
      </c>
      <c r="D14" t="s">
        <v>93</v>
      </c>
      <c r="E14" t="s">
        <v>107</v>
      </c>
      <c r="F14" t="s">
        <v>301</v>
      </c>
      <c r="G14" s="4" t="s">
        <v>308</v>
      </c>
    </row>
    <row r="15" spans="1:8">
      <c r="A15" t="s">
        <v>11</v>
      </c>
      <c r="C15" t="s">
        <v>11</v>
      </c>
      <c r="D15" t="s">
        <v>303</v>
      </c>
      <c r="E15" t="s">
        <v>304</v>
      </c>
      <c r="F15" t="s">
        <v>305</v>
      </c>
      <c r="G15" s="64">
        <v>40108</v>
      </c>
    </row>
    <row r="16" spans="1:8">
      <c r="A16" t="s">
        <v>11</v>
      </c>
      <c r="C16" t="s">
        <v>11</v>
      </c>
      <c r="D16" t="s">
        <v>93</v>
      </c>
      <c r="E16" t="s">
        <v>181</v>
      </c>
      <c r="F16" t="s">
        <v>306</v>
      </c>
      <c r="G16" s="4">
        <v>161</v>
      </c>
    </row>
    <row r="17" spans="1:7">
      <c r="A17" t="s">
        <v>11</v>
      </c>
      <c r="C17" t="s">
        <v>11</v>
      </c>
      <c r="D17" t="s">
        <v>93</v>
      </c>
      <c r="E17" t="s">
        <v>175</v>
      </c>
      <c r="F17" t="s">
        <v>307</v>
      </c>
      <c r="G17" s="4">
        <v>0.70279999999999998</v>
      </c>
    </row>
  </sheetData>
  <mergeCells count="4">
    <mergeCell ref="A2:H2"/>
    <mergeCell ref="A4:H4"/>
    <mergeCell ref="A8:H8"/>
    <mergeCell ref="A13:H13"/>
  </mergeCells>
  <dataValidations count="2">
    <dataValidation type="list" allowBlank="1" showInputMessage="1" showErrorMessage="1" sqref="A3:C3 A5:C6 A9:C12 A14:C17" xr:uid="{9919E22E-6D07-4F14-9217-990DF0E6AEFF}">
      <formula1>"Yes,No"</formula1>
    </dataValidation>
    <dataValidation type="list" allowBlank="1" showInputMessage="1" showErrorMessage="1" sqref="D3 D5:D6 D9:D12 D14:D17" xr:uid="{D738E586-9ACA-4759-A919-02D98884B992}">
      <formula1>"Account, Auto-Calculate, Boolean, Date, DateTime, Duration, Email, Enum, GeoJSON, Help Text, If/Then, Image, Integer, Number, Postfix, Prefix, String, Time, URL"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18CB2-356D-48E9-A451-630B8997EB62}">
  <dimension ref="A1:H31"/>
  <sheetViews>
    <sheetView workbookViewId="0">
      <selection activeCell="I3" sqref="I3"/>
    </sheetView>
  </sheetViews>
  <sheetFormatPr defaultRowHeight="15"/>
  <cols>
    <col min="1" max="1" width="18.140625" bestFit="1" customWidth="1"/>
    <col min="2" max="2" width="24.5703125" bestFit="1" customWidth="1"/>
    <col min="3" max="3" width="29.28515625" bestFit="1" customWidth="1"/>
    <col min="4" max="4" width="16.140625" bestFit="1" customWidth="1"/>
    <col min="5" max="5" width="13.42578125" bestFit="1" customWidth="1"/>
    <col min="6" max="6" width="69.42578125" bestFit="1" customWidth="1"/>
    <col min="7" max="7" width="31.5703125" bestFit="1" customWidth="1"/>
    <col min="8" max="8" width="52.85546875" customWidth="1"/>
  </cols>
  <sheetData>
    <row r="1" spans="1:8" ht="18.75">
      <c r="A1" s="52" t="s">
        <v>0</v>
      </c>
      <c r="B1" s="52" t="s">
        <v>1</v>
      </c>
      <c r="C1" s="52" t="s">
        <v>144</v>
      </c>
      <c r="D1" s="52" t="s">
        <v>3</v>
      </c>
      <c r="E1" s="52" t="s">
        <v>5</v>
      </c>
      <c r="F1" s="52" t="s">
        <v>6</v>
      </c>
      <c r="G1" s="52" t="s">
        <v>7</v>
      </c>
      <c r="H1" s="52" t="s">
        <v>8</v>
      </c>
    </row>
    <row r="2" spans="1:8" ht="18.75">
      <c r="A2" s="77" t="s">
        <v>309</v>
      </c>
      <c r="B2" s="77"/>
      <c r="C2" s="77"/>
      <c r="D2" s="77"/>
      <c r="E2" s="77"/>
      <c r="F2" s="77"/>
      <c r="G2" s="77"/>
      <c r="H2" s="77"/>
    </row>
    <row r="3" spans="1:8">
      <c r="A3" t="s">
        <v>11</v>
      </c>
      <c r="C3" t="s">
        <v>12</v>
      </c>
      <c r="D3" t="s">
        <v>150</v>
      </c>
      <c r="E3" t="s">
        <v>206</v>
      </c>
      <c r="F3" t="s">
        <v>310</v>
      </c>
      <c r="G3" s="4" t="s">
        <v>12</v>
      </c>
    </row>
    <row r="4" spans="1:8">
      <c r="A4" t="s">
        <v>11</v>
      </c>
      <c r="C4" t="s">
        <v>12</v>
      </c>
      <c r="D4" t="s">
        <v>150</v>
      </c>
      <c r="E4" t="s">
        <v>206</v>
      </c>
      <c r="F4" t="s">
        <v>311</v>
      </c>
      <c r="G4" s="4" t="s">
        <v>312</v>
      </c>
    </row>
    <row r="5" spans="1:8">
      <c r="A5" t="s">
        <v>11</v>
      </c>
      <c r="C5" t="s">
        <v>12</v>
      </c>
      <c r="D5" t="s">
        <v>150</v>
      </c>
      <c r="E5" t="s">
        <v>206</v>
      </c>
      <c r="F5" t="s">
        <v>313</v>
      </c>
      <c r="G5" s="4" t="s">
        <v>11</v>
      </c>
    </row>
    <row r="6" spans="1:8">
      <c r="A6" t="s">
        <v>11</v>
      </c>
      <c r="C6" t="s">
        <v>12</v>
      </c>
      <c r="D6" t="s">
        <v>150</v>
      </c>
      <c r="E6" t="s">
        <v>206</v>
      </c>
      <c r="F6" t="s">
        <v>314</v>
      </c>
      <c r="G6" s="4" t="s">
        <v>315</v>
      </c>
    </row>
    <row r="7" spans="1:8" ht="18.75">
      <c r="A7" s="77" t="s">
        <v>316</v>
      </c>
      <c r="B7" s="77"/>
      <c r="C7" s="77"/>
      <c r="D7" s="77"/>
      <c r="E7" s="77"/>
      <c r="F7" s="77"/>
      <c r="G7" s="77"/>
      <c r="H7" s="77"/>
    </row>
    <row r="8" spans="1:8">
      <c r="A8" s="56" t="s">
        <v>11</v>
      </c>
      <c r="B8" s="56"/>
      <c r="C8" s="56" t="s">
        <v>12</v>
      </c>
      <c r="D8" s="56" t="s">
        <v>82</v>
      </c>
      <c r="E8" s="56" t="s">
        <v>317</v>
      </c>
      <c r="F8" s="56" t="s">
        <v>318</v>
      </c>
      <c r="G8" s="57">
        <f>IF(AND(G3="Yes"),G10,IF(AND(G3="No",G4="Grid is located in LDC/SIDs/URC"),G15,IF(AND(G3="No",G4="Isolated System"),G24,IF(AND(G3="No",G4="Neither"),G15))))</f>
        <v>0.68500000000000005</v>
      </c>
      <c r="H8" s="56"/>
    </row>
    <row r="9" spans="1:8" ht="18.75">
      <c r="A9" s="77" t="s">
        <v>319</v>
      </c>
      <c r="B9" s="77"/>
      <c r="C9" s="77"/>
      <c r="D9" s="77"/>
      <c r="E9" s="77"/>
      <c r="F9" s="77"/>
      <c r="G9" s="77"/>
      <c r="H9" s="77"/>
    </row>
    <row r="10" spans="1:8">
      <c r="A10" s="56" t="s">
        <v>11</v>
      </c>
      <c r="B10" s="56"/>
      <c r="C10" s="56" t="s">
        <v>12</v>
      </c>
      <c r="D10" s="56" t="s">
        <v>82</v>
      </c>
      <c r="E10" s="56" t="s">
        <v>317</v>
      </c>
      <c r="F10" s="56" t="s">
        <v>320</v>
      </c>
      <c r="G10" s="57">
        <f>G11*G12+'Tool 07 Build Margin'!G3*G13</f>
        <v>0</v>
      </c>
      <c r="H10" s="56"/>
    </row>
    <row r="11" spans="1:8">
      <c r="A11" s="56" t="s">
        <v>11</v>
      </c>
      <c r="B11" s="56"/>
      <c r="C11" s="56" t="s">
        <v>12</v>
      </c>
      <c r="D11" s="56" t="s">
        <v>150</v>
      </c>
      <c r="E11" s="56" t="s">
        <v>321</v>
      </c>
      <c r="F11" s="56" t="s">
        <v>322</v>
      </c>
      <c r="G11" s="57">
        <f>'Tool 07 Average OM'!G4</f>
        <v>0.5164879</v>
      </c>
      <c r="H11" s="56"/>
    </row>
    <row r="12" spans="1:8">
      <c r="A12" s="56" t="s">
        <v>11</v>
      </c>
      <c r="B12" s="56"/>
      <c r="C12" s="56" t="s">
        <v>12</v>
      </c>
      <c r="D12" s="56" t="s">
        <v>150</v>
      </c>
      <c r="E12" s="56" t="s">
        <v>323</v>
      </c>
      <c r="F12" s="56" t="s">
        <v>324</v>
      </c>
      <c r="G12" s="57" t="b">
        <f>IF(AND(G3="Yes",G5="Yes",G6="All Other Projects"),0.5,IF(AND(G3="Yes",G5="No",G6="All Other Projects"),0.25,IF(AND(G3="Yes",G5="Yes",G6="Wind and Solar Power Generation"),0.75,IF(AND(G3="Yes",G5="No",G6="Wind and Solar Power Generation"),0.75))))</f>
        <v>0</v>
      </c>
      <c r="H12" s="57"/>
    </row>
    <row r="13" spans="1:8">
      <c r="A13" s="56" t="s">
        <v>11</v>
      </c>
      <c r="B13" s="56"/>
      <c r="C13" s="56" t="s">
        <v>12</v>
      </c>
      <c r="D13" s="56" t="s">
        <v>150</v>
      </c>
      <c r="E13" s="56" t="s">
        <v>325</v>
      </c>
      <c r="F13" s="56" t="s">
        <v>326</v>
      </c>
      <c r="G13" s="57" t="b">
        <f>IF(AND(G3="Yes",G5="Yes",G6="All Other Projects"),0.5,IF(AND(G3="Yes",G5="No",G6="All Other Projects"),0.75,IF(AND(G3="Yes",G5="Yes",G6="Wind and Solar Power Generation"),0.25,IF(AND(G3="Yes",G5="No",G6="Wind and Solar Power Generation"),0.25))))</f>
        <v>0</v>
      </c>
      <c r="H13" s="56"/>
    </row>
    <row r="14" spans="1:8" ht="18.75">
      <c r="A14" s="77" t="s">
        <v>327</v>
      </c>
      <c r="B14" s="77"/>
      <c r="C14" s="77"/>
      <c r="D14" s="77"/>
      <c r="E14" s="77"/>
      <c r="F14" s="77"/>
      <c r="G14" s="77"/>
      <c r="H14" s="77"/>
    </row>
    <row r="15" spans="1:8">
      <c r="A15" s="56" t="s">
        <v>11</v>
      </c>
      <c r="B15" s="56"/>
      <c r="C15" s="56" t="s">
        <v>12</v>
      </c>
      <c r="D15" s="56" t="s">
        <v>82</v>
      </c>
      <c r="E15" s="56" t="s">
        <v>317</v>
      </c>
      <c r="F15" s="56" t="s">
        <v>320</v>
      </c>
      <c r="G15" s="57">
        <f>G22*G16+G18*G17</f>
        <v>0</v>
      </c>
      <c r="H15" s="56"/>
    </row>
    <row r="16" spans="1:8">
      <c r="A16" s="56" t="s">
        <v>11</v>
      </c>
      <c r="B16" s="56"/>
      <c r="C16" s="56" t="s">
        <v>12</v>
      </c>
      <c r="D16" s="56" t="s">
        <v>150</v>
      </c>
      <c r="E16" s="56" t="s">
        <v>323</v>
      </c>
      <c r="F16" s="56" t="s">
        <v>324</v>
      </c>
      <c r="G16" s="57" t="b">
        <f>IF(G3="No",IF(AND(G4="Grid is located in LDC/SIDs/URC"),1,IF(AND(G3="No",G4="Neither",G5="Yes",G6="All Other Projects"),0.5,IF(AND(G3="No",G4="Neither",G5="No",G6="All Other Projects"),0.25,IF(AND(G3="No",G4="Neither",G5="Yes",G6="Wind and Solar Power Generation"),0.75,IF(AND(G3="No",G4="Neither",G5="No",G6="Wind and Solar Power Generation"),0.75))))))</f>
        <v>0</v>
      </c>
      <c r="H16" s="57"/>
    </row>
    <row r="17" spans="1:8">
      <c r="A17" s="56" t="s">
        <v>11</v>
      </c>
      <c r="B17" s="56"/>
      <c r="C17" s="56" t="s">
        <v>12</v>
      </c>
      <c r="D17" s="56" t="s">
        <v>150</v>
      </c>
      <c r="E17" s="56" t="s">
        <v>325</v>
      </c>
      <c r="F17" s="56" t="s">
        <v>326</v>
      </c>
      <c r="G17" s="57" t="b">
        <f>IF(G3="No",IF(AND(G4="Grid is located in LDC/SIDs/URC"),1,IF(AND(G3="No",G4="Neither",G5="Yes",G6="All Other Projects"),0.5,IF(AND(G3="No",G4="Neither",G5="No",G6="All Other Projects"),0.75,IF(AND(G3="No",G4="Neither",G5="Yes",G6="Wind and Solar Power Generation"),0.25,IF(AND(G3="No",G4="Neither",G5="No",G6="Wind and Solar Power Generation"),0.25))))))</f>
        <v>0</v>
      </c>
      <c r="H17" s="56"/>
    </row>
    <row r="18" spans="1:8">
      <c r="A18" s="56" t="s">
        <v>11</v>
      </c>
      <c r="B18" s="56"/>
      <c r="C18" s="56" t="s">
        <v>12</v>
      </c>
      <c r="D18" s="56" t="s">
        <v>150</v>
      </c>
      <c r="E18" s="56" t="s">
        <v>291</v>
      </c>
      <c r="F18" s="56" t="s">
        <v>292</v>
      </c>
      <c r="G18" s="57" t="b">
        <f>IF(AND(G19="Yes",G4="Neither",G20="Less than or equal",G21="Yes"),0.326,IF(AND(G19="Yes",G4="Neither",G20="Less than or equal",G21="No"),0.568,IF(AND(G19="Yes",G4="Neither",G20="More than or equal"),0,IF(AND(G19="No",G4="Grid is located in LDC/SIDs/URC"),'Tool 07 Build Margin'!G3))))</f>
        <v>0</v>
      </c>
      <c r="H18" s="56"/>
    </row>
    <row r="19" spans="1:8">
      <c r="A19" t="s">
        <v>11</v>
      </c>
      <c r="C19" t="s">
        <v>12</v>
      </c>
      <c r="D19" t="s">
        <v>150</v>
      </c>
      <c r="E19" t="s">
        <v>206</v>
      </c>
      <c r="F19" s="7" t="s">
        <v>328</v>
      </c>
      <c r="G19" s="4" t="s">
        <v>12</v>
      </c>
    </row>
    <row r="20" spans="1:8" ht="45">
      <c r="A20" t="s">
        <v>11</v>
      </c>
      <c r="C20" t="s">
        <v>12</v>
      </c>
      <c r="D20" t="s">
        <v>150</v>
      </c>
      <c r="E20" t="s">
        <v>206</v>
      </c>
      <c r="F20" s="7" t="s">
        <v>329</v>
      </c>
      <c r="G20" s="4" t="s">
        <v>330</v>
      </c>
    </row>
    <row r="21" spans="1:8" ht="30">
      <c r="A21" t="s">
        <v>11</v>
      </c>
      <c r="C21" t="s">
        <v>12</v>
      </c>
      <c r="D21" t="s">
        <v>150</v>
      </c>
      <c r="E21" t="s">
        <v>206</v>
      </c>
      <c r="F21" s="7" t="s">
        <v>331</v>
      </c>
      <c r="G21" s="4" t="s">
        <v>11</v>
      </c>
    </row>
    <row r="22" spans="1:8">
      <c r="A22" s="56" t="s">
        <v>11</v>
      </c>
      <c r="B22" s="56"/>
      <c r="C22" s="56" t="s">
        <v>12</v>
      </c>
      <c r="D22" s="56" t="s">
        <v>150</v>
      </c>
      <c r="E22" s="56" t="s">
        <v>321</v>
      </c>
      <c r="F22" s="56" t="s">
        <v>322</v>
      </c>
      <c r="G22" s="57">
        <f>IF(AND('Tool 07 Average OM'!G3="Option A"),'Tool 07 Average OM'!G6,IF('Tool 07 Average OM'!G3="Option B",'Tool 07 Average OM'!G30))</f>
        <v>0.5164879</v>
      </c>
      <c r="H22" s="56"/>
    </row>
    <row r="23" spans="1:8" ht="18.75">
      <c r="A23" s="77" t="s">
        <v>332</v>
      </c>
      <c r="B23" s="77"/>
      <c r="C23" s="77"/>
      <c r="D23" s="77"/>
      <c r="E23" s="77"/>
      <c r="F23" s="77"/>
      <c r="G23" s="77"/>
      <c r="H23" s="77"/>
    </row>
    <row r="24" spans="1:8">
      <c r="A24" s="56" t="s">
        <v>11</v>
      </c>
      <c r="B24" s="56"/>
      <c r="C24" s="56" t="s">
        <v>12</v>
      </c>
      <c r="D24" s="56" t="s">
        <v>150</v>
      </c>
      <c r="E24" s="56" t="s">
        <v>317</v>
      </c>
      <c r="F24" s="56" t="s">
        <v>320</v>
      </c>
      <c r="G24" s="57">
        <f>IF(AND(G29="Single"),G27*G25+G28*G26,IF(AND(G29="Multiple",G30="Isolated grid system with only liquid fuel power plant"),G27*G25+G28*G26,IF(AND(G29="Multiple",G30="Isolated grid systems with multiple fuel and technology types without combined cycle power plants",G31="No"),0.4,IF(AND(G29="Multiple",G30="Isolated grid systems with multiple fuel and technology types without combined cycle power plants",G31="Yes"),0.32,IF(AND(G29="Multiple",G30="Isolated grid systems with multiple fuel and technology types with combined cycle power plants",G31="No"),0.27,IF(AND(G29="Multiple",G30="Isolated grid systems with multiple fuel and technology types with combined cycle power plants",G31="Yes"),0.2))))))</f>
        <v>0.68500000000000005</v>
      </c>
      <c r="H24" s="56"/>
    </row>
    <row r="25" spans="1:8">
      <c r="A25" s="56" t="s">
        <v>11</v>
      </c>
      <c r="B25" s="56"/>
      <c r="C25" s="56" t="s">
        <v>12</v>
      </c>
      <c r="D25" s="56" t="s">
        <v>150</v>
      </c>
      <c r="E25" s="56" t="s">
        <v>323</v>
      </c>
      <c r="F25" s="56" t="s">
        <v>324</v>
      </c>
      <c r="G25" s="57">
        <f>IF(G3="No",IF(AND(G4="Grid is located in LDC/SIDs/URC"),FALSE,IF(AND(G3="No",G4="Isolated System",G5="Yes",G6="All Other Projects"),0.5,IF(AND(G3="No",G4="Isolated System",G5="No",G6="All Other Projects"),0.25,IF(AND(G3="No",G4="Isolated System",G5="Yes",G6="Wind and Solar Power Generation"),0.75,IF(AND(G3="No",G4="Isolated System",G5="No",G6="Wind and Solar Power Generation"),0.75))))))</f>
        <v>0.5</v>
      </c>
      <c r="H25" s="57"/>
    </row>
    <row r="26" spans="1:8">
      <c r="A26" s="56" t="s">
        <v>11</v>
      </c>
      <c r="B26" s="56"/>
      <c r="C26" s="56" t="s">
        <v>12</v>
      </c>
      <c r="D26" s="56" t="s">
        <v>150</v>
      </c>
      <c r="E26" s="56" t="s">
        <v>325</v>
      </c>
      <c r="F26" s="56" t="s">
        <v>326</v>
      </c>
      <c r="G26" s="57">
        <f>IF(G3="No",IF(AND(G4="Grid is located in LDC/SIDs/URC"),FALSE,IF(AND(G3="No",G4="Isolated System",G5="Yes",G6="All Other Projects"),0.5,IF(AND(G3="No",G4="Isolated System",G5="No",G6="All Other Projects"),0.75,IF(AND(G3="No",G4="Isolated System",G5="Yes",G6="Wind and Solar Power Generation"),0.25,IF(AND(G3="No",G4="Isolated System",G5="No",G6="Wind and Solar Power Generation"),0.25))))))</f>
        <v>0.5</v>
      </c>
      <c r="H26" s="56"/>
    </row>
    <row r="27" spans="1:8">
      <c r="A27" s="56" t="s">
        <v>11</v>
      </c>
      <c r="B27" s="56"/>
      <c r="C27" s="56" t="s">
        <v>12</v>
      </c>
      <c r="D27" s="56" t="s">
        <v>150</v>
      </c>
      <c r="E27" s="56" t="s">
        <v>321</v>
      </c>
      <c r="F27" s="56" t="s">
        <v>322</v>
      </c>
      <c r="G27" s="57">
        <f>IF(AND(G29="Single"),0.79,IF(AND(G29="Multiple",G30="Isolated grid system with only liquid fuel power plant"),0.79))</f>
        <v>0.79</v>
      </c>
      <c r="H27" s="56"/>
    </row>
    <row r="28" spans="1:8">
      <c r="A28" s="56" t="s">
        <v>11</v>
      </c>
      <c r="B28" s="56"/>
      <c r="C28" s="56" t="s">
        <v>12</v>
      </c>
      <c r="D28" s="56" t="s">
        <v>150</v>
      </c>
      <c r="E28" s="56" t="s">
        <v>291</v>
      </c>
      <c r="F28" s="56" t="s">
        <v>292</v>
      </c>
      <c r="G28" s="57">
        <f>IF(AND(G29="Single"),0.58,IF(AND(G29="Multiple",G30="Isolated grid system with only liquid fuel power plant"),0.58))</f>
        <v>0.57999999999999996</v>
      </c>
      <c r="H28" s="56"/>
    </row>
    <row r="29" spans="1:8" ht="30">
      <c r="A29" t="s">
        <v>11</v>
      </c>
      <c r="C29" t="s">
        <v>12</v>
      </c>
      <c r="E29" t="s">
        <v>206</v>
      </c>
      <c r="F29" s="7" t="s">
        <v>333</v>
      </c>
      <c r="G29" s="4" t="s">
        <v>334</v>
      </c>
      <c r="H29" s="7" t="s">
        <v>335</v>
      </c>
    </row>
    <row r="30" spans="1:8" ht="75">
      <c r="A30" t="s">
        <v>11</v>
      </c>
      <c r="C30" t="s">
        <v>12</v>
      </c>
      <c r="E30" t="s">
        <v>206</v>
      </c>
      <c r="F30" t="s">
        <v>336</v>
      </c>
      <c r="G30" s="65" t="s">
        <v>337</v>
      </c>
      <c r="H30" s="7" t="s">
        <v>338</v>
      </c>
    </row>
    <row r="31" spans="1:8">
      <c r="A31" t="s">
        <v>11</v>
      </c>
      <c r="C31" t="s">
        <v>12</v>
      </c>
      <c r="E31" t="s">
        <v>206</v>
      </c>
      <c r="F31" t="s">
        <v>339</v>
      </c>
      <c r="G31" s="4" t="s">
        <v>11</v>
      </c>
    </row>
  </sheetData>
  <mergeCells count="5">
    <mergeCell ref="A2:H2"/>
    <mergeCell ref="A7:H7"/>
    <mergeCell ref="A9:H9"/>
    <mergeCell ref="A14:H14"/>
    <mergeCell ref="A23:H23"/>
  </mergeCells>
  <dataValidations count="7">
    <dataValidation type="list" allowBlank="1" showInputMessage="1" showErrorMessage="1" sqref="G4" xr:uid="{055BCE9B-E4E5-42FA-BD6D-EC1FB27D79D2}">
      <formula1>"Grid is located in LDC/SIDs/URC, Isolated System,Neither"</formula1>
    </dataValidation>
    <dataValidation type="list" allowBlank="1" showInputMessage="1" showErrorMessage="1" sqref="G30" xr:uid="{74DB330B-BF97-496B-9BE9-4D91957E2569}">
      <formula1>"Isolated grid system with only liquid fuel power plant, Isolated grid systems with multiple fuel and technology types without combined cycle power plants, Isolated grid systems with multiple fuel and technology types with combined cycle power plants"</formula1>
    </dataValidation>
    <dataValidation type="list" allowBlank="1" showInputMessage="1" showErrorMessage="1" sqref="G29" xr:uid="{06716B4D-DA1F-4BB6-BC78-295AA10678F2}">
      <formula1>"Single, Multiple"</formula1>
    </dataValidation>
    <dataValidation type="list" allowBlank="1" showInputMessage="1" showErrorMessage="1" sqref="G20" xr:uid="{91925189-5935-4CE1-BB52-1C408470DD04}">
      <formula1>"Less than or equal, More than or equal"</formula1>
    </dataValidation>
    <dataValidation type="list" allowBlank="1" showInputMessage="1" showErrorMessage="1" sqref="G6" xr:uid="{526BDF17-310A-4F32-9A41-9B6B560C3344}">
      <formula1>"Wind and Solar Power Generation,All Other Projects"</formula1>
    </dataValidation>
    <dataValidation type="list" allowBlank="1" showInputMessage="1" showErrorMessage="1" sqref="D10:D13 D3:D6 D8 D24:D31 D15:D22" xr:uid="{E57F0645-3D86-4DA3-8B77-EF3BE56A9C53}">
      <formula1>"Account, Auto-Calculate, Boolean, Date, DateTime, Duration, Email, Enum, GeoJSON, Help Text, If/Then, Image, Integer, Number, Postfix, Prefix, String, Time, URL"</formula1>
    </dataValidation>
    <dataValidation type="list" allowBlank="1" showInputMessage="1" showErrorMessage="1" sqref="G31 G5 A15:C22 G21 A8:C8 G3 A3:C6 G19 A10:C13 A24:C31" xr:uid="{3E0A8B1D-44A6-4B90-833E-A6F3997FC066}">
      <formula1>"Yes,No"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Hernandez</dc:creator>
  <cp:keywords/>
  <dc:description/>
  <cp:lastModifiedBy>Jailine Molina</cp:lastModifiedBy>
  <cp:revision/>
  <dcterms:created xsi:type="dcterms:W3CDTF">2023-08-10T21:37:31Z</dcterms:created>
  <dcterms:modified xsi:type="dcterms:W3CDTF">2023-10-31T15:53:21Z</dcterms:modified>
  <cp:category/>
  <cp:contentStatus/>
</cp:coreProperties>
</file>