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comments7.xml" ContentType="application/vnd.openxmlformats-officedocument.spreadsheetml.comments+xml"/>
  <Override PartName="/xl/threadedComments/threadedComment7.xml" ContentType="application/vnd.ms-excel.threadedcomments+xml"/>
  <Override PartName="/xl/drawings/drawing2.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1"/>
  <workbookPr defaultThemeVersion="166925"/>
  <mc:AlternateContent xmlns:mc="http://schemas.openxmlformats.org/markup-compatibility/2006">
    <mc:Choice Requires="x15">
      <x15ac:absPath xmlns:x15ac="http://schemas.microsoft.com/office/spreadsheetml/2010/11/ac" url="https://envisionblockchain-my.sharepoint.com/personal/daniel_norkin_envisionblockchain_com/Documents/Marketing/Clients/UNFCCC/UNFCCC Project Documentation/UNFCCC 16 Methodologies/AMS-III.AR/"/>
    </mc:Choice>
  </mc:AlternateContent>
  <xr:revisionPtr revIDLastSave="14" documentId="8_{A08D80C8-36DC-4DC3-8F3D-3EE9DCC09A92}" xr6:coauthVersionLast="47" xr6:coauthVersionMax="47" xr10:uidLastSave="{6A9BACE1-BBD8-44B4-9EC5-50BCA2F14623}"/>
  <bookViews>
    <workbookView xWindow="28680" yWindow="-120" windowWidth="29040" windowHeight="15840" xr2:uid="{25E95346-0206-4A4F-A250-CE60396AB545}"/>
  </bookViews>
  <sheets>
    <sheet name="AMS-III.AR" sheetId="1" r:id="rId1"/>
    <sheet name="Tool 07" sheetId="17" r:id="rId2"/>
    <sheet name="Tool 07 Simple OM" sheetId="18" r:id="rId3"/>
    <sheet name="Tool 07 Simple Adj OM" sheetId="19" r:id="rId4"/>
    <sheet name="Tool 07 Default Lambda" sheetId="20" r:id="rId5"/>
    <sheet name="Tool 07 Dispatch Data OM" sheetId="21" r:id="rId6"/>
    <sheet name="Tool 07 Average OM" sheetId="22" r:id="rId7"/>
    <sheet name="Tool 07 Build Margin" sheetId="23" r:id="rId8"/>
    <sheet name="Tool 07 Combined Margin" sheetId="24" r:id="rId9"/>
    <sheet name="Tool 19" sheetId="3" r:id="rId10"/>
    <sheet name="Dropdown Items" sheetId="4" r:id="rId11"/>
    <sheet name="Logic Maps " sheetId="5" r:id="rId12"/>
    <sheet name="Tool 21" sheetId="6" r:id="rId13"/>
    <sheet name="Tool 33" sheetId="7" r:id="rId14"/>
    <sheet name="IWA Properties" sheetId="16" r:id="rId15"/>
  </sheets>
  <definedNames>
    <definedName name="ELECT_UNITS">#REF!</definedName>
    <definedName name="EM_UNITS">#REF!</definedName>
    <definedName name="EN_UNITS">#REF!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45" i="1" l="1"/>
  <c r="H44" i="1"/>
  <c r="H113" i="1"/>
  <c r="H79" i="1"/>
  <c r="G28" i="24"/>
  <c r="G27" i="24"/>
  <c r="G26" i="24"/>
  <c r="G25" i="24"/>
  <c r="G24" i="24"/>
  <c r="G8" i="24" s="1"/>
  <c r="G18" i="24"/>
  <c r="G17" i="24"/>
  <c r="G16" i="24"/>
  <c r="G13" i="24"/>
  <c r="G12" i="24"/>
  <c r="G3" i="23"/>
  <c r="G30" i="22"/>
  <c r="G27" i="22"/>
  <c r="G22" i="22"/>
  <c r="G11" i="22"/>
  <c r="G6" i="22"/>
  <c r="G4" i="22" s="1"/>
  <c r="G11" i="24" s="1"/>
  <c r="G10" i="24" s="1"/>
  <c r="G67" i="19"/>
  <c r="G62" i="19"/>
  <c r="G51" i="19"/>
  <c r="G44" i="19"/>
  <c r="G39" i="19"/>
  <c r="G28" i="19"/>
  <c r="G7" i="19"/>
  <c r="G6" i="19"/>
  <c r="G4" i="19" s="1"/>
  <c r="G30" i="18"/>
  <c r="G27" i="18"/>
  <c r="G22" i="18"/>
  <c r="G11" i="18"/>
  <c r="G6" i="18" s="1"/>
  <c r="G4" i="18" s="1"/>
  <c r="H106" i="1"/>
  <c r="H100" i="1" s="1"/>
  <c r="H103" i="1"/>
  <c r="H72" i="1"/>
  <c r="H66" i="1" s="1"/>
  <c r="H69" i="1"/>
  <c r="H114" i="1"/>
  <c r="H112" i="1"/>
  <c r="H111" i="1"/>
  <c r="H108" i="1"/>
  <c r="H74" i="1"/>
  <c r="H41" i="1"/>
  <c r="H40" i="1"/>
  <c r="H39" i="1"/>
  <c r="H38" i="1"/>
  <c r="H37" i="1"/>
  <c r="H36" i="1"/>
  <c r="B26" i="3"/>
  <c r="C22" i="3"/>
  <c r="B22" i="3"/>
  <c r="C21" i="3"/>
  <c r="C20" i="3"/>
  <c r="C19" i="3"/>
  <c r="C18" i="3"/>
  <c r="B18" i="3"/>
  <c r="C17" i="3"/>
  <c r="C16" i="3"/>
  <c r="C15" i="3"/>
  <c r="C14" i="3"/>
  <c r="B14" i="3"/>
  <c r="C13" i="3"/>
  <c r="C12" i="3"/>
  <c r="C11" i="3"/>
  <c r="C10" i="3"/>
  <c r="C9" i="3"/>
  <c r="B8" i="3"/>
  <c r="B29" i="3" s="1"/>
  <c r="C5" i="3"/>
  <c r="C4" i="3"/>
  <c r="H80" i="1"/>
  <c r="H78" i="1"/>
  <c r="H77" i="1"/>
  <c r="H46" i="1" l="1"/>
  <c r="G22" i="24"/>
  <c r="G15" i="24" s="1"/>
  <c r="H35"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tc={631DF173-96A6-4E2B-A6E0-12C29C643916}</author>
    <author>tc={2FDC315B-3B7A-4B81-935E-1E2B235F0138}</author>
    <author>tc={75461B99-4285-4369-A091-EEAE22400B79}</author>
    <author>tc={FB1A9F67-E97A-4F62-A61A-7AF22578AF3F}</author>
    <author>tc={3A6B75B0-2844-4D33-AA32-92322E0BC730}</author>
    <author>tc={AFABE37B-D09D-410C-832B-F5F50D4C98B6}</author>
    <author>tc={2E1415A0-DF54-41ED-A52C-C83FAFF2A416}</author>
    <author>tc={513F3625-693D-4455-8718-A9A6129DCE46}</author>
  </authors>
  <commentList>
    <comment ref="G35" authorId="0" shapeId="0" xr:uid="{631DF173-96A6-4E2B-A6E0-12C29C643916}">
      <text>
        <t>[Threaded comment]
Your version of Excel allows you to read this threaded comment; however, any edits to it will get removed if the file is opened in a newer version of Excel. Learn more: https://go.microsoft.com/fwlink/?linkid=870924
Comment:
    Eq 2</t>
      </text>
    </comment>
    <comment ref="G44" authorId="1" shapeId="0" xr:uid="{2FDC315B-3B7A-4B81-935E-1E2B235F0138}">
      <text>
        <t>[Threaded comment]
Your version of Excel allows you to read this threaded comment; however, any edits to it will get removed if the file is opened in a newer version of Excel. Learn more: https://go.microsoft.com/fwlink/?linkid=870924
Comment:
    Eq 5</t>
      </text>
    </comment>
    <comment ref="G45" authorId="2" shapeId="0" xr:uid="{75461B99-4285-4369-A091-EEAE22400B79}">
      <text>
        <t>[Threaded comment]
Your version of Excel allows you to read this threaded comment; however, any edits to it will get removed if the file is opened in a newer version of Excel. Learn more: https://go.microsoft.com/fwlink/?linkid=870924
Comment:
    Summed for properties</t>
      </text>
    </comment>
    <comment ref="G46" authorId="3" shapeId="0" xr:uid="{FB1A9F67-E97A-4F62-A61A-7AF22578AF3F}">
      <text>
        <t>[Threaded comment]
Your version of Excel allows you to read this threaded comment; however, any edits to it will get removed if the file is opened in a newer version of Excel. Learn more: https://go.microsoft.com/fwlink/?linkid=870924
Comment:
    Summed for properties</t>
      </text>
    </comment>
    <comment ref="G66" authorId="4" shapeId="0" xr:uid="{3A6B75B0-2844-4D33-AA32-92322E0BC730}">
      <text>
        <t>[Threaded comment]
Your version of Excel allows you to read this threaded comment; however, any edits to it will get removed if the file is opened in a newer version of Excel. Learn more: https://go.microsoft.com/fwlink/?linkid=870924
Comment:
    Eq 3</t>
      </text>
    </comment>
    <comment ref="G74" authorId="5" shapeId="0" xr:uid="{AFABE37B-D09D-410C-832B-F5F50D4C98B6}">
      <text>
        <t>[Threaded comment]
Your version of Excel allows you to read this threaded comment; however, any edits to it will get removed if the file is opened in a newer version of Excel. Learn more: https://go.microsoft.com/fwlink/?linkid=870924
Comment:
    Eq 4</t>
      </text>
    </comment>
    <comment ref="G100" authorId="6" shapeId="0" xr:uid="{2E1415A0-DF54-41ED-A52C-C83FAFF2A416}">
      <text>
        <t>[Threaded comment]
Your version of Excel allows you to read this threaded comment; however, any edits to it will get removed if the file is opened in a newer version of Excel. Learn more: https://go.microsoft.com/fwlink/?linkid=870924
Comment:
    Eq 3</t>
      </text>
    </comment>
    <comment ref="G108" authorId="7" shapeId="0" xr:uid="{513F3625-693D-4455-8718-A9A6129DCE46}">
      <text>
        <t>[Threaded comment]
Your version of Excel allows you to read this threaded comment; however, any edits to it will get removed if the file is opened in a newer version of Excel. Learn more: https://go.microsoft.com/fwlink/?linkid=870924
Comment:
    Eq 4</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tc={87DB7106-B821-4DAA-818D-087CAAF3FADD}</author>
    <author>tc={4819A760-51C0-4DB9-B8CB-59681AE40FB8}</author>
    <author>tc={799DA06C-B282-4582-AE08-121CC2D57CB4}</author>
    <author>tc={D0439484-B395-406B-ABD8-578944DD7174}</author>
    <author>tc={878FA89A-F49D-45C2-AACA-EB5D5484F558}</author>
  </authors>
  <commentList>
    <comment ref="F4" authorId="0" shapeId="0" xr:uid="{87DB7106-B821-4DAA-818D-087CAAF3FADD}">
      <text>
        <t>[Threaded comment]
Your version of Excel allows you to read this threaded comment; however, any edits to it will get removed if the file is opened in a newer version of Excel. Learn more: https://go.microsoft.com/fwlink/?linkid=870924
Comment:
    Eq 3</t>
      </text>
    </comment>
    <comment ref="F6" authorId="1" shapeId="0" xr:uid="{4819A760-51C0-4DB9-B8CB-59681AE40FB8}">
      <text>
        <t>[Threaded comment]
Your version of Excel allows you to read this threaded comment; however, any edits to it will get removed if the file is opened in a newer version of Excel. Learn more: https://go.microsoft.com/fwlink/?linkid=870924
Comment:
    Eq 3</t>
      </text>
    </comment>
    <comment ref="F11" authorId="2" shapeId="0" xr:uid="{799DA06C-B282-4582-AE08-121CC2D57CB4}">
      <text>
        <t>[Threaded comment]
Your version of Excel allows you to read this threaded comment; however, any edits to it will get removed if the file is opened in a newer version of Excel. Learn more: https://go.microsoft.com/fwlink/?linkid=870924
Comment:
    Eq 4</t>
      </text>
    </comment>
    <comment ref="F22" authorId="3" shapeId="0" xr:uid="{D0439484-B395-406B-ABD8-578944DD7174}">
      <text>
        <t>[Threaded comment]
Your version of Excel allows you to read this threaded comment; however, any edits to it will get removed if the file is opened in a newer version of Excel. Learn more: https://go.microsoft.com/fwlink/?linkid=870924
Comment:
    Eq 5</t>
      </text>
    </comment>
    <comment ref="F30" authorId="4" shapeId="0" xr:uid="{878FA89A-F49D-45C2-AACA-EB5D5484F558}">
      <text>
        <t>[Threaded comment]
Your version of Excel allows you to read this threaded comment; however, any edits to it will get removed if the file is opened in a newer version of Excel. Learn more: https://go.microsoft.com/fwlink/?linkid=870924
Comment:
    Eq 9</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tc={5272A54B-2879-42CE-9869-BFAB4CD54D0C}</author>
    <author>tc={25BACC75-C53F-4651-899C-7A3DC68E021D}</author>
    <author>tc={64E30601-FE5A-433F-AC5C-C122C6236439}</author>
    <author>tc={6EB21064-C1C2-4A88-AD8F-BA1E1F67C6C6}</author>
    <author>tc={5F0E75E7-E79F-4890-A310-97094F2722C0}</author>
  </authors>
  <commentList>
    <comment ref="F4" authorId="0" shapeId="0" xr:uid="{5272A54B-2879-42CE-9869-BFAB4CD54D0C}">
      <text>
        <t>[Threaded comment]
Your version of Excel allows you to read this threaded comment; however, any edits to it will get removed if the file is opened in a newer version of Excel. Learn more: https://go.microsoft.com/fwlink/?linkid=870924
Comment:
    Eq 10</t>
      </text>
    </comment>
    <comment ref="F28" authorId="1" shapeId="0" xr:uid="{25BACC75-C53F-4651-899C-7A3DC68E021D}">
      <text>
        <t>[Threaded comment]
Your version of Excel allows you to read this threaded comment; however, any edits to it will get removed if the file is opened in a newer version of Excel. Learn more: https://go.microsoft.com/fwlink/?linkid=870924
Comment:
    Eq 4</t>
      </text>
    </comment>
    <comment ref="F39" authorId="2" shapeId="0" xr:uid="{64E30601-FE5A-433F-AC5C-C122C6236439}">
      <text>
        <t>[Threaded comment]
Your version of Excel allows you to read this threaded comment; however, any edits to it will get removed if the file is opened in a newer version of Excel. Learn more: https://go.microsoft.com/fwlink/?linkid=870924
Comment:
    Eq 5</t>
      </text>
    </comment>
    <comment ref="F51" authorId="3" shapeId="0" xr:uid="{6EB21064-C1C2-4A88-AD8F-BA1E1F67C6C6}">
      <text>
        <t>[Threaded comment]
Your version of Excel allows you to read this threaded comment; however, any edits to it will get removed if the file is opened in a newer version of Excel. Learn more: https://go.microsoft.com/fwlink/?linkid=870924
Comment:
    Eq 4</t>
      </text>
    </comment>
    <comment ref="F62" authorId="4" shapeId="0" xr:uid="{5F0E75E7-E79F-4890-A310-97094F2722C0}">
      <text>
        <t>[Threaded comment]
Your version of Excel allows you to read this threaded comment; however, any edits to it will get removed if the file is opened in a newer version of Excel. Learn more: https://go.microsoft.com/fwlink/?linkid=870924
Comment:
    Eq 5</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tc={BDDAD0C7-B826-48DC-B19B-F036B692F8C3}</author>
    <author>tc={80081F13-60F7-4453-A430-139B922A3FCF}</author>
  </authors>
  <commentList>
    <comment ref="A2" authorId="0" shapeId="0" xr:uid="{BDDAD0C7-B826-48DC-B19B-F036B692F8C3}">
      <text>
        <t>[Threaded comment]
Your version of Excel allows you to read this threaded comment; however, any edits to it will get removed if the file is opened in a newer version of Excel. Learn more: https://go.microsoft.com/fwlink/?linkid=870924
Comment:
    Equations for this calculation approach are not included because of the hourly requirement (functionality for 1000+ fields of data needs to be available)</t>
      </text>
    </comment>
    <comment ref="F3" authorId="1" shapeId="0" xr:uid="{80081F13-60F7-4453-A430-139B922A3FCF}">
      <text>
        <t>[Threaded comment]
Your version of Excel allows you to read this threaded comment; however, any edits to it will get removed if the file is opened in a newer version of Excel. Learn more: https://go.microsoft.com/fwlink/?linkid=870924
Comment:
    Eq 12</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tc={D3512A7D-832C-4843-BB61-8FE603153021}</author>
    <author>tc={FB4FD31F-9EB0-4453-917E-C03A88581E3C}</author>
    <author>tc={2B467125-BF2F-44BC-9C13-28437D578A1B}</author>
    <author>tc={4F8D7787-519E-4F33-BEA5-29D53554FD4E}</author>
    <author>tc={7980614E-1C12-42F3-88CB-9329CA125D10}</author>
  </authors>
  <commentList>
    <comment ref="F4" authorId="0" shapeId="0" xr:uid="{D3512A7D-832C-4843-BB61-8FE603153021}">
      <text>
        <t>[Threaded comment]
Your version of Excel allows you to read this threaded comment; however, any edits to it will get removed if the file is opened in a newer version of Excel. Learn more: https://go.microsoft.com/fwlink/?linkid=870924
Comment:
    Eq 3</t>
      </text>
    </comment>
    <comment ref="F6" authorId="1" shapeId="0" xr:uid="{FB4FD31F-9EB0-4453-917E-C03A88581E3C}">
      <text>
        <t>[Threaded comment]
Your version of Excel allows you to read this threaded comment; however, any edits to it will get removed if the file is opened in a newer version of Excel. Learn more: https://go.microsoft.com/fwlink/?linkid=870924
Comment:
    Eq 3</t>
      </text>
    </comment>
    <comment ref="F11" authorId="2" shapeId="0" xr:uid="{2B467125-BF2F-44BC-9C13-28437D578A1B}">
      <text>
        <t>[Threaded comment]
Your version of Excel allows you to read this threaded comment; however, any edits to it will get removed if the file is opened in a newer version of Excel. Learn more: https://go.microsoft.com/fwlink/?linkid=870924
Comment:
    Eq 4</t>
      </text>
    </comment>
    <comment ref="F22" authorId="3" shapeId="0" xr:uid="{4F8D7787-519E-4F33-BEA5-29D53554FD4E}">
      <text>
        <t>[Threaded comment]
Your version of Excel allows you to read this threaded comment; however, any edits to it will get removed if the file is opened in a newer version of Excel. Learn more: https://go.microsoft.com/fwlink/?linkid=870924
Comment:
    Eq 5</t>
      </text>
    </comment>
    <comment ref="F30" authorId="4" shapeId="0" xr:uid="{7980614E-1C12-42F3-88CB-9329CA125D10}">
      <text>
        <t>[Threaded comment]
Your version of Excel allows you to read this threaded comment; however, any edits to it will get removed if the file is opened in a newer version of Excel. Learn more: https://go.microsoft.com/fwlink/?linkid=870924
Comment:
    Eq 9</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tc={2D5A1275-B9AD-44AA-B9A4-8533B5329700}</author>
    <author>tc={9DC79130-02FE-474E-BAF8-E474B2E1526C}</author>
    <author>tc={EA53B8D4-C3E2-4C9E-BB57-9BF09CB936F8}</author>
    <author>tc={EC70B093-88F9-49A8-9541-92A470BDA348}</author>
  </authors>
  <commentList>
    <comment ref="F8" authorId="0" shapeId="0" xr:uid="{2D5A1275-B9AD-44AA-B9A4-8533B5329700}">
      <text>
        <t>[Threaded comment]
Your version of Excel allows you to read this threaded comment; however, any edits to it will get removed if the file is opened in a newer version of Excel. Learn more: https://go.microsoft.com/fwlink/?linkid=870924
Comment:
    Eq 16</t>
      </text>
    </comment>
    <comment ref="F10" authorId="1" shapeId="0" xr:uid="{9DC79130-02FE-474E-BAF8-E474B2E1526C}">
      <text>
        <t>[Threaded comment]
Your version of Excel allows you to read this threaded comment; however, any edits to it will get removed if the file is opened in a newer version of Excel. Learn more: https://go.microsoft.com/fwlink/?linkid=870924
Comment:
    Eq 16</t>
      </text>
    </comment>
    <comment ref="F15" authorId="2" shapeId="0" xr:uid="{EA53B8D4-C3E2-4C9E-BB57-9BF09CB936F8}">
      <text>
        <t>[Threaded comment]
Your version of Excel allows you to read this threaded comment; however, any edits to it will get removed if the file is opened in a newer version of Excel. Learn more: https://go.microsoft.com/fwlink/?linkid=870924
Comment:
    Eq 16</t>
      </text>
    </comment>
    <comment ref="F24" authorId="3" shapeId="0" xr:uid="{EC70B093-88F9-49A8-9541-92A470BDA348}">
      <text>
        <t>[Threaded comment]
Your version of Excel allows you to read this threaded comment; however, any edits to it will get removed if the file is opened in a newer version of Excel. Learn more: https://go.microsoft.com/fwlink/?linkid=870924
Comment:
    Eq 16</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tc={D3611422-9714-44B9-92CD-11A191A255D0}</author>
    <author>tc={89A4ADAF-478A-49FD-A18B-5ED3947F0A01}</author>
    <author>tc={9F467401-802A-4861-9AA3-732A05EA1ACD}</author>
    <author>tc={467BF86E-9CA6-43DD-935A-712A53CE3026}</author>
    <author>tc={1CF19339-1EB0-41CD-B14E-EA682E8F1563}</author>
    <author>tc={C054E2E5-3629-4C72-B8CD-78F2A4184F23}</author>
  </authors>
  <commentList>
    <comment ref="A4" authorId="0" shapeId="0" xr:uid="{D3611422-9714-44B9-92CD-11A191A255D0}">
      <text>
        <t xml:space="preserve">[Threaded comment]
Your version of Excel allows you to read this threaded comment; however, any edits to it will get removed if the file is opened in a newer version of Excel. Learn more: https://go.microsoft.com/fwlink/?linkid=870924
Comment:
    Help Text: The Conference of the Parties serving as the meeting of the Parties to the Kyoto Protocol (CMP), at its fifth and sixth session established simplified modalities for demonstrating additionality for project activities up to 5 MW that employ renewable energy as their primary technology, for energy efficiency project activities that aim to achieve energy savings at a scale of no more than 20 GWh per year and for other project activities that aim to achieve GHG emission reductions at a scale of no more than 20 ktCO2e per year. This methodological tool provides a general framework to demonstrate and assess the additionality of these project activities. 
</t>
      </text>
    </comment>
    <comment ref="A5" authorId="1" shapeId="0" xr:uid="{89A4ADAF-478A-49FD-A18B-5ED3947F0A01}">
      <text>
        <t xml:space="preserve">[Threaded comment]
Your version of Excel allows you to read this threaded comment; however, any edits to it will get removed if the file is opened in a newer version of Excel. Learn more: https://go.microsoft.com/fwlink/?linkid=870924
Comment:
    Help Text: The Conference of the Parties serving as the meeting of the Parties to the Kyoto Protocol (CMP), at its fifth and sixth session established simplified modalities for demonstrating additionality for project activities up to 5 MW that employ renewable energy as their primary technology, for energy efficiency project activities that aim to achieve energy savings at a scale of no more than 20 GWh per year and for other project activities that aim to achieve GHG emission reductions at a scale of no more than 20 ktCO2e per year. This methodological tool provides a general framework to demonstrate and assess the additionality of these project activities. 
</t>
      </text>
    </comment>
    <comment ref="A12" authorId="2" shapeId="0" xr:uid="{9F467401-802A-4861-9AA3-732A05EA1ACD}">
      <text>
        <t xml:space="preserve">[Threaded comment]
Your version of Excel allows you to read this threaded comment; however, any edits to it will get removed if the file is opened in a newer version of Excel. Learn more: https://go.microsoft.com/fwlink/?linkid=870924
Comment:
    Help Text: Qualifying technologies/measures include: (i) Solar technologies (photovoltaic and solar thermal electricity generation); (ii) Building-integrated wind turbines or rooftop wind turbines; (iii) Micro/pico-hydro; (iv) Micro/pico-wind turbine; (v) PV-Wind hybrid; (vi) Geothermal; (vii) Biomass gasification/biogas; (viii) Solar water heating system; (ix) Clean and energy efficient cookstoves. </t>
      </text>
    </comment>
    <comment ref="A13" authorId="3" shapeId="0" xr:uid="{467BF86E-9CA6-43DD-935A-712A53CE3026}">
      <text>
        <t xml:space="preserve">[Threaded comment]
Your version of Excel allows you to read this threaded comment; however, any edits to it will get removed if the file is opened in a newer version of Excel. Learn more: https://go.microsoft.com/fwlink/?linkid=870924
Comment:
    Help Text: 
i) “Specific renewable energy technologies/measures” refers to grid connected renewable energy technologies of installed capacity equal to or smaller than 5 MW. 
ii) The ratio of installed capacity of the specific grid connected renewable energy technology in the total installed grid connected power generation capacity in the host country shall be equal to or less than three per cent. 
Iii) Most recent available data on the percentage of contributions of specific renewable energy technologies shall be provided to demonstrate compliance with the three per cent threshold. In no case, shall data older than three years from the date of submission be used. 
iv) Technologies/measures recommended by DNAs and approved by the Board to be additional in the host country remain valid for three years from the date of approval. However, additionality of eligible project activities applying the methodological tool remains valid for the entire crediting period. 
v) DNA submissions shall include the specific grid connected renewable electricity generation technologies that are being recommended and provide the required data as indicated above (e.g., wind power, biomass power, geothermal power, hydropower). 
</t>
      </text>
    </comment>
    <comment ref="A24" authorId="4" shapeId="0" xr:uid="{1CF19339-1EB0-41CD-B14E-EA682E8F1563}">
      <text>
        <t>[Threaded comment]
Your version of Excel allows you to read this threaded comment; however, any edits to it will get removed if the file is opened in a newer version of Excel. Learn more: https://go.microsoft.com/fwlink/?linkid=870924
Comment:
    Help Text: The market penetration shall be determined using one of the following options: (a) Official statistics or reports, relevant industry association reports or peer-reviewed literature; (b) Results of a sampling survey conducted by project participants or a third party as per the latest version of “Standard: Sampling and surveys for CDM project activities and programme of activities”; covering technologies/measures providing similar services as the project technology/measure.
Help Text: If the market penetration is determined using the data based on annual sales of units, the most recent three years’ data available at the time of submission of CDM-PDD or CDMCPA-DD for validation/inclusion shall be used. Exceptionally, historical sales data covering less than three years, but a minimum of one year may be used with due justifications (e.g. demonstrated unavailability of data despite the efforts made).</t>
      </text>
    </comment>
    <comment ref="A25" authorId="5" shapeId="0" xr:uid="{C054E2E5-3629-4C72-B8CD-78F2A4184F23}">
      <text>
        <t xml:space="preserve">[Threaded comment]
Your version of Excel allows you to read this threaded comment; however, any edits to it will get removed if the file is opened in a newer version of Excel. Learn more: https://go.microsoft.com/fwlink/?linkid=870924
Comment:
    Help Text: The stock data should be used only if there is no sales data. 
Reply:
    Help Text: The market penetration shall be determined using one of the following options: (a) Official statistics or reports, relevant industry association reports or peer-reviewed literature; (b) Results of a sampling survey conducted by project participants or a third party as per the latest version of “Standard: Sampling and surveys for CDM project activities and programme of activities”; covering technologies/measures providing similar services as the project technology/measure.
To determine the market penetration using the data based on the stock of units, the most recent data available at the time of submission of the CDM-PDD or CDM-CPA-DD for validation/inclusion, shall be used, and the data vintage used shall not include data older than three years prior to: (a) the start date of the CDM project activity; or (b) the start of validation/inclusion, whichever is earlier. </t>
      </text>
    </comment>
  </commentList>
</comments>
</file>

<file path=xl/sharedStrings.xml><?xml version="1.0" encoding="utf-8"?>
<sst xmlns="http://schemas.openxmlformats.org/spreadsheetml/2006/main" count="2624" uniqueCount="1212">
  <si>
    <t>Required Field</t>
  </si>
  <si>
    <t>Selective Disclosure</t>
  </si>
  <si>
    <t>Allow Multiple Answers</t>
  </si>
  <si>
    <t>Schema Type</t>
  </si>
  <si>
    <t>Properties</t>
  </si>
  <si>
    <t>Parameter</t>
  </si>
  <si>
    <t>Question</t>
  </si>
  <si>
    <t>Answer</t>
  </si>
  <si>
    <t>Notes</t>
  </si>
  <si>
    <t>Project Details</t>
  </si>
  <si>
    <t>Yes</t>
  </si>
  <si>
    <t>No</t>
  </si>
  <si>
    <t>String</t>
  </si>
  <si>
    <t>N/A</t>
  </si>
  <si>
    <t>Summary Description of the Project</t>
  </si>
  <si>
    <t>X Lamps is a voluntary Grouped Project (GP) aimed at reducing fossil-fuel based electricity consumption by distributing Solar Lighting Systems (SLS) to local communities in Kenya. Typical end users of project technology include low-income households, community organisations and small/medium enterprises across Kenya. The GP will result in reduction in greenhouse gas emissions and range of other sustainable development benefits in the project region. The distribution of SLS is not mandated by Kenyan law and the GP is a voluntary initiative.</t>
  </si>
  <si>
    <t>ActivityImpactModule.projectScope</t>
  </si>
  <si>
    <t>Sectoral Scope</t>
  </si>
  <si>
    <t>Sectoral Scope: 1</t>
  </si>
  <si>
    <t>ActivityImpactModule.projectType</t>
  </si>
  <si>
    <t>Project Type</t>
  </si>
  <si>
    <t>Project Category: Renewable energy and Energy efficiency</t>
  </si>
  <si>
    <t>Type of Activity</t>
  </si>
  <si>
    <t>Displacement of more-GHG-intensive service (lighting)</t>
  </si>
  <si>
    <t>Project Scale</t>
  </si>
  <si>
    <t>Small scale</t>
  </si>
  <si>
    <t>ActivityImpactModule.GeographicLocation.latitude</t>
  </si>
  <si>
    <t>Project Location Latitude</t>
  </si>
  <si>
    <t>0.0236° S</t>
  </si>
  <si>
    <t>ActivityImpactModule.GeographicLocation.longitude</t>
  </si>
  <si>
    <t>Project Location Longitude</t>
  </si>
  <si>
    <t>37.9062° E</t>
  </si>
  <si>
    <t>GeoJSON</t>
  </si>
  <si>
    <t>ActivityImpactModule.GeographicLocation.geoJsonOrKml</t>
  </si>
  <si>
    <t>Project Location GeoJSON (GeoJSON supports the following geometry types: Point, LineString, Polygon, MultiPoint, MultiLineString, MultiPolygon.)</t>
  </si>
  <si>
    <t>[ 37.9062, -0.0236 ]</t>
  </si>
  <si>
    <t>Project Eligibility</t>
  </si>
  <si>
    <t>The GP falls within the scope of the VCS Program as it is in line with the VCS Standard v4.3 para 2.1.1 3. Also, the project does not fall under the category of excluded projects in Table 1 of the VCS Standard v4.0 and is therefore eligible under the scope of the VCS Program.</t>
  </si>
  <si>
    <t>AccountableImpactOrganization.name</t>
  </si>
  <si>
    <t>Project Participant Organization Name</t>
  </si>
  <si>
    <t>X Lamp Projects</t>
  </si>
  <si>
    <t>Name</t>
  </si>
  <si>
    <t>Project Participant Contact Person</t>
  </si>
  <si>
    <t>John Doe</t>
  </si>
  <si>
    <t xml:space="preserve">Project Participant Title </t>
  </si>
  <si>
    <t>Director</t>
  </si>
  <si>
    <t>Address</t>
  </si>
  <si>
    <t>AccountableImpactOrganization.addresses</t>
  </si>
  <si>
    <t xml:space="preserve">Project Participant Address </t>
  </si>
  <si>
    <t xml:space="preserve">Kenya </t>
  </si>
  <si>
    <t>Phone Number</t>
  </si>
  <si>
    <t xml:space="preserve">Project Participant Telephone </t>
  </si>
  <si>
    <t>(555)111-5215</t>
  </si>
  <si>
    <t>Email</t>
  </si>
  <si>
    <t>Project Participant Email</t>
  </si>
  <si>
    <t>JD.xlamps@gmail.com</t>
  </si>
  <si>
    <t>AccountableImpactOrganization.owners</t>
  </si>
  <si>
    <t>Project Ownership</t>
  </si>
  <si>
    <t>Emissions Trading Programs and Other Binding Limits</t>
  </si>
  <si>
    <t>Participation under other GHG Programs</t>
  </si>
  <si>
    <t>Other Forms of Environmental Credit</t>
  </si>
  <si>
    <t>Projects Rejected by Other GHG Programs</t>
  </si>
  <si>
    <t>Select all that apply</t>
  </si>
  <si>
    <t>QualityStandard.methodologyAndTools</t>
  </si>
  <si>
    <t>Title and Reference of Methodologies</t>
  </si>
  <si>
    <t>CDM - AMS-III.AR.</t>
  </si>
  <si>
    <t>Date</t>
  </si>
  <si>
    <t>ActivityImpactModule.projectStartDate</t>
  </si>
  <si>
    <t>Project Start Date</t>
  </si>
  <si>
    <t>Date Range</t>
  </si>
  <si>
    <t>ActivityImpactModule.projectCreditingPeriod</t>
  </si>
  <si>
    <t>Project Crediting Period</t>
  </si>
  <si>
    <t>12/30/2019-01/01/2028</t>
  </si>
  <si>
    <t>ActivityImpactModule.projectMonitoringPeriod</t>
  </si>
  <si>
    <t>Project Monitoring Period</t>
  </si>
  <si>
    <t>Project Monitoring Plan</t>
  </si>
  <si>
    <t>Monitoring plan was structured based on AMS-III.AR criteria</t>
  </si>
  <si>
    <t>Compliance with Laws, Statutes and Other Regulatory Frameworks</t>
  </si>
  <si>
    <t>Reliance is compliant with the legal requirements of Kenya</t>
  </si>
  <si>
    <t>Eligibility Criteria</t>
  </si>
  <si>
    <t>CoBenefit.unSdg</t>
  </si>
  <si>
    <t>Sustainable development</t>
  </si>
  <si>
    <t>SDG 7, SDG 13</t>
  </si>
  <si>
    <t>Further Information</t>
  </si>
  <si>
    <t>There is no further relevant information.</t>
  </si>
  <si>
    <t>Additionality Determination</t>
  </si>
  <si>
    <t>If/Then</t>
  </si>
  <si>
    <t>Select the option that will be used to demonstrate additionality:</t>
  </si>
  <si>
    <t>Option 2: Tool 21</t>
  </si>
  <si>
    <t>Default Annual Baseline Emissions Factor</t>
  </si>
  <si>
    <t>Auto-Calculate</t>
  </si>
  <si>
    <t>DV</t>
  </si>
  <si>
    <t xml:space="preserve">Lamp Emission Factor </t>
  </si>
  <si>
    <t xml:space="preserve">FUR </t>
  </si>
  <si>
    <t>Fuel use rate</t>
  </si>
  <si>
    <t>Utilization rate</t>
  </si>
  <si>
    <t xml:space="preserve">U </t>
  </si>
  <si>
    <t>Annual utilization</t>
  </si>
  <si>
    <t xml:space="preserve">EF </t>
  </si>
  <si>
    <t>Fuel emissions factor</t>
  </si>
  <si>
    <t xml:space="preserve">LF </t>
  </si>
  <si>
    <t>Leakage factor</t>
  </si>
  <si>
    <t xml:space="preserve">n </t>
  </si>
  <si>
    <t>Number of fuel-based lamps replaced per project lamp</t>
  </si>
  <si>
    <t xml:space="preserve">NTG </t>
  </si>
  <si>
    <t>Net-to-gross adjustment factor</t>
  </si>
  <si>
    <t>Emissions Reduction (for all project lamp types and charging methods)</t>
  </si>
  <si>
    <t>ImpactClaim.quantity</t>
  </si>
  <si>
    <t xml:space="preserve">ERy </t>
  </si>
  <si>
    <t>Emission reductions in year y (t CO2e)</t>
  </si>
  <si>
    <t>ImpactClaimCheckpoint.efBefore</t>
  </si>
  <si>
    <t>BEy</t>
  </si>
  <si>
    <t>Baseline emissions in year y</t>
  </si>
  <si>
    <t>ImpactClaimCheckpoint.efAfter</t>
  </si>
  <si>
    <t xml:space="preserve">PEy </t>
  </si>
  <si>
    <t>Project emissions in year y</t>
  </si>
  <si>
    <t>[Click to add project lamp type and charging method]</t>
  </si>
  <si>
    <t>Minimum Requirements for the Design Specifications of Project Lamps (No specifications needed if emissions reductions are less than or equal to
60 t CO2 equivalent annually)</t>
  </si>
  <si>
    <r>
      <t xml:space="preserve">Select the represents the method used to charge the project lamp batteries: 
</t>
    </r>
    <r>
      <rPr>
        <b/>
        <sz val="11"/>
        <color theme="1"/>
        <rFont val="Calibri"/>
        <family val="2"/>
        <scheme val="minor"/>
      </rPr>
      <t>Option A:</t>
    </r>
    <r>
      <rPr>
        <sz val="11"/>
        <color theme="1"/>
        <rFont val="Calibri"/>
        <family val="2"/>
        <scheme val="minor"/>
      </rPr>
      <t xml:space="preserve"> Charged by a renewable energy system included as part of the project lamp (e.g. a photovoltaic system or mechanical system such as a hand crank charger).
</t>
    </r>
    <r>
      <rPr>
        <b/>
        <sz val="11"/>
        <color theme="1"/>
        <rFont val="Calibri"/>
        <family val="2"/>
        <scheme val="minor"/>
      </rPr>
      <t>Option B1:</t>
    </r>
    <r>
      <rPr>
        <sz val="11"/>
        <color theme="1"/>
        <rFont val="Calibri"/>
        <family val="2"/>
        <scheme val="minor"/>
      </rPr>
      <t xml:space="preserve"> Charged by a standalone distributed generation system (e.g. a diesel generator set) or a mini-grid, i.e. that is not connected to a national or regional grid. The mini-grid or distributed generation system is entirely powered by renewable energy generation unit(s).
</t>
    </r>
    <r>
      <rPr>
        <b/>
        <sz val="11"/>
        <color theme="1"/>
        <rFont val="Calibri"/>
        <family val="2"/>
        <scheme val="minor"/>
      </rPr>
      <t xml:space="preserve">Option B2: </t>
    </r>
    <r>
      <rPr>
        <sz val="11"/>
        <color theme="1"/>
        <rFont val="Calibri"/>
        <family val="2"/>
        <scheme val="minor"/>
      </rPr>
      <t xml:space="preserve">Charged by a standalone distributed generation system (e.g. a diesel generator set) or a mini-grid, i.e. that is not connected to a national or regional grid. The mini-grid or distributed generation system is </t>
    </r>
    <r>
      <rPr>
        <u/>
        <sz val="11"/>
        <color theme="1"/>
        <rFont val="Calibri"/>
        <family val="2"/>
        <scheme val="minor"/>
      </rPr>
      <t>not</t>
    </r>
    <r>
      <rPr>
        <sz val="11"/>
        <color theme="1"/>
        <rFont val="Calibri"/>
        <family val="2"/>
        <scheme val="minor"/>
      </rPr>
      <t xml:space="preserve"> entirely powered by renewable energy generation unit(s).
</t>
    </r>
    <r>
      <rPr>
        <b/>
        <sz val="11"/>
        <color theme="1"/>
        <rFont val="Calibri"/>
        <family val="2"/>
        <scheme val="minor"/>
      </rPr>
      <t>Option C:</t>
    </r>
    <r>
      <rPr>
        <sz val="11"/>
        <color theme="1"/>
        <rFont val="Calibri"/>
        <family val="2"/>
        <scheme val="minor"/>
      </rPr>
      <t xml:space="preserve"> Charged by a grid that is connected to regional/national grid.
</t>
    </r>
    <r>
      <rPr>
        <b/>
        <sz val="11"/>
        <color theme="1"/>
        <rFont val="Calibri"/>
        <family val="2"/>
        <scheme val="minor"/>
      </rPr>
      <t>Option D:</t>
    </r>
    <r>
      <rPr>
        <sz val="11"/>
        <color theme="1"/>
        <rFont val="Calibri"/>
        <family val="2"/>
        <scheme val="minor"/>
      </rPr>
      <t xml:space="preserve"> Charged by a combination of the methods described in options (a), (b) or (c) above.
</t>
    </r>
  </si>
  <si>
    <t>Option A</t>
  </si>
  <si>
    <t>Is the charging method a combination of Option A and Option C?</t>
  </si>
  <si>
    <t>Only needed if Option D is selected</t>
  </si>
  <si>
    <t xml:space="preserve">i </t>
  </si>
  <si>
    <t>Type of project lamp</t>
  </si>
  <si>
    <t>Polycrystalline</t>
  </si>
  <si>
    <t xml:space="preserve">j </t>
  </si>
  <si>
    <t>Type of charging mechanism</t>
  </si>
  <si>
    <t>Solar</t>
  </si>
  <si>
    <t>Number</t>
  </si>
  <si>
    <t xml:space="preserve">Ni,j </t>
  </si>
  <si>
    <t>Number of project lamps distributed to end users of type i with charging method j</t>
  </si>
  <si>
    <t xml:space="preserve">OFy,i,j </t>
  </si>
  <si>
    <t>Percentage of project lamps distributed to end users that are operating and in service in year y, for each lamp type i and charging method j</t>
  </si>
  <si>
    <t>Lamp wattage (in Watts)</t>
  </si>
  <si>
    <t>Luminous flux output (in lumens)</t>
  </si>
  <si>
    <t>Rated lamp life (in hours)</t>
  </si>
  <si>
    <t>Where applicable, the type and rated capacity of the renewable energy equipment used for battery-charging (in Watts)</t>
  </si>
  <si>
    <t>Leave blank</t>
  </si>
  <si>
    <t>Type (e.g. NiMH, Lead-Acid, Li-ion, Lithium-iron-phosphate, etc.), nominal voltage, and rated capacity of the batteries (in Ampere hours)</t>
  </si>
  <si>
    <t>lithium ion phosphate battery</t>
  </si>
  <si>
    <t>Type of charge controller (e.g. active or passive)</t>
  </si>
  <si>
    <t>Autonomous time and DBT</t>
  </si>
  <si>
    <t>Solar Run Times(s) (SRT) for products with solar energy charging systems, If data is not available use 5 kWh/m2</t>
  </si>
  <si>
    <t>Where applicable, the amount of time to fully charge the product using mechanical means or a centralized charging system (e.g. the national grid</t>
  </si>
  <si>
    <t>Physical protection against environmental factors (e.g. rain, heat, insect ingress).</t>
  </si>
  <si>
    <t>Baseline Emissions Per Lamp Type and Charging Method</t>
  </si>
  <si>
    <t>Bey,i</t>
  </si>
  <si>
    <t>Baseline emissions per project lamp in year y (t CO2e)</t>
  </si>
  <si>
    <t>Equation was changed (H35 replaced H57)</t>
  </si>
  <si>
    <t>Select the case that applies to your project: 
Case 1: Charging Option A, charged by a renewable energy system included as part of the project lamp (e.g. a photovoltaic system or mechanical system such as a hand crank charger) applies. 
Case 2: The project activity is for off-grid households/communities those which does not have grid access or less than 12 hours grid availability per day on an annual average basis.
Case 3: None of the above.</t>
  </si>
  <si>
    <t>Case 1</t>
  </si>
  <si>
    <t>If Case 3 is selected, provide  the fraction of time grid is available to the target households and communities/users in the region of project activity.</t>
  </si>
  <si>
    <t>Only needed if "Case 3" is selected in H48</t>
  </si>
  <si>
    <t xml:space="preserve">GFy </t>
  </si>
  <si>
    <t>Grid Factor in year y</t>
  </si>
  <si>
    <t>Would you like to use a default value for the Dynamic Baseline Factor (change in baseline fuel, fuel use rate, and/or utilization during crediting period)?</t>
  </si>
  <si>
    <t>FFg</t>
  </si>
  <si>
    <t>If the default value option is not selected for DBy, provide a value for "FFg, the documented national growth rate of kerosene fuel use in lighting from the preceding years (use the most recent available data for three or five years average (fraction))".</t>
  </si>
  <si>
    <t>Only needed if "No" is selected in H51</t>
  </si>
  <si>
    <t xml:space="preserve">DBy </t>
  </si>
  <si>
    <t>Dynamic Baseline Factor</t>
  </si>
  <si>
    <t>Project Emissions Per Lamp Type and Charging Method</t>
  </si>
  <si>
    <t xml:space="preserve">PEy,i,j </t>
  </si>
  <si>
    <t>Average project emissions in year y (t CO2e) per project lamp</t>
  </si>
  <si>
    <t xml:space="preserve">Wi </t>
  </si>
  <si>
    <t>Wattage of project lamps distributed to end users, of type i (Watts)</t>
  </si>
  <si>
    <t xml:space="preserve">Effi,j  </t>
  </si>
  <si>
    <t>Battery charging efficiency of lamps distributed to end users, as documented by lamp manufacturer, of type i for charging type j</t>
  </si>
  <si>
    <t xml:space="preserve">D </t>
  </si>
  <si>
    <t>Days of operation of project lamps per year, use a value of 365</t>
  </si>
  <si>
    <t xml:space="preserve">H </t>
  </si>
  <si>
    <t>Hours of operation of project lamps per day (DBT)</t>
  </si>
  <si>
    <t xml:space="preserve">EFC02,ELEC,y,j </t>
  </si>
  <si>
    <t>CO2 emission factor of the source supplying electricity to charge the
project lamp’s batteries in year y (tCO2/MWh)</t>
  </si>
  <si>
    <t>For Option B1 and B2 in cell H44 use tool 33 table 1</t>
  </si>
  <si>
    <t xml:space="preserve">TDLy </t>
  </si>
  <si>
    <t xml:space="preserve">Average annual technical grid losses (transmission and distribution) during
year y for the grid serving the locations where the devices are installed, expressed as a fraction. </t>
  </si>
  <si>
    <t>If Option D is selected is the charging method a combination of Option A and Option C?</t>
  </si>
  <si>
    <t>lithium ion phosphate</t>
  </si>
  <si>
    <t>Equation was changed (H35 replaced H91)</t>
  </si>
  <si>
    <t xml:space="preserve"> </t>
  </si>
  <si>
    <t>Comments</t>
  </si>
  <si>
    <t>Identify the relevant electricity systems</t>
  </si>
  <si>
    <t>Please provide information about electricity systems. For more information refer to section 6.1 in Methodological Tool 07.</t>
  </si>
  <si>
    <t>The comments on TOOL07 appraoch that was or will be shared by Panna are applicable here</t>
  </si>
  <si>
    <t>Select a method to determine the operating margin (OM)</t>
  </si>
  <si>
    <t>Does you have hourly or annual data from each power plant on power generation and fuel type and fuel consumption?</t>
  </si>
  <si>
    <t>Annual</t>
  </si>
  <si>
    <t>If Hourly OM is Dispatch Data Analysis OM, if Annual follow up with next question</t>
  </si>
  <si>
    <t xml:space="preserve">Is LCMR share less than 50% in recent 5 years? </t>
  </si>
  <si>
    <t>If Yes OM is Simple OM, If No follow up with next question</t>
  </si>
  <si>
    <t>Is the average load by LCMR less than the average LASL over three years?</t>
  </si>
  <si>
    <t xml:space="preserve">If yes OM is Simple OM, If No follow up with next question </t>
  </si>
  <si>
    <t xml:space="preserve">Are hourly loads of the grid in MW available? </t>
  </si>
  <si>
    <t>If Yes OM is Simple Adjusted OM, If No follow up with next question</t>
  </si>
  <si>
    <t xml:space="preserve">Is the LASL more than one third of the HASL? </t>
  </si>
  <si>
    <t xml:space="preserve">Do you have annual aggregated data from the grid on power generation, fuel type and fuel consumption? </t>
  </si>
  <si>
    <t>If Yes OM is Average OM, If No give message "Please check responses to properly determine the operating margin."</t>
  </si>
  <si>
    <t>Flowchart for Step 3</t>
  </si>
  <si>
    <t xml:space="preserve">Simple OM: Calculation Method Determination </t>
  </si>
  <si>
    <t>Option</t>
  </si>
  <si>
    <r>
      <t xml:space="preserve">Select one of the two options to determine the calculation approach. </t>
    </r>
    <r>
      <rPr>
        <b/>
        <sz val="11"/>
        <color theme="1"/>
        <rFont val="Calibri"/>
        <family val="2"/>
        <scheme val="minor"/>
      </rPr>
      <t xml:space="preserve">Option A: </t>
    </r>
    <r>
      <rPr>
        <sz val="11"/>
        <color theme="1"/>
        <rFont val="Calibri"/>
        <family val="2"/>
        <scheme val="minor"/>
      </rPr>
      <t xml:space="preserve">Based on the net electricity generation and a CO2 emission factor of each power unit or </t>
    </r>
    <r>
      <rPr>
        <b/>
        <sz val="11"/>
        <color theme="1"/>
        <rFont val="Calibri"/>
        <family val="2"/>
        <scheme val="minor"/>
      </rPr>
      <t>Option B:</t>
    </r>
    <r>
      <rPr>
        <sz val="11"/>
        <color theme="1"/>
        <rFont val="Calibri"/>
        <family val="2"/>
        <scheme val="minor"/>
      </rPr>
      <t xml:space="preserve"> Based on the total net electricity generation of all power plants serving the system and the fuel types and total fuel consumption of the project electricity system</t>
    </r>
  </si>
  <si>
    <t>EFgrid,OMsimple,y</t>
  </si>
  <si>
    <t>Simple operating margin CO2 emission factor in year y (t CO2/MWh</t>
  </si>
  <si>
    <t>Option A: Calculation based on average efficiency and electricity 
generation of each plant</t>
  </si>
  <si>
    <t>[Click to add power units serving the grid in specified year]</t>
  </si>
  <si>
    <t>Questionnaire to determine calculation approach for FEEL</t>
  </si>
  <si>
    <r>
      <t xml:space="preserve">Select the option that is best suited for your project data; 
</t>
    </r>
    <r>
      <rPr>
        <b/>
        <sz val="11"/>
        <color theme="1"/>
        <rFont val="Calibri"/>
        <family val="2"/>
        <scheme val="minor"/>
      </rPr>
      <t>Option A1:</t>
    </r>
    <r>
      <rPr>
        <sz val="11"/>
        <color theme="1"/>
        <rFont val="Calibri"/>
        <family val="2"/>
        <scheme val="minor"/>
      </rPr>
      <t xml:space="preserve"> Data available for fuel consumption and electricity generation, 
</t>
    </r>
    <r>
      <rPr>
        <b/>
        <sz val="11"/>
        <color theme="1"/>
        <rFont val="Calibri"/>
        <family val="2"/>
        <scheme val="minor"/>
      </rPr>
      <t>Option A2:</t>
    </r>
    <r>
      <rPr>
        <sz val="11"/>
        <color theme="1"/>
        <rFont val="Calibri"/>
        <family val="2"/>
        <scheme val="minor"/>
      </rPr>
      <t xml:space="preserve"> Only data available for the specific power unit are the electricity generation and the fuel types used, 
</t>
    </r>
    <r>
      <rPr>
        <b/>
        <sz val="11"/>
        <color theme="1"/>
        <rFont val="Calibri"/>
        <family val="2"/>
        <scheme val="minor"/>
      </rPr>
      <t>Option A3:</t>
    </r>
    <r>
      <rPr>
        <sz val="11"/>
        <color theme="1"/>
        <rFont val="Calibri"/>
        <family val="2"/>
        <scheme val="minor"/>
      </rPr>
      <t xml:space="preserve"> Only data available is the electricity generation for the specific power unit.</t>
    </r>
  </si>
  <si>
    <t>Option A1</t>
  </si>
  <si>
    <t>EFEL,m,y</t>
  </si>
  <si>
    <t>CO2 emission factor of power unit m in year y (t CO2/MWh)</t>
  </si>
  <si>
    <t>i</t>
  </si>
  <si>
    <t>Fuel type combusted in power plant/unit</t>
  </si>
  <si>
    <t>m</t>
  </si>
  <si>
    <t>Name for power unit serving the grid in year specified (except low-cost/must-run power units)</t>
  </si>
  <si>
    <t>Power Unit 1</t>
  </si>
  <si>
    <t>EGm,y</t>
  </si>
  <si>
    <t>Net quantity of electricity generated and delivered to the grid by power unit m in year y (MWh)</t>
  </si>
  <si>
    <t>y</t>
  </si>
  <si>
    <t>The relevant year as per the data vintage chosen</t>
  </si>
  <si>
    <t>[Click to add fuel type]</t>
  </si>
  <si>
    <t>Coal</t>
  </si>
  <si>
    <t>FCi,m,y</t>
  </si>
  <si>
    <t>Amount of fuel type i consumed in the project electricity system in year y (mass or volume unit)</t>
  </si>
  <si>
    <t>NCVi,y</t>
  </si>
  <si>
    <t>Net calorific value (energy content) of fuel type i in year y (GJ/mass or volume unit)</t>
  </si>
  <si>
    <t>EFCO2,i,y</t>
  </si>
  <si>
    <t>CO2 emission factor of fuel type i in year y (t CO2/GJ)</t>
  </si>
  <si>
    <t>Option A2</t>
  </si>
  <si>
    <t>CO2 emission factor of power unit m in year y (t CO2/MWh</t>
  </si>
  <si>
    <t>EFCO2,m,i,y</t>
  </si>
  <si>
    <t>Average CO2 emission factor of fuel type i used in power unit m in year y (t CO2/GJ)</t>
  </si>
  <si>
    <t>ηm,y</t>
  </si>
  <si>
    <t>Average net energy conversion efficiency of power unit m in year y (ratio)</t>
  </si>
  <si>
    <t>Option A3</t>
  </si>
  <si>
    <t>Option B: Calculation based on total fuel consumption and electricity 
generation of the system</t>
  </si>
  <si>
    <t>Simple operating margin CO2 emission factor in year y (t CO2/MWh)</t>
  </si>
  <si>
    <t>EGy</t>
  </si>
  <si>
    <t>Net electricity generated and delivered to the grid by all power sources serving the system, not including low-cost/must-run power plants/units, in year y (MWh)</t>
  </si>
  <si>
    <t>FCi,y</t>
  </si>
  <si>
    <t>Fuel Oil</t>
  </si>
  <si>
    <t>Simple Adjusted OM</t>
  </si>
  <si>
    <t>Select one</t>
  </si>
  <si>
    <t>Select the approach you will be using to calculate Lambda. There are two approaches to determine lambda (λy): Approach 1. Use default values of lambda based on the share of electricity generation from low-cost/must-run in total generation. Approach 1 can only be applied if the LASL is not less than one-third of the HASL in a project electricity/ grid system demonstrated based on the yearly data for the years used to determine the OM emission factor. 
Approach 2. Lambda (λy) should be determined by applying the step wise procedure provided in appendix 3 of methodology.</t>
  </si>
  <si>
    <t>Approach 1</t>
  </si>
  <si>
    <t>EFgrid,OM-adj,y</t>
  </si>
  <si>
    <t>Simple adjusted operating margin CO2 emission factor in year y (t CO2/MWh)</t>
  </si>
  <si>
    <t>Lambda Approach 1</t>
  </si>
  <si>
    <t>λy</t>
  </si>
  <si>
    <t>Factor expressing the percentage of time when low-cost/must-run power units are on the margin in year y</t>
  </si>
  <si>
    <t>Cell G6 is used to determine value for G5 based on table in "Default Lambda" sheet.</t>
  </si>
  <si>
    <t>ShareLCMR</t>
  </si>
  <si>
    <t>Share of the low cost/must run resources (per cent)</t>
  </si>
  <si>
    <t>EGLCMR,y-4</t>
  </si>
  <si>
    <t>Electricity generation supplied to the project electricity system by the low cost/must run resources in year 1 (MWh)</t>
  </si>
  <si>
    <t>EGLCMR,y-3</t>
  </si>
  <si>
    <t>Electricity generation supplied to the project electricity system by the low cost/must run resources in year 2 (MWh)</t>
  </si>
  <si>
    <t>EGLCMR,y-2</t>
  </si>
  <si>
    <t>Electricity generation supplied to the project electricity system by the low cost/must run resources in year 3 (MWh)</t>
  </si>
  <si>
    <t>EGLCMR,y-1</t>
  </si>
  <si>
    <t>Electricity generation supplied to the project electricity system by the low cost/must run resources in year 4 (MWh)</t>
  </si>
  <si>
    <t>EGLCMR,y</t>
  </si>
  <si>
    <t>Electricity generation supplied to the project electricity system by the low cost/must run resources in year 5 (MWh)</t>
  </si>
  <si>
    <t>total,y-4</t>
  </si>
  <si>
    <t>Total electricity generation supplied to the project electricity system in year y (MWh)</t>
  </si>
  <si>
    <t>total,y-3</t>
  </si>
  <si>
    <t>total,y-2</t>
  </si>
  <si>
    <t>total,y-1</t>
  </si>
  <si>
    <t>total,y</t>
  </si>
  <si>
    <t>Y</t>
  </si>
  <si>
    <t>The most recent year for which data is available</t>
  </si>
  <si>
    <t>Lambda Approach 2</t>
  </si>
  <si>
    <t xml:space="preserve">Explanation </t>
  </si>
  <si>
    <t>Provide information to explain the steps taken to calculate Lambda:</t>
  </si>
  <si>
    <t>Image</t>
  </si>
  <si>
    <t>Lambda Graph</t>
  </si>
  <si>
    <t>Include an image of the graph created to plot the load duration curve:</t>
  </si>
  <si>
    <t>Simple Adjusted OM (All grid power units serving the grid in year y except low-cost/must-run
power units)</t>
  </si>
  <si>
    <t>Questionnaire to determine calculation approach for EFEL</t>
  </si>
  <si>
    <t>Simple Adjusted OM (All low-cost/must run grid power units serving the grid in year y)</t>
  </si>
  <si>
    <t>EFEL,k,y</t>
  </si>
  <si>
    <t>k</t>
  </si>
  <si>
    <t>Name for power unit serving the grid in year specified  (All low-cost/must run grid power units serving the grid in year y)</t>
  </si>
  <si>
    <t>EGk,y</t>
  </si>
  <si>
    <t>FCi,k,y</t>
  </si>
  <si>
    <t>EFCO2,k,i,y</t>
  </si>
  <si>
    <t>ηk,y</t>
  </si>
  <si>
    <t>Share of LCMR</t>
  </si>
  <si>
    <t>Lambda</t>
  </si>
  <si>
    <t>99.87% to 100.00%</t>
  </si>
  <si>
    <t>99.50% to 99.87%</t>
  </si>
  <si>
    <t>98.87% to 98.87%</t>
  </si>
  <si>
    <t>97.98%to 98.87%</t>
  </si>
  <si>
    <t>96.85% to 97.98%</t>
  </si>
  <si>
    <t>95.47% to 96.85%</t>
  </si>
  <si>
    <t>93.83% to 95.47%</t>
  </si>
  <si>
    <t>91.94% to 93.83%</t>
  </si>
  <si>
    <t>89.80% to 91.94%</t>
  </si>
  <si>
    <t>87.41% to 89.80%</t>
  </si>
  <si>
    <t>84.76% to 87.41%</t>
  </si>
  <si>
    <t>81.86% to 84.76%</t>
  </si>
  <si>
    <t>78.72% to 81.86%</t>
  </si>
  <si>
    <t>75.32% to 78.72%</t>
  </si>
  <si>
    <t>71.66% to 75.32%</t>
  </si>
  <si>
    <t>67.76% to 71.66%</t>
  </si>
  <si>
    <t>63.60% to 67.76%</t>
  </si>
  <si>
    <t>59.20% to 63.60%</t>
  </si>
  <si>
    <t>54.54% to 59.20%</t>
  </si>
  <si>
    <t>50.00% to 54.54%</t>
  </si>
  <si>
    <t>0.0% to 50.00%</t>
  </si>
  <si>
    <t>Questionnaire to determine dispatch data analysis approach</t>
  </si>
  <si>
    <t xml:space="preserve">Question </t>
  </si>
  <si>
    <t>Select the option that will be used to calculate the Dispatch Data Analysis OM:</t>
  </si>
  <si>
    <t>Option 1</t>
  </si>
  <si>
    <t>Option 1- If hourly fuel consumption data is available.</t>
  </si>
  <si>
    <t>Option 2-  If hourly fuel consumption data is not available.</t>
  </si>
  <si>
    <t>Dispatch Data Analysis OM</t>
  </si>
  <si>
    <t>EFgrid,OM-DD,y</t>
  </si>
  <si>
    <t xml:space="preserve">Dispatch data analysis operating margin CO2 emission factor in year y (t CO2/MWh) </t>
  </si>
  <si>
    <t>Doc Upload</t>
  </si>
  <si>
    <t xml:space="preserve">Supporting Evidence </t>
  </si>
  <si>
    <t xml:space="preserve">Please upload supporting evidence for the calculation method used to determine the dispatch data analysis operation margin CO2 emission factor. </t>
  </si>
  <si>
    <t xml:space="preserve">This will be a link to the excel that can be found in the documentation for any methodology using Tool 07 or there could be a possiblity of having the file availble as the user fills out the form. </t>
  </si>
  <si>
    <t xml:space="preserve">Average OM: Calculation Method Determination </t>
  </si>
  <si>
    <r>
      <t xml:space="preserve">Select one of the two options to determine the calculation approach. </t>
    </r>
    <r>
      <rPr>
        <b/>
        <sz val="11"/>
        <color theme="1"/>
        <rFont val="Calibri"/>
        <family val="2"/>
        <scheme val="minor"/>
      </rPr>
      <t xml:space="preserve">Option A: </t>
    </r>
    <r>
      <rPr>
        <sz val="11"/>
        <color theme="1"/>
        <rFont val="Calibri"/>
        <family val="2"/>
        <scheme val="minor"/>
      </rPr>
      <t xml:space="preserve">Based on the net electricity generation and a CO2 emission factor of each power unit or </t>
    </r>
    <r>
      <rPr>
        <b/>
        <sz val="11"/>
        <color theme="1"/>
        <rFont val="Calibri"/>
        <family val="2"/>
        <scheme val="minor"/>
      </rPr>
      <t>Option B:</t>
    </r>
    <r>
      <rPr>
        <sz val="11"/>
        <color theme="1"/>
        <rFont val="Calibri"/>
        <family val="2"/>
        <scheme val="minor"/>
      </rPr>
      <t xml:space="preserve"> Based on the total net electricity generation of all power plants serving the system and the fuel types and total fuel consumption of the project electricity system (Option B should only be used if the necessary data for Option A is not available)</t>
    </r>
  </si>
  <si>
    <t>Name for power unit serving the grid in year specified (including low-cost/must-run power units)</t>
  </si>
  <si>
    <t>Net electricity generated and delivered to the grid by all power sources serving the system, including low-cost/must-run power plants/units, in year y (MWh)</t>
  </si>
  <si>
    <t>Build Margin Emission Factor</t>
  </si>
  <si>
    <t>EFgrid,BM,y</t>
  </si>
  <si>
    <t>Build margin CO2 emission factor in year y (t CO2/MWh)</t>
  </si>
  <si>
    <t>Power unit information that comprises up to 20% of the system generation</t>
  </si>
  <si>
    <t>Help Text</t>
  </si>
  <si>
    <t>Info</t>
  </si>
  <si>
    <t>The sample group of power units "m" used to calculate the build margin consists of either:
   (a)  The set of five power units that have been built most recently;or  
   (b)  The set of power capacity additions in the electricity system that comprise 20% of the system generation (in MWh) and that have been built most recently.
Project participants should use the set of power units that comprises the larger annual generation. As a general guidance, a power unit is considered to have been built at the date when it started to supply electricity to the grid.  
Power plant registered as CDM project activities should be excluded from the sample group m. However, If the group of power units, not registered as CDM project activity, identified for estimating the build margin emission factor includes power unit(s) that is(are) built more than 10 years ago then:  
   (i)   Exclude power unit(s) that is (are) built more than 10 years ago from the group; and 
   (ii)  Include grid connected power projects registered as CDM project activities, which are dispatched by dispatching authority to the electricity system.   
Reference Figure 4 in AMS-III.BB document.</t>
  </si>
  <si>
    <t>Most recent year generation data available</t>
  </si>
  <si>
    <t>Total EG</t>
  </si>
  <si>
    <t>Total system generation</t>
  </si>
  <si>
    <t>[Click to add power unit]</t>
  </si>
  <si>
    <t>n</t>
  </si>
  <si>
    <t>Unit Name</t>
  </si>
  <si>
    <t>CHARDI01</t>
  </si>
  <si>
    <t>comdate</t>
  </si>
  <si>
    <t>Commissioning Date</t>
  </si>
  <si>
    <t>Energy that comprises up to 20% of the system generation (MWh)</t>
  </si>
  <si>
    <t>CO2 emission factor of power unit (t CO2/MWh)</t>
  </si>
  <si>
    <t>ARMATG01</t>
  </si>
  <si>
    <t>Questionnaire to determine calculation approach for combined margin emission factor</t>
  </si>
  <si>
    <t>Is data to determine Build Margin available?</t>
  </si>
  <si>
    <t>Is grid located in LDC/SIDs/URC or an isolated system?</t>
  </si>
  <si>
    <t>Isolated System</t>
  </si>
  <si>
    <t>Is this data for the first crediting period?</t>
  </si>
  <si>
    <t>Select the option that best fits with your project activities:</t>
  </si>
  <si>
    <t>All Other Projects</t>
  </si>
  <si>
    <t>Combined Margin Emission Factor</t>
  </si>
  <si>
    <t>EFgrid,CM,y</t>
  </si>
  <si>
    <t>Combined margin emissions factor in year y (t CO2/MWh)</t>
  </si>
  <si>
    <t>Weighted average CM</t>
  </si>
  <si>
    <t>Combined margin emissions factor in year y for Simplified CM (t CO2/MWh)</t>
  </si>
  <si>
    <t>EFgrid,OM,y</t>
  </si>
  <si>
    <t>Operating margin CO2 emission factor in year y (t CO2/MWh)</t>
  </si>
  <si>
    <t>WOM</t>
  </si>
  <si>
    <t>Weighting of operating margin emissions factor (per cent)</t>
  </si>
  <si>
    <t>WBM</t>
  </si>
  <si>
    <t>Weighting of build margin emissions factor (per cent)</t>
  </si>
  <si>
    <t>Simplified CM</t>
  </si>
  <si>
    <t>Is the project activity is located in a country other than a LDC/SIDs/URC?</t>
  </si>
  <si>
    <t>Is the share of renewable energy in total installed capacity in the grid/project electricity system less than or equal to 20 percent or is it more than or equal to 20 percent?</t>
  </si>
  <si>
    <t>Less than or equal</t>
  </si>
  <si>
    <t>Has natural gas been used for electricity
production in country/region in which project is implemented?</t>
  </si>
  <si>
    <t>Simplified CM for Isolated Grid System</t>
  </si>
  <si>
    <t xml:space="preserve">Is there a single diesel/fuel oil generator power plant or multiple power plants? </t>
  </si>
  <si>
    <t>Single</t>
  </si>
  <si>
    <t>If multiple is selected follow up with next question (F30)</t>
  </si>
  <si>
    <t>For multiple power plants, choose the option that best fits your project:</t>
  </si>
  <si>
    <t>Isolated grid systems with multiple fuel and technology types with combined cycle power plants</t>
  </si>
  <si>
    <t>For options  Isolated grid systems with multiple fuel and technology types without combined cycle power plants and Isolated grid systems with multiple fuel and technology types with combined cycle power plants follow up with next question (F31)</t>
  </si>
  <si>
    <t>Are there gaseous fuel-based combined cycle power plants?</t>
  </si>
  <si>
    <t>Required</t>
  </si>
  <si>
    <t>Multiple Answers</t>
  </si>
  <si>
    <t xml:space="preserve">Select the applicable project type. </t>
  </si>
  <si>
    <t>Type I: Project activities up to 5 MW that employ renewable energy as their primary technology.</t>
  </si>
  <si>
    <t xml:space="preserve">Select One </t>
  </si>
  <si>
    <t xml:space="preserve">Does the project involve multiple components? </t>
  </si>
  <si>
    <t xml:space="preserve">Yes </t>
  </si>
  <si>
    <t xml:space="preserve">Does each component meet the microscale threshold?  </t>
  </si>
  <si>
    <t xml:space="preserve">Must be yes </t>
  </si>
  <si>
    <t xml:space="preserve">Do the sums of each component type meet the respective microscale thresholds?  </t>
  </si>
  <si>
    <t xml:space="preserve">Does the project involve technologies/measures included in approved methodologies “AMS-III.V: Decrease of coke consumption in blast furnace by installing dust/sludge recycling system in steel works”, “AMS-III.P: Recovery and utilization of waste gas in refinery facilities”, “AMS-III.Q: Waste Energy Recovery (gas/heat/pressure) Projects” or “AMS-III.W: Methane capture and destruction in non-hydrocarbon mining activities”? </t>
  </si>
  <si>
    <t>Must be no</t>
  </si>
  <si>
    <t xml:space="preserve">Do the results of "TOOL 20: Assessment of debundling for SSC project activities" deem the project to be either 1) a debundled component of a large-scale activity but can qualify, or 2) not a debundled component of a large-scale activity? </t>
  </si>
  <si>
    <t xml:space="preserve">Applicability </t>
  </si>
  <si>
    <t>Auto-calculate</t>
  </si>
  <si>
    <t xml:space="preserve">Type I: Project activities up to 5 MW that employ renewable energy as their primary technology. </t>
  </si>
  <si>
    <t>One must be additional</t>
  </si>
  <si>
    <t xml:space="preserve">The geographic location of the project activity in one of the least developed countries or the small island developing States (LDCs/SIDS) or in a SUZ of the host country? </t>
  </si>
  <si>
    <t xml:space="preserve">If yes, additional </t>
  </si>
  <si>
    <t xml:space="preserve">Is the project activity an off-grid activity supplying energy to households/communities (less than 12 hours’ grid availability per 24 hours is also considered “off-grid” for this assessment)? </t>
  </si>
  <si>
    <t xml:space="preserve">Does the project activity consist of a qualifying technology/measure for distributed energy generation (not connected to a national or regional grid) where end users are households, communities or small and medium-sized enterprises (SMEs)? </t>
  </si>
  <si>
    <t xml:space="preserve">Does the project activity employ specific renewable energy technologies/measures recommended by the host country designated national authority (DNA) and approved by the Board to be additional in the host country? See Help Text for conditions that shall apply for DNA recommendations. </t>
  </si>
  <si>
    <t>Additionality</t>
  </si>
  <si>
    <t xml:space="preserve">Type II: Energy efficiency project activities that aim to achieve energy savings at a scale of no more than 20 GWh per year. </t>
  </si>
  <si>
    <t xml:space="preserve">Is the geographic location of the project activity is in an LDC/SIDS or SUZ of the host country? </t>
  </si>
  <si>
    <t>Does the project activity consist of one or more of the following technology/measures related to energy efficiency where end users of the technology/measure are households, communities or SMEs? (i) High efficiency biomass fired devices (e.g. energy efficient cookstoves; (ii) Micro-irrigation systems; (iii) Energy efficient pump-set for agriculture.</t>
  </si>
  <si>
    <t>Type III: Other project activities not included in Type I or Type II that aim to achieve GHG emissions reductions at a scale of no more than 20 ktCO2e per year.</t>
  </si>
  <si>
    <t>Does the project activity consist of one or more of the following technology/measures related to an emission reduction activity where end users of the technology/measure are households, communities, or SMEs? i) Solar lamps; ii) Biogas digesters.</t>
  </si>
  <si>
    <t>Determination of penetration of proposed technology/measure</t>
  </si>
  <si>
    <t>Indicate the market penetration of the proposed technology based on annual sales of units, in the applicable geographic area.</t>
  </si>
  <si>
    <t>Blank</t>
  </si>
  <si>
    <t xml:space="preserve">If &lt;= 2.5%, additional </t>
  </si>
  <si>
    <t>Indicate the market penetration of the proposed technology based on stock of units, in the applicable geographic area.</t>
  </si>
  <si>
    <t xml:space="preserve">If &lt;= 1.5%, additional </t>
  </si>
  <si>
    <t xml:space="preserve">Final Result </t>
  </si>
  <si>
    <t xml:space="preserve">Auto-calculate </t>
  </si>
  <si>
    <t>Applicable Project Types</t>
  </si>
  <si>
    <t>Yes/No</t>
  </si>
  <si>
    <t>Type II: Energy efficiency project activities that aim to achieve energy savings at a scale of no more than 20 GWh per year.</t>
  </si>
  <si>
    <t>NA</t>
  </si>
  <si>
    <t>TOOL 21: Demonstration of additionality of small_x0002_scale project activities</t>
  </si>
  <si>
    <t xml:space="preserve">Is the information used to complete this form in regards to a PA or CPA? </t>
  </si>
  <si>
    <t>PA</t>
  </si>
  <si>
    <t>Demonstration of additionality of small_x0002_scale project activities for PA</t>
  </si>
  <si>
    <t>Is PA aggregate size &lt;=SSC 
thresholds (15MW, 60GWh/y, 
60ktCO2e/y)?</t>
  </si>
  <si>
    <t>If Yes: Move to question in F6
If No: Use regular additionality procedure</t>
  </si>
  <si>
    <t>Is PA comprised of one or 
more technologies from the 
positive list under TOOL32?</t>
  </si>
  <si>
    <t>If Yes: PA is automatically additional
If No: Move to question in F7</t>
  </si>
  <si>
    <t>Is PA aggregate size &lt;= 
MSC thresholds (5MW, 
20GWh/y, 20ktCO2e/y) under
Tool 19?</t>
  </si>
  <si>
    <t>If Yes: Move to question in F8
If No: Use regular additionality procedure</t>
  </si>
  <si>
    <t>Does it meet one of the below conditions defined under Tool 19?
i) Is it implemented in an LDC/SIDS or a SUZ?
ii) Does it involve technologies/measures included under para 
11 (c), 12(b) and 13 (b) and end users are 
Households/communities/SMEs?
iii) Does it comprise of specific grid connected renewable energy 
technologies recommended by the host country and approved 
by the Board?
iv) Is it implemented in an off-grid area ( =&lt;12 hrs/day grid 
availability) supplying to households/communities?</t>
  </si>
  <si>
    <t>If Yes: PA is automatically additional
If No: Use regular additionality procedure</t>
  </si>
  <si>
    <t>Demonstration of additionality of small_x0002_scale project activities for CPA</t>
  </si>
  <si>
    <t>Is CPA aggregate size &lt;=SSC 
thresholds (15MW, 60GWh/y, 
60ktCO2e/y)?</t>
  </si>
  <si>
    <t>If Yes: Move to question in F11
If No: Move to question in F12</t>
  </si>
  <si>
    <t>Is CPA comprised of one or 
more technologies from the 
positive list under TOOL32?</t>
  </si>
  <si>
    <t>If Yes: CPA is automatically additional
If No: Move to question in F13</t>
  </si>
  <si>
    <t>Is CPA aggregate size &lt;= 
MSC thresholds (5MW, 
20GWh/y, 20ktCO2e/y) under
Tool 19?</t>
  </si>
  <si>
    <t>If Yes: Move to question in F14
If No: Use regular additionality procedure</t>
  </si>
  <si>
    <t>Is CPA comprised of only units of size &lt; = MSC thresholds (5MW, 20GWh/y, 20ktCO2e/y) as specified under MSC additionality Tool 19?</t>
  </si>
  <si>
    <t>Does it meet one of the below conditions defined under Tool 19?
i) Is it implemented in an LDC/SIDS or a SUZ?
ii) Does it involve technologies/measures included under para 11 (c), 12(b) and 13 (b) and end users are Households/communities/SMEs?
iii) Does it comprise of specific grid connected renewable energy technologies recommended by the host country and approved by the Board?
iv) Is it implemented in an off-grid area ( =&lt;12 hrs/day grid availability) supplying to households/communities?</t>
  </si>
  <si>
    <t>If Yes: CPA is automatically additional
If No: Use regular additionality procedure</t>
  </si>
  <si>
    <t>Regular Additionality Procedure</t>
  </si>
  <si>
    <t>Project participants shall provide an explanation to show that the project activity would not have occurred anyway due to at least one of the following barriers:</t>
  </si>
  <si>
    <t>Investment barrier: a financially more viable alternative to the project activity would  have led to higher emissions;</t>
  </si>
  <si>
    <t>Technological barrier: a less technologically advanced alternative to the project activity involves lower risks due to the performance uncertainty or low market share of the new technology adopted for the project activity and so would have led to higher emissions</t>
  </si>
  <si>
    <t>Barrier due to prevailing practice: prevailing practice or existing regulatory or policy requirements would have led to implementation of a technology with higher emissions</t>
  </si>
  <si>
    <t>Other barriers: without the project activity, for another specific reason identified by the project participant, such as institutional barriers or limited information, managerial resources, organizational capacity, financial resources, or capacity to absorb new technologies, emissions would have been higher</t>
  </si>
  <si>
    <t>Carbon dioxide emission factor for diesel generating system used for offgrid power generation purposes</t>
  </si>
  <si>
    <t>Table 1</t>
  </si>
  <si>
    <t>Cases</t>
  </si>
  <si>
    <t>Mini-grid with 24 hour service</t>
  </si>
  <si>
    <t>(a) Mini-grid with temporary service (4 – 6 hr/day); (b) Productive applications; (c) Water pumps</t>
  </si>
  <si>
    <t>Mini-grid with storage</t>
  </si>
  <si>
    <t>Load factors [%]</t>
  </si>
  <si>
    <t>Size</t>
  </si>
  <si>
    <t>&lt;15 kilowatts (kW)</t>
  </si>
  <si>
    <t xml:space="preserve">&gt;=15 &lt;35 kW </t>
  </si>
  <si>
    <t>&gt;=35 &lt;135 kW</t>
  </si>
  <si>
    <t>&gt;=135&lt;200 kW</t>
  </si>
  <si>
    <t>&gt; 200 kW</t>
  </si>
  <si>
    <t>Carbon dioxide emission factor for kerosene used for lighting applications</t>
  </si>
  <si>
    <r>
      <rPr>
        <sz val="11"/>
        <color rgb="FF000000"/>
        <rFont val="Calibri"/>
        <family val="2"/>
      </rPr>
      <t xml:space="preserve">For the </t>
    </r>
    <r>
      <rPr>
        <b/>
        <sz val="11"/>
        <color rgb="FF000000"/>
        <rFont val="Calibri"/>
        <family val="2"/>
      </rPr>
      <t>first 55 kWh</t>
    </r>
    <r>
      <rPr>
        <sz val="11"/>
        <color rgb="FF000000"/>
        <rFont val="Calibri"/>
        <family val="2"/>
      </rPr>
      <t xml:space="preserve"> of electricity supplied to the user by the project electricity generating system in a given year</t>
    </r>
  </si>
  <si>
    <t>2.72 kg</t>
  </si>
  <si>
    <t xml:space="preserve">Electricity supplied that is above 55kWh </t>
  </si>
  <si>
    <t xml:space="preserve">Table 1 </t>
  </si>
  <si>
    <t>Wood-to-charcoal conversion factor</t>
  </si>
  <si>
    <t>Wood-to-charcoal conversion factor; kg of fuelwood (wet basis)
per kg of charcoal (dry basis)</t>
  </si>
  <si>
    <t>Fraction of non-renewable biomass</t>
  </si>
  <si>
    <t>The fraction of non-renewable biomass (fNRB)</t>
  </si>
  <si>
    <t>Efficiency of pre-project cooking device</t>
  </si>
  <si>
    <t>A three-stone fire using firewood (not charcoal)</t>
  </si>
  <si>
    <t>A cookstove with no improved combustion air supply or flue gas ventilation</t>
  </si>
  <si>
    <t>Other type of devices</t>
  </si>
  <si>
    <t>Property</t>
  </si>
  <si>
    <t>Methodology List</t>
  </si>
  <si>
    <t>AccountableImpactOrganization.id</t>
  </si>
  <si>
    <t>ACR- Truck Stop Electrification</t>
  </si>
  <si>
    <t>ACR- Advanced Refrigeration Systems</t>
  </si>
  <si>
    <t>AccountableImpactOrganization.description</t>
  </si>
  <si>
    <t xml:space="preserve">ACR- Certified Reclaimed HFC Refrigerants, Propellants, and Fire Suppressants </t>
  </si>
  <si>
    <t>ACR - Destruction of Ozone Depleting Substances and High-GWP Foam</t>
  </si>
  <si>
    <t>ACR- Destruction of Ozone Depleting Substances from International Sources</t>
  </si>
  <si>
    <t>AccountableImpactOrganization.country</t>
  </si>
  <si>
    <t>ACR- Transition to Advanced Formulation Blowing Agents in Foam Manufacturing</t>
  </si>
  <si>
    <t>AccountableImpactOrganization.region</t>
  </si>
  <si>
    <t>ACR - Afforestation and Reforestation of Degraded Lands</t>
  </si>
  <si>
    <t>AccountableImpactOrganization.informationLink</t>
  </si>
  <si>
    <t xml:space="preserve">ACR- Avoided Conversion of Grasslands and Shrublands to Crop Production </t>
  </si>
  <si>
    <t>AccountableImpactOrganization.mediaLinks</t>
  </si>
  <si>
    <t>ACR - Improved Forest Management (IFM) on Canadian Forestlands</t>
  </si>
  <si>
    <t>AccountableImpactOrganization.attestations</t>
  </si>
  <si>
    <t>ACR- Improved Forest Management (IFM) on Non-Federal U.S. Forestlands</t>
  </si>
  <si>
    <t>AccountableImpactOrganization.activityImpactModules</t>
  </si>
  <si>
    <t xml:space="preserve">ACR- Improved Forest Management (IFM) on Small Non-Industrial Private Forestlands </t>
  </si>
  <si>
    <t>ActivityImpactModule.id</t>
  </si>
  <si>
    <t>ACR - Restoration of California Deltaic and Coastal Wetlands</t>
  </si>
  <si>
    <t>ActivityImpactModule.aioId</t>
  </si>
  <si>
    <t>ACR- Restoration of Pocosin Wetlands ACR - Carbon Capture and Storage Projects</t>
  </si>
  <si>
    <t>ActivityImpactModule.name</t>
  </si>
  <si>
    <t>CAR - Adipic Acid Production</t>
  </si>
  <si>
    <t>ActivityImpactModule.classificationCategory</t>
  </si>
  <si>
    <t xml:space="preserve">ACR- Landfill Gas Destruction and Beneficial Use Projects </t>
  </si>
  <si>
    <t>ActivityImpactModule.classificationMethod</t>
  </si>
  <si>
    <t>CAR- Biochar</t>
  </si>
  <si>
    <t>ActivityImpactModule.benefitCategory</t>
  </si>
  <si>
    <t>CAR- Canada Grassland</t>
  </si>
  <si>
    <t xml:space="preserve">CAR - Coal Mine Methane </t>
  </si>
  <si>
    <t>CAR - Forest</t>
  </si>
  <si>
    <t>ActivityImpactModule.projectScale</t>
  </si>
  <si>
    <t>CAR- Grassland</t>
  </si>
  <si>
    <t>ActivityImpactModule.arbId</t>
  </si>
  <si>
    <t>CAR- Mexico Boiler Efficiency</t>
  </si>
  <si>
    <t>ActivityImpactModule.geographicLocation</t>
  </si>
  <si>
    <t>CAR - Mexico Forest</t>
  </si>
  <si>
    <t>ActivityImpactModule.firstYearIssuance</t>
  </si>
  <si>
    <t>CAR- Mexico Halocarbon</t>
  </si>
  <si>
    <t>ActivityImpactModule.registryProjectId</t>
  </si>
  <si>
    <t xml:space="preserve">CAR - Mexico Landfill </t>
  </si>
  <si>
    <t>ActivityImpactModule.developers</t>
  </si>
  <si>
    <t>CAR - Mexico Livestock</t>
  </si>
  <si>
    <t>ActivityImpactModule.sponsors</t>
  </si>
  <si>
    <t>CAR - Nitric Acid Production</t>
  </si>
  <si>
    <t>ActivityImpactModule.claimSources</t>
  </si>
  <si>
    <t xml:space="preserve">CAR- Mexico Ozone Depleting Substances </t>
  </si>
  <si>
    <t>ActivityImpactModule.impactClaims</t>
  </si>
  <si>
    <t>CAR - Organic Waste Composting</t>
  </si>
  <si>
    <t>ActivityImpactModule.mrvExtensions</t>
  </si>
  <si>
    <t xml:space="preserve">CAR - Organic Waste Digestion </t>
  </si>
  <si>
    <t>ActivityImpactModule.validations</t>
  </si>
  <si>
    <t xml:space="preserve">CAR - Ozone Depleting Substances </t>
  </si>
  <si>
    <t>ActivityImpactModule.attestations</t>
  </si>
  <si>
    <t>CAR - Rice Cultivation</t>
  </si>
  <si>
    <t>ActivityImpactModule.accountableImpactOrganization</t>
  </si>
  <si>
    <t>CAR- Nitrogen Management</t>
  </si>
  <si>
    <t xml:space="preserve">CAR - Soil Enrichment </t>
  </si>
  <si>
    <t xml:space="preserve">CAR - Urban Forest Management </t>
  </si>
  <si>
    <t>CAR - Urban Tree Planting</t>
  </si>
  <si>
    <t xml:space="preserve">CAR - U.S. Landfill </t>
  </si>
  <si>
    <t>CAR - U.S. Livestock</t>
  </si>
  <si>
    <t>CDM - AM0001</t>
  </si>
  <si>
    <t>Address.addressType</t>
  </si>
  <si>
    <t>CDM - AM0007</t>
  </si>
  <si>
    <t>Address.addressLines</t>
  </si>
  <si>
    <t>CDM - AM0009</t>
  </si>
  <si>
    <t>Address.city</t>
  </si>
  <si>
    <t>CDM - AM0017</t>
  </si>
  <si>
    <t>Address.state</t>
  </si>
  <si>
    <t>CDM - AM0018</t>
  </si>
  <si>
    <t>Address.zip</t>
  </si>
  <si>
    <t>CDM - AM0019</t>
  </si>
  <si>
    <t>Address.country</t>
  </si>
  <si>
    <t>CDM - AM0020</t>
  </si>
  <si>
    <t>Any.typeUrl</t>
  </si>
  <si>
    <t>CDM - AM0021</t>
  </si>
  <si>
    <t>Any.value</t>
  </si>
  <si>
    <t>CDM - AM0023</t>
  </si>
  <si>
    <t>Attestation.tag</t>
  </si>
  <si>
    <t>CDM - AM0026</t>
  </si>
  <si>
    <t>Attestation.type</t>
  </si>
  <si>
    <t>CDM - AM0027</t>
  </si>
  <si>
    <t>Attestation.proofType</t>
  </si>
  <si>
    <t>CDM - AM0028</t>
  </si>
  <si>
    <t>Attestation.attestor</t>
  </si>
  <si>
    <t>CDM - AM0030</t>
  </si>
  <si>
    <t>Attestation.signature</t>
  </si>
  <si>
    <t>CDM - AM0031</t>
  </si>
  <si>
    <t>Audits.auditDate</t>
  </si>
  <si>
    <t>CDM - AM0035</t>
  </si>
  <si>
    <t>Audits.auditReports</t>
  </si>
  <si>
    <t>CDM - AM0036</t>
  </si>
  <si>
    <t>CRU.id</t>
  </si>
  <si>
    <t>CDM - AM0037</t>
  </si>
  <si>
    <t>CRU.quantity</t>
  </si>
  <si>
    <t>CDM - AM0038</t>
  </si>
  <si>
    <t>CRU.unit</t>
  </si>
  <si>
    <t>CDM - AM0043</t>
  </si>
  <si>
    <t>CRU.ownerId</t>
  </si>
  <si>
    <t>CDM - AM0044</t>
  </si>
  <si>
    <t>CRU.listingAgentId</t>
  </si>
  <si>
    <t>CDM - AM0045</t>
  </si>
  <si>
    <t>CRU.coreCarbonPrinciples</t>
  </si>
  <si>
    <t>CDM - AM0046</t>
  </si>
  <si>
    <t>CRU.climateLabels</t>
  </si>
  <si>
    <t>CDM - AM0048</t>
  </si>
  <si>
    <t>CRU.status</t>
  </si>
  <si>
    <t>CDM - AM0049</t>
  </si>
  <si>
    <t>CRU.referencedCredit</t>
  </si>
  <si>
    <t>CDM - AM0050</t>
  </si>
  <si>
    <t>CRU.appliedToId</t>
  </si>
  <si>
    <t>CDM - AM0052</t>
  </si>
  <si>
    <t>CRU.processedClaimId</t>
  </si>
  <si>
    <t>CDM - AM0053</t>
  </si>
  <si>
    <t>CRU.issuerId</t>
  </si>
  <si>
    <t>CDM - AM0055</t>
  </si>
  <si>
    <t>CRU.processedClaim</t>
  </si>
  <si>
    <t>CDM - AM0056</t>
  </si>
  <si>
    <t>CheckpointResult.id</t>
  </si>
  <si>
    <t>CDM - AM0057</t>
  </si>
  <si>
    <t>CheckpointResult.checkpointId</t>
  </si>
  <si>
    <t>CDM - AM0058</t>
  </si>
  <si>
    <t>CheckpointResult.linkToVerificationData</t>
  </si>
  <si>
    <t>CDM - AM0059</t>
  </si>
  <si>
    <t>CheckpointResult.dateRange</t>
  </si>
  <si>
    <t>CDM - AM0060</t>
  </si>
  <si>
    <t>CheckpointResult.efBefore</t>
  </si>
  <si>
    <t>CDM - AM0061</t>
  </si>
  <si>
    <t>CheckpointResult.efAfter</t>
  </si>
  <si>
    <t>CDM - AM0062</t>
  </si>
  <si>
    <t>CheckpointResult.mrvExtensions</t>
  </si>
  <si>
    <t>CDM - AM0063</t>
  </si>
  <si>
    <t>ClaimSource.id</t>
  </si>
  <si>
    <t>CDM - AM0064</t>
  </si>
  <si>
    <t>ClaimSource.aimId</t>
  </si>
  <si>
    <t>CDM - AM0065</t>
  </si>
  <si>
    <t>ClaimSource.name</t>
  </si>
  <si>
    <t>CDM - AM0066</t>
  </si>
  <si>
    <t>ClaimSource.description</t>
  </si>
  <si>
    <t>CDM - AM0067</t>
  </si>
  <si>
    <t>ClaimSource.location</t>
  </si>
  <si>
    <t>CDM - AM0068</t>
  </si>
  <si>
    <t>ClaimSource.sourceType</t>
  </si>
  <si>
    <t>CDM - AM0069</t>
  </si>
  <si>
    <t>ClaimSource.unitOfMeasure</t>
  </si>
  <si>
    <t>CDM - AM0070</t>
  </si>
  <si>
    <t>ClaimSource.sourceIdentifier</t>
  </si>
  <si>
    <t>CDM - AM0071</t>
  </si>
  <si>
    <t>ClaimSource.mrvExtensions</t>
  </si>
  <si>
    <t>CDM - AM0072</t>
  </si>
  <si>
    <t>ClimateLabel.id</t>
  </si>
  <si>
    <t>CDM - AM0073</t>
  </si>
  <si>
    <t>ClimateLabel.name</t>
  </si>
  <si>
    <t>CDM - AM0074</t>
  </si>
  <si>
    <t>ClimateLabel.description</t>
  </si>
  <si>
    <t>CDM - AM0075</t>
  </si>
  <si>
    <t>CDM - AM0076</t>
  </si>
  <si>
    <t>CoBenefit.description</t>
  </si>
  <si>
    <t>CDM - AM0077</t>
  </si>
  <si>
    <t>CoreCarbonPrinciples.assetId</t>
  </si>
  <si>
    <t>CDM - AM0078</t>
  </si>
  <si>
    <t>CoreCarbonPrinciples.issuanceDate</t>
  </si>
  <si>
    <t>CDM - AM0079</t>
  </si>
  <si>
    <t>CoreCarbonPrinciples.vintage</t>
  </si>
  <si>
    <t>CDM - AM0080</t>
  </si>
  <si>
    <t>CoreCarbonPrinciples.generationType</t>
  </si>
  <si>
    <t>CDM - AM0081</t>
  </si>
  <si>
    <t>CoreCarbonPrinciples.verificationStandard</t>
  </si>
  <si>
    <t>CDM - AM0082</t>
  </si>
  <si>
    <t>CoreCarbonPrinciples.mitigationActivity</t>
  </si>
  <si>
    <t>CDM - AM0083</t>
  </si>
  <si>
    <t>CoreCarbonPrinciples.durability</t>
  </si>
  <si>
    <t>CDM - AM0084</t>
  </si>
  <si>
    <t>CoreCarbonPrinciples.replacement</t>
  </si>
  <si>
    <t>CDM - AM0086</t>
  </si>
  <si>
    <t>CoreCarbonPrinciples.parisAgreementCompliance</t>
  </si>
  <si>
    <t>CDM - AM0088</t>
  </si>
  <si>
    <t>CoreCarbonPrinciples.quantifiedSdgImpacts</t>
  </si>
  <si>
    <t>CDM - AM0089</t>
  </si>
  <si>
    <t>CoreCarbonPrinciples.adaptationCoBenefits</t>
  </si>
  <si>
    <t>CDM - AM0090</t>
  </si>
  <si>
    <t>Credential.context</t>
  </si>
  <si>
    <t>CDM - AM0091</t>
  </si>
  <si>
    <t>Credential.id</t>
  </si>
  <si>
    <t>CDM - AM0092</t>
  </si>
  <si>
    <t>Credential.type</t>
  </si>
  <si>
    <t>CDM - AM0093</t>
  </si>
  <si>
    <t>Credential.issuer</t>
  </si>
  <si>
    <t>CDM - AM0094</t>
  </si>
  <si>
    <t>Credential.issuanceDate</t>
  </si>
  <si>
    <t>CDM - AM0095</t>
  </si>
  <si>
    <t>Credential.credentialSubject</t>
  </si>
  <si>
    <t>CDM - AM0096</t>
  </si>
  <si>
    <t>Credential.proof</t>
  </si>
  <si>
    <t>CDM - AM0097</t>
  </si>
  <si>
    <t>CredentialSubject.id</t>
  </si>
  <si>
    <t>CDM - AM0098</t>
  </si>
  <si>
    <t>CredentialSubject.property</t>
  </si>
  <si>
    <t>CDM - AM0099</t>
  </si>
  <si>
    <t>DataExtension.key</t>
  </si>
  <si>
    <t>CDM - AM0100</t>
  </si>
  <si>
    <t>DataExtension.value</t>
  </si>
  <si>
    <t>CDM - AM0101</t>
  </si>
  <si>
    <t>DataExtension.data</t>
  </si>
  <si>
    <t>CDM - AM0103</t>
  </si>
  <si>
    <t>Date.dateTime</t>
  </si>
  <si>
    <t>CDM - AM0104</t>
  </si>
  <si>
    <t>Date.dateString</t>
  </si>
  <si>
    <t>CDM - AM0105</t>
  </si>
  <si>
    <t>DatePoint.date</t>
  </si>
  <si>
    <t>CDM - AM0106</t>
  </si>
  <si>
    <t>DatePoint.timeStamp</t>
  </si>
  <si>
    <t>CDM - AM0107</t>
  </si>
  <si>
    <t>DateRange.startDate</t>
  </si>
  <si>
    <t>CDM - AM0108</t>
  </si>
  <si>
    <t>DateRange.endDate</t>
  </si>
  <si>
    <t>CDM - AM0109</t>
  </si>
  <si>
    <t>Degradable.percentage</t>
  </si>
  <si>
    <t>CDM - AM0110</t>
  </si>
  <si>
    <t>Degradable.factor</t>
  </si>
  <si>
    <t>CDM - AM0111</t>
  </si>
  <si>
    <t>Degradable.degradationType</t>
  </si>
  <si>
    <t>CDM - AM0112</t>
  </si>
  <si>
    <t>DigitalSignature.type</t>
  </si>
  <si>
    <t>CDM - AM0113</t>
  </si>
  <si>
    <t>DigitalSignature.jws</t>
  </si>
  <si>
    <t>CDM - AM0114</t>
  </si>
  <si>
    <t>DigitalSignature.vc</t>
  </si>
  <si>
    <t>CDM - AM0115</t>
  </si>
  <si>
    <t>DigitalSignature.signatureCase</t>
  </si>
  <si>
    <t>CDM - AM0116</t>
  </si>
  <si>
    <t>Durability.storageType</t>
  </si>
  <si>
    <t>CDM - AM0117</t>
  </si>
  <si>
    <t>Durability.years</t>
  </si>
  <si>
    <t>CDM - AM0118</t>
  </si>
  <si>
    <t>Durability.degradable</t>
  </si>
  <si>
    <t>CDM - AM0119</t>
  </si>
  <si>
    <t>Durability.reversalMitigation</t>
  </si>
  <si>
    <t>CDM - AM0120</t>
  </si>
  <si>
    <t>GeographicLocation.longitude</t>
  </si>
  <si>
    <t>CDM - AM0121</t>
  </si>
  <si>
    <t>GeographicLocation.latitude</t>
  </si>
  <si>
    <t>CDM - AM0122</t>
  </si>
  <si>
    <t>GeographicLocation.geoJsonOrKml</t>
  </si>
  <si>
    <t>CDM - AMS-I.A.</t>
  </si>
  <si>
    <t>GeographicLocation.geographicLocationFile</t>
  </si>
  <si>
    <t>CDM - AMS-I.B.</t>
  </si>
  <si>
    <t>ImpactClaim.id</t>
  </si>
  <si>
    <t>CDM - AMS-I.C.</t>
  </si>
  <si>
    <t>ImpactClaim.aimId</t>
  </si>
  <si>
    <t>CDM - AMS-I.D.</t>
  </si>
  <si>
    <t>ImpactClaim.processedClaimId</t>
  </si>
  <si>
    <t>CDM - AMS-I.E.</t>
  </si>
  <si>
    <t>ImpactClaim.unit</t>
  </si>
  <si>
    <t>CDM - AMS-I.F.</t>
  </si>
  <si>
    <t>CDM - AMS-I.G.</t>
  </si>
  <si>
    <t>ImpactClaim.coBenefits</t>
  </si>
  <si>
    <t>CDM - AMS-I.H.</t>
  </si>
  <si>
    <t>ImpactClaim.checkpoints</t>
  </si>
  <si>
    <t>CDM - AMS-I.I.</t>
  </si>
  <si>
    <t>ImpactClaim.mrvExtensions</t>
  </si>
  <si>
    <t>CDM - AMS-I.J.</t>
  </si>
  <si>
    <t>ImpactClaim.activityImpactModule</t>
  </si>
  <si>
    <t>CDM - AMS-I.K.</t>
  </si>
  <si>
    <t>ImpactClaimCheckpoint.id</t>
  </si>
  <si>
    <t>CDM - AMS-I.L.</t>
  </si>
  <si>
    <t>ImpactClaimCheckpoint.claimId</t>
  </si>
  <si>
    <t>CDM - AMS-I.M.</t>
  </si>
  <si>
    <t>ImpactClaimCheckpoint.claimSourceIds</t>
  </si>
  <si>
    <t>CDM - AMS-II.A.</t>
  </si>
  <si>
    <t>ImpactClaimCheckpoint.projectDeveloperId</t>
  </si>
  <si>
    <t>CDM - AMS-II.B.</t>
  </si>
  <si>
    <t>CDM - AMS-II.C.</t>
  </si>
  <si>
    <t>CDM - AMS-II.D.</t>
  </si>
  <si>
    <t>ImpactClaimCheckpoint.checkpointDateRange</t>
  </si>
  <si>
    <t>CDM - AMS-II.E.</t>
  </si>
  <si>
    <t>ImpactClaimCheckpoint.verifiedLinkToCheckpointData</t>
  </si>
  <si>
    <t>CDM - AMS-II.F.</t>
  </si>
  <si>
    <t>ImpactClaimCheckpoint.mrvExtensions</t>
  </si>
  <si>
    <t>CDM - AMS-II.G.</t>
  </si>
  <si>
    <t>ImpactClaimCheckpoint.spanDataPackage</t>
  </si>
  <si>
    <t>CDM - AMS-II.H.</t>
  </si>
  <si>
    <t>MRVRequirements.measurementSpecification</t>
  </si>
  <si>
    <t>CDM - AMS-II.I.</t>
  </si>
  <si>
    <t>MRVRequirements.specificationLink</t>
  </si>
  <si>
    <t>CDM - AMS-II.J.</t>
  </si>
  <si>
    <t>MRVRequirements.precision</t>
  </si>
  <si>
    <t>CDM - AMS-II.K.</t>
  </si>
  <si>
    <t>MRVRequirements.claimPeriod</t>
  </si>
  <si>
    <t>CDM - AMS-II.L.</t>
  </si>
  <si>
    <t>Manifest.id</t>
  </si>
  <si>
    <t>CDM - AMS-II.M.</t>
  </si>
  <si>
    <t>Manifest.version</t>
  </si>
  <si>
    <t>CDM - AMS-II.N.</t>
  </si>
  <si>
    <t>Manifest.aimId</t>
  </si>
  <si>
    <t>CDM - AMS-II.O.</t>
  </si>
  <si>
    <t>Manifest.claimId</t>
  </si>
  <si>
    <t>CDM - AMS-II.P.</t>
  </si>
  <si>
    <t>Manifest.projectDeveloperId</t>
  </si>
  <si>
    <t>CDM - AMS-II.Q.</t>
  </si>
  <si>
    <t>Manifest.created</t>
  </si>
  <si>
    <t>CDM - AMS-II.R.</t>
  </si>
  <si>
    <t>Manifest.mrvExtensions</t>
  </si>
  <si>
    <t>CDM - AMS-II.S.</t>
  </si>
  <si>
    <t>Manifest.sdpFiles</t>
  </si>
  <si>
    <t>CDM - AMS-II.T.</t>
  </si>
  <si>
    <t>MitigationActivity.category</t>
  </si>
  <si>
    <t>CDM - AMS-III.A.</t>
  </si>
  <si>
    <t>MitigationActivity.method</t>
  </si>
  <si>
    <t>CDM - AMS-III.B.</t>
  </si>
  <si>
    <t>MrvExtension.mrvExtensionContext</t>
  </si>
  <si>
    <t>CDM - AMS-III.C.</t>
  </si>
  <si>
    <t>MrvExtension.typedExtension</t>
  </si>
  <si>
    <t>CDM - AMS-III.D.</t>
  </si>
  <si>
    <t>MrvExtension.untypedExtension</t>
  </si>
  <si>
    <t>CDM - AMS-III.E.</t>
  </si>
  <si>
    <t>MrvExtension.extensionCase</t>
  </si>
  <si>
    <t>CDM - AMS-III.F.</t>
  </si>
  <si>
    <t>PACompliance.ca</t>
  </si>
  <si>
    <t>CDM - AMS-III.G.</t>
  </si>
  <si>
    <t>PACompliance.letterOfApproval</t>
  </si>
  <si>
    <t>CDM - AMS-III.H.</t>
  </si>
  <si>
    <t>PrecisionMix.low</t>
  </si>
  <si>
    <t>CDM - AMS-III.I.</t>
  </si>
  <si>
    <t>PrecisionMix.medium</t>
  </si>
  <si>
    <t>CDM - AMS-III.J.</t>
  </si>
  <si>
    <t>PrecisionMix.high</t>
  </si>
  <si>
    <t>CDM - AMS-III.K.</t>
  </si>
  <si>
    <t>ProcessedClaim.id</t>
  </si>
  <si>
    <t>CDM - AMS-III.L.</t>
  </si>
  <si>
    <t>ProcessedClaim.vpaId</t>
  </si>
  <si>
    <t>CDM - AMS-III.M.</t>
  </si>
  <si>
    <t>ProcessedClaim.impactClaimId</t>
  </si>
  <si>
    <t>CDM - AMS-III.N.</t>
  </si>
  <si>
    <t>ProcessedClaim.creditId</t>
  </si>
  <si>
    <t>CDM - AMS-III.O.</t>
  </si>
  <si>
    <t>ProcessedClaim.unit</t>
  </si>
  <si>
    <t>CDM - AMS-III.P.</t>
  </si>
  <si>
    <t>ProcessedClaim.quantity</t>
  </si>
  <si>
    <t>CDM - AMS-III.Q.</t>
  </si>
  <si>
    <t>ProcessedClaim.coBenefits</t>
  </si>
  <si>
    <t>CDM - AMS-III.R.</t>
  </si>
  <si>
    <t>ProcessedClaim.mrvExtensions</t>
  </si>
  <si>
    <t>CDM - AMS-III.S.</t>
  </si>
  <si>
    <t>ProcessedClaim.checkpointResults</t>
  </si>
  <si>
    <t>CDM - AMS-III.T.</t>
  </si>
  <si>
    <t>ProcessedClaim.issuanceRequest</t>
  </si>
  <si>
    <t>CDM - AMS-III.U.</t>
  </si>
  <si>
    <t>ProcessedClaim.verificationProcessAgreement</t>
  </si>
  <si>
    <t>CDM - AMS-III.V.</t>
  </si>
  <si>
    <t>ProcessedClaim.impactClaim</t>
  </si>
  <si>
    <t>CDM - AMS-III.W.</t>
  </si>
  <si>
    <t>ProcessedClaim.asset</t>
  </si>
  <si>
    <t>CDM - AMS-III.X.</t>
  </si>
  <si>
    <t>Proof.type</t>
  </si>
  <si>
    <t>CDM - AMS-III.Y.</t>
  </si>
  <si>
    <t>Proof.created</t>
  </si>
  <si>
    <t>CDM - AMS-III.Z.</t>
  </si>
  <si>
    <t>Proof.proofPurpose</t>
  </si>
  <si>
    <t>CDM - AMS-III.AA.</t>
  </si>
  <si>
    <t>Proof.verificationMethod</t>
  </si>
  <si>
    <t>CDM - AMS-III.AB.</t>
  </si>
  <si>
    <t>Proof.challenge</t>
  </si>
  <si>
    <t>CDM - AMS-III.AC.</t>
  </si>
  <si>
    <t>Proof.domain</t>
  </si>
  <si>
    <t>CDM - AMS-III.AD.</t>
  </si>
  <si>
    <t>Proof.jws</t>
  </si>
  <si>
    <t>CDM - AMS-III.AE.</t>
  </si>
  <si>
    <t>QualityStandard.name</t>
  </si>
  <si>
    <t>CDM - AMS-III.AF.</t>
  </si>
  <si>
    <t>QualityStandard.description</t>
  </si>
  <si>
    <t>CDM - AMS-III.AG.</t>
  </si>
  <si>
    <t>QualityStandard.standard</t>
  </si>
  <si>
    <t>CDM - AMS-III.AH.</t>
  </si>
  <si>
    <t>CDM - AMS-III.AI.</t>
  </si>
  <si>
    <t>QualityStandard.version</t>
  </si>
  <si>
    <t>CDM - AMS-III.AJ.</t>
  </si>
  <si>
    <t>QualityStandard.coBenefits</t>
  </si>
  <si>
    <t>CDM - AMS-III.AK.</t>
  </si>
  <si>
    <t>QualityStandard.standardLink</t>
  </si>
  <si>
    <t>CDM - AMS-III.AL.</t>
  </si>
  <si>
    <t>REC.id</t>
  </si>
  <si>
    <t>CDM - AMS-III.AM.</t>
  </si>
  <si>
    <t>REC.recType</t>
  </si>
  <si>
    <t>CDM - AMS-III.AN.</t>
  </si>
  <si>
    <t>REC.validJurisdiction</t>
  </si>
  <si>
    <t>CDM - AMS-III.AO.</t>
  </si>
  <si>
    <t>REC.quantity</t>
  </si>
  <si>
    <t>CDM - AMS-III.AP.</t>
  </si>
  <si>
    <t>REC.unit</t>
  </si>
  <si>
    <t>CDM - AMS-III.AQ.</t>
  </si>
  <si>
    <t>REC.ownerId</t>
  </si>
  <si>
    <t>REC.listingAgentId</t>
  </si>
  <si>
    <t>CDM - AMS-III.AS.</t>
  </si>
  <si>
    <t>REC.climateLabels</t>
  </si>
  <si>
    <t>CDM - AMS-III.AT.</t>
  </si>
  <si>
    <t>REC.status</t>
  </si>
  <si>
    <t>CDM - AMS-III.AU.</t>
  </si>
  <si>
    <t>REC.referencedRec</t>
  </si>
  <si>
    <t>CDM - AMS-III.AV.</t>
  </si>
  <si>
    <t>REC.appliedToId</t>
  </si>
  <si>
    <t>CDM - AMS-III.AW.</t>
  </si>
  <si>
    <t>REC.processedClaimId</t>
  </si>
  <si>
    <t>CDM - AMS-III.AX.</t>
  </si>
  <si>
    <t>REC.issuerId</t>
  </si>
  <si>
    <t>CDM - AMS-III.AY.</t>
  </si>
  <si>
    <t>REC.processedClaim</t>
  </si>
  <si>
    <t>CDM - AMS-III.BA.</t>
  </si>
  <si>
    <t>ReferencedCredit.id</t>
  </si>
  <si>
    <t>CDM - AMS-III.BB.</t>
  </si>
  <si>
    <t>ReferencedRec.id</t>
  </si>
  <si>
    <t>CDM - AMS-III.BC.</t>
  </si>
  <si>
    <t>Replacement.replacesId</t>
  </si>
  <si>
    <t>CDM - AMS-III.BD.</t>
  </si>
  <si>
    <t>Replacement.replacementDate</t>
  </si>
  <si>
    <t>CDM - AMS-III.BE.</t>
  </si>
  <si>
    <t>Replacement.notes</t>
  </si>
  <si>
    <t>CDM - AMS-III.BF.</t>
  </si>
  <si>
    <t>ReversalMitigation.reversalRisk</t>
  </si>
  <si>
    <t>CDM - AMS-III.BG.</t>
  </si>
  <si>
    <t>ReversalMitigation.insuranceType</t>
  </si>
  <si>
    <t>CDM - AMS-III.BH.</t>
  </si>
  <si>
    <t>ReversalMitigation.insurancePolicyOwner</t>
  </si>
  <si>
    <t>CDM - AMS-III.BI.</t>
  </si>
  <si>
    <t>ReversalMitigation.insurancePolicyLink</t>
  </si>
  <si>
    <t>CDM - AMS-III.BJ.</t>
  </si>
  <si>
    <t>SdpFile.name</t>
  </si>
  <si>
    <t>CDM - AMS-III.BK.</t>
  </si>
  <si>
    <t>SdpFile.type</t>
  </si>
  <si>
    <t>CDM - AMS-III.BL.</t>
  </si>
  <si>
    <t>SdpFile.description</t>
  </si>
  <si>
    <t>CDM - AMS-III.BM.</t>
  </si>
  <si>
    <t>SdpFile.claimSourceId</t>
  </si>
  <si>
    <t>CDM - AMS-III.BN.</t>
  </si>
  <si>
    <t>SdpFile.claimSourceAttestation</t>
  </si>
  <si>
    <t>CDM - AMS-III.BO.</t>
  </si>
  <si>
    <t>SdpFile.mrvExtensions</t>
  </si>
  <si>
    <t>CDM - AMS-III.BP.</t>
  </si>
  <si>
    <t>Signatory.id</t>
  </si>
  <si>
    <t>CDM - AR-AM0014</t>
  </si>
  <si>
    <t>Signatory.name</t>
  </si>
  <si>
    <t xml:space="preserve">CDM - AR-AMS0003 </t>
  </si>
  <si>
    <t>Signatory.description</t>
  </si>
  <si>
    <t>CDM - AR-AMS0007</t>
  </si>
  <si>
    <t>Signatory.signatoryRole</t>
  </si>
  <si>
    <t>CDM - ACM0001</t>
  </si>
  <si>
    <t>Signatory.signature</t>
  </si>
  <si>
    <t>CDM - ACM0002</t>
  </si>
  <si>
    <t>SpanDataPackage.manifest</t>
  </si>
  <si>
    <t>CDM - ACM0003</t>
  </si>
  <si>
    <t>Tag.name</t>
  </si>
  <si>
    <t>CDM - ACM0004</t>
  </si>
  <si>
    <t>Tag.context</t>
  </si>
  <si>
    <t>CDM - ACM0005</t>
  </si>
  <si>
    <t>Tag.description</t>
  </si>
  <si>
    <t>CDM - ACM0006</t>
  </si>
  <si>
    <t>Tag.data</t>
  </si>
  <si>
    <t>CDM - ACM0007</t>
  </si>
  <si>
    <t>Timestamp.seconds</t>
  </si>
  <si>
    <t>CDM - ACM0008</t>
  </si>
  <si>
    <t>Timestamp.nanos</t>
  </si>
  <si>
    <t>CDM - ACM0009</t>
  </si>
  <si>
    <t>TypedExtension.dataSchema</t>
  </si>
  <si>
    <t>CDM - ACM0010</t>
  </si>
  <si>
    <t>TypedExtension.documentation</t>
  </si>
  <si>
    <t>CDM - ACM0011</t>
  </si>
  <si>
    <t>TypedExtension.data</t>
  </si>
  <si>
    <t>CDM - ACM0012</t>
  </si>
  <si>
    <t>UntypedExtension.name</t>
  </si>
  <si>
    <t>CDM - ACM0013</t>
  </si>
  <si>
    <t>UntypedExtension.version</t>
  </si>
  <si>
    <t>CDM - ACM0014</t>
  </si>
  <si>
    <t>UntypedExtension.description</t>
  </si>
  <si>
    <t>CDM - ACM0015</t>
  </si>
  <si>
    <t>UntypedExtension.documentation</t>
  </si>
  <si>
    <t>CDM - ACM0016</t>
  </si>
  <si>
    <t>UntypedExtension.dataExtensions</t>
  </si>
  <si>
    <t>CDM - ACM0017</t>
  </si>
  <si>
    <t>Validation.validationDate</t>
  </si>
  <si>
    <t>CDM - ACM0018</t>
  </si>
  <si>
    <t>Validation.validatingPartyId</t>
  </si>
  <si>
    <t>CDM - ACM0019</t>
  </si>
  <si>
    <t>Validation.validationMethod</t>
  </si>
  <si>
    <t>CDM - ACM0020</t>
  </si>
  <si>
    <t>Validation.validationExpirationDate</t>
  </si>
  <si>
    <t>CDM - ACM0021</t>
  </si>
  <si>
    <t>Validation.validationSteps</t>
  </si>
  <si>
    <t>CDM - ACM0022</t>
  </si>
  <si>
    <t>ValidationStep.validationStepName</t>
  </si>
  <si>
    <t>CDM - ACM0023</t>
  </si>
  <si>
    <t>ValidationStep.validationStepDescription</t>
  </si>
  <si>
    <t>CDM - ACM0024</t>
  </si>
  <si>
    <t>ValidationStep.validationStepStatus</t>
  </si>
  <si>
    <t>CDM - ACM0025</t>
  </si>
  <si>
    <t>ValidationStep.validationStepDocumentLink</t>
  </si>
  <si>
    <t>CDM - ACM0026</t>
  </si>
  <si>
    <t>VerificationProcessAgreement.id</t>
  </si>
  <si>
    <t>CDM - TOOL 1</t>
  </si>
  <si>
    <t>VerificationProcessAgreement.name</t>
  </si>
  <si>
    <t>CDM - TOOL 2</t>
  </si>
  <si>
    <t>VerificationProcessAgreement.description</t>
  </si>
  <si>
    <t>CDM - TOOL 3</t>
  </si>
  <si>
    <t>VerificationProcessAgreement.signatories</t>
  </si>
  <si>
    <t>CDM - TOOL 4</t>
  </si>
  <si>
    <t>VerificationProcessAgreement.qualityStandard</t>
  </si>
  <si>
    <t>CDM - TOOL 5</t>
  </si>
  <si>
    <t>VerificationProcessAgreement.mrvRequirements</t>
  </si>
  <si>
    <t>CDM - TOOL 6</t>
  </si>
  <si>
    <t>VerificationProcessAgreement.agreementDate</t>
  </si>
  <si>
    <t>CDM - TOOL 7</t>
  </si>
  <si>
    <t>VerificationProcessAgreement.estimatedAnnualCredits</t>
  </si>
  <si>
    <t>CDM - TOOL 8</t>
  </si>
  <si>
    <t>VerificationProcessAgreement.aimId</t>
  </si>
  <si>
    <t>CDM - TOOL 9</t>
  </si>
  <si>
    <t>VerificationProcessAgreement.auditSchedule</t>
  </si>
  <si>
    <t>CDM - TOOL 10</t>
  </si>
  <si>
    <t>VerificationProcessAgreement.audits</t>
  </si>
  <si>
    <t>CDM - TOOL 11</t>
  </si>
  <si>
    <t>VerificationProcessAgreement.activityImpactModule</t>
  </si>
  <si>
    <t>CDM - TOOL 12</t>
  </si>
  <si>
    <t>VerificationProcessAgreement.processedClaims</t>
  </si>
  <si>
    <t>CDM - TOOL 13</t>
  </si>
  <si>
    <t>VerifiedLink.id</t>
  </si>
  <si>
    <t>CDM - TOOL 14</t>
  </si>
  <si>
    <t>VerifiedLink.uri</t>
  </si>
  <si>
    <t>CDM - TOOL 15</t>
  </si>
  <si>
    <t>VerifiedLink.description</t>
  </si>
  <si>
    <t>CDM - TOOL 16</t>
  </si>
  <si>
    <t>VerifiedLink.hashProof</t>
  </si>
  <si>
    <t>CDM - TOOL 17</t>
  </si>
  <si>
    <t>VerifiedLink.hashAlgorithm</t>
  </si>
  <si>
    <t>CDM - TOOL 18</t>
  </si>
  <si>
    <t>CDM - TOOL 19</t>
  </si>
  <si>
    <t>CDM - TOOL 20</t>
  </si>
  <si>
    <t>CDM - TOOL 21</t>
  </si>
  <si>
    <t>CDM - TOOL 22</t>
  </si>
  <si>
    <t>CDM - TOOL 23</t>
  </si>
  <si>
    <t>CDM - TOOL 24</t>
  </si>
  <si>
    <t>CDM - TOOL 25</t>
  </si>
  <si>
    <t>CDM - TOOL 26</t>
  </si>
  <si>
    <t>CDM - TOOL 27</t>
  </si>
  <si>
    <t>CDM - TOOL 28</t>
  </si>
  <si>
    <t>CDM - TOOL 29</t>
  </si>
  <si>
    <t>CDM - TOOL 30</t>
  </si>
  <si>
    <t>CDM - TOOL 31</t>
  </si>
  <si>
    <t>CDM - TOOL 32</t>
  </si>
  <si>
    <t>CDM - TOOL 33</t>
  </si>
  <si>
    <t>CDM - AR-TOOL02</t>
  </si>
  <si>
    <t>CDM - AR-TOOL03</t>
  </si>
  <si>
    <t>CDM - AR-TOOL08</t>
  </si>
  <si>
    <t>CDM - AR-TOOL12</t>
  </si>
  <si>
    <t>CDM - AR-TOOL14</t>
  </si>
  <si>
    <t>CDM - AR-TOOL15</t>
  </si>
  <si>
    <t>CDM - AR-TOOL16</t>
  </si>
  <si>
    <t>CDM - AR-TOOL17</t>
  </si>
  <si>
    <t>CDM - AR-TOOL18</t>
  </si>
  <si>
    <t>CDM - AR-TOOL19</t>
  </si>
  <si>
    <t>GS - METHODOLOGY FOR METERED &amp; MEASURED ENERGY COOKING DEVICES</t>
  </si>
  <si>
    <t>GS - METHODOLOGY FOR RETROFIT ENERGY EFFICIENCY MEASURES IN SHIPPING</t>
  </si>
  <si>
    <t>GS - SOIL ORGANIC CARBON ACTIVITY MODULE FOR APPLICATION OF ORGANIC SOIL IMPROVERS FROM PULP AND PAPER MILL SLUDGES</t>
  </si>
  <si>
    <t xml:space="preserve">GS - REDUCED EMISSIONS FROM COOKING AND HEATING:TECHNOLOGIES AND PRACTICES TO DISPLACE DECENTRALIZED THERMAL ENERGY CONSUMPTION (TPDDTEC) </t>
  </si>
  <si>
    <t>GS - CARBON SEQUESTRATION THROUGH ACCELERATED CARBONATION OF CONCRETE AGGREGATE</t>
  </si>
  <si>
    <t>VCS - VM0001</t>
  </si>
  <si>
    <t>VCS - VM0002</t>
  </si>
  <si>
    <t>VCS - VM0003</t>
  </si>
  <si>
    <t>VCS - VM0004</t>
  </si>
  <si>
    <t>VCS - VM0005</t>
  </si>
  <si>
    <t>VCS - VM0006</t>
  </si>
  <si>
    <t>VCS - VM0007</t>
  </si>
  <si>
    <t>VCS - VM0008</t>
  </si>
  <si>
    <t>VCS - VM0009</t>
  </si>
  <si>
    <t>VCS - VM0010</t>
  </si>
  <si>
    <t>VCS - VM0011</t>
  </si>
  <si>
    <t>VCS - VM0012</t>
  </si>
  <si>
    <t>VCS - VM0013</t>
  </si>
  <si>
    <t>VCS - VM0014</t>
  </si>
  <si>
    <t>VCS - VM0015</t>
  </si>
  <si>
    <t>VCS - VM0016</t>
  </si>
  <si>
    <t>VCS - VM0017</t>
  </si>
  <si>
    <t>VCS - VM0018</t>
  </si>
  <si>
    <t>VCS - VM0019</t>
  </si>
  <si>
    <t>VCS - VM0020</t>
  </si>
  <si>
    <t>VCS - VM0021</t>
  </si>
  <si>
    <t>VCS - VM0022</t>
  </si>
  <si>
    <t>VCS - VM0023</t>
  </si>
  <si>
    <t>VCS - VM0024</t>
  </si>
  <si>
    <t>VCS - VM0025</t>
  </si>
  <si>
    <t>VCS - VM0026</t>
  </si>
  <si>
    <t>VCS - VM0027</t>
  </si>
  <si>
    <t>VCS - VM0028</t>
  </si>
  <si>
    <t>VCS - VM0029</t>
  </si>
  <si>
    <t>VCS - VM0030</t>
  </si>
  <si>
    <t>VCS - VM0031</t>
  </si>
  <si>
    <t>VCS - VM0032</t>
  </si>
  <si>
    <t>VCS - VM0033</t>
  </si>
  <si>
    <t>VCS - VM0034</t>
  </si>
  <si>
    <t>VCS - VM0035</t>
  </si>
  <si>
    <t>VCS - VM0036</t>
  </si>
  <si>
    <t>VCS - VM0037</t>
  </si>
  <si>
    <t>VCS - VM0038</t>
  </si>
  <si>
    <t>VCS - VM0039</t>
  </si>
  <si>
    <t>VCS - VM0040</t>
  </si>
  <si>
    <t>VCS - VM0041</t>
  </si>
  <si>
    <t>VCS - VM0042</t>
  </si>
  <si>
    <t>VCS - VM0043</t>
  </si>
  <si>
    <t>VCS - VM0044</t>
  </si>
  <si>
    <t>VCS - VM0045</t>
  </si>
  <si>
    <t>VCS - VM0046</t>
  </si>
  <si>
    <t>VCS - VM0047</t>
  </si>
  <si>
    <t>VCS - VMR0001</t>
  </si>
  <si>
    <t>VCS - VMR0002</t>
  </si>
  <si>
    <t>VCS - VMR0003</t>
  </si>
  <si>
    <t>VCS - VMR0004</t>
  </si>
  <si>
    <t>VCS - VMR0006</t>
  </si>
  <si>
    <t>VCS - VMR0007</t>
  </si>
  <si>
    <t>VCS - VMR0008</t>
  </si>
  <si>
    <t>ID_PM044</t>
  </si>
  <si>
    <t>ID_PM043</t>
  </si>
  <si>
    <t>ID_PM042</t>
  </si>
  <si>
    <t>ID_PM041</t>
  </si>
  <si>
    <t>ID_PM040</t>
  </si>
  <si>
    <t>ID_PM039</t>
  </si>
  <si>
    <t>ID_AM028</t>
  </si>
  <si>
    <t>ID_AM027</t>
  </si>
  <si>
    <t>ID_AM026</t>
  </si>
  <si>
    <t>ID_AM025</t>
  </si>
  <si>
    <t>ID_AM024</t>
  </si>
  <si>
    <t>ID_AM023</t>
  </si>
  <si>
    <t>ID_AM022</t>
  </si>
  <si>
    <t>ID_AM021</t>
  </si>
  <si>
    <t>ID_AM020</t>
  </si>
  <si>
    <t>ID_AM006</t>
  </si>
  <si>
    <t>VN_PM028</t>
  </si>
  <si>
    <t>ID_AM019</t>
  </si>
  <si>
    <t>VN_PM027</t>
  </si>
  <si>
    <t>ID_AM018</t>
  </si>
  <si>
    <t>ID_AM007</t>
  </si>
  <si>
    <t>TH_PM026</t>
  </si>
  <si>
    <t>VN_PM026</t>
  </si>
  <si>
    <t>VN_PM025</t>
  </si>
  <si>
    <t>TH_PM025</t>
  </si>
  <si>
    <t>ID_AM009</t>
  </si>
  <si>
    <t>VN_PM024</t>
  </si>
  <si>
    <t>ID_AM017</t>
  </si>
  <si>
    <t>TH_PM024</t>
  </si>
  <si>
    <t>ID_AM016</t>
  </si>
  <si>
    <t>VN_PM023</t>
  </si>
  <si>
    <t>TH_PM023</t>
  </si>
  <si>
    <t>ID_AM015</t>
  </si>
  <si>
    <t>TH_PM022</t>
  </si>
  <si>
    <t>VN_AM015</t>
  </si>
  <si>
    <t>VN_AM009</t>
  </si>
  <si>
    <t>ID_AM014</t>
  </si>
  <si>
    <t>TH_PM021</t>
  </si>
  <si>
    <t>TH_AM017</t>
  </si>
  <si>
    <t>ID_AM013</t>
  </si>
  <si>
    <t>VN_AM014</t>
  </si>
  <si>
    <t>VN_AM013</t>
  </si>
  <si>
    <t>TH_AM016</t>
  </si>
  <si>
    <t>VN_AM012</t>
  </si>
  <si>
    <t>TH_AM015</t>
  </si>
  <si>
    <t>ID_AM011</t>
  </si>
  <si>
    <t>TH_AM001</t>
  </si>
  <si>
    <t>VN_AM011</t>
  </si>
  <si>
    <t>ID_AM012</t>
  </si>
  <si>
    <t>VN_AM010</t>
  </si>
  <si>
    <t>TH_AM014</t>
  </si>
  <si>
    <t>ID_AM008</t>
  </si>
  <si>
    <t>VN_AM006</t>
  </si>
  <si>
    <t>TH_AM013</t>
  </si>
  <si>
    <t>TH_AM012</t>
  </si>
  <si>
    <t>VN_AM004</t>
  </si>
  <si>
    <t>ID_AM005</t>
  </si>
  <si>
    <t>ID_AM004</t>
  </si>
  <si>
    <t>TH_AM011</t>
  </si>
  <si>
    <t>VN_AM003</t>
  </si>
  <si>
    <t>ID_AM003</t>
  </si>
  <si>
    <t>VN_AM002</t>
  </si>
  <si>
    <t>TH_AM010</t>
  </si>
  <si>
    <t>ID_AM002</t>
  </si>
  <si>
    <t>TH_AM009</t>
  </si>
  <si>
    <t>ID_AM010</t>
  </si>
  <si>
    <t>VN_AM008</t>
  </si>
  <si>
    <t>TH_AM008</t>
  </si>
  <si>
    <t>TH_AM005</t>
  </si>
  <si>
    <t>VN_AM007</t>
  </si>
  <si>
    <t>TH_AM007</t>
  </si>
  <si>
    <t>VN_AM001</t>
  </si>
  <si>
    <t>MM_PM007</t>
  </si>
  <si>
    <t>TH_AM006</t>
  </si>
  <si>
    <t>MM_PM006</t>
  </si>
  <si>
    <t>VN_AM005</t>
  </si>
  <si>
    <t>KH_AM004</t>
  </si>
  <si>
    <t>TH_AM002</t>
  </si>
  <si>
    <t>KH_AM005</t>
  </si>
  <si>
    <t>BD_PM005</t>
  </si>
  <si>
    <t>MM_AM005</t>
  </si>
  <si>
    <t>TH_AM004</t>
  </si>
  <si>
    <t>LA_AM004</t>
  </si>
  <si>
    <t>BD_AM001</t>
  </si>
  <si>
    <t>MN_AM003</t>
  </si>
  <si>
    <t>MM_AM004</t>
  </si>
  <si>
    <t>KE_AM003</t>
  </si>
  <si>
    <t>LA_AM003</t>
  </si>
  <si>
    <t>MM_AM003</t>
  </si>
  <si>
    <t>CR_AM003</t>
  </si>
  <si>
    <t>KH_AM003</t>
  </si>
  <si>
    <t>PH_PM003</t>
  </si>
  <si>
    <t>TH_AM003</t>
  </si>
  <si>
    <t>CL_AM001</t>
  </si>
  <si>
    <t>ET_AM003</t>
  </si>
  <si>
    <t>BD_AM003</t>
  </si>
  <si>
    <t>BD_AM002</t>
  </si>
  <si>
    <t>ET_AM002</t>
  </si>
  <si>
    <t>KE_AM002</t>
  </si>
  <si>
    <t>CR_AM002</t>
  </si>
  <si>
    <t>LA_AM002</t>
  </si>
  <si>
    <t>KH_AM002</t>
  </si>
  <si>
    <t>MV_AM002</t>
  </si>
  <si>
    <t>MM_AM002</t>
  </si>
  <si>
    <t>PH_AM002</t>
  </si>
  <si>
    <t>MN_AM002</t>
  </si>
  <si>
    <t>CL_AM002</t>
  </si>
  <si>
    <t>PW_AM001</t>
  </si>
  <si>
    <t>PH_AM001</t>
  </si>
  <si>
    <t>KE_AM001</t>
  </si>
  <si>
    <t>KH_AM001</t>
  </si>
  <si>
    <t>SA_AM001</t>
  </si>
  <si>
    <t>MN_AM001</t>
  </si>
  <si>
    <t>MM_AM001</t>
  </si>
  <si>
    <t>CR_AM001</t>
  </si>
  <si>
    <t>ID_AM001</t>
  </si>
  <si>
    <t>MX_AM001</t>
  </si>
  <si>
    <t>ET_AM001</t>
  </si>
  <si>
    <t>LA_AM001</t>
  </si>
  <si>
    <t>MV_AM001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</si>
</sst>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1"/>
      <color theme="1"/>
      <name val="Calibri"/>
      <family val="2"/>
      <scheme val="minor"/>
    </font>
    <font>
      <u/>
      <sz val="11"/>
      <color theme="10"/>
      <name val="Calibri"/>
      <family val="2"/>
      <scheme val="minor"/>
    </font>
    <font>
      <b/>
      <sz val="14"/>
      <color theme="1"/>
      <name val="Calibri"/>
      <family val="2"/>
      <scheme val="minor"/>
    </font>
    <font>
      <sz val="11"/>
      <name val="Calibri"/>
      <family val="2"/>
      <scheme val="minor"/>
    </font>
    <font>
      <b/>
      <sz val="11"/>
      <color theme="1"/>
      <name val="Calibri"/>
      <family val="2"/>
      <scheme val="minor"/>
    </font>
    <font>
      <b/>
      <sz val="14"/>
      <color rgb="FF000000"/>
      <name val="Calibri"/>
      <family val="2"/>
      <scheme val="minor"/>
    </font>
    <font>
      <sz val="11"/>
      <color rgb="FF000000"/>
      <name val="Calibri"/>
      <family val="2"/>
      <scheme val="minor"/>
    </font>
    <font>
      <b/>
      <sz val="16"/>
      <color rgb="FF000000"/>
      <name val="Calibri"/>
      <family val="2"/>
      <scheme val="minor"/>
    </font>
    <font>
      <sz val="11"/>
      <color rgb="FF000000"/>
      <name val="Calibri"/>
      <family val="2"/>
    </font>
    <font>
      <b/>
      <sz val="11"/>
      <color rgb="FF000000"/>
      <name val="Calibri"/>
      <family val="2"/>
    </font>
    <font>
      <b/>
      <sz val="18"/>
      <color theme="1"/>
      <name val="Calibri"/>
      <family val="2"/>
      <scheme val="minor"/>
    </font>
    <font>
      <u/>
      <sz val="11"/>
      <color theme="1"/>
      <name val="Calibri"/>
      <family val="2"/>
      <scheme val="minor"/>
    </font>
  </fonts>
  <fills count="12">
    <fill>
      <patternFill patternType="none"/>
    </fill>
    <fill>
      <patternFill patternType="gray125"/>
    </fill>
    <fill>
      <patternFill patternType="solid">
        <fgColor theme="0" tint="-0.249977111117893"/>
        <bgColor indexed="64"/>
      </patternFill>
    </fill>
    <fill>
      <patternFill patternType="solid">
        <fgColor rgb="FF92D050"/>
        <bgColor indexed="64"/>
      </patternFill>
    </fill>
    <fill>
      <patternFill patternType="solid">
        <fgColor rgb="FFBFBFBF"/>
        <bgColor rgb="FF000000"/>
      </patternFill>
    </fill>
    <fill>
      <patternFill patternType="solid">
        <fgColor theme="9" tint="0.79998168889431442"/>
        <bgColor indexed="64"/>
      </patternFill>
    </fill>
    <fill>
      <patternFill patternType="solid">
        <fgColor theme="0" tint="-0.499984740745262"/>
        <bgColor indexed="64"/>
      </patternFill>
    </fill>
    <fill>
      <patternFill patternType="solid">
        <fgColor theme="0" tint="-0.34998626667073579"/>
        <bgColor indexed="64"/>
      </patternFill>
    </fill>
    <fill>
      <patternFill patternType="solid">
        <fgColor theme="0" tint="-0.14999847407452621"/>
        <bgColor indexed="64"/>
      </patternFill>
    </fill>
    <fill>
      <patternFill patternType="solid">
        <fgColor theme="2" tint="-9.9978637043366805E-2"/>
        <bgColor indexed="64"/>
      </patternFill>
    </fill>
    <fill>
      <patternFill patternType="solid">
        <fgColor rgb="FFE2EFDA"/>
        <bgColor rgb="FF000000"/>
      </patternFill>
    </fill>
    <fill>
      <patternFill patternType="solid">
        <fgColor rgb="FFFFFF00"/>
        <bgColor indexed="64"/>
      </patternFill>
    </fill>
  </fills>
  <borders count="28">
    <border>
      <left/>
      <right/>
      <top/>
      <bottom/>
      <diagonal/>
    </border>
    <border>
      <left style="medium">
        <color rgb="FF000000"/>
      </left>
      <right/>
      <top style="medium">
        <color rgb="FF000000"/>
      </top>
      <bottom style="thin">
        <color rgb="FF000000"/>
      </bottom>
      <diagonal/>
    </border>
    <border>
      <left style="thin">
        <color rgb="FF000000"/>
      </left>
      <right style="medium">
        <color rgb="FF000000"/>
      </right>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bottom/>
      <diagonal/>
    </border>
    <border>
      <left style="medium">
        <color rgb="FF000000"/>
      </left>
      <right/>
      <top style="medium">
        <color rgb="FF000000"/>
      </top>
      <bottom style="medium">
        <color rgb="FF000000"/>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style="thin">
        <color rgb="FF000000"/>
      </top>
      <bottom style="medium">
        <color rgb="FF000000"/>
      </bottom>
      <diagonal/>
    </border>
    <border>
      <left style="medium">
        <color rgb="FF000000"/>
      </left>
      <right/>
      <top style="thin">
        <color rgb="FF000000"/>
      </top>
      <bottom style="thin">
        <color rgb="FF000000"/>
      </bottom>
      <diagonal/>
    </border>
    <border>
      <left style="medium">
        <color rgb="FF000000"/>
      </left>
      <right/>
      <top style="thin">
        <color rgb="FF000000"/>
      </top>
      <bottom style="medium">
        <color rgb="FF000000"/>
      </bottom>
      <diagonal/>
    </border>
    <border>
      <left/>
      <right style="thin">
        <color rgb="FF000000"/>
      </right>
      <top/>
      <bottom/>
      <diagonal/>
    </border>
    <border>
      <left/>
      <right style="medium">
        <color rgb="FF000000"/>
      </right>
      <top/>
      <bottom style="thin">
        <color rgb="FF000000"/>
      </bottom>
      <diagonal/>
    </border>
    <border>
      <left/>
      <right style="medium">
        <color rgb="FF000000"/>
      </right>
      <top style="thin">
        <color rgb="FF000000"/>
      </top>
      <bottom style="thin">
        <color rgb="FF000000"/>
      </bottom>
      <diagonal/>
    </border>
    <border>
      <left/>
      <right style="medium">
        <color rgb="FF000000"/>
      </right>
      <top style="thin">
        <color rgb="FF000000"/>
      </top>
      <bottom style="medium">
        <color rgb="FF000000"/>
      </bottom>
      <diagonal/>
    </border>
    <border>
      <left style="thin">
        <color rgb="FF000000"/>
      </left>
      <right style="thin">
        <color rgb="FF000000"/>
      </right>
      <top/>
      <bottom/>
      <diagonal/>
    </border>
    <border>
      <left style="medium">
        <color rgb="FF000000"/>
      </left>
      <right/>
      <top style="medium">
        <color rgb="FF000000"/>
      </top>
      <bottom/>
      <diagonal/>
    </border>
    <border>
      <left style="medium">
        <color rgb="FF000000"/>
      </left>
      <right/>
      <top/>
      <bottom style="thin">
        <color rgb="FF000000"/>
      </bottom>
      <diagonal/>
    </border>
    <border>
      <left/>
      <right style="medium">
        <color rgb="FF000000"/>
      </right>
      <top/>
      <bottom style="medium">
        <color rgb="FF000000"/>
      </bottom>
      <diagonal/>
    </border>
    <border>
      <left style="medium">
        <color rgb="FF000000"/>
      </left>
      <right style="medium">
        <color rgb="FF000000"/>
      </right>
      <top/>
      <bottom style="thin">
        <color rgb="FF000000"/>
      </bottom>
      <diagonal/>
    </border>
    <border>
      <left/>
      <right/>
      <top style="thick">
        <color auto="1"/>
      </top>
      <bottom style="thick">
        <color auto="1"/>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2">
    <xf numFmtId="0" fontId="0" fillId="0" borderId="0"/>
    <xf numFmtId="0" fontId="1" fillId="0" borderId="0" applyNumberFormat="0" applyFill="0" applyBorder="0" applyAlignment="0" applyProtection="0"/>
  </cellStyleXfs>
  <cellXfs count="90">
    <xf numFmtId="0" fontId="0" fillId="0" borderId="0" xfId="0"/>
    <xf numFmtId="0" fontId="2" fillId="0" borderId="0" xfId="0" applyFont="1"/>
    <xf numFmtId="0" fontId="2" fillId="0" borderId="0" xfId="0" applyFont="1" applyAlignment="1">
      <alignment horizontal="left"/>
    </xf>
    <xf numFmtId="0" fontId="0" fillId="2" borderId="0" xfId="0" applyFill="1"/>
    <xf numFmtId="0" fontId="0" fillId="0" borderId="0" xfId="0" applyAlignment="1">
      <alignment horizontal="left"/>
    </xf>
    <xf numFmtId="0" fontId="0" fillId="0" borderId="0" xfId="0" applyAlignment="1">
      <alignment wrapText="1"/>
    </xf>
    <xf numFmtId="0" fontId="0" fillId="3" borderId="0" xfId="0" applyFill="1"/>
    <xf numFmtId="0" fontId="0" fillId="3" borderId="0" xfId="0" applyFill="1" applyAlignment="1">
      <alignment wrapText="1"/>
    </xf>
    <xf numFmtId="0" fontId="0" fillId="3" borderId="0" xfId="0" applyFill="1" applyAlignment="1">
      <alignment horizontal="left"/>
    </xf>
    <xf numFmtId="0" fontId="0" fillId="0" borderId="1" xfId="0" applyBorder="1"/>
    <xf numFmtId="0" fontId="0" fillId="0" borderId="4" xfId="0" applyBorder="1"/>
    <xf numFmtId="0" fontId="0" fillId="0" borderId="3" xfId="0" applyBorder="1" applyAlignment="1">
      <alignment horizontal="center" vertical="center" wrapText="1"/>
    </xf>
    <xf numFmtId="0" fontId="0" fillId="0" borderId="5" xfId="0" applyBorder="1" applyAlignment="1">
      <alignment horizontal="center" vertical="center"/>
    </xf>
    <xf numFmtId="0" fontId="0" fillId="0" borderId="5" xfId="0" applyBorder="1" applyAlignment="1">
      <alignment horizontal="center" vertical="center" wrapText="1"/>
    </xf>
    <xf numFmtId="0" fontId="0" fillId="0" borderId="8" xfId="0" applyBorder="1"/>
    <xf numFmtId="0" fontId="0" fillId="0" borderId="9" xfId="0" applyBorder="1"/>
    <xf numFmtId="0" fontId="0" fillId="0" borderId="11" xfId="0" applyBorder="1" applyAlignment="1">
      <alignment horizontal="center" vertical="center" wrapText="1"/>
    </xf>
    <xf numFmtId="0" fontId="0" fillId="0" borderId="12" xfId="0" applyBorder="1" applyAlignment="1">
      <alignment horizontal="center" vertical="center" wrapText="1"/>
    </xf>
    <xf numFmtId="0" fontId="0" fillId="0" borderId="13" xfId="0" applyBorder="1" applyAlignment="1">
      <alignment horizontal="center" vertical="center" wrapText="1"/>
    </xf>
    <xf numFmtId="0" fontId="0" fillId="0" borderId="15" xfId="0" applyBorder="1"/>
    <xf numFmtId="9" fontId="0" fillId="0" borderId="17" xfId="0" applyNumberFormat="1" applyBorder="1" applyAlignment="1">
      <alignment horizontal="center" vertical="center" wrapText="1"/>
    </xf>
    <xf numFmtId="9" fontId="0" fillId="0" borderId="3" xfId="0" applyNumberFormat="1" applyBorder="1" applyAlignment="1">
      <alignment horizontal="center" vertical="center"/>
    </xf>
    <xf numFmtId="0" fontId="0" fillId="0" borderId="18" xfId="0" applyBorder="1" applyAlignment="1">
      <alignment horizontal="center" vertical="center"/>
    </xf>
    <xf numFmtId="0" fontId="0" fillId="0" borderId="6" xfId="0" applyBorder="1" applyAlignment="1">
      <alignment horizontal="center" vertical="center"/>
    </xf>
    <xf numFmtId="0" fontId="0" fillId="0" borderId="7" xfId="0" applyBorder="1" applyAlignment="1">
      <alignment horizontal="center" vertical="center"/>
    </xf>
    <xf numFmtId="9" fontId="0" fillId="0" borderId="5" xfId="0" applyNumberFormat="1" applyBorder="1" applyAlignment="1">
      <alignment horizontal="center" vertical="center"/>
    </xf>
    <xf numFmtId="0" fontId="0" fillId="0" borderId="16" xfId="0" applyBorder="1" applyAlignment="1">
      <alignment horizontal="center" vertical="center"/>
    </xf>
    <xf numFmtId="0" fontId="0" fillId="0" borderId="8" xfId="0" applyBorder="1" applyAlignment="1">
      <alignment horizontal="center" vertical="center"/>
    </xf>
    <xf numFmtId="0" fontId="0" fillId="0" borderId="9" xfId="0" applyBorder="1" applyAlignment="1">
      <alignment horizontal="center" vertical="center"/>
    </xf>
    <xf numFmtId="0" fontId="2" fillId="0" borderId="0" xfId="0" applyFont="1" applyAlignment="1">
      <alignment horizontal="left" wrapText="1"/>
    </xf>
    <xf numFmtId="0" fontId="2" fillId="0" borderId="0" xfId="0" applyFont="1" applyAlignment="1">
      <alignment wrapText="1"/>
    </xf>
    <xf numFmtId="0" fontId="3" fillId="3" borderId="0" xfId="0" applyFont="1" applyFill="1"/>
    <xf numFmtId="0" fontId="1" fillId="0" borderId="0" xfId="1" applyAlignment="1">
      <alignment wrapText="1"/>
    </xf>
    <xf numFmtId="0" fontId="0" fillId="0" borderId="0" xfId="0" applyAlignment="1">
      <alignment horizontal="left" wrapText="1"/>
    </xf>
    <xf numFmtId="0" fontId="3" fillId="3" borderId="0" xfId="0" applyFont="1" applyFill="1" applyAlignment="1">
      <alignment wrapText="1"/>
    </xf>
    <xf numFmtId="0" fontId="3" fillId="3" borderId="0" xfId="0" applyFont="1" applyFill="1" applyAlignment="1">
      <alignment horizontal="left"/>
    </xf>
    <xf numFmtId="0" fontId="6" fillId="5" borderId="0" xfId="0" applyFont="1" applyFill="1"/>
    <xf numFmtId="0" fontId="6" fillId="5" borderId="0" xfId="0" applyFont="1" applyFill="1" applyAlignment="1">
      <alignment horizontal="left"/>
    </xf>
    <xf numFmtId="0" fontId="0" fillId="5" borderId="0" xfId="0" applyFill="1" applyAlignment="1">
      <alignment wrapText="1"/>
    </xf>
    <xf numFmtId="0" fontId="6" fillId="5" borderId="0" xfId="0" applyFont="1" applyFill="1" applyAlignment="1">
      <alignment horizontal="right"/>
    </xf>
    <xf numFmtId="0" fontId="2" fillId="6" borderId="0" xfId="0" applyFont="1" applyFill="1"/>
    <xf numFmtId="0" fontId="4" fillId="0" borderId="19" xfId="0" applyFont="1" applyBorder="1" applyAlignment="1">
      <alignment wrapText="1"/>
    </xf>
    <xf numFmtId="0" fontId="4" fillId="3" borderId="19" xfId="0" applyFont="1" applyFill="1" applyBorder="1"/>
    <xf numFmtId="0" fontId="4" fillId="0" borderId="19" xfId="0" applyFont="1" applyBorder="1"/>
    <xf numFmtId="0" fontId="4" fillId="7" borderId="0" xfId="0" applyFont="1" applyFill="1"/>
    <xf numFmtId="10" fontId="0" fillId="0" borderId="0" xfId="0" applyNumberFormat="1"/>
    <xf numFmtId="0" fontId="2" fillId="0" borderId="19" xfId="0" applyFont="1" applyBorder="1"/>
    <xf numFmtId="0" fontId="2" fillId="3" borderId="19" xfId="0" applyFont="1" applyFill="1" applyBorder="1"/>
    <xf numFmtId="0" fontId="4" fillId="0" borderId="0" xfId="0" applyFont="1"/>
    <xf numFmtId="0" fontId="6" fillId="0" borderId="0" xfId="0" applyFont="1" applyAlignment="1">
      <alignment horizontal="left"/>
    </xf>
    <xf numFmtId="0" fontId="0" fillId="5" borderId="0" xfId="0" applyFill="1"/>
    <xf numFmtId="0" fontId="6" fillId="0" borderId="0" xfId="0" applyFont="1"/>
    <xf numFmtId="0" fontId="5" fillId="0" borderId="0" xfId="0" applyFont="1" applyAlignment="1">
      <alignment horizontal="left" wrapText="1"/>
    </xf>
    <xf numFmtId="0" fontId="5" fillId="0" borderId="0" xfId="0" applyFont="1" applyAlignment="1">
      <alignment horizontal="left"/>
    </xf>
    <xf numFmtId="0" fontId="5" fillId="0" borderId="0" xfId="0" applyFont="1" applyAlignment="1">
      <alignment wrapText="1"/>
    </xf>
    <xf numFmtId="0" fontId="5" fillId="0" borderId="0" xfId="0" applyFont="1" applyAlignment="1">
      <alignment horizontal="center"/>
    </xf>
    <xf numFmtId="0" fontId="8" fillId="0" borderId="0" xfId="0" applyFont="1" applyAlignment="1">
      <alignment wrapText="1"/>
    </xf>
    <xf numFmtId="0" fontId="0" fillId="0" borderId="0" xfId="0" applyAlignment="1">
      <alignment horizontal="right"/>
    </xf>
    <xf numFmtId="0" fontId="5" fillId="0" borderId="0" xfId="0" applyFont="1" applyAlignment="1">
      <alignment horizontal="center" vertical="center" wrapText="1"/>
    </xf>
    <xf numFmtId="0" fontId="5" fillId="0" borderId="0" xfId="0" applyFont="1" applyAlignment="1">
      <alignment horizontal="center" vertical="center"/>
    </xf>
    <xf numFmtId="0" fontId="6" fillId="0" borderId="0" xfId="0" applyFont="1" applyAlignment="1">
      <alignment horizontal="center" vertical="center"/>
    </xf>
    <xf numFmtId="0" fontId="6" fillId="3" borderId="0" xfId="0" applyFont="1" applyFill="1"/>
    <xf numFmtId="0" fontId="6" fillId="0" borderId="0" xfId="0" applyFont="1" applyAlignment="1">
      <alignment horizontal="left" wrapText="1"/>
    </xf>
    <xf numFmtId="0" fontId="10" fillId="8" borderId="20" xfId="0" applyFont="1" applyFill="1" applyBorder="1" applyAlignment="1">
      <alignment horizontal="center"/>
    </xf>
    <xf numFmtId="0" fontId="10" fillId="8" borderId="21" xfId="0" applyFont="1" applyFill="1" applyBorder="1" applyAlignment="1">
      <alignment horizontal="center"/>
    </xf>
    <xf numFmtId="0" fontId="0" fillId="0" borderId="22" xfId="0" applyBorder="1"/>
    <xf numFmtId="0" fontId="0" fillId="0" borderId="23" xfId="0" applyBorder="1" applyAlignment="1">
      <alignment horizontal="center"/>
    </xf>
    <xf numFmtId="0" fontId="0" fillId="0" borderId="24" xfId="0" applyBorder="1"/>
    <xf numFmtId="0" fontId="0" fillId="0" borderId="25" xfId="0" applyBorder="1" applyAlignment="1">
      <alignment horizontal="center"/>
    </xf>
    <xf numFmtId="14" fontId="0" fillId="0" borderId="0" xfId="0" applyNumberFormat="1" applyAlignment="1">
      <alignment horizontal="left"/>
    </xf>
    <xf numFmtId="0" fontId="0" fillId="5" borderId="0" xfId="0" applyFill="1" applyAlignment="1">
      <alignment horizontal="left"/>
    </xf>
    <xf numFmtId="0" fontId="6" fillId="0" borderId="0" xfId="0" applyFont="1" applyAlignment="1">
      <alignment wrapText="1"/>
    </xf>
    <xf numFmtId="14" fontId="0" fillId="0" borderId="0" xfId="0" applyNumberFormat="1" applyAlignment="1">
      <alignment horizontal="left" wrapText="1"/>
    </xf>
    <xf numFmtId="0" fontId="4" fillId="0" borderId="26" xfId="0" applyFont="1" applyBorder="1" applyAlignment="1">
      <alignment horizontal="center" vertical="top"/>
    </xf>
    <xf numFmtId="0" fontId="4" fillId="0" borderId="27" xfId="0" applyFont="1" applyBorder="1" applyAlignment="1">
      <alignment horizontal="center" vertical="top" wrapText="1"/>
    </xf>
    <xf numFmtId="0" fontId="0" fillId="9" borderId="0" xfId="0" applyFill="1"/>
    <xf numFmtId="0" fontId="6" fillId="10" borderId="0" xfId="0" applyFont="1" applyFill="1" applyAlignment="1">
      <alignment wrapText="1"/>
    </xf>
    <xf numFmtId="2" fontId="0" fillId="3" borderId="0" xfId="0" applyNumberFormat="1" applyFill="1" applyAlignment="1">
      <alignment horizontal="left"/>
    </xf>
    <xf numFmtId="0" fontId="0" fillId="11" borderId="0" xfId="0" applyFill="1" applyAlignment="1">
      <alignment horizontal="left"/>
    </xf>
    <xf numFmtId="0" fontId="0" fillId="11" borderId="0" xfId="0" applyFill="1"/>
    <xf numFmtId="0" fontId="5" fillId="4" borderId="0" xfId="0" applyFont="1" applyFill="1" applyAlignment="1">
      <alignment horizontal="center"/>
    </xf>
    <xf numFmtId="0" fontId="2" fillId="2" borderId="0" xfId="0" applyFont="1" applyFill="1" applyAlignment="1">
      <alignment horizontal="center"/>
    </xf>
    <xf numFmtId="0" fontId="2" fillId="2" borderId="0" xfId="0" applyFont="1" applyFill="1" applyAlignment="1">
      <alignment horizontal="center" vertical="center" wrapText="1"/>
    </xf>
    <xf numFmtId="0" fontId="5" fillId="2" borderId="0" xfId="0" applyFont="1" applyFill="1" applyAlignment="1">
      <alignment horizontal="center"/>
    </xf>
    <xf numFmtId="0" fontId="6" fillId="10" borderId="0" xfId="0" applyFont="1" applyFill="1" applyAlignment="1">
      <alignment horizontal="left"/>
    </xf>
    <xf numFmtId="0" fontId="7" fillId="4" borderId="0" xfId="0" applyFont="1" applyFill="1" applyAlignment="1">
      <alignment horizontal="center" vertical="center" wrapText="1"/>
    </xf>
    <xf numFmtId="0" fontId="0" fillId="0" borderId="10" xfId="0" applyBorder="1" applyAlignment="1">
      <alignment horizontal="center"/>
    </xf>
    <xf numFmtId="0" fontId="0" fillId="0" borderId="14" xfId="0" applyBorder="1" applyAlignment="1">
      <alignment horizontal="center"/>
    </xf>
    <xf numFmtId="0" fontId="0" fillId="0" borderId="2" xfId="0" applyBorder="1" applyAlignment="1">
      <alignment horizontal="center"/>
    </xf>
    <xf numFmtId="0" fontId="6" fillId="10" borderId="0" xfId="0" applyFont="1" applyFill="1" applyAlignme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3.xml"/><Relationship Id="rId10" Type="http://schemas.openxmlformats.org/officeDocument/2006/relationships/worksheet" Target="worksheets/sheet10.xml"/><Relationship Id="rId19"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1076325</xdr:colOff>
      <xdr:row>11</xdr:row>
      <xdr:rowOff>104775</xdr:rowOff>
    </xdr:from>
    <xdr:to>
      <xdr:col>5</xdr:col>
      <xdr:colOff>2115640</xdr:colOff>
      <xdr:row>42</xdr:row>
      <xdr:rowOff>143705</xdr:rowOff>
    </xdr:to>
    <xdr:pic>
      <xdr:nvPicPr>
        <xdr:cNvPr id="2" name="Picture 1">
          <a:extLst>
            <a:ext uri="{FF2B5EF4-FFF2-40B4-BE49-F238E27FC236}">
              <a16:creationId xmlns:a16="http://schemas.microsoft.com/office/drawing/2014/main" id="{B24363D0-7AD6-4134-A2A1-08EBA7862B9B}"/>
            </a:ext>
          </a:extLst>
        </xdr:cNvPr>
        <xdr:cNvPicPr>
          <a:picLocks noChangeAspect="1"/>
        </xdr:cNvPicPr>
      </xdr:nvPicPr>
      <xdr:blipFill>
        <a:blip xmlns:r="http://schemas.openxmlformats.org/officeDocument/2006/relationships" r:embed="rId1"/>
        <a:stretch>
          <a:fillRect/>
        </a:stretch>
      </xdr:blipFill>
      <xdr:spPr>
        <a:xfrm>
          <a:off x="1076325" y="4295775"/>
          <a:ext cx="7802065" cy="594443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91440</xdr:colOff>
      <xdr:row>0</xdr:row>
      <xdr:rowOff>114300</xdr:rowOff>
    </xdr:from>
    <xdr:to>
      <xdr:col>12</xdr:col>
      <xdr:colOff>591989</xdr:colOff>
      <xdr:row>24</xdr:row>
      <xdr:rowOff>90294</xdr:rowOff>
    </xdr:to>
    <xdr:pic>
      <xdr:nvPicPr>
        <xdr:cNvPr id="2" name="Picture 1">
          <a:extLst>
            <a:ext uri="{FF2B5EF4-FFF2-40B4-BE49-F238E27FC236}">
              <a16:creationId xmlns:a16="http://schemas.microsoft.com/office/drawing/2014/main" id="{21E4A4D1-E5C2-4BEF-A4DD-EF3048603DBF}"/>
            </a:ext>
          </a:extLst>
        </xdr:cNvPr>
        <xdr:cNvPicPr>
          <a:picLocks noChangeAspect="1"/>
        </xdr:cNvPicPr>
      </xdr:nvPicPr>
      <xdr:blipFill>
        <a:blip xmlns:r="http://schemas.openxmlformats.org/officeDocument/2006/relationships" r:embed="rId1"/>
        <a:stretch>
          <a:fillRect/>
        </a:stretch>
      </xdr:blipFill>
      <xdr:spPr>
        <a:xfrm>
          <a:off x="91440" y="114300"/>
          <a:ext cx="7815749" cy="4547994"/>
        </a:xfrm>
        <a:prstGeom prst="rect">
          <a:avLst/>
        </a:prstGeom>
      </xdr:spPr>
    </xdr:pic>
    <xdr:clientData/>
  </xdr:twoCellAnchor>
  <xdr:twoCellAnchor editAs="oneCell">
    <xdr:from>
      <xdr:col>13</xdr:col>
      <xdr:colOff>480060</xdr:colOff>
      <xdr:row>1</xdr:row>
      <xdr:rowOff>30480</xdr:rowOff>
    </xdr:from>
    <xdr:to>
      <xdr:col>27</xdr:col>
      <xdr:colOff>29657</xdr:colOff>
      <xdr:row>24</xdr:row>
      <xdr:rowOff>122293</xdr:rowOff>
    </xdr:to>
    <xdr:pic>
      <xdr:nvPicPr>
        <xdr:cNvPr id="3" name="Picture 2">
          <a:extLst>
            <a:ext uri="{FF2B5EF4-FFF2-40B4-BE49-F238E27FC236}">
              <a16:creationId xmlns:a16="http://schemas.microsoft.com/office/drawing/2014/main" id="{8D090D18-23FD-4A8E-ACAE-D239292467C6}"/>
            </a:ext>
          </a:extLst>
        </xdr:cNvPr>
        <xdr:cNvPicPr>
          <a:picLocks noChangeAspect="1"/>
        </xdr:cNvPicPr>
      </xdr:nvPicPr>
      <xdr:blipFill>
        <a:blip xmlns:r="http://schemas.openxmlformats.org/officeDocument/2006/relationships" r:embed="rId2"/>
        <a:stretch>
          <a:fillRect/>
        </a:stretch>
      </xdr:blipFill>
      <xdr:spPr>
        <a:xfrm>
          <a:off x="8404860" y="220980"/>
          <a:ext cx="8083997" cy="4473313"/>
        </a:xfrm>
        <a:prstGeom prst="rect">
          <a:avLst/>
        </a:prstGeom>
      </xdr:spPr>
    </xdr:pic>
    <xdr:clientData/>
  </xdr:twoCellAnchor>
  <xdr:twoCellAnchor editAs="oneCell">
    <xdr:from>
      <xdr:col>28</xdr:col>
      <xdr:colOff>0</xdr:colOff>
      <xdr:row>1</xdr:row>
      <xdr:rowOff>0</xdr:rowOff>
    </xdr:from>
    <xdr:to>
      <xdr:col>40</xdr:col>
      <xdr:colOff>512742</xdr:colOff>
      <xdr:row>26</xdr:row>
      <xdr:rowOff>396</xdr:rowOff>
    </xdr:to>
    <xdr:pic>
      <xdr:nvPicPr>
        <xdr:cNvPr id="4" name="Picture 3">
          <a:extLst>
            <a:ext uri="{FF2B5EF4-FFF2-40B4-BE49-F238E27FC236}">
              <a16:creationId xmlns:a16="http://schemas.microsoft.com/office/drawing/2014/main" id="{0FBFD85A-2B76-40E3-BFD5-16354D13EF0E}"/>
            </a:ext>
          </a:extLst>
        </xdr:cNvPr>
        <xdr:cNvPicPr>
          <a:picLocks noChangeAspect="1"/>
        </xdr:cNvPicPr>
      </xdr:nvPicPr>
      <xdr:blipFill>
        <a:blip xmlns:r="http://schemas.openxmlformats.org/officeDocument/2006/relationships" r:embed="rId3"/>
        <a:stretch>
          <a:fillRect/>
        </a:stretch>
      </xdr:blipFill>
      <xdr:spPr>
        <a:xfrm>
          <a:off x="17068800" y="190500"/>
          <a:ext cx="7827942" cy="4762896"/>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Max Pinnola" id="{EDB444CF-2790-4AB7-B204-98D2BBD27EBD}" userId="6071b2e426a8e48f" providerId="Windows Live"/>
  <person displayName="Jailine Molina" id="{37D24CCD-FF48-462B-9AE0-C8B6005E5DD6}" userId="f3e4387646bbb898" providerId="Windows Live"/>
  <person displayName="Jailine Molina" id="{B43DCF59-EE6E-442B-8CF9-E45FF952394E}" userId="S::jailine.molina@envisionblockchain.com::dcbde9ba-19ec-4293-81b0-e7f5b6f86adb"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G35" dT="2023-06-14T17:02:08.23" personId="{B43DCF59-EE6E-442B-8CF9-E45FF952394E}" id="{631DF173-96A6-4E2B-A6E0-12C29C643916}">
    <text>Eq 2</text>
  </threadedComment>
  <threadedComment ref="G44" dT="2023-10-09T19:38:22.34" personId="{37D24CCD-FF48-462B-9AE0-C8B6005E5DD6}" id="{2FDC315B-3B7A-4B81-935E-1E2B235F0138}">
    <text>Eq 5</text>
  </threadedComment>
  <threadedComment ref="G45" dT="2023-10-17T13:59:15.76" personId="{B43DCF59-EE6E-442B-8CF9-E45FF952394E}" id="{75461B99-4285-4369-A091-EEAE22400B79}">
    <text>Summed for properties</text>
  </threadedComment>
  <threadedComment ref="G46" dT="2023-10-17T13:59:23.25" personId="{B43DCF59-EE6E-442B-8CF9-E45FF952394E}" id="{FB1A9F67-E97A-4F62-A61A-7AF22578AF3F}">
    <text>Summed for properties</text>
  </threadedComment>
  <threadedComment ref="G66" dT="2023-06-14T17:02:14.89" personId="{B43DCF59-EE6E-442B-8CF9-E45FF952394E}" id="{3A6B75B0-2844-4D33-AA32-92322E0BC730}">
    <text>Eq 3</text>
  </threadedComment>
  <threadedComment ref="G74" dT="2023-06-14T17:52:56.60" personId="{B43DCF59-EE6E-442B-8CF9-E45FF952394E}" id="{AFABE37B-D09D-410C-832B-F5F50D4C98B6}">
    <text>Eq 4</text>
  </threadedComment>
  <threadedComment ref="G100" dT="2023-06-14T17:02:14.89" personId="{B43DCF59-EE6E-442B-8CF9-E45FF952394E}" id="{2E1415A0-DF54-41ED-A52C-C83FAFF2A416}">
    <text>Eq 3</text>
  </threadedComment>
  <threadedComment ref="G108" dT="2023-06-14T17:52:56.60" personId="{B43DCF59-EE6E-442B-8CF9-E45FF952394E}" id="{513F3625-693D-4455-8718-A9A6129DCE46}">
    <text>Eq 4</text>
  </threadedComment>
</ThreadedComments>
</file>

<file path=xl/threadedComments/threadedComment2.xml><?xml version="1.0" encoding="utf-8"?>
<ThreadedComments xmlns="http://schemas.microsoft.com/office/spreadsheetml/2018/threadedcomments" xmlns:x="http://schemas.openxmlformats.org/spreadsheetml/2006/main">
  <threadedComment ref="F4" dT="2023-09-11T16:43:47.38" personId="{B43DCF59-EE6E-442B-8CF9-E45FF952394E}" id="{87DB7106-B821-4DAA-818D-087CAAF3FADD}">
    <text>Eq 3</text>
  </threadedComment>
  <threadedComment ref="F6" dT="2023-09-11T16:43:47.38" personId="{B43DCF59-EE6E-442B-8CF9-E45FF952394E}" id="{4819A760-51C0-4DB9-B8CB-59681AE40FB8}">
    <text>Eq 3</text>
  </threadedComment>
  <threadedComment ref="F11" dT="2023-09-11T16:49:57.34" personId="{B43DCF59-EE6E-442B-8CF9-E45FF952394E}" id="{799DA06C-B282-4582-AE08-121CC2D57CB4}">
    <text>Eq 4</text>
  </threadedComment>
  <threadedComment ref="F22" dT="2023-09-11T20:22:43.98" personId="{B43DCF59-EE6E-442B-8CF9-E45FF952394E}" id="{D0439484-B395-406B-ABD8-578944DD7174}">
    <text>Eq 5</text>
  </threadedComment>
  <threadedComment ref="F30" dT="2023-09-11T20:44:10.79" personId="{B43DCF59-EE6E-442B-8CF9-E45FF952394E}" id="{878FA89A-F49D-45C2-AACA-EB5D5484F558}">
    <text>Eq 9</text>
  </threadedComment>
</ThreadedComments>
</file>

<file path=xl/threadedComments/threadedComment3.xml><?xml version="1.0" encoding="utf-8"?>
<ThreadedComments xmlns="http://schemas.microsoft.com/office/spreadsheetml/2018/threadedcomments" xmlns:x="http://schemas.openxmlformats.org/spreadsheetml/2006/main">
  <threadedComment ref="F4" dT="2023-09-13T18:24:57.68" personId="{B43DCF59-EE6E-442B-8CF9-E45FF952394E}" id="{5272A54B-2879-42CE-9869-BFAB4CD54D0C}">
    <text>Eq 10</text>
  </threadedComment>
  <threadedComment ref="F28" dT="2023-09-11T16:49:57.34" personId="{B43DCF59-EE6E-442B-8CF9-E45FF952394E}" id="{25BACC75-C53F-4651-899C-7A3DC68E021D}">
    <text>Eq 4</text>
  </threadedComment>
  <threadedComment ref="F39" dT="2023-09-11T20:22:43.98" personId="{B43DCF59-EE6E-442B-8CF9-E45FF952394E}" id="{64E30601-FE5A-433F-AC5C-C122C6236439}">
    <text>Eq 5</text>
  </threadedComment>
  <threadedComment ref="F51" dT="2023-09-11T16:49:57.34" personId="{B43DCF59-EE6E-442B-8CF9-E45FF952394E}" id="{6EB21064-C1C2-4A88-AD8F-BA1E1F67C6C6}">
    <text>Eq 4</text>
  </threadedComment>
  <threadedComment ref="F62" dT="2023-09-11T20:22:43.98" personId="{B43DCF59-EE6E-442B-8CF9-E45FF952394E}" id="{5F0E75E7-E79F-4890-A310-97094F2722C0}">
    <text>Eq 5</text>
  </threadedComment>
</ThreadedComments>
</file>

<file path=xl/threadedComments/threadedComment4.xml><?xml version="1.0" encoding="utf-8"?>
<ThreadedComments xmlns="http://schemas.microsoft.com/office/spreadsheetml/2018/threadedcomments" xmlns:x="http://schemas.openxmlformats.org/spreadsheetml/2006/main">
  <threadedComment ref="A2" dT="2023-09-15T20:21:14.99" personId="{B43DCF59-EE6E-442B-8CF9-E45FF952394E}" id="{BDDAD0C7-B826-48DC-B19B-F036B692F8C3}">
    <text>Equations for this calculation approach are not included because of the hourly requirement (functionality for 1000+ fields of data needs to be available)</text>
  </threadedComment>
  <threadedComment ref="F3" dT="2023-09-15T18:50:06.08" personId="{B43DCF59-EE6E-442B-8CF9-E45FF952394E}" id="{80081F13-60F7-4453-A430-139B922A3FCF}">
    <text>Eq 12</text>
  </threadedComment>
</ThreadedComments>
</file>

<file path=xl/threadedComments/threadedComment5.xml><?xml version="1.0" encoding="utf-8"?>
<ThreadedComments xmlns="http://schemas.microsoft.com/office/spreadsheetml/2018/threadedcomments" xmlns:x="http://schemas.openxmlformats.org/spreadsheetml/2006/main">
  <threadedComment ref="F4" dT="2023-09-11T16:43:47.38" personId="{B43DCF59-EE6E-442B-8CF9-E45FF952394E}" id="{D3512A7D-832C-4843-BB61-8FE603153021}">
    <text>Eq 3</text>
  </threadedComment>
  <threadedComment ref="F6" dT="2023-09-11T16:43:47.38" personId="{B43DCF59-EE6E-442B-8CF9-E45FF952394E}" id="{FB4FD31F-9EB0-4453-917E-C03A88581E3C}">
    <text>Eq 3</text>
  </threadedComment>
  <threadedComment ref="F11" dT="2023-09-11T16:49:57.34" personId="{B43DCF59-EE6E-442B-8CF9-E45FF952394E}" id="{2B467125-BF2F-44BC-9C13-28437D578A1B}">
    <text>Eq 4</text>
  </threadedComment>
  <threadedComment ref="F22" dT="2023-09-11T20:22:43.98" personId="{B43DCF59-EE6E-442B-8CF9-E45FF952394E}" id="{4F8D7787-519E-4F33-BEA5-29D53554FD4E}">
    <text>Eq 5</text>
  </threadedComment>
  <threadedComment ref="F30" dT="2023-09-11T20:44:10.79" personId="{B43DCF59-EE6E-442B-8CF9-E45FF952394E}" id="{7980614E-1C12-42F3-88CB-9329CA125D10}">
    <text>Eq 9</text>
  </threadedComment>
</ThreadedComments>
</file>

<file path=xl/threadedComments/threadedComment6.xml><?xml version="1.0" encoding="utf-8"?>
<ThreadedComments xmlns="http://schemas.microsoft.com/office/spreadsheetml/2018/threadedcomments" xmlns:x="http://schemas.openxmlformats.org/spreadsheetml/2006/main">
  <threadedComment ref="F8" dT="2023-09-18T21:05:04.93" personId="{B43DCF59-EE6E-442B-8CF9-E45FF952394E}" id="{2D5A1275-B9AD-44AA-B9A4-8533B5329700}">
    <text>Eq 16</text>
  </threadedComment>
  <threadedComment ref="F10" dT="2023-09-18T21:05:04.93" personId="{B43DCF59-EE6E-442B-8CF9-E45FF952394E}" id="{9DC79130-02FE-474E-BAF8-E474B2E1526C}">
    <text>Eq 16</text>
  </threadedComment>
  <threadedComment ref="F15" dT="2023-09-18T21:05:04.93" personId="{B43DCF59-EE6E-442B-8CF9-E45FF952394E}" id="{EA53B8D4-C3E2-4C9E-BB57-9BF09CB936F8}">
    <text>Eq 16</text>
  </threadedComment>
  <threadedComment ref="F24" dT="2023-09-18T21:05:04.93" personId="{B43DCF59-EE6E-442B-8CF9-E45FF952394E}" id="{EC70B093-88F9-49A8-9541-92A470BDA348}">
    <text>Eq 16</text>
  </threadedComment>
</ThreadedComments>
</file>

<file path=xl/threadedComments/threadedComment7.xml><?xml version="1.0" encoding="utf-8"?>
<ThreadedComments xmlns="http://schemas.microsoft.com/office/spreadsheetml/2018/threadedcomments" xmlns:x="http://schemas.openxmlformats.org/spreadsheetml/2006/main">
  <threadedComment ref="A4" dT="2023-09-29T15:58:18.25" personId="{EDB444CF-2790-4AB7-B204-98D2BBD27EBD}" id="{D3611422-9714-44B9-92CD-11A191A255D0}">
    <text xml:space="preserve">Help Text: The Conference of the Parties serving as the meeting of the Parties to the Kyoto Protocol (CMP), at its fifth and sixth session established simplified modalities for demonstrating additionality for project activities up to 5 MW that employ renewable energy as their primary technology, for energy efficiency project activities that aim to achieve energy savings at a scale of no more than 20 GWh per year and for other project activities that aim to achieve GHG emission reductions at a scale of no more than 20 ktCO2e per year. This methodological tool provides a general framework to demonstrate and assess the additionality of these project activities. 
</text>
  </threadedComment>
  <threadedComment ref="A5" dT="2023-09-29T15:58:38.74" personId="{EDB444CF-2790-4AB7-B204-98D2BBD27EBD}" id="{89A4ADAF-478A-49FD-A18B-5ED3947F0A01}">
    <text xml:space="preserve">Help Text: The Conference of the Parties serving as the meeting of the Parties to the Kyoto Protocol (CMP), at its fifth and sixth session established simplified modalities for demonstrating additionality for project activities up to 5 MW that employ renewable energy as their primary technology, for energy efficiency project activities that aim to achieve energy savings at a scale of no more than 20 GWh per year and for other project activities that aim to achieve GHG emission reductions at a scale of no more than 20 ktCO2e per year. This methodological tool provides a general framework to demonstrate and assess the additionality of these project activities. 
</text>
  </threadedComment>
  <threadedComment ref="A12" dT="2023-09-29T16:59:24.43" personId="{EDB444CF-2790-4AB7-B204-98D2BBD27EBD}" id="{9F467401-802A-4861-9AA3-732A05EA1ACD}">
    <text xml:space="preserve">Help Text: Qualifying technologies/measures include: (i) Solar technologies (photovoltaic and solar thermal electricity generation); (ii) Building-integrated wind turbines or rooftop wind turbines; (iii) Micro/pico-hydro; (iv) Micro/pico-wind turbine; (v) PV-Wind hybrid; (vi) Geothermal; (vii) Biomass gasification/biogas; (viii) Solar water heating system; (ix) Clean and energy efficient cookstoves. </text>
  </threadedComment>
  <threadedComment ref="A13" dT="2023-09-29T17:29:40.91" personId="{EDB444CF-2790-4AB7-B204-98D2BBD27EBD}" id="{467BF86E-9CA6-43DD-935A-712A53CE3026}">
    <text xml:space="preserve">Help Text: 
i) “Specific renewable energy technologies/measures” refers to grid connected renewable energy technologies of installed capacity equal to or smaller than 5 MW. 
ii) The ratio of installed capacity of the specific grid connected renewable energy technology in the total installed grid connected power generation capacity in the host country shall be equal to or less than three per cent. 
Iii) Most recent available data on the percentage of contributions of specific renewable energy technologies shall be provided to demonstrate compliance with the three per cent threshold. In no case, shall data older than three years from the date of submission be used. 
iv) Technologies/measures recommended by DNAs and approved by the Board to be additional in the host country remain valid for three years from the date of approval. However, additionality of eligible project activities applying the methodological tool remains valid for the entire crediting period. 
v) DNA submissions shall include the specific grid connected renewable electricity generation technologies that are being recommended and provide the required data as indicated above (e.g., wind power, biomass power, geothermal power, hydropower). 
</text>
  </threadedComment>
  <threadedComment ref="A24" dT="2023-09-29T21:27:02.47" personId="{EDB444CF-2790-4AB7-B204-98D2BBD27EBD}" id="{1CF19339-1EB0-41CD-B14E-EA682E8F1563}">
    <text>Help Text: The market penetration shall be determined using one of the following options: (a) Official statistics or reports, relevant industry association reports or peer-reviewed literature; (b) Results of a sampling survey conducted by project participants or a third party as per the latest version of “Standard: Sampling and surveys for CDM project activities and programme of activities”; covering technologies/measures providing similar services as the project technology/measure.
Help Text: If the market penetration is determined using the data based on annual sales of units, the most recent three years’ data available at the time of submission of CDM-PDD or CDMCPA-DD for validation/inclusion shall be used. Exceptionally, historical sales data covering less than three years, but a minimum of one year may be used with due justifications (e.g. demonstrated unavailability of data despite the efforts made).</text>
  </threadedComment>
  <threadedComment ref="A25" dT="2023-09-29T21:25:01.33" personId="{EDB444CF-2790-4AB7-B204-98D2BBD27EBD}" id="{C054E2E5-3629-4C72-B8CD-78F2A4184F23}">
    <text xml:space="preserve">Help Text: The stock data should be used only if there is no sales data. </text>
  </threadedComment>
  <threadedComment ref="A25" dT="2023-09-29T21:27:11.46" personId="{EDB444CF-2790-4AB7-B204-98D2BBD27EBD}" id="{02EA9DDD-530E-45FE-B2D6-106ABDD14B2D}" parentId="{C054E2E5-3629-4C72-B8CD-78F2A4184F23}">
    <text xml:space="preserve">Help Text: The market penetration shall be determined using one of the following options: (a) Official statistics or reports, relevant industry association reports or peer-reviewed literature; (b) Results of a sampling survey conducted by project participants or a third party as per the latest version of “Standard: Sampling and surveys for CDM project activities and programme of activities”; covering technologies/measures providing similar services as the project technology/measure.
To determine the market penetration using the data based on the stock of units, the most recent data available at the time of submission of the CDM-PDD or CDM-CPA-DD for validation/inclusion, shall be used, and the data vintage used shall not include data older than three years prior to: (a) the start date of the CDM project activity; or (b) the start of validation/inclusion, whichever is earlier. </text>
  </threadedComment>
</ThreadedComments>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mailto:JD.xlamps@gmail.com" TargetMode="External"/><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3" Type="http://schemas.microsoft.com/office/2017/10/relationships/threadedComment" Target="../threadedComments/threadedComment7.xml"/><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9.xml.rels><?xml version="1.0" encoding="UTF-8" standalone="yes"?>
<Relationships xmlns="http://schemas.openxmlformats.org/package/2006/relationships"><Relationship Id="rId3" Type="http://schemas.microsoft.com/office/2017/10/relationships/threadedComment" Target="../threadedComments/threadedComment6.xml"/><Relationship Id="rId2" Type="http://schemas.openxmlformats.org/officeDocument/2006/relationships/comments" Target="../comments6.xml"/><Relationship Id="rId1"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5C050A-D994-4348-92C5-3FDB56C888FF}">
  <dimension ref="A1:I116"/>
  <sheetViews>
    <sheetView tabSelected="1" topLeftCell="A105" workbookViewId="0">
      <selection activeCell="H45" sqref="H45"/>
    </sheetView>
  </sheetViews>
  <sheetFormatPr defaultRowHeight="15"/>
  <cols>
    <col min="1" max="1" width="12.28515625" customWidth="1"/>
    <col min="2" max="2" width="13.7109375" customWidth="1"/>
    <col min="3" max="3" width="12" customWidth="1"/>
    <col min="4" max="4" width="18.5703125" bestFit="1" customWidth="1"/>
    <col min="5" max="5" width="53.28515625" bestFit="1" customWidth="1"/>
    <col min="6" max="6" width="16.140625" customWidth="1"/>
    <col min="7" max="7" width="55.42578125" customWidth="1"/>
    <col min="8" max="8" width="67.7109375" customWidth="1"/>
    <col min="9" max="9" width="54" customWidth="1"/>
  </cols>
  <sheetData>
    <row r="1" spans="1:9" s="1" customFormat="1" ht="56.25">
      <c r="A1" s="30" t="s">
        <v>0</v>
      </c>
      <c r="B1" s="30" t="s">
        <v>1</v>
      </c>
      <c r="C1" s="29" t="s">
        <v>2</v>
      </c>
      <c r="D1" s="1" t="s">
        <v>3</v>
      </c>
      <c r="E1" s="1" t="s">
        <v>4</v>
      </c>
      <c r="F1" s="1" t="s">
        <v>5</v>
      </c>
      <c r="G1" s="2" t="s">
        <v>6</v>
      </c>
      <c r="H1" s="1" t="s">
        <v>7</v>
      </c>
      <c r="I1" s="1" t="s">
        <v>8</v>
      </c>
    </row>
    <row r="2" spans="1:9" ht="18.75">
      <c r="A2" s="81" t="s">
        <v>9</v>
      </c>
      <c r="B2" s="81"/>
      <c r="C2" s="81"/>
      <c r="D2" s="81"/>
      <c r="E2" s="81"/>
      <c r="F2" s="81"/>
      <c r="G2" s="81"/>
      <c r="H2" s="81"/>
      <c r="I2" s="81"/>
    </row>
    <row r="3" spans="1:9" ht="121.5">
      <c r="A3" s="51" t="s">
        <v>10</v>
      </c>
      <c r="B3" s="51"/>
      <c r="C3" s="51" t="s">
        <v>11</v>
      </c>
      <c r="D3" s="51" t="s">
        <v>12</v>
      </c>
      <c r="E3" s="51"/>
      <c r="F3" s="51" t="s">
        <v>13</v>
      </c>
      <c r="G3" s="51" t="s">
        <v>14</v>
      </c>
      <c r="H3" s="5" t="s">
        <v>15</v>
      </c>
      <c r="I3" s="5"/>
    </row>
    <row r="4" spans="1:9">
      <c r="A4" s="51" t="s">
        <v>10</v>
      </c>
      <c r="B4" s="51"/>
      <c r="C4" s="51" t="s">
        <v>10</v>
      </c>
      <c r="D4" s="51" t="s">
        <v>12</v>
      </c>
      <c r="E4" s="51" t="s">
        <v>16</v>
      </c>
      <c r="F4" s="51" t="s">
        <v>13</v>
      </c>
      <c r="G4" s="51" t="s">
        <v>17</v>
      </c>
      <c r="H4" s="5" t="s">
        <v>18</v>
      </c>
      <c r="I4" s="5"/>
    </row>
    <row r="5" spans="1:9">
      <c r="A5" s="51" t="s">
        <v>10</v>
      </c>
      <c r="B5" s="51"/>
      <c r="C5" s="51" t="s">
        <v>10</v>
      </c>
      <c r="D5" s="51" t="s">
        <v>12</v>
      </c>
      <c r="E5" s="51" t="s">
        <v>19</v>
      </c>
      <c r="F5" s="51" t="s">
        <v>13</v>
      </c>
      <c r="G5" t="s">
        <v>20</v>
      </c>
      <c r="H5" s="5" t="s">
        <v>21</v>
      </c>
      <c r="I5" s="5"/>
    </row>
    <row r="6" spans="1:9">
      <c r="A6" s="51" t="s">
        <v>10</v>
      </c>
      <c r="B6" s="51"/>
      <c r="C6" s="51" t="s">
        <v>10</v>
      </c>
      <c r="D6" s="51" t="s">
        <v>12</v>
      </c>
      <c r="E6" s="51"/>
      <c r="F6" s="51" t="s">
        <v>13</v>
      </c>
      <c r="G6" s="51" t="s">
        <v>22</v>
      </c>
      <c r="H6" s="5" t="s">
        <v>23</v>
      </c>
      <c r="I6" s="5"/>
    </row>
    <row r="7" spans="1:9">
      <c r="A7" s="51" t="s">
        <v>10</v>
      </c>
      <c r="B7" s="51"/>
      <c r="C7" s="51" t="s">
        <v>10</v>
      </c>
      <c r="D7" s="51" t="s">
        <v>12</v>
      </c>
      <c r="E7" s="51" t="s">
        <v>16</v>
      </c>
      <c r="F7" s="51" t="s">
        <v>13</v>
      </c>
      <c r="G7" s="51" t="s">
        <v>24</v>
      </c>
      <c r="H7" s="5" t="s">
        <v>25</v>
      </c>
      <c r="I7" s="5"/>
    </row>
    <row r="8" spans="1:9">
      <c r="A8" s="51" t="s">
        <v>10</v>
      </c>
      <c r="B8" s="51"/>
      <c r="C8" s="51" t="s">
        <v>10</v>
      </c>
      <c r="D8" s="51" t="s">
        <v>12</v>
      </c>
      <c r="E8" s="51" t="s">
        <v>26</v>
      </c>
      <c r="F8" s="51" t="s">
        <v>13</v>
      </c>
      <c r="G8" s="51" t="s">
        <v>27</v>
      </c>
      <c r="H8" s="5" t="s">
        <v>28</v>
      </c>
      <c r="I8" s="5"/>
    </row>
    <row r="9" spans="1:9">
      <c r="A9" s="51" t="s">
        <v>10</v>
      </c>
      <c r="B9" s="51"/>
      <c r="C9" s="51" t="s">
        <v>10</v>
      </c>
      <c r="D9" s="51" t="s">
        <v>12</v>
      </c>
      <c r="E9" s="51" t="s">
        <v>29</v>
      </c>
      <c r="F9" s="51" t="s">
        <v>13</v>
      </c>
      <c r="G9" s="51" t="s">
        <v>30</v>
      </c>
      <c r="H9" s="5" t="s">
        <v>31</v>
      </c>
      <c r="I9" s="5"/>
    </row>
    <row r="10" spans="1:9" ht="45">
      <c r="A10" s="51" t="s">
        <v>10</v>
      </c>
      <c r="B10" s="51"/>
      <c r="C10" s="51" t="s">
        <v>10</v>
      </c>
      <c r="D10" s="51" t="s">
        <v>32</v>
      </c>
      <c r="E10" s="51" t="s">
        <v>33</v>
      </c>
      <c r="F10" s="51" t="s">
        <v>13</v>
      </c>
      <c r="G10" s="71" t="s">
        <v>34</v>
      </c>
      <c r="H10" t="s">
        <v>35</v>
      </c>
      <c r="I10" s="5"/>
    </row>
    <row r="11" spans="1:9" ht="60.75">
      <c r="A11" s="51" t="s">
        <v>10</v>
      </c>
      <c r="B11" s="51"/>
      <c r="C11" s="51" t="s">
        <v>10</v>
      </c>
      <c r="D11" s="51" t="s">
        <v>12</v>
      </c>
      <c r="E11" s="51"/>
      <c r="F11" s="51" t="s">
        <v>13</v>
      </c>
      <c r="G11" s="51" t="s">
        <v>36</v>
      </c>
      <c r="H11" s="5" t="s">
        <v>37</v>
      </c>
      <c r="I11" s="5"/>
    </row>
    <row r="12" spans="1:9">
      <c r="A12" s="51" t="s">
        <v>10</v>
      </c>
      <c r="B12" s="51"/>
      <c r="C12" s="51" t="s">
        <v>10</v>
      </c>
      <c r="D12" s="51" t="s">
        <v>12</v>
      </c>
      <c r="E12" s="51" t="s">
        <v>38</v>
      </c>
      <c r="F12" s="51" t="s">
        <v>13</v>
      </c>
      <c r="G12" s="51" t="s">
        <v>39</v>
      </c>
      <c r="H12" s="5" t="s">
        <v>40</v>
      </c>
      <c r="I12" s="5"/>
    </row>
    <row r="13" spans="1:9">
      <c r="A13" s="51" t="s">
        <v>10</v>
      </c>
      <c r="B13" s="51"/>
      <c r="C13" s="51" t="s">
        <v>10</v>
      </c>
      <c r="D13" s="51" t="s">
        <v>41</v>
      </c>
      <c r="E13" s="51"/>
      <c r="F13" s="51" t="s">
        <v>13</v>
      </c>
      <c r="G13" s="51" t="s">
        <v>42</v>
      </c>
      <c r="H13" s="5" t="s">
        <v>43</v>
      </c>
      <c r="I13" s="32"/>
    </row>
    <row r="14" spans="1:9">
      <c r="A14" s="51" t="s">
        <v>10</v>
      </c>
      <c r="B14" s="51"/>
      <c r="C14" s="51" t="s">
        <v>10</v>
      </c>
      <c r="D14" s="51" t="s">
        <v>12</v>
      </c>
      <c r="E14" s="51"/>
      <c r="F14" s="51" t="s">
        <v>13</v>
      </c>
      <c r="G14" s="51" t="s">
        <v>44</v>
      </c>
      <c r="H14" s="5" t="s">
        <v>45</v>
      </c>
      <c r="I14" s="5"/>
    </row>
    <row r="15" spans="1:9">
      <c r="A15" s="51" t="s">
        <v>10</v>
      </c>
      <c r="B15" s="51"/>
      <c r="C15" s="51" t="s">
        <v>10</v>
      </c>
      <c r="D15" s="51" t="s">
        <v>46</v>
      </c>
      <c r="E15" s="51" t="s">
        <v>47</v>
      </c>
      <c r="F15" s="51" t="s">
        <v>13</v>
      </c>
      <c r="G15" s="51" t="s">
        <v>48</v>
      </c>
      <c r="H15" s="5" t="s">
        <v>49</v>
      </c>
      <c r="I15" s="5"/>
    </row>
    <row r="16" spans="1:9">
      <c r="A16" s="51" t="s">
        <v>10</v>
      </c>
      <c r="B16" s="51"/>
      <c r="C16" s="51" t="s">
        <v>10</v>
      </c>
      <c r="D16" s="51" t="s">
        <v>50</v>
      </c>
      <c r="E16" s="51"/>
      <c r="F16" s="51" t="s">
        <v>13</v>
      </c>
      <c r="G16" s="51" t="s">
        <v>51</v>
      </c>
      <c r="H16" s="5" t="s">
        <v>52</v>
      </c>
      <c r="I16" s="5"/>
    </row>
    <row r="17" spans="1:9">
      <c r="A17" s="51" t="s">
        <v>10</v>
      </c>
      <c r="B17" s="51"/>
      <c r="C17" s="51" t="s">
        <v>10</v>
      </c>
      <c r="D17" s="51" t="s">
        <v>53</v>
      </c>
      <c r="E17" s="51"/>
      <c r="F17" s="51" t="s">
        <v>13</v>
      </c>
      <c r="G17" s="51" t="s">
        <v>54</v>
      </c>
      <c r="H17" s="32" t="s">
        <v>55</v>
      </c>
      <c r="I17" s="5"/>
    </row>
    <row r="18" spans="1:9">
      <c r="A18" s="51" t="s">
        <v>10</v>
      </c>
      <c r="B18" s="51"/>
      <c r="C18" s="51" t="s">
        <v>10</v>
      </c>
      <c r="D18" s="51" t="s">
        <v>12</v>
      </c>
      <c r="E18" s="51" t="s">
        <v>56</v>
      </c>
      <c r="F18" s="51" t="s">
        <v>13</v>
      </c>
      <c r="G18" t="s">
        <v>57</v>
      </c>
      <c r="H18" s="5" t="s">
        <v>40</v>
      </c>
      <c r="I18" s="5"/>
    </row>
    <row r="19" spans="1:9">
      <c r="A19" s="51"/>
      <c r="B19" s="51"/>
      <c r="C19" s="51" t="s">
        <v>10</v>
      </c>
      <c r="D19" s="51" t="s">
        <v>12</v>
      </c>
      <c r="E19" s="51"/>
      <c r="F19" s="51" t="s">
        <v>13</v>
      </c>
      <c r="G19" t="s">
        <v>58</v>
      </c>
      <c r="H19" s="5" t="s">
        <v>11</v>
      </c>
      <c r="I19" s="5"/>
    </row>
    <row r="20" spans="1:9">
      <c r="A20" s="51" t="s">
        <v>10</v>
      </c>
      <c r="B20" s="51"/>
      <c r="C20" s="51" t="s">
        <v>10</v>
      </c>
      <c r="D20" s="51" t="s">
        <v>12</v>
      </c>
      <c r="E20" s="51"/>
      <c r="F20" s="51" t="s">
        <v>13</v>
      </c>
      <c r="G20" s="51" t="s">
        <v>59</v>
      </c>
      <c r="H20" s="33" t="s">
        <v>11</v>
      </c>
      <c r="I20" s="33"/>
    </row>
    <row r="21" spans="1:9">
      <c r="A21" s="51" t="s">
        <v>10</v>
      </c>
      <c r="B21" s="51"/>
      <c r="C21" s="51" t="s">
        <v>10</v>
      </c>
      <c r="D21" s="51" t="s">
        <v>12</v>
      </c>
      <c r="E21" s="51"/>
      <c r="F21" s="51" t="s">
        <v>13</v>
      </c>
      <c r="G21" s="51" t="s">
        <v>60</v>
      </c>
      <c r="H21" s="5" t="s">
        <v>11</v>
      </c>
      <c r="I21" s="33"/>
    </row>
    <row r="22" spans="1:9">
      <c r="A22" s="51" t="s">
        <v>10</v>
      </c>
      <c r="B22" s="51"/>
      <c r="C22" s="51" t="s">
        <v>10</v>
      </c>
      <c r="D22" s="51" t="s">
        <v>12</v>
      </c>
      <c r="E22" s="51"/>
      <c r="F22" s="51" t="s">
        <v>13</v>
      </c>
      <c r="G22" t="s">
        <v>61</v>
      </c>
      <c r="H22" s="5" t="s">
        <v>11</v>
      </c>
      <c r="I22" s="33"/>
    </row>
    <row r="23" spans="1:9">
      <c r="A23" s="51" t="s">
        <v>10</v>
      </c>
      <c r="B23" s="51"/>
      <c r="C23" s="51" t="s">
        <v>10</v>
      </c>
      <c r="D23" s="51" t="s">
        <v>62</v>
      </c>
      <c r="E23" s="51" t="s">
        <v>63</v>
      </c>
      <c r="F23" s="51" t="s">
        <v>13</v>
      </c>
      <c r="G23" s="51" t="s">
        <v>64</v>
      </c>
      <c r="H23" s="5" t="s">
        <v>65</v>
      </c>
      <c r="I23" s="33"/>
    </row>
    <row r="24" spans="1:9">
      <c r="A24" s="51" t="s">
        <v>10</v>
      </c>
      <c r="B24" s="51"/>
      <c r="C24" s="51" t="s">
        <v>10</v>
      </c>
      <c r="D24" s="51" t="s">
        <v>66</v>
      </c>
      <c r="E24" s="51" t="s">
        <v>67</v>
      </c>
      <c r="F24" s="51" t="s">
        <v>13</v>
      </c>
      <c r="G24" t="s">
        <v>68</v>
      </c>
      <c r="H24" s="72">
        <v>43829</v>
      </c>
      <c r="I24" s="33"/>
    </row>
    <row r="25" spans="1:9">
      <c r="A25" s="51" t="s">
        <v>10</v>
      </c>
      <c r="B25" s="51"/>
      <c r="C25" s="49" t="s">
        <v>10</v>
      </c>
      <c r="D25" s="51" t="s">
        <v>69</v>
      </c>
      <c r="E25" s="51" t="s">
        <v>70</v>
      </c>
      <c r="F25" s="51" t="s">
        <v>13</v>
      </c>
      <c r="G25" t="s">
        <v>71</v>
      </c>
      <c r="H25" s="33" t="s">
        <v>72</v>
      </c>
      <c r="I25" s="33"/>
    </row>
    <row r="26" spans="1:9">
      <c r="A26" s="51" t="s">
        <v>10</v>
      </c>
      <c r="B26" s="51"/>
      <c r="C26" s="49" t="s">
        <v>10</v>
      </c>
      <c r="D26" s="51" t="s">
        <v>69</v>
      </c>
      <c r="E26" s="51" t="s">
        <v>73</v>
      </c>
      <c r="F26" s="51" t="s">
        <v>13</v>
      </c>
      <c r="G26" s="49" t="s">
        <v>74</v>
      </c>
      <c r="H26" s="33" t="s">
        <v>72</v>
      </c>
      <c r="I26" s="33"/>
    </row>
    <row r="27" spans="1:9">
      <c r="A27" s="51" t="s">
        <v>10</v>
      </c>
      <c r="B27" s="51"/>
      <c r="C27" s="49" t="s">
        <v>11</v>
      </c>
      <c r="D27" s="51" t="s">
        <v>12</v>
      </c>
      <c r="E27" s="51"/>
      <c r="F27" s="51" t="s">
        <v>13</v>
      </c>
      <c r="G27" s="49" t="s">
        <v>75</v>
      </c>
      <c r="H27" s="33" t="s">
        <v>76</v>
      </c>
      <c r="I27" s="33"/>
    </row>
    <row r="28" spans="1:9" ht="30">
      <c r="A28" s="51" t="s">
        <v>10</v>
      </c>
      <c r="B28" s="51"/>
      <c r="C28" s="49" t="s">
        <v>10</v>
      </c>
      <c r="D28" s="51" t="s">
        <v>12</v>
      </c>
      <c r="E28" s="51"/>
      <c r="F28" s="51" t="s">
        <v>13</v>
      </c>
      <c r="G28" s="5" t="s">
        <v>77</v>
      </c>
      <c r="H28" t="s">
        <v>78</v>
      </c>
      <c r="I28" s="33"/>
    </row>
    <row r="29" spans="1:9">
      <c r="A29" s="51" t="s">
        <v>10</v>
      </c>
      <c r="B29" s="51"/>
      <c r="C29" s="49" t="s">
        <v>10</v>
      </c>
      <c r="D29" s="51" t="s">
        <v>12</v>
      </c>
      <c r="E29" s="51"/>
      <c r="F29" s="51" t="s">
        <v>13</v>
      </c>
      <c r="G29" t="s">
        <v>79</v>
      </c>
      <c r="H29" s="33" t="s">
        <v>13</v>
      </c>
      <c r="I29" s="33"/>
    </row>
    <row r="30" spans="1:9">
      <c r="A30" s="51" t="s">
        <v>10</v>
      </c>
      <c r="B30" s="51"/>
      <c r="C30" s="49" t="s">
        <v>10</v>
      </c>
      <c r="D30" s="51" t="s">
        <v>12</v>
      </c>
      <c r="E30" s="51" t="s">
        <v>80</v>
      </c>
      <c r="F30" s="51" t="s">
        <v>13</v>
      </c>
      <c r="G30" t="s">
        <v>81</v>
      </c>
      <c r="H30" s="33" t="s">
        <v>82</v>
      </c>
      <c r="I30" s="33"/>
    </row>
    <row r="31" spans="1:9">
      <c r="A31" s="51" t="s">
        <v>10</v>
      </c>
      <c r="B31" s="51"/>
      <c r="C31" s="49" t="s">
        <v>10</v>
      </c>
      <c r="D31" s="51" t="s">
        <v>12</v>
      </c>
      <c r="E31" s="51"/>
      <c r="F31" s="51" t="s">
        <v>13</v>
      </c>
      <c r="G31" t="s">
        <v>83</v>
      </c>
      <c r="H31" t="s">
        <v>84</v>
      </c>
      <c r="I31" s="33"/>
    </row>
    <row r="32" spans="1:9" ht="18.75">
      <c r="A32" s="80" t="s">
        <v>85</v>
      </c>
      <c r="B32" s="80"/>
      <c r="C32" s="80"/>
      <c r="D32" s="80"/>
      <c r="E32" s="80"/>
      <c r="F32" s="80"/>
      <c r="G32" s="80"/>
      <c r="H32" s="80"/>
      <c r="I32" s="80"/>
    </row>
    <row r="33" spans="1:9" ht="30">
      <c r="A33" s="36" t="s">
        <v>10</v>
      </c>
      <c r="B33" s="36"/>
      <c r="C33" s="37" t="s">
        <v>10</v>
      </c>
      <c r="D33" s="36" t="s">
        <v>86</v>
      </c>
      <c r="E33" s="36"/>
      <c r="F33" s="36" t="s">
        <v>6</v>
      </c>
      <c r="G33" s="38" t="s">
        <v>87</v>
      </c>
      <c r="H33" s="39" t="s">
        <v>88</v>
      </c>
      <c r="I33" s="36"/>
    </row>
    <row r="34" spans="1:9" ht="18.75">
      <c r="A34" s="81" t="s">
        <v>89</v>
      </c>
      <c r="B34" s="81"/>
      <c r="C34" s="81"/>
      <c r="D34" s="81"/>
      <c r="E34" s="81"/>
      <c r="F34" s="81"/>
      <c r="G34" s="81"/>
      <c r="H34" s="81"/>
      <c r="I34" s="81"/>
    </row>
    <row r="35" spans="1:9">
      <c r="A35" s="6" t="s">
        <v>11</v>
      </c>
      <c r="B35" s="6"/>
      <c r="C35" s="6" t="s">
        <v>11</v>
      </c>
      <c r="D35" s="6" t="s">
        <v>90</v>
      </c>
      <c r="E35" s="6"/>
      <c r="F35" s="6" t="s">
        <v>91</v>
      </c>
      <c r="G35" s="7" t="s">
        <v>92</v>
      </c>
      <c r="H35" s="8">
        <f>H36*H37*H38*H39/1000*H40*H41*H42</f>
        <v>9.1979999999999992E-2</v>
      </c>
      <c r="I35" s="6"/>
    </row>
    <row r="36" spans="1:9">
      <c r="A36" s="6" t="s">
        <v>11</v>
      </c>
      <c r="B36" s="6"/>
      <c r="C36" s="6" t="s">
        <v>11</v>
      </c>
      <c r="D36" s="6" t="s">
        <v>90</v>
      </c>
      <c r="E36" s="6"/>
      <c r="F36" s="6" t="s">
        <v>93</v>
      </c>
      <c r="G36" s="31" t="s">
        <v>94</v>
      </c>
      <c r="H36" s="8">
        <f>0.03</f>
        <v>0.03</v>
      </c>
      <c r="I36" s="6"/>
    </row>
    <row r="37" spans="1:9">
      <c r="A37" s="6" t="s">
        <v>11</v>
      </c>
      <c r="B37" s="6"/>
      <c r="C37" s="6" t="s">
        <v>11</v>
      </c>
      <c r="D37" s="6" t="s">
        <v>90</v>
      </c>
      <c r="E37" s="6"/>
      <c r="F37" s="8">
        <v>0</v>
      </c>
      <c r="G37" s="6" t="s">
        <v>95</v>
      </c>
      <c r="H37" s="8">
        <f>3.5</f>
        <v>3.5</v>
      </c>
      <c r="I37" s="6"/>
    </row>
    <row r="38" spans="1:9">
      <c r="A38" s="6" t="s">
        <v>11</v>
      </c>
      <c r="B38" s="6"/>
      <c r="C38" s="6" t="s">
        <v>11</v>
      </c>
      <c r="D38" s="6" t="s">
        <v>90</v>
      </c>
      <c r="E38" s="6"/>
      <c r="F38" s="6" t="s">
        <v>96</v>
      </c>
      <c r="G38" s="6" t="s">
        <v>97</v>
      </c>
      <c r="H38" s="8">
        <f>365</f>
        <v>365</v>
      </c>
      <c r="I38" s="6"/>
    </row>
    <row r="39" spans="1:9">
      <c r="A39" s="6" t="s">
        <v>11</v>
      </c>
      <c r="B39" s="6"/>
      <c r="C39" s="6" t="s">
        <v>11</v>
      </c>
      <c r="D39" s="6" t="s">
        <v>90</v>
      </c>
      <c r="E39" s="6"/>
      <c r="F39" s="6" t="s">
        <v>98</v>
      </c>
      <c r="G39" s="6" t="s">
        <v>99</v>
      </c>
      <c r="H39" s="8">
        <f>2.4</f>
        <v>2.4</v>
      </c>
      <c r="I39" s="6"/>
    </row>
    <row r="40" spans="1:9">
      <c r="A40" s="6" t="s">
        <v>11</v>
      </c>
      <c r="B40" s="6"/>
      <c r="C40" s="6" t="s">
        <v>11</v>
      </c>
      <c r="D40" s="6" t="s">
        <v>90</v>
      </c>
      <c r="E40" s="6"/>
      <c r="F40" s="6" t="s">
        <v>100</v>
      </c>
      <c r="G40" s="6" t="s">
        <v>101</v>
      </c>
      <c r="H40" s="8">
        <f>1</f>
        <v>1</v>
      </c>
      <c r="I40" s="6"/>
    </row>
    <row r="41" spans="1:9">
      <c r="A41" s="6" t="s">
        <v>11</v>
      </c>
      <c r="B41" s="6"/>
      <c r="C41" s="6" t="s">
        <v>11</v>
      </c>
      <c r="D41" s="6" t="s">
        <v>90</v>
      </c>
      <c r="E41" s="6"/>
      <c r="F41" s="6" t="s">
        <v>102</v>
      </c>
      <c r="G41" s="7" t="s">
        <v>103</v>
      </c>
      <c r="H41" s="8">
        <f>1</f>
        <v>1</v>
      </c>
      <c r="I41" s="6"/>
    </row>
    <row r="42" spans="1:9">
      <c r="A42" s="6" t="s">
        <v>11</v>
      </c>
      <c r="B42" s="6"/>
      <c r="C42" s="6" t="s">
        <v>11</v>
      </c>
      <c r="D42" s="6" t="s">
        <v>90</v>
      </c>
      <c r="E42" s="6"/>
      <c r="F42" s="6" t="s">
        <v>104</v>
      </c>
      <c r="G42" s="6" t="s">
        <v>105</v>
      </c>
      <c r="H42" s="8">
        <v>1</v>
      </c>
      <c r="I42" s="6"/>
    </row>
    <row r="43" spans="1:9" ht="18.75">
      <c r="A43" s="81" t="s">
        <v>106</v>
      </c>
      <c r="B43" s="81"/>
      <c r="C43" s="81"/>
      <c r="D43" s="81"/>
      <c r="E43" s="81"/>
      <c r="F43" s="81"/>
      <c r="G43" s="81"/>
      <c r="H43" s="81"/>
      <c r="I43" s="81"/>
    </row>
    <row r="44" spans="1:9" ht="18" customHeight="1">
      <c r="A44" s="6" t="s">
        <v>11</v>
      </c>
      <c r="B44" s="6"/>
      <c r="C44" s="6" t="s">
        <v>10</v>
      </c>
      <c r="D44" s="6" t="s">
        <v>90</v>
      </c>
      <c r="E44" s="61" t="s">
        <v>107</v>
      </c>
      <c r="F44" s="6" t="s">
        <v>108</v>
      </c>
      <c r="G44" s="6" t="s">
        <v>109</v>
      </c>
      <c r="H44" s="8">
        <f>SUM(H53*(H66-H74)*(H54),H87*(H100-H108)*(H88))</f>
        <v>87380.999999999985</v>
      </c>
      <c r="I44" s="6"/>
    </row>
    <row r="45" spans="1:9" ht="18" customHeight="1">
      <c r="A45" s="6" t="s">
        <v>11</v>
      </c>
      <c r="B45" s="6"/>
      <c r="C45" s="6" t="s">
        <v>10</v>
      </c>
      <c r="D45" s="6" t="s">
        <v>90</v>
      </c>
      <c r="E45" s="61" t="s">
        <v>110</v>
      </c>
      <c r="F45" s="6" t="s">
        <v>111</v>
      </c>
      <c r="G45" s="6" t="s">
        <v>112</v>
      </c>
      <c r="H45" s="8">
        <f>SUM(H66,H100)</f>
        <v>0.18395999999999998</v>
      </c>
      <c r="I45" s="6"/>
    </row>
    <row r="46" spans="1:9" ht="18" customHeight="1">
      <c r="A46" s="6" t="s">
        <v>11</v>
      </c>
      <c r="B46" s="6"/>
      <c r="C46" s="6" t="s">
        <v>10</v>
      </c>
      <c r="D46" s="6" t="s">
        <v>90</v>
      </c>
      <c r="E46" s="61" t="s">
        <v>113</v>
      </c>
      <c r="F46" s="6" t="s">
        <v>114</v>
      </c>
      <c r="G46" s="6" t="s">
        <v>115</v>
      </c>
      <c r="H46" s="8">
        <f>SUM(H74,H108)</f>
        <v>0</v>
      </c>
      <c r="I46" s="6"/>
    </row>
    <row r="47" spans="1:9" ht="18.75">
      <c r="A47" s="82" t="s">
        <v>116</v>
      </c>
      <c r="B47" s="82"/>
      <c r="C47" s="82"/>
      <c r="D47" s="82"/>
      <c r="E47" s="82"/>
      <c r="F47" s="82"/>
      <c r="G47" s="82"/>
      <c r="H47" s="82"/>
      <c r="I47" s="82"/>
    </row>
    <row r="48" spans="1:9" ht="48" customHeight="1">
      <c r="A48" s="82" t="s">
        <v>117</v>
      </c>
      <c r="B48" s="82"/>
      <c r="C48" s="82"/>
      <c r="D48" s="82"/>
      <c r="E48" s="82"/>
      <c r="F48" s="82"/>
      <c r="G48" s="82"/>
      <c r="H48" s="82"/>
      <c r="I48" s="82"/>
    </row>
    <row r="49" spans="1:9" ht="300">
      <c r="A49" s="50"/>
      <c r="B49" s="50"/>
      <c r="C49" s="70" t="s">
        <v>10</v>
      </c>
      <c r="D49" s="50" t="s">
        <v>86</v>
      </c>
      <c r="E49" s="50"/>
      <c r="F49" s="50" t="s">
        <v>6</v>
      </c>
      <c r="G49" s="38" t="s">
        <v>118</v>
      </c>
      <c r="H49" s="70" t="s">
        <v>119</v>
      </c>
      <c r="I49" s="50"/>
    </row>
    <row r="50" spans="1:9" ht="30.75">
      <c r="A50" s="50"/>
      <c r="B50" s="50"/>
      <c r="C50" s="70" t="s">
        <v>10</v>
      </c>
      <c r="D50" s="50" t="s">
        <v>86</v>
      </c>
      <c r="E50" s="50"/>
      <c r="F50" s="50" t="s">
        <v>6</v>
      </c>
      <c r="G50" s="38" t="s">
        <v>120</v>
      </c>
      <c r="H50" s="70" t="s">
        <v>11</v>
      </c>
      <c r="I50" s="50" t="s">
        <v>121</v>
      </c>
    </row>
    <row r="51" spans="1:9">
      <c r="A51" t="s">
        <v>10</v>
      </c>
      <c r="C51" t="s">
        <v>10</v>
      </c>
      <c r="D51" t="s">
        <v>12</v>
      </c>
      <c r="F51" t="s">
        <v>122</v>
      </c>
      <c r="G51" t="s">
        <v>123</v>
      </c>
      <c r="H51" t="s">
        <v>124</v>
      </c>
    </row>
    <row r="52" spans="1:9">
      <c r="A52" t="s">
        <v>10</v>
      </c>
      <c r="C52" t="s">
        <v>10</v>
      </c>
      <c r="D52" t="s">
        <v>12</v>
      </c>
      <c r="F52" t="s">
        <v>125</v>
      </c>
      <c r="G52" t="s">
        <v>126</v>
      </c>
      <c r="H52" t="s">
        <v>127</v>
      </c>
    </row>
    <row r="53" spans="1:9" ht="30">
      <c r="A53" t="s">
        <v>10</v>
      </c>
      <c r="C53" t="s">
        <v>10</v>
      </c>
      <c r="D53" t="s">
        <v>128</v>
      </c>
      <c r="F53" t="s">
        <v>129</v>
      </c>
      <c r="G53" s="5" t="s">
        <v>130</v>
      </c>
      <c r="H53" s="4">
        <v>475000</v>
      </c>
    </row>
    <row r="54" spans="1:9" ht="45">
      <c r="A54" t="s">
        <v>10</v>
      </c>
      <c r="C54" t="s">
        <v>10</v>
      </c>
      <c r="D54" t="s">
        <v>128</v>
      </c>
      <c r="F54" t="s">
        <v>131</v>
      </c>
      <c r="G54" s="5" t="s">
        <v>132</v>
      </c>
      <c r="H54" s="4">
        <v>1</v>
      </c>
    </row>
    <row r="55" spans="1:9">
      <c r="A55" t="s">
        <v>11</v>
      </c>
      <c r="C55" s="4" t="s">
        <v>10</v>
      </c>
      <c r="D55" t="s">
        <v>128</v>
      </c>
      <c r="G55" t="s">
        <v>133</v>
      </c>
      <c r="H55" s="4">
        <v>1.1000000000000001</v>
      </c>
    </row>
    <row r="56" spans="1:9">
      <c r="A56" t="s">
        <v>11</v>
      </c>
      <c r="C56" s="4" t="s">
        <v>10</v>
      </c>
      <c r="D56" t="s">
        <v>128</v>
      </c>
      <c r="G56" t="s">
        <v>134</v>
      </c>
      <c r="H56" s="4">
        <v>160</v>
      </c>
    </row>
    <row r="57" spans="1:9">
      <c r="A57" t="s">
        <v>11</v>
      </c>
      <c r="C57" s="4" t="s">
        <v>10</v>
      </c>
      <c r="D57" t="s">
        <v>128</v>
      </c>
      <c r="G57" t="s">
        <v>135</v>
      </c>
      <c r="H57" s="4">
        <v>10000</v>
      </c>
    </row>
    <row r="58" spans="1:9" ht="45.75">
      <c r="A58" t="s">
        <v>11</v>
      </c>
      <c r="C58" s="4" t="s">
        <v>10</v>
      </c>
      <c r="D58" t="s">
        <v>128</v>
      </c>
      <c r="G58" s="5" t="s">
        <v>136</v>
      </c>
      <c r="H58" s="4"/>
      <c r="I58" t="s">
        <v>137</v>
      </c>
    </row>
    <row r="59" spans="1:9" ht="45.75">
      <c r="A59" t="s">
        <v>11</v>
      </c>
      <c r="C59" s="4" t="s">
        <v>10</v>
      </c>
      <c r="D59" t="s">
        <v>12</v>
      </c>
      <c r="G59" s="5" t="s">
        <v>138</v>
      </c>
      <c r="H59" t="s">
        <v>139</v>
      </c>
    </row>
    <row r="60" spans="1:9">
      <c r="A60" t="s">
        <v>11</v>
      </c>
      <c r="C60" s="4" t="s">
        <v>10</v>
      </c>
      <c r="D60" t="s">
        <v>12</v>
      </c>
      <c r="G60" t="s">
        <v>140</v>
      </c>
      <c r="H60" s="4" t="s">
        <v>13</v>
      </c>
    </row>
    <row r="61" spans="1:9">
      <c r="A61" t="s">
        <v>11</v>
      </c>
      <c r="C61" s="4" t="s">
        <v>10</v>
      </c>
      <c r="D61" t="s">
        <v>128</v>
      </c>
      <c r="G61" t="s">
        <v>141</v>
      </c>
      <c r="H61" s="4"/>
      <c r="I61" t="s">
        <v>137</v>
      </c>
    </row>
    <row r="62" spans="1:9" ht="30">
      <c r="A62" t="s">
        <v>11</v>
      </c>
      <c r="C62" s="4" t="s">
        <v>10</v>
      </c>
      <c r="D62" t="s">
        <v>128</v>
      </c>
      <c r="G62" s="5" t="s">
        <v>142</v>
      </c>
      <c r="H62" s="4">
        <v>5.5</v>
      </c>
    </row>
    <row r="63" spans="1:9" ht="45">
      <c r="A63" t="s">
        <v>11</v>
      </c>
      <c r="C63" s="4" t="s">
        <v>10</v>
      </c>
      <c r="D63" t="s">
        <v>128</v>
      </c>
      <c r="G63" s="5" t="s">
        <v>143</v>
      </c>
      <c r="H63" s="4"/>
      <c r="I63" t="s">
        <v>137</v>
      </c>
    </row>
    <row r="64" spans="1:9" ht="30">
      <c r="A64" t="s">
        <v>11</v>
      </c>
      <c r="C64" s="4" t="s">
        <v>10</v>
      </c>
      <c r="D64" t="s">
        <v>12</v>
      </c>
      <c r="G64" s="5" t="s">
        <v>144</v>
      </c>
      <c r="H64" s="4"/>
      <c r="I64" t="s">
        <v>137</v>
      </c>
    </row>
    <row r="65" spans="1:9" ht="18.75">
      <c r="A65" s="81" t="s">
        <v>145</v>
      </c>
      <c r="B65" s="81"/>
      <c r="C65" s="81"/>
      <c r="D65" s="81"/>
      <c r="E65" s="81"/>
      <c r="F65" s="81"/>
      <c r="G65" s="81"/>
      <c r="H65" s="81"/>
      <c r="I65" s="81"/>
    </row>
    <row r="66" spans="1:9">
      <c r="A66" s="6" t="s">
        <v>11</v>
      </c>
      <c r="B66" s="6"/>
      <c r="C66" s="6" t="s">
        <v>11</v>
      </c>
      <c r="D66" s="6" t="s">
        <v>90</v>
      </c>
      <c r="E66" s="6"/>
      <c r="F66" s="6" t="s">
        <v>146</v>
      </c>
      <c r="G66" s="7" t="s">
        <v>147</v>
      </c>
      <c r="H66" s="78">
        <f>H35*H69*H72</f>
        <v>9.1979999999999992E-2</v>
      </c>
      <c r="I66" s="79" t="s">
        <v>148</v>
      </c>
    </row>
    <row r="67" spans="1:9" ht="150">
      <c r="A67" s="50" t="s">
        <v>10</v>
      </c>
      <c r="B67" s="50"/>
      <c r="C67" s="50" t="s">
        <v>10</v>
      </c>
      <c r="D67" s="50" t="s">
        <v>86</v>
      </c>
      <c r="E67" s="50"/>
      <c r="F67" s="50" t="s">
        <v>6</v>
      </c>
      <c r="G67" s="38" t="s">
        <v>149</v>
      </c>
      <c r="H67" s="70" t="s">
        <v>150</v>
      </c>
      <c r="I67" s="50"/>
    </row>
    <row r="68" spans="1:9" ht="45">
      <c r="A68" t="s">
        <v>10</v>
      </c>
      <c r="C68" t="s">
        <v>10</v>
      </c>
      <c r="D68" t="s">
        <v>128</v>
      </c>
      <c r="G68" s="5" t="s">
        <v>151</v>
      </c>
      <c r="H68" s="4"/>
      <c r="I68" t="s">
        <v>152</v>
      </c>
    </row>
    <row r="69" spans="1:9" ht="18" customHeight="1">
      <c r="A69" s="6" t="s">
        <v>11</v>
      </c>
      <c r="B69" s="6"/>
      <c r="C69" s="6" t="s">
        <v>11</v>
      </c>
      <c r="D69" s="6" t="s">
        <v>90</v>
      </c>
      <c r="E69" s="6"/>
      <c r="F69" s="6" t="s">
        <v>153</v>
      </c>
      <c r="G69" s="6" t="s">
        <v>154</v>
      </c>
      <c r="H69" s="8">
        <f>IF(AND(H67="Case 1"),1,IF(AND(H67="Case 2"),1,IF(AND(H67="Case 3"),1-H68)))</f>
        <v>1</v>
      </c>
      <c r="I69" s="6"/>
    </row>
    <row r="70" spans="1:9" ht="45">
      <c r="A70" s="50" t="s">
        <v>10</v>
      </c>
      <c r="B70" s="50"/>
      <c r="C70" s="50" t="s">
        <v>10</v>
      </c>
      <c r="D70" s="50" t="s">
        <v>86</v>
      </c>
      <c r="E70" s="50"/>
      <c r="F70" s="50" t="s">
        <v>6</v>
      </c>
      <c r="G70" s="38" t="s">
        <v>155</v>
      </c>
      <c r="H70" s="70" t="s">
        <v>10</v>
      </c>
      <c r="I70" s="50"/>
    </row>
    <row r="71" spans="1:9" ht="75">
      <c r="A71" t="s">
        <v>10</v>
      </c>
      <c r="C71" t="s">
        <v>10</v>
      </c>
      <c r="D71" t="s">
        <v>128</v>
      </c>
      <c r="F71" t="s">
        <v>156</v>
      </c>
      <c r="G71" s="5" t="s">
        <v>157</v>
      </c>
      <c r="H71" s="4"/>
      <c r="I71" t="s">
        <v>158</v>
      </c>
    </row>
    <row r="72" spans="1:9" ht="18" customHeight="1">
      <c r="A72" s="6" t="s">
        <v>11</v>
      </c>
      <c r="B72" s="6"/>
      <c r="C72" s="6" t="s">
        <v>11</v>
      </c>
      <c r="D72" s="6" t="s">
        <v>90</v>
      </c>
      <c r="E72" s="6"/>
      <c r="F72" s="6" t="s">
        <v>159</v>
      </c>
      <c r="G72" s="6" t="s">
        <v>160</v>
      </c>
      <c r="H72" s="8">
        <f>IF(AND(H70="Yes"),1,IF(AND(H70="No"),1+H71))</f>
        <v>1</v>
      </c>
      <c r="I72" s="6"/>
    </row>
    <row r="73" spans="1:9" ht="18.75">
      <c r="A73" s="81" t="s">
        <v>161</v>
      </c>
      <c r="B73" s="81"/>
      <c r="C73" s="81"/>
      <c r="D73" s="81"/>
      <c r="E73" s="81"/>
      <c r="F73" s="81"/>
      <c r="G73" s="81"/>
      <c r="H73" s="81"/>
      <c r="I73" s="81"/>
    </row>
    <row r="74" spans="1:9" ht="30">
      <c r="A74" s="6" t="s">
        <v>11</v>
      </c>
      <c r="B74" s="6"/>
      <c r="C74" s="6" t="s">
        <v>11</v>
      </c>
      <c r="D74" s="6" t="s">
        <v>90</v>
      </c>
      <c r="E74" s="6"/>
      <c r="F74" s="6" t="s">
        <v>162</v>
      </c>
      <c r="G74" s="7" t="s">
        <v>163</v>
      </c>
      <c r="H74" s="8">
        <f>IF(AND(H49="Option A"),0,IF(AND(H49="Option B1"),0,IF(AND(H49="Option B2"),H75*H79*(1/H76)*(H77*H78)*(1+H80)*POWER(10,-6),IF(AND(H49="Option C"),H75*H79*(1/H76)*(H77*H78)*(1+H80)*POWER(10,-6),IF(AND(H49="Option D"),H75*H79*(1/H76)*(H77*H78)*(1+H80)*POWER(10,-6))))))</f>
        <v>0</v>
      </c>
      <c r="I74" s="6"/>
    </row>
    <row r="75" spans="1:9" ht="30">
      <c r="A75" t="s">
        <v>10</v>
      </c>
      <c r="C75" t="s">
        <v>10</v>
      </c>
      <c r="D75" t="s">
        <v>128</v>
      </c>
      <c r="F75" t="s">
        <v>164</v>
      </c>
      <c r="G75" s="5" t="s">
        <v>165</v>
      </c>
      <c r="H75" s="4">
        <v>60</v>
      </c>
    </row>
    <row r="76" spans="1:9" ht="45">
      <c r="A76" t="s">
        <v>10</v>
      </c>
      <c r="C76" t="s">
        <v>10</v>
      </c>
      <c r="D76" t="s">
        <v>128</v>
      </c>
      <c r="F76" t="s">
        <v>166</v>
      </c>
      <c r="G76" s="5" t="s">
        <v>167</v>
      </c>
      <c r="H76" s="4">
        <v>0.8</v>
      </c>
    </row>
    <row r="77" spans="1:9" ht="30">
      <c r="A77" s="31" t="s">
        <v>11</v>
      </c>
      <c r="B77" s="31"/>
      <c r="C77" s="31" t="s">
        <v>11</v>
      </c>
      <c r="D77" s="31" t="s">
        <v>90</v>
      </c>
      <c r="E77" s="31"/>
      <c r="F77" s="31" t="s">
        <v>168</v>
      </c>
      <c r="G77" s="34" t="s">
        <v>169</v>
      </c>
      <c r="H77" s="35">
        <f>365</f>
        <v>365</v>
      </c>
      <c r="I77" s="31"/>
    </row>
    <row r="78" spans="1:9">
      <c r="A78" s="31" t="s">
        <v>11</v>
      </c>
      <c r="B78" s="31"/>
      <c r="C78" s="31" t="s">
        <v>11</v>
      </c>
      <c r="D78" s="31" t="s">
        <v>90</v>
      </c>
      <c r="E78" s="31"/>
      <c r="F78" s="31" t="s">
        <v>170</v>
      </c>
      <c r="G78" s="34" t="s">
        <v>171</v>
      </c>
      <c r="H78" s="35">
        <f>3.5</f>
        <v>3.5</v>
      </c>
      <c r="I78" s="31"/>
    </row>
    <row r="79" spans="1:9" ht="45.75" customHeight="1">
      <c r="A79" s="31" t="s">
        <v>10</v>
      </c>
      <c r="B79" s="31"/>
      <c r="C79" s="31" t="s">
        <v>11</v>
      </c>
      <c r="D79" s="31" t="s">
        <v>90</v>
      </c>
      <c r="E79" s="31"/>
      <c r="F79" s="31" t="s">
        <v>172</v>
      </c>
      <c r="G79" s="34" t="s">
        <v>173</v>
      </c>
      <c r="H79" s="35">
        <f>IF(AND(H49="Option A"),0,IF(AND(H49="Option B1"),'Tool 33'!A2,IF(AND(H49="Option B2"),'Tool 33'!A2,IF(AND(H49="Option C"),'Tool 07 Combined Margin'!G8,IF(AND(H49="Option D",H50="Yes"),1.3,IF(AND(H49="Option D",H50="No"),2.4))))))</f>
        <v>0</v>
      </c>
      <c r="I79" s="31" t="s">
        <v>174</v>
      </c>
    </row>
    <row r="80" spans="1:9" ht="60">
      <c r="A80" s="31" t="s">
        <v>11</v>
      </c>
      <c r="B80" s="31"/>
      <c r="C80" s="31" t="s">
        <v>11</v>
      </c>
      <c r="D80" s="31" t="s">
        <v>90</v>
      </c>
      <c r="E80" s="31"/>
      <c r="F80" s="31" t="s">
        <v>175</v>
      </c>
      <c r="G80" s="34" t="s">
        <v>176</v>
      </c>
      <c r="H80" s="35">
        <f>0.1</f>
        <v>0.1</v>
      </c>
      <c r="I80" s="31"/>
    </row>
    <row r="81" spans="1:9" ht="18.75">
      <c r="A81" s="82" t="s">
        <v>116</v>
      </c>
      <c r="B81" s="82"/>
      <c r="C81" s="82"/>
      <c r="D81" s="82"/>
      <c r="E81" s="82"/>
      <c r="F81" s="82"/>
      <c r="G81" s="82"/>
      <c r="H81" s="82"/>
      <c r="I81" s="82"/>
    </row>
    <row r="82" spans="1:9" ht="48" customHeight="1">
      <c r="A82" s="82" t="s">
        <v>117</v>
      </c>
      <c r="B82" s="82"/>
      <c r="C82" s="82"/>
      <c r="D82" s="82"/>
      <c r="E82" s="82"/>
      <c r="F82" s="82"/>
      <c r="G82" s="82"/>
      <c r="H82" s="82"/>
      <c r="I82" s="82"/>
    </row>
    <row r="83" spans="1:9" ht="300">
      <c r="A83" s="50" t="s">
        <v>10</v>
      </c>
      <c r="B83" s="50"/>
      <c r="C83" s="70" t="s">
        <v>10</v>
      </c>
      <c r="D83" s="50" t="s">
        <v>86</v>
      </c>
      <c r="E83" s="50"/>
      <c r="F83" s="50" t="s">
        <v>6</v>
      </c>
      <c r="G83" s="38" t="s">
        <v>118</v>
      </c>
      <c r="H83" s="70" t="s">
        <v>119</v>
      </c>
      <c r="I83" s="50"/>
    </row>
    <row r="84" spans="1:9" ht="30">
      <c r="A84" s="50" t="s">
        <v>10</v>
      </c>
      <c r="B84" s="50"/>
      <c r="C84" s="70" t="s">
        <v>10</v>
      </c>
      <c r="D84" s="50" t="s">
        <v>86</v>
      </c>
      <c r="E84" s="50"/>
      <c r="F84" s="50" t="s">
        <v>6</v>
      </c>
      <c r="G84" s="38" t="s">
        <v>177</v>
      </c>
      <c r="H84" s="70" t="s">
        <v>11</v>
      </c>
      <c r="I84" s="50" t="s">
        <v>121</v>
      </c>
    </row>
    <row r="85" spans="1:9">
      <c r="A85" t="s">
        <v>10</v>
      </c>
      <c r="C85" t="s">
        <v>10</v>
      </c>
      <c r="D85" t="s">
        <v>12</v>
      </c>
      <c r="F85" t="s">
        <v>122</v>
      </c>
      <c r="G85" t="s">
        <v>123</v>
      </c>
      <c r="H85" t="s">
        <v>124</v>
      </c>
    </row>
    <row r="86" spans="1:9">
      <c r="A86" t="s">
        <v>10</v>
      </c>
      <c r="C86" t="s">
        <v>10</v>
      </c>
      <c r="D86" t="s">
        <v>12</v>
      </c>
      <c r="F86" t="s">
        <v>125</v>
      </c>
      <c r="G86" t="s">
        <v>126</v>
      </c>
      <c r="H86" t="s">
        <v>127</v>
      </c>
    </row>
    <row r="87" spans="1:9" ht="30">
      <c r="A87" t="s">
        <v>10</v>
      </c>
      <c r="C87" t="s">
        <v>10</v>
      </c>
      <c r="D87" t="s">
        <v>128</v>
      </c>
      <c r="F87" t="s">
        <v>129</v>
      </c>
      <c r="G87" s="5" t="s">
        <v>130</v>
      </c>
      <c r="H87" s="4">
        <v>475000</v>
      </c>
    </row>
    <row r="88" spans="1:9" ht="45">
      <c r="A88" t="s">
        <v>10</v>
      </c>
      <c r="C88" t="s">
        <v>10</v>
      </c>
      <c r="D88" t="s">
        <v>128</v>
      </c>
      <c r="F88" t="s">
        <v>131</v>
      </c>
      <c r="G88" s="5" t="s">
        <v>132</v>
      </c>
      <c r="H88" s="4">
        <v>1</v>
      </c>
    </row>
    <row r="89" spans="1:9">
      <c r="A89" t="s">
        <v>11</v>
      </c>
      <c r="C89" s="4" t="s">
        <v>10</v>
      </c>
      <c r="D89" t="s">
        <v>128</v>
      </c>
      <c r="G89" t="s">
        <v>133</v>
      </c>
      <c r="H89" s="4">
        <v>2.64</v>
      </c>
    </row>
    <row r="90" spans="1:9">
      <c r="A90" t="s">
        <v>11</v>
      </c>
      <c r="C90" s="4" t="s">
        <v>10</v>
      </c>
      <c r="D90" t="s">
        <v>128</v>
      </c>
      <c r="G90" t="s">
        <v>134</v>
      </c>
      <c r="H90" s="4">
        <v>305</v>
      </c>
    </row>
    <row r="91" spans="1:9">
      <c r="A91" t="s">
        <v>11</v>
      </c>
      <c r="C91" s="4" t="s">
        <v>10</v>
      </c>
      <c r="D91" t="s">
        <v>128</v>
      </c>
      <c r="G91" t="s">
        <v>135</v>
      </c>
      <c r="H91" s="4">
        <v>10000</v>
      </c>
    </row>
    <row r="92" spans="1:9" ht="45">
      <c r="A92" t="s">
        <v>11</v>
      </c>
      <c r="C92" s="4" t="s">
        <v>10</v>
      </c>
      <c r="D92" t="s">
        <v>128</v>
      </c>
      <c r="G92" s="5" t="s">
        <v>136</v>
      </c>
      <c r="H92" s="4"/>
      <c r="I92" t="s">
        <v>137</v>
      </c>
    </row>
    <row r="93" spans="1:9" ht="45.75">
      <c r="A93" t="s">
        <v>11</v>
      </c>
      <c r="C93" s="4" t="s">
        <v>10</v>
      </c>
      <c r="D93" t="s">
        <v>12</v>
      </c>
      <c r="G93" s="5" t="s">
        <v>138</v>
      </c>
      <c r="H93" t="s">
        <v>178</v>
      </c>
    </row>
    <row r="94" spans="1:9">
      <c r="A94" t="s">
        <v>11</v>
      </c>
      <c r="C94" s="4" t="s">
        <v>10</v>
      </c>
      <c r="D94" t="s">
        <v>12</v>
      </c>
      <c r="G94" t="s">
        <v>140</v>
      </c>
      <c r="H94" s="4" t="s">
        <v>13</v>
      </c>
    </row>
    <row r="95" spans="1:9">
      <c r="A95" t="s">
        <v>11</v>
      </c>
      <c r="C95" s="4" t="s">
        <v>10</v>
      </c>
      <c r="D95" t="s">
        <v>128</v>
      </c>
      <c r="G95" t="s">
        <v>141</v>
      </c>
      <c r="H95" s="4"/>
      <c r="I95" t="s">
        <v>137</v>
      </c>
    </row>
    <row r="96" spans="1:9" ht="30">
      <c r="A96" t="s">
        <v>11</v>
      </c>
      <c r="C96" s="4" t="s">
        <v>10</v>
      </c>
      <c r="D96" t="s">
        <v>128</v>
      </c>
      <c r="G96" s="5" t="s">
        <v>142</v>
      </c>
      <c r="H96" s="4">
        <v>5.6</v>
      </c>
    </row>
    <row r="97" spans="1:9" ht="45">
      <c r="A97" t="s">
        <v>11</v>
      </c>
      <c r="C97" s="4" t="s">
        <v>10</v>
      </c>
      <c r="D97" t="s">
        <v>128</v>
      </c>
      <c r="G97" s="5" t="s">
        <v>143</v>
      </c>
      <c r="H97" s="4"/>
      <c r="I97" t="s">
        <v>137</v>
      </c>
    </row>
    <row r="98" spans="1:9" ht="30">
      <c r="A98" t="s">
        <v>11</v>
      </c>
      <c r="C98" s="4" t="s">
        <v>10</v>
      </c>
      <c r="D98" t="s">
        <v>12</v>
      </c>
      <c r="G98" s="5" t="s">
        <v>144</v>
      </c>
      <c r="H98" s="4"/>
      <c r="I98" t="s">
        <v>137</v>
      </c>
    </row>
    <row r="99" spans="1:9" ht="18.75">
      <c r="A99" s="81" t="s">
        <v>145</v>
      </c>
      <c r="B99" s="81"/>
      <c r="C99" s="81"/>
      <c r="D99" s="81"/>
      <c r="E99" s="81"/>
      <c r="F99" s="81"/>
      <c r="G99" s="81"/>
      <c r="H99" s="81"/>
      <c r="I99" s="81"/>
    </row>
    <row r="100" spans="1:9">
      <c r="A100" s="6" t="s">
        <v>11</v>
      </c>
      <c r="B100" s="6"/>
      <c r="C100" s="6" t="s">
        <v>11</v>
      </c>
      <c r="D100" s="6" t="s">
        <v>90</v>
      </c>
      <c r="E100" s="6"/>
      <c r="F100" s="6" t="s">
        <v>146</v>
      </c>
      <c r="G100" s="7" t="s">
        <v>147</v>
      </c>
      <c r="H100" s="78">
        <f>H35*H103*H106</f>
        <v>9.1979999999999992E-2</v>
      </c>
      <c r="I100" s="79" t="s">
        <v>179</v>
      </c>
    </row>
    <row r="101" spans="1:9" ht="150">
      <c r="A101" s="50" t="s">
        <v>10</v>
      </c>
      <c r="B101" s="50"/>
      <c r="C101" s="50" t="s">
        <v>10</v>
      </c>
      <c r="D101" s="50" t="s">
        <v>86</v>
      </c>
      <c r="E101" s="50"/>
      <c r="F101" s="50" t="s">
        <v>6</v>
      </c>
      <c r="G101" s="38" t="s">
        <v>149</v>
      </c>
      <c r="H101" s="70" t="s">
        <v>150</v>
      </c>
      <c r="I101" s="50"/>
    </row>
    <row r="102" spans="1:9" ht="45">
      <c r="A102" t="s">
        <v>10</v>
      </c>
      <c r="C102" t="s">
        <v>10</v>
      </c>
      <c r="D102" t="s">
        <v>128</v>
      </c>
      <c r="G102" s="5" t="s">
        <v>151</v>
      </c>
      <c r="H102" s="4"/>
      <c r="I102" t="s">
        <v>152</v>
      </c>
    </row>
    <row r="103" spans="1:9" ht="18" customHeight="1">
      <c r="A103" s="6" t="s">
        <v>11</v>
      </c>
      <c r="B103" s="6"/>
      <c r="C103" s="6" t="s">
        <v>11</v>
      </c>
      <c r="D103" s="6" t="s">
        <v>90</v>
      </c>
      <c r="E103" s="6"/>
      <c r="F103" s="6" t="s">
        <v>153</v>
      </c>
      <c r="G103" s="6" t="s">
        <v>154</v>
      </c>
      <c r="H103" s="8">
        <f>IF(AND(H101="Case 1"),1,IF(AND(H101="Case 2"),1,IF(AND(H101="Case 3"),1-H102)))</f>
        <v>1</v>
      </c>
      <c r="I103" s="6"/>
    </row>
    <row r="104" spans="1:9" ht="45">
      <c r="A104" s="50" t="s">
        <v>10</v>
      </c>
      <c r="B104" s="50"/>
      <c r="C104" s="50" t="s">
        <v>10</v>
      </c>
      <c r="D104" s="50" t="s">
        <v>86</v>
      </c>
      <c r="E104" s="50"/>
      <c r="F104" s="50" t="s">
        <v>6</v>
      </c>
      <c r="G104" s="38" t="s">
        <v>155</v>
      </c>
      <c r="H104" s="70" t="s">
        <v>10</v>
      </c>
      <c r="I104" s="50"/>
    </row>
    <row r="105" spans="1:9" ht="75">
      <c r="A105" t="s">
        <v>10</v>
      </c>
      <c r="C105" t="s">
        <v>10</v>
      </c>
      <c r="D105" t="s">
        <v>128</v>
      </c>
      <c r="F105" t="s">
        <v>156</v>
      </c>
      <c r="G105" s="5" t="s">
        <v>157</v>
      </c>
      <c r="H105" s="4"/>
      <c r="I105" t="s">
        <v>158</v>
      </c>
    </row>
    <row r="106" spans="1:9" ht="18" customHeight="1">
      <c r="A106" s="6" t="s">
        <v>11</v>
      </c>
      <c r="B106" s="6"/>
      <c r="C106" s="6" t="s">
        <v>11</v>
      </c>
      <c r="D106" s="6" t="s">
        <v>90</v>
      </c>
      <c r="E106" s="6"/>
      <c r="F106" s="6" t="s">
        <v>159</v>
      </c>
      <c r="G106" s="6" t="s">
        <v>160</v>
      </c>
      <c r="H106" s="8">
        <f>IF(AND(H104="Yes"),1,IF(AND(H104="No"),1+H105))</f>
        <v>1</v>
      </c>
      <c r="I106" s="6"/>
    </row>
    <row r="107" spans="1:9" ht="18.75">
      <c r="A107" s="81" t="s">
        <v>161</v>
      </c>
      <c r="B107" s="81"/>
      <c r="C107" s="81"/>
      <c r="D107" s="81"/>
      <c r="E107" s="81"/>
      <c r="F107" s="81"/>
      <c r="G107" s="81"/>
      <c r="H107" s="81"/>
      <c r="I107" s="81"/>
    </row>
    <row r="108" spans="1:9" ht="30">
      <c r="A108" s="6" t="s">
        <v>11</v>
      </c>
      <c r="B108" s="6"/>
      <c r="C108" s="6" t="s">
        <v>11</v>
      </c>
      <c r="D108" s="6" t="s">
        <v>90</v>
      </c>
      <c r="E108" s="6"/>
      <c r="F108" s="6" t="s">
        <v>162</v>
      </c>
      <c r="G108" s="7" t="s">
        <v>163</v>
      </c>
      <c r="H108" s="77">
        <f>IF(AND(H83="Option A"),0,IF(AND(H83="Option B1"),0,IF(AND(H83="Option B2"),H109*H113*(1/H110)*(H111*H112)*(1+H114)*POWER(10,-6),IF(AND(H83="Option C"),H109*H113*(1/H110)*(H111*H112)*(1+H114)*POWER(10,-6),IF(AND(H83="Option D"),H109*H113*(1/H110)*(H111*H112)*(1+H114)*POWER(10,-6))))))</f>
        <v>0</v>
      </c>
      <c r="I108" s="6"/>
    </row>
    <row r="109" spans="1:9" ht="30">
      <c r="A109" t="s">
        <v>10</v>
      </c>
      <c r="C109" t="s">
        <v>10</v>
      </c>
      <c r="D109" t="s">
        <v>128</v>
      </c>
      <c r="F109" t="s">
        <v>164</v>
      </c>
      <c r="G109" s="5" t="s">
        <v>165</v>
      </c>
      <c r="H109" s="4">
        <v>1.1000000000000001</v>
      </c>
    </row>
    <row r="110" spans="1:9" ht="45">
      <c r="A110" t="s">
        <v>10</v>
      </c>
      <c r="C110" t="s">
        <v>10</v>
      </c>
      <c r="D110" t="s">
        <v>128</v>
      </c>
      <c r="F110" t="s">
        <v>166</v>
      </c>
      <c r="G110" s="5" t="s">
        <v>167</v>
      </c>
      <c r="H110" s="4">
        <v>1</v>
      </c>
    </row>
    <row r="111" spans="1:9" ht="30">
      <c r="A111" s="31" t="s">
        <v>11</v>
      </c>
      <c r="B111" s="31"/>
      <c r="C111" s="31" t="s">
        <v>11</v>
      </c>
      <c r="D111" s="31" t="s">
        <v>90</v>
      </c>
      <c r="E111" s="31"/>
      <c r="F111" s="31" t="s">
        <v>168</v>
      </c>
      <c r="G111" s="34" t="s">
        <v>169</v>
      </c>
      <c r="H111" s="35">
        <f>365</f>
        <v>365</v>
      </c>
      <c r="I111" s="31"/>
    </row>
    <row r="112" spans="1:9">
      <c r="A112" s="31" t="s">
        <v>11</v>
      </c>
      <c r="B112" s="31"/>
      <c r="C112" s="31" t="s">
        <v>11</v>
      </c>
      <c r="D112" s="31" t="s">
        <v>90</v>
      </c>
      <c r="E112" s="31"/>
      <c r="F112" s="31" t="s">
        <v>170</v>
      </c>
      <c r="G112" s="34" t="s">
        <v>171</v>
      </c>
      <c r="H112" s="35">
        <f>3.5</f>
        <v>3.5</v>
      </c>
      <c r="I112" s="31"/>
    </row>
    <row r="113" spans="1:9" ht="45.75" customHeight="1">
      <c r="A113" s="31" t="s">
        <v>10</v>
      </c>
      <c r="B113" s="31"/>
      <c r="C113" s="31" t="s">
        <v>11</v>
      </c>
      <c r="D113" s="31" t="s">
        <v>90</v>
      </c>
      <c r="E113" s="31"/>
      <c r="F113" s="31" t="s">
        <v>172</v>
      </c>
      <c r="G113" s="34" t="s">
        <v>173</v>
      </c>
      <c r="H113" s="35">
        <f>IF(AND(H83="Option A"),0,IF(AND(H83="Option B1"),'Tool 33'!A28,IF(AND(H83="Option B2"),'Tool 33'!A28,IF(AND(H83="Option C"),'Tool 07 Combined Margin'!G8,IF(AND(H83="Option D",H84="Yes"),1.3,IF(AND(H83="Option D",H84="No"),2.4))))))</f>
        <v>0</v>
      </c>
      <c r="I113" s="31" t="s">
        <v>174</v>
      </c>
    </row>
    <row r="114" spans="1:9" ht="60">
      <c r="A114" s="31" t="s">
        <v>11</v>
      </c>
      <c r="B114" s="31"/>
      <c r="C114" s="31" t="s">
        <v>11</v>
      </c>
      <c r="D114" s="31" t="s">
        <v>90</v>
      </c>
      <c r="E114" s="31"/>
      <c r="F114" s="31" t="s">
        <v>175</v>
      </c>
      <c r="G114" s="34" t="s">
        <v>176</v>
      </c>
      <c r="H114" s="35">
        <f>0.1</f>
        <v>0.1</v>
      </c>
      <c r="I114" s="31"/>
    </row>
    <row r="116" spans="1:9">
      <c r="H116" t="s">
        <v>180</v>
      </c>
    </row>
  </sheetData>
  <mergeCells count="12">
    <mergeCell ref="A81:I81"/>
    <mergeCell ref="A82:I82"/>
    <mergeCell ref="A107:I107"/>
    <mergeCell ref="A65:I65"/>
    <mergeCell ref="A99:I99"/>
    <mergeCell ref="A73:I73"/>
    <mergeCell ref="A32:I32"/>
    <mergeCell ref="A2:I2"/>
    <mergeCell ref="A48:I48"/>
    <mergeCell ref="A47:I47"/>
    <mergeCell ref="A34:I34"/>
    <mergeCell ref="A43:I43"/>
  </mergeCells>
  <dataValidations count="4">
    <dataValidation type="list" allowBlank="1" showInputMessage="1" showErrorMessage="1" sqref="H33" xr:uid="{C168CE4A-AE85-4651-AAD9-66CEC70A7CF0}">
      <formula1>"Option 1: Positive list,Option 2: Tool 21,Option 3: Tool 19"</formula1>
    </dataValidation>
    <dataValidation type="list" allowBlank="1" showInputMessage="1" showErrorMessage="1" sqref="H50 H84 H70 H104" xr:uid="{404821E3-5E35-4D80-853C-57573E461646}">
      <formula1>"Yes,No"</formula1>
    </dataValidation>
    <dataValidation type="list" allowBlank="1" showInputMessage="1" showErrorMessage="1" sqref="H49 H83" xr:uid="{62A1B3B3-6015-477E-94DB-15772E34B5CE}">
      <formula1>"Option A,Option B1,Option B2,Option C,Option D"</formula1>
    </dataValidation>
    <dataValidation type="list" allowBlank="1" showInputMessage="1" showErrorMessage="1" sqref="H67 H101" xr:uid="{C287469E-BC27-4580-B86D-C734D58ED372}">
      <formula1>"Case 1,Case 2,Case 3"</formula1>
    </dataValidation>
  </dataValidations>
  <hyperlinks>
    <hyperlink ref="H17" r:id="rId1" xr:uid="{7A32114E-23BD-41AE-9AD0-FB020B04D808}"/>
  </hyperlinks>
  <pageMargins left="0.7" right="0.7" top="0.75" bottom="0.75" header="0.3" footer="0.3"/>
  <pageSetup orientation="portrait" r:id="rId2"/>
  <legacyDrawing r:id="rId3"/>
  <extLst>
    <ext xmlns:x14="http://schemas.microsoft.com/office/spreadsheetml/2009/9/main" uri="{CCE6A557-97BC-4b89-ADB6-D9C93CAAB3DF}">
      <x14:dataValidations xmlns:xm="http://schemas.microsoft.com/office/excel/2006/main" count="2">
        <x14:dataValidation type="list" allowBlank="1" showInputMessage="1" showErrorMessage="1" xr:uid="{4BFE679E-06E8-4B62-B3FF-4B3A72166172}">
          <x14:formula1>
            <xm:f>'IWA Properties'!$A$2:$A$277</xm:f>
          </x14:formula1>
          <xm:sqref>E3:E31 E44:E46</xm:sqref>
        </x14:dataValidation>
        <x14:dataValidation type="list" allowBlank="1" showInputMessage="1" showErrorMessage="1" xr:uid="{9ACC8F37-294B-40B7-89B0-76A1A6258E27}">
          <x14:formula1>
            <xm:f>'IWA Properties'!$B$2:$B$481</xm:f>
          </x14:formula1>
          <xm:sqref>H23</xm:sqref>
        </x14:dataValidation>
      </x14:dataValidations>
    </ext>
  </extLs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17AECF-9918-4D6E-8F90-3DF417A837D1}">
  <dimension ref="A1:G30"/>
  <sheetViews>
    <sheetView topLeftCell="A20" workbookViewId="0">
      <selection activeCell="B5" sqref="B5"/>
    </sheetView>
  </sheetViews>
  <sheetFormatPr defaultRowHeight="15"/>
  <cols>
    <col min="1" max="1" width="103" customWidth="1"/>
    <col min="2" max="2" width="26.5703125" customWidth="1"/>
    <col min="3" max="3" width="14.85546875" customWidth="1"/>
    <col min="4" max="4" width="30.140625" customWidth="1"/>
    <col min="5" max="5" width="14.85546875" customWidth="1"/>
    <col min="6" max="6" width="15.42578125" customWidth="1"/>
    <col min="7" max="7" width="17.85546875" customWidth="1"/>
  </cols>
  <sheetData>
    <row r="1" spans="1:7" s="40" customFormat="1" ht="18.75">
      <c r="A1" s="40" t="s">
        <v>6</v>
      </c>
      <c r="B1" s="40" t="s">
        <v>7</v>
      </c>
      <c r="C1" s="40" t="s">
        <v>377</v>
      </c>
      <c r="D1" s="40" t="s">
        <v>8</v>
      </c>
      <c r="E1" s="40" t="s">
        <v>3</v>
      </c>
      <c r="F1" s="40" t="s">
        <v>378</v>
      </c>
      <c r="G1" s="40" t="s">
        <v>1</v>
      </c>
    </row>
    <row r="2" spans="1:7">
      <c r="A2" t="s">
        <v>379</v>
      </c>
      <c r="B2" t="s">
        <v>380</v>
      </c>
      <c r="C2" t="s">
        <v>10</v>
      </c>
      <c r="E2" t="s">
        <v>381</v>
      </c>
      <c r="F2" t="s">
        <v>11</v>
      </c>
    </row>
    <row r="3" spans="1:7">
      <c r="A3" t="s">
        <v>382</v>
      </c>
      <c r="B3" t="s">
        <v>10</v>
      </c>
      <c r="C3" t="s">
        <v>383</v>
      </c>
      <c r="E3" t="s">
        <v>381</v>
      </c>
      <c r="F3" t="s">
        <v>11</v>
      </c>
    </row>
    <row r="4" spans="1:7">
      <c r="A4" t="s">
        <v>384</v>
      </c>
      <c r="B4" t="s">
        <v>10</v>
      </c>
      <c r="C4" t="str">
        <f>(IF(B3="Yes","Yes","NA"))</f>
        <v>Yes</v>
      </c>
      <c r="D4" t="s">
        <v>385</v>
      </c>
      <c r="E4" t="s">
        <v>381</v>
      </c>
      <c r="F4" t="s">
        <v>11</v>
      </c>
    </row>
    <row r="5" spans="1:7">
      <c r="A5" t="s">
        <v>386</v>
      </c>
      <c r="B5" t="s">
        <v>10</v>
      </c>
      <c r="C5" t="str">
        <f>(IF(B3="Yes","Yes","NA"))</f>
        <v>Yes</v>
      </c>
      <c r="D5" t="s">
        <v>385</v>
      </c>
      <c r="E5" t="s">
        <v>381</v>
      </c>
      <c r="F5" t="s">
        <v>11</v>
      </c>
    </row>
    <row r="6" spans="1:7">
      <c r="A6" t="s">
        <v>387</v>
      </c>
      <c r="B6" t="s">
        <v>11</v>
      </c>
      <c r="C6" t="s">
        <v>10</v>
      </c>
      <c r="D6" t="s">
        <v>388</v>
      </c>
      <c r="E6" t="s">
        <v>381</v>
      </c>
      <c r="F6" t="s">
        <v>11</v>
      </c>
    </row>
    <row r="7" spans="1:7" ht="53.45" customHeight="1" thickBot="1">
      <c r="A7" s="5" t="s">
        <v>389</v>
      </c>
      <c r="B7" t="s">
        <v>10</v>
      </c>
      <c r="C7" t="s">
        <v>10</v>
      </c>
      <c r="D7" t="s">
        <v>385</v>
      </c>
      <c r="E7" t="s">
        <v>381</v>
      </c>
      <c r="F7" t="s">
        <v>11</v>
      </c>
    </row>
    <row r="8" spans="1:7" s="43" customFormat="1" ht="15" customHeight="1" thickTop="1" thickBot="1">
      <c r="A8" s="41" t="s">
        <v>390</v>
      </c>
      <c r="B8" s="42" t="str">
        <f>IF(OR(B2="NA",B4="No",B5="No",B6="Yes",B7="No"),"NA","Applicable")</f>
        <v>Applicable</v>
      </c>
      <c r="E8" s="43" t="s">
        <v>391</v>
      </c>
      <c r="F8" s="43" t="s">
        <v>11</v>
      </c>
    </row>
    <row r="9" spans="1:7" s="44" customFormat="1" ht="15.75" thickTop="1">
      <c r="A9" s="44" t="s">
        <v>392</v>
      </c>
      <c r="C9" s="44" t="str">
        <f>IF(B2="Type I: Project activities up to 5 MW that employ renewable energy as their primary technology.","Yes","NA")</f>
        <v>Yes</v>
      </c>
      <c r="D9" s="44" t="s">
        <v>393</v>
      </c>
    </row>
    <row r="10" spans="1:7">
      <c r="A10" t="s">
        <v>394</v>
      </c>
      <c r="B10" t="s">
        <v>10</v>
      </c>
      <c r="C10" t="str">
        <f>IF(B2="Type I: Project activities up to 5 MW that employ renewable energy as their primary technology.","Yes","NA")</f>
        <v>Yes</v>
      </c>
      <c r="D10" t="s">
        <v>395</v>
      </c>
      <c r="E10" t="s">
        <v>381</v>
      </c>
      <c r="F10" t="s">
        <v>11</v>
      </c>
    </row>
    <row r="11" spans="1:7">
      <c r="A11" t="s">
        <v>396</v>
      </c>
      <c r="B11" t="s">
        <v>11</v>
      </c>
      <c r="C11" t="str">
        <f>IF(B2="Type I: Project activities up to 5 MW that employ renewable energy as their primary technology.","Yes","NA")</f>
        <v>Yes</v>
      </c>
      <c r="D11" t="s">
        <v>395</v>
      </c>
      <c r="E11" t="s">
        <v>381</v>
      </c>
      <c r="F11" t="s">
        <v>11</v>
      </c>
    </row>
    <row r="12" spans="1:7">
      <c r="A12" t="s">
        <v>397</v>
      </c>
      <c r="B12" t="s">
        <v>11</v>
      </c>
      <c r="C12" t="str">
        <f>IF(B2="Type I: Project activities up to 5 MW that employ renewable energy as their primary technology.","Yes","NA")</f>
        <v>Yes</v>
      </c>
      <c r="D12" t="s">
        <v>395</v>
      </c>
      <c r="E12" t="s">
        <v>381</v>
      </c>
      <c r="F12" t="s">
        <v>11</v>
      </c>
    </row>
    <row r="13" spans="1:7" ht="45.75" thickBot="1">
      <c r="A13" s="5" t="s">
        <v>398</v>
      </c>
      <c r="B13" t="s">
        <v>11</v>
      </c>
      <c r="C13" t="str">
        <f>IF(B2="Type I: Project activities up to 5 MW that employ renewable energy as their primary technology.","Yes","NA")</f>
        <v>Yes</v>
      </c>
      <c r="D13" t="s">
        <v>395</v>
      </c>
      <c r="E13" t="s">
        <v>381</v>
      </c>
      <c r="F13" t="s">
        <v>11</v>
      </c>
    </row>
    <row r="14" spans="1:7" s="43" customFormat="1" ht="16.5" thickTop="1" thickBot="1">
      <c r="A14" s="41" t="s">
        <v>399</v>
      </c>
      <c r="B14" s="42" t="str">
        <f>IF(OR(B10="Yes",B11="Yes",B12="Yes",B13="Yes"),"Additional","Nil")</f>
        <v>Additional</v>
      </c>
      <c r="C14" s="43" t="str">
        <f>IF(B2="Type I: Project activities up to 5 MW that employ renewable energy as their primary technology.","Yes","NA")</f>
        <v>Yes</v>
      </c>
      <c r="E14" s="43" t="s">
        <v>391</v>
      </c>
      <c r="F14" s="43" t="s">
        <v>11</v>
      </c>
    </row>
    <row r="15" spans="1:7" s="44" customFormat="1" ht="15.75" thickTop="1">
      <c r="A15" s="44" t="s">
        <v>400</v>
      </c>
      <c r="C15" s="44" t="str">
        <f>IF(B2="Type II: Energy efficiency project activities that aim to achieve energy savings at a scale of no more than 20 GWh per year.","Yes","NA")</f>
        <v>NA</v>
      </c>
      <c r="D15" s="44" t="s">
        <v>393</v>
      </c>
    </row>
    <row r="16" spans="1:7">
      <c r="A16" t="s">
        <v>401</v>
      </c>
      <c r="B16" t="s">
        <v>11</v>
      </c>
      <c r="C16" t="str">
        <f>IF(B2="Type II: Energy efficiency project activities that aim to achieve energy savings at a scale of no more than 20 GWh per year.","Yes","NA")</f>
        <v>NA</v>
      </c>
      <c r="D16" t="s">
        <v>395</v>
      </c>
      <c r="E16" t="s">
        <v>381</v>
      </c>
      <c r="F16" t="s">
        <v>11</v>
      </c>
    </row>
    <row r="17" spans="1:6" ht="15.75" thickBot="1">
      <c r="A17" t="s">
        <v>402</v>
      </c>
      <c r="B17" t="s">
        <v>11</v>
      </c>
      <c r="C17" t="str">
        <f>IF(B2="Type II: Energy efficiency project activities that aim to achieve energy savings at a scale of no more than 20 GWh per year.","Yes","NA")</f>
        <v>NA</v>
      </c>
      <c r="D17" t="s">
        <v>395</v>
      </c>
      <c r="E17" t="s">
        <v>381</v>
      </c>
      <c r="F17" t="s">
        <v>11</v>
      </c>
    </row>
    <row r="18" spans="1:6" s="43" customFormat="1" ht="16.5" thickTop="1" thickBot="1">
      <c r="A18" s="41" t="s">
        <v>399</v>
      </c>
      <c r="B18" s="42" t="str">
        <f>IF(OR(B16="Yes",B17="Yes"),"Additional","Nil")</f>
        <v>Nil</v>
      </c>
      <c r="C18" s="43" t="str">
        <f>IF(B2="Type II: Energy efficiency project activities that aim to achieve energy savings at a scale of no more than 20 GWh per year.","Yes","NA")</f>
        <v>NA</v>
      </c>
      <c r="E18" s="43" t="s">
        <v>391</v>
      </c>
      <c r="F18" s="43" t="s">
        <v>11</v>
      </c>
    </row>
    <row r="19" spans="1:6" s="44" customFormat="1" ht="15.75" thickTop="1">
      <c r="A19" s="44" t="s">
        <v>403</v>
      </c>
      <c r="C19" s="44" t="str">
        <f>IF(B2="Type III: Other project activities not included in Type I or Type II that aim to achieve GHG emissions reductions at a scale of no more than 20 ktCO2e per year.","Yes","NA")</f>
        <v>NA</v>
      </c>
      <c r="D19" s="44" t="s">
        <v>393</v>
      </c>
    </row>
    <row r="20" spans="1:6">
      <c r="A20" t="s">
        <v>401</v>
      </c>
      <c r="B20" t="s">
        <v>11</v>
      </c>
      <c r="C20" t="str">
        <f>IF(B2="Type III: Other project activities not included in Type I or Type II that aim to achieve GHG emissions reductions at a scale of no more than 20 ktCO2e per year.","Yes","NA")</f>
        <v>NA</v>
      </c>
      <c r="D20" t="s">
        <v>395</v>
      </c>
      <c r="E20" t="s">
        <v>381</v>
      </c>
      <c r="F20" t="s">
        <v>11</v>
      </c>
    </row>
    <row r="21" spans="1:6" ht="15.75" thickBot="1">
      <c r="A21" t="s">
        <v>404</v>
      </c>
      <c r="B21" t="s">
        <v>11</v>
      </c>
      <c r="C21" t="str">
        <f>IF(B2="Type III: Other project activities not included in Type I or Type II that aim to achieve GHG emissions reductions at a scale of no more than 20 ktCO2e per year.","Yes","NA")</f>
        <v>NA</v>
      </c>
      <c r="D21" t="s">
        <v>395</v>
      </c>
      <c r="E21" t="s">
        <v>381</v>
      </c>
      <c r="F21" t="s">
        <v>11</v>
      </c>
    </row>
    <row r="22" spans="1:6" s="43" customFormat="1" ht="16.5" thickTop="1" thickBot="1">
      <c r="A22" s="41" t="s">
        <v>399</v>
      </c>
      <c r="B22" s="42" t="str">
        <f>IF(OR(B20="Yes",B21="Yes"),"Additional","Nil")</f>
        <v>Nil</v>
      </c>
      <c r="C22" s="43" t="str">
        <f>IF(B2="Type III: Other project activities not included in Type I or Type II that aim to achieve GHG emissions reductions at a scale of no more than 20 ktCO2e per year.","Yes","NA")</f>
        <v>NA</v>
      </c>
      <c r="E22" s="43" t="s">
        <v>391</v>
      </c>
      <c r="F22" s="43" t="s">
        <v>11</v>
      </c>
    </row>
    <row r="23" spans="1:6" s="44" customFormat="1" ht="15.75" thickTop="1">
      <c r="A23" s="44" t="s">
        <v>405</v>
      </c>
      <c r="C23" s="44" t="s">
        <v>11</v>
      </c>
    </row>
    <row r="24" spans="1:6">
      <c r="A24" t="s">
        <v>406</v>
      </c>
      <c r="B24" s="45" t="s">
        <v>407</v>
      </c>
      <c r="C24" t="s">
        <v>11</v>
      </c>
      <c r="D24" t="s">
        <v>408</v>
      </c>
      <c r="E24" t="s">
        <v>128</v>
      </c>
      <c r="F24" t="s">
        <v>11</v>
      </c>
    </row>
    <row r="25" spans="1:6" ht="15.75" thickBot="1">
      <c r="A25" t="s">
        <v>409</v>
      </c>
      <c r="B25" s="45" t="s">
        <v>407</v>
      </c>
      <c r="C25" t="s">
        <v>11</v>
      </c>
      <c r="D25" t="s">
        <v>410</v>
      </c>
      <c r="E25" t="s">
        <v>128</v>
      </c>
      <c r="F25" t="s">
        <v>11</v>
      </c>
    </row>
    <row r="26" spans="1:6" s="43" customFormat="1" ht="16.5" thickTop="1" thickBot="1">
      <c r="A26" s="41" t="s">
        <v>399</v>
      </c>
      <c r="B26" s="42" t="str">
        <f>IF(OR(B24&lt;=0.025,B25&lt;=0.015),"Additional","Nil")</f>
        <v>Nil</v>
      </c>
      <c r="C26" s="43" t="s">
        <v>11</v>
      </c>
      <c r="E26" s="43" t="s">
        <v>391</v>
      </c>
      <c r="F26" s="43" t="s">
        <v>11</v>
      </c>
    </row>
    <row r="27" spans="1:6" ht="15.75" thickTop="1"/>
    <row r="28" spans="1:6" ht="15.75" thickBot="1"/>
    <row r="29" spans="1:6" s="46" customFormat="1" ht="20.25" thickTop="1" thickBot="1">
      <c r="A29" s="46" t="s">
        <v>411</v>
      </c>
      <c r="B29" s="47" t="str">
        <f>IF(B8="NA","NA",IF(OR(B14="Additional",B18="Additional",B22="Additional",B26="Additional"),"Additional","Not Additional"))</f>
        <v>Additional</v>
      </c>
      <c r="E29" s="46" t="s">
        <v>412</v>
      </c>
      <c r="F29" s="46" t="s">
        <v>11</v>
      </c>
    </row>
    <row r="30" spans="1:6" ht="15.75" thickTop="1"/>
  </sheetData>
  <pageMargins left="0.7" right="0.7" top="0.75" bottom="0.75" header="0.3" footer="0.3"/>
  <legacyDrawing r:id="rId1"/>
  <extLst>
    <ext xmlns:x14="http://schemas.microsoft.com/office/spreadsheetml/2009/9/main" uri="{CCE6A557-97BC-4b89-ADB6-D9C93CAAB3DF}">
      <x14:dataValidations xmlns:xm="http://schemas.microsoft.com/office/excel/2006/main" count="2">
        <x14:dataValidation type="list" allowBlank="1" showInputMessage="1" showErrorMessage="1" xr:uid="{83AFE05B-6F2A-47CE-9878-E9F74A4440D3}">
          <x14:formula1>
            <xm:f>'Dropdown Items'!$B$2:$B$4</xm:f>
          </x14:formula1>
          <xm:sqref>B3:B7 B10:B13 B16:B17 B20:B21</xm:sqref>
        </x14:dataValidation>
        <x14:dataValidation type="list" allowBlank="1" showInputMessage="1" showErrorMessage="1" xr:uid="{671BB46C-F925-4164-AAF7-45B182443E4D}">
          <x14:formula1>
            <xm:f>'Dropdown Items'!$A$2:$A$5</xm:f>
          </x14:formula1>
          <xm:sqref>B2</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364EDB-4842-4AC2-B398-C2142715EAE5}">
  <dimension ref="A1:B5"/>
  <sheetViews>
    <sheetView workbookViewId="0">
      <selection activeCell="A3" sqref="A3"/>
    </sheetView>
  </sheetViews>
  <sheetFormatPr defaultRowHeight="15"/>
  <cols>
    <col min="1" max="1" width="22.42578125" customWidth="1"/>
  </cols>
  <sheetData>
    <row r="1" spans="1:2" s="48" customFormat="1">
      <c r="A1" s="48" t="s">
        <v>413</v>
      </c>
      <c r="B1" s="48" t="s">
        <v>414</v>
      </c>
    </row>
    <row r="2" spans="1:2">
      <c r="A2" t="s">
        <v>380</v>
      </c>
      <c r="B2" t="s">
        <v>10</v>
      </c>
    </row>
    <row r="3" spans="1:2">
      <c r="A3" t="s">
        <v>415</v>
      </c>
      <c r="B3" t="s">
        <v>11</v>
      </c>
    </row>
    <row r="4" spans="1:2">
      <c r="A4" t="s">
        <v>403</v>
      </c>
      <c r="B4" t="s">
        <v>416</v>
      </c>
    </row>
    <row r="5" spans="1:2">
      <c r="A5" t="s">
        <v>416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D65978-897B-4CC3-8297-8DBB4505A87F}">
  <dimension ref="A1"/>
  <sheetViews>
    <sheetView workbookViewId="0">
      <selection activeCell="A3" sqref="A3"/>
    </sheetView>
  </sheetViews>
  <sheetFormatPr defaultRowHeight="15"/>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7B0911-0274-4369-BD9D-799A14FB790C}">
  <dimension ref="A1:H20"/>
  <sheetViews>
    <sheetView workbookViewId="0">
      <selection activeCell="F14" sqref="F14"/>
    </sheetView>
  </sheetViews>
  <sheetFormatPr defaultRowHeight="15"/>
  <cols>
    <col min="1" max="1" width="17.5703125" customWidth="1"/>
    <col min="2" max="2" width="13.7109375" customWidth="1"/>
    <col min="3" max="3" width="21.85546875" customWidth="1"/>
    <col min="4" max="4" width="16" customWidth="1"/>
    <col min="5" max="5" width="60.85546875" customWidth="1"/>
    <col min="6" max="6" width="34.85546875" customWidth="1"/>
    <col min="7" max="7" width="55.7109375" customWidth="1"/>
  </cols>
  <sheetData>
    <row r="1" spans="1:8" ht="37.5">
      <c r="A1" s="54" t="s">
        <v>0</v>
      </c>
      <c r="B1" s="54" t="s">
        <v>1</v>
      </c>
      <c r="C1" s="52" t="s">
        <v>378</v>
      </c>
      <c r="D1" s="54" t="s">
        <v>3</v>
      </c>
      <c r="E1" s="53" t="s">
        <v>6</v>
      </c>
      <c r="F1" s="53" t="s">
        <v>7</v>
      </c>
      <c r="G1" s="52" t="s">
        <v>8</v>
      </c>
      <c r="H1" s="51"/>
    </row>
    <row r="2" spans="1:8" ht="42" customHeight="1">
      <c r="A2" s="85" t="s">
        <v>417</v>
      </c>
      <c r="B2" s="85"/>
      <c r="C2" s="85"/>
      <c r="D2" s="85"/>
      <c r="E2" s="85"/>
      <c r="F2" s="85"/>
      <c r="G2" s="85"/>
      <c r="H2" s="49"/>
    </row>
    <row r="3" spans="1:8" ht="30">
      <c r="A3" s="50" t="s">
        <v>10</v>
      </c>
      <c r="B3" s="50"/>
      <c r="C3" s="50" t="s">
        <v>11</v>
      </c>
      <c r="D3" s="50" t="s">
        <v>86</v>
      </c>
      <c r="E3" s="38" t="s">
        <v>418</v>
      </c>
      <c r="F3" s="50" t="s">
        <v>419</v>
      </c>
      <c r="G3" s="38"/>
    </row>
    <row r="4" spans="1:8" ht="42" customHeight="1">
      <c r="A4" s="85" t="s">
        <v>420</v>
      </c>
      <c r="B4" s="85"/>
      <c r="C4" s="85"/>
      <c r="D4" s="85"/>
      <c r="E4" s="85"/>
      <c r="F4" s="85"/>
      <c r="G4" s="85"/>
      <c r="H4" s="49"/>
    </row>
    <row r="5" spans="1:8" ht="45">
      <c r="A5" s="50" t="s">
        <v>10</v>
      </c>
      <c r="B5" s="50"/>
      <c r="C5" s="50" t="s">
        <v>11</v>
      </c>
      <c r="D5" s="50" t="s">
        <v>86</v>
      </c>
      <c r="E5" s="38" t="s">
        <v>421</v>
      </c>
      <c r="F5" s="50" t="s">
        <v>10</v>
      </c>
      <c r="G5" s="38" t="s">
        <v>422</v>
      </c>
    </row>
    <row r="6" spans="1:8" ht="45">
      <c r="A6" s="50" t="s">
        <v>10</v>
      </c>
      <c r="B6" s="50"/>
      <c r="C6" s="50" t="s">
        <v>11</v>
      </c>
      <c r="D6" s="50" t="s">
        <v>86</v>
      </c>
      <c r="E6" s="38" t="s">
        <v>423</v>
      </c>
      <c r="F6" s="50" t="s">
        <v>10</v>
      </c>
      <c r="G6" s="38" t="s">
        <v>424</v>
      </c>
    </row>
    <row r="7" spans="1:8" ht="60">
      <c r="A7" s="50" t="s">
        <v>10</v>
      </c>
      <c r="B7" s="50"/>
      <c r="C7" s="50" t="s">
        <v>11</v>
      </c>
      <c r="D7" s="50" t="s">
        <v>86</v>
      </c>
      <c r="E7" s="38" t="s">
        <v>425</v>
      </c>
      <c r="F7" s="50" t="s">
        <v>10</v>
      </c>
      <c r="G7" s="38" t="s">
        <v>426</v>
      </c>
    </row>
    <row r="8" spans="1:8" ht="150">
      <c r="A8" s="50" t="s">
        <v>10</v>
      </c>
      <c r="B8" s="50"/>
      <c r="C8" s="50" t="s">
        <v>11</v>
      </c>
      <c r="D8" s="50" t="s">
        <v>86</v>
      </c>
      <c r="E8" s="38" t="s">
        <v>427</v>
      </c>
      <c r="F8" s="50" t="s">
        <v>10</v>
      </c>
      <c r="G8" s="38" t="s">
        <v>428</v>
      </c>
    </row>
    <row r="9" spans="1:8" ht="42" customHeight="1">
      <c r="A9" s="85" t="s">
        <v>429</v>
      </c>
      <c r="B9" s="85"/>
      <c r="C9" s="85"/>
      <c r="D9" s="85"/>
      <c r="E9" s="85"/>
      <c r="F9" s="85"/>
      <c r="G9" s="85"/>
      <c r="H9" s="49"/>
    </row>
    <row r="10" spans="1:8" ht="45">
      <c r="A10" s="50" t="s">
        <v>10</v>
      </c>
      <c r="B10" s="50"/>
      <c r="C10" s="50" t="s">
        <v>11</v>
      </c>
      <c r="D10" s="50" t="s">
        <v>86</v>
      </c>
      <c r="E10" s="38" t="s">
        <v>430</v>
      </c>
      <c r="F10" s="50" t="s">
        <v>10</v>
      </c>
      <c r="G10" s="38" t="s">
        <v>431</v>
      </c>
    </row>
    <row r="11" spans="1:8" ht="45">
      <c r="A11" s="50" t="s">
        <v>10</v>
      </c>
      <c r="B11" s="50"/>
      <c r="C11" s="50" t="s">
        <v>11</v>
      </c>
      <c r="D11" s="50" t="s">
        <v>86</v>
      </c>
      <c r="E11" s="38" t="s">
        <v>432</v>
      </c>
      <c r="F11" s="50" t="s">
        <v>10</v>
      </c>
      <c r="G11" s="38" t="s">
        <v>433</v>
      </c>
    </row>
    <row r="12" spans="1:8" ht="60">
      <c r="A12" s="50" t="s">
        <v>10</v>
      </c>
      <c r="B12" s="50"/>
      <c r="C12" s="50" t="s">
        <v>11</v>
      </c>
      <c r="D12" s="50" t="s">
        <v>86</v>
      </c>
      <c r="E12" s="38" t="s">
        <v>434</v>
      </c>
      <c r="F12" s="50" t="s">
        <v>10</v>
      </c>
      <c r="G12" s="38" t="s">
        <v>435</v>
      </c>
    </row>
    <row r="13" spans="1:8" ht="45">
      <c r="A13" s="50" t="s">
        <v>10</v>
      </c>
      <c r="B13" s="50"/>
      <c r="C13" s="50" t="s">
        <v>11</v>
      </c>
      <c r="D13" s="50" t="s">
        <v>86</v>
      </c>
      <c r="E13" s="38" t="s">
        <v>436</v>
      </c>
      <c r="F13" s="50" t="s">
        <v>10</v>
      </c>
      <c r="G13" s="38" t="s">
        <v>435</v>
      </c>
    </row>
    <row r="14" spans="1:8" ht="150">
      <c r="A14" s="50" t="s">
        <v>10</v>
      </c>
      <c r="B14" s="50"/>
      <c r="C14" s="50" t="s">
        <v>11</v>
      </c>
      <c r="D14" s="50" t="s">
        <v>86</v>
      </c>
      <c r="E14" s="38" t="s">
        <v>437</v>
      </c>
      <c r="F14" s="50" t="s">
        <v>10</v>
      </c>
      <c r="G14" s="38" t="s">
        <v>438</v>
      </c>
    </row>
    <row r="15" spans="1:8" ht="42" customHeight="1">
      <c r="A15" s="85" t="s">
        <v>439</v>
      </c>
      <c r="B15" s="85"/>
      <c r="C15" s="85"/>
      <c r="D15" s="85"/>
      <c r="E15" s="85"/>
      <c r="F15" s="85"/>
      <c r="G15" s="85"/>
      <c r="H15" s="49"/>
    </row>
    <row r="16" spans="1:8" ht="45">
      <c r="A16" t="s">
        <v>10</v>
      </c>
      <c r="C16" t="s">
        <v>10</v>
      </c>
      <c r="D16" t="s">
        <v>331</v>
      </c>
      <c r="E16" s="5" t="s">
        <v>440</v>
      </c>
    </row>
    <row r="17" spans="1:5" ht="30">
      <c r="A17" t="s">
        <v>10</v>
      </c>
      <c r="C17" t="s">
        <v>10</v>
      </c>
      <c r="D17" t="s">
        <v>12</v>
      </c>
      <c r="E17" s="5" t="s">
        <v>441</v>
      </c>
    </row>
    <row r="18" spans="1:5" ht="75">
      <c r="A18" t="s">
        <v>10</v>
      </c>
      <c r="C18" t="s">
        <v>10</v>
      </c>
      <c r="D18" t="s">
        <v>12</v>
      </c>
      <c r="E18" s="5" t="s">
        <v>442</v>
      </c>
    </row>
    <row r="19" spans="1:5" ht="45">
      <c r="A19" t="s">
        <v>10</v>
      </c>
      <c r="C19" t="s">
        <v>10</v>
      </c>
      <c r="D19" t="s">
        <v>12</v>
      </c>
      <c r="E19" s="5" t="s">
        <v>443</v>
      </c>
    </row>
    <row r="20" spans="1:5" ht="75">
      <c r="A20" t="s">
        <v>10</v>
      </c>
      <c r="C20" t="s">
        <v>10</v>
      </c>
      <c r="D20" t="s">
        <v>12</v>
      </c>
      <c r="E20" s="5" t="s">
        <v>444</v>
      </c>
    </row>
  </sheetData>
  <mergeCells count="4">
    <mergeCell ref="A2:G2"/>
    <mergeCell ref="A4:G4"/>
    <mergeCell ref="A9:G9"/>
    <mergeCell ref="A15:G15"/>
  </mergeCells>
  <dataValidations count="2">
    <dataValidation type="list" allowBlank="1" showInputMessage="1" showErrorMessage="1" sqref="F5:F8 F10:F14" xr:uid="{759E019A-2416-4DBF-8858-BCB68A953726}">
      <formula1>"Yes,No"</formula1>
    </dataValidation>
    <dataValidation type="list" allowBlank="1" showInputMessage="1" showErrorMessage="1" sqref="F3" xr:uid="{7EF8880B-B7B0-4BA4-9799-90EED1153E7A}">
      <formula1>"PA,CPA"</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B0CF47-26FA-41D7-AA9A-1E4E3A315464}">
  <dimension ref="A1:Q26"/>
  <sheetViews>
    <sheetView workbookViewId="0">
      <selection activeCell="B14" sqref="B14"/>
    </sheetView>
  </sheetViews>
  <sheetFormatPr defaultRowHeight="15"/>
  <cols>
    <col min="1" max="1" width="17.7109375" bestFit="1" customWidth="1"/>
    <col min="2" max="2" width="22.85546875" customWidth="1"/>
    <col min="3" max="3" width="21.28515625" customWidth="1"/>
    <col min="4" max="4" width="22.42578125" customWidth="1"/>
  </cols>
  <sheetData>
    <row r="1" spans="1:17" s="3" customFormat="1" ht="18.75">
      <c r="A1" s="83" t="s">
        <v>445</v>
      </c>
      <c r="B1" s="83"/>
      <c r="C1" s="83"/>
      <c r="D1" s="83"/>
      <c r="E1" s="83"/>
      <c r="F1" s="83"/>
      <c r="G1" s="83"/>
      <c r="H1" s="83"/>
      <c r="I1" s="83"/>
      <c r="J1" s="83"/>
      <c r="K1" s="83"/>
      <c r="L1" s="83"/>
      <c r="M1" s="83"/>
      <c r="N1" s="83"/>
      <c r="O1" s="83"/>
      <c r="P1" s="83"/>
      <c r="Q1" s="83"/>
    </row>
    <row r="2" spans="1:17" ht="19.5" thickBot="1">
      <c r="A2" s="55" t="s">
        <v>446</v>
      </c>
      <c r="B2" s="55"/>
      <c r="C2" s="55"/>
      <c r="D2" s="55"/>
      <c r="E2" s="55"/>
      <c r="F2" s="55"/>
      <c r="G2" s="55"/>
      <c r="H2" s="55"/>
      <c r="I2" s="55"/>
      <c r="J2" s="55"/>
      <c r="K2" s="55"/>
      <c r="L2" s="55"/>
      <c r="M2" s="55"/>
      <c r="N2" s="55"/>
      <c r="O2" s="55"/>
      <c r="P2" s="55"/>
      <c r="Q2" s="55"/>
    </row>
    <row r="3" spans="1:17" ht="93" customHeight="1" thickBot="1">
      <c r="A3" s="12" t="s">
        <v>447</v>
      </c>
      <c r="B3" s="13" t="s">
        <v>448</v>
      </c>
      <c r="C3" s="13" t="s">
        <v>449</v>
      </c>
      <c r="D3" s="11" t="s">
        <v>450</v>
      </c>
    </row>
    <row r="4" spans="1:17" ht="15.75" thickBot="1">
      <c r="A4" s="10"/>
      <c r="B4" s="86" t="s">
        <v>451</v>
      </c>
      <c r="C4" s="87"/>
      <c r="D4" s="88"/>
    </row>
    <row r="5" spans="1:17" ht="15.75" thickBot="1">
      <c r="A5" s="19" t="s">
        <v>452</v>
      </c>
      <c r="B5" s="25">
        <v>0.25</v>
      </c>
      <c r="C5" s="21">
        <v>0.5</v>
      </c>
      <c r="D5" s="20">
        <v>1</v>
      </c>
    </row>
    <row r="6" spans="1:17">
      <c r="A6" s="9" t="s">
        <v>453</v>
      </c>
      <c r="B6" s="26">
        <v>1</v>
      </c>
      <c r="C6" s="22">
        <v>0.9</v>
      </c>
      <c r="D6" s="16">
        <v>0.8</v>
      </c>
    </row>
    <row r="7" spans="1:17">
      <c r="A7" s="14" t="s">
        <v>454</v>
      </c>
      <c r="B7" s="27">
        <v>1</v>
      </c>
      <c r="C7" s="23">
        <v>0.8</v>
      </c>
      <c r="D7" s="17">
        <v>0.8</v>
      </c>
    </row>
    <row r="8" spans="1:17">
      <c r="A8" s="14" t="s">
        <v>455</v>
      </c>
      <c r="B8" s="27">
        <v>1</v>
      </c>
      <c r="C8" s="23">
        <v>0.8</v>
      </c>
      <c r="D8" s="17">
        <v>0.8</v>
      </c>
    </row>
    <row r="9" spans="1:17">
      <c r="A9" s="14" t="s">
        <v>456</v>
      </c>
      <c r="B9" s="27">
        <v>0.9</v>
      </c>
      <c r="C9" s="23">
        <v>0.8</v>
      </c>
      <c r="D9" s="17">
        <v>0.8</v>
      </c>
    </row>
    <row r="10" spans="1:17" ht="15.75" thickBot="1">
      <c r="A10" s="15" t="s">
        <v>457</v>
      </c>
      <c r="B10" s="28">
        <v>0.8</v>
      </c>
      <c r="C10" s="24">
        <v>0.8</v>
      </c>
      <c r="D10" s="18">
        <v>0.8</v>
      </c>
    </row>
    <row r="13" spans="1:17" s="3" customFormat="1" ht="18.75">
      <c r="A13" s="83" t="s">
        <v>458</v>
      </c>
      <c r="B13" s="83"/>
      <c r="C13" s="83"/>
      <c r="D13" s="83"/>
      <c r="E13" s="83"/>
      <c r="F13" s="83"/>
      <c r="G13" s="83"/>
      <c r="H13" s="83"/>
      <c r="I13" s="83"/>
      <c r="J13" s="83"/>
      <c r="K13" s="83"/>
      <c r="L13" s="83"/>
      <c r="M13" s="83"/>
      <c r="N13" s="83"/>
      <c r="O13" s="83"/>
      <c r="P13" s="83"/>
      <c r="Q13" s="83"/>
    </row>
    <row r="14" spans="1:17" ht="76.5" customHeight="1">
      <c r="A14" s="5" t="s">
        <v>90</v>
      </c>
      <c r="B14" s="56" t="s">
        <v>459</v>
      </c>
      <c r="C14" s="57" t="s">
        <v>460</v>
      </c>
    </row>
    <row r="15" spans="1:17" ht="30">
      <c r="A15" t="s">
        <v>90</v>
      </c>
      <c r="B15" s="5" t="s">
        <v>461</v>
      </c>
      <c r="C15" s="57" t="s">
        <v>462</v>
      </c>
    </row>
    <row r="17" spans="1:17" s="3" customFormat="1" ht="18.75">
      <c r="A17" s="83" t="s">
        <v>463</v>
      </c>
      <c r="B17" s="83"/>
      <c r="C17" s="83"/>
      <c r="D17" s="83"/>
      <c r="E17" s="83"/>
      <c r="F17" s="83"/>
      <c r="G17" s="83"/>
      <c r="H17" s="83"/>
      <c r="I17" s="83"/>
      <c r="J17" s="83"/>
      <c r="K17" s="83"/>
      <c r="L17" s="83"/>
      <c r="M17" s="83"/>
      <c r="N17" s="83"/>
      <c r="O17" s="83"/>
      <c r="P17" s="83"/>
      <c r="Q17" s="83"/>
    </row>
    <row r="18" spans="1:17" ht="75">
      <c r="A18" t="s">
        <v>90</v>
      </c>
      <c r="B18" s="5" t="s">
        <v>464</v>
      </c>
      <c r="C18" s="57">
        <v>4</v>
      </c>
    </row>
    <row r="20" spans="1:17" s="3" customFormat="1" ht="18.75">
      <c r="A20" s="83" t="s">
        <v>465</v>
      </c>
      <c r="B20" s="83"/>
      <c r="C20" s="83"/>
      <c r="D20" s="83"/>
      <c r="E20" s="83"/>
      <c r="F20" s="83"/>
      <c r="G20" s="83"/>
      <c r="H20" s="83"/>
      <c r="I20" s="83"/>
      <c r="J20" s="83"/>
      <c r="K20" s="83"/>
      <c r="L20" s="83"/>
      <c r="M20" s="83"/>
      <c r="N20" s="83"/>
      <c r="O20" s="83"/>
      <c r="P20" s="83"/>
      <c r="Q20" s="83"/>
    </row>
    <row r="21" spans="1:17" ht="45">
      <c r="A21" t="s">
        <v>90</v>
      </c>
      <c r="B21" s="5" t="s">
        <v>466</v>
      </c>
      <c r="C21" s="57">
        <v>0.3</v>
      </c>
    </row>
    <row r="23" spans="1:17" s="3" customFormat="1" ht="18.75">
      <c r="A23" s="83" t="s">
        <v>467</v>
      </c>
      <c r="B23" s="83"/>
      <c r="C23" s="83"/>
      <c r="D23" s="83"/>
      <c r="E23" s="83"/>
      <c r="F23" s="83"/>
      <c r="G23" s="83"/>
      <c r="H23" s="83"/>
      <c r="I23" s="83"/>
      <c r="J23" s="83"/>
      <c r="K23" s="83"/>
      <c r="L23" s="83"/>
      <c r="M23" s="83"/>
      <c r="N23" s="83"/>
      <c r="O23" s="83"/>
      <c r="P23" s="83"/>
      <c r="Q23" s="83"/>
    </row>
    <row r="24" spans="1:17" ht="30">
      <c r="A24" t="s">
        <v>90</v>
      </c>
      <c r="B24" s="5" t="s">
        <v>468</v>
      </c>
      <c r="C24" s="57">
        <v>0.15</v>
      </c>
    </row>
    <row r="25" spans="1:17" ht="60">
      <c r="A25" t="s">
        <v>90</v>
      </c>
      <c r="B25" s="56" t="s">
        <v>469</v>
      </c>
      <c r="C25" s="57">
        <v>0.15</v>
      </c>
    </row>
    <row r="26" spans="1:17">
      <c r="A26" t="s">
        <v>90</v>
      </c>
      <c r="B26" t="s">
        <v>470</v>
      </c>
      <c r="C26" s="57">
        <v>0.25</v>
      </c>
    </row>
  </sheetData>
  <mergeCells count="6">
    <mergeCell ref="A23:Q23"/>
    <mergeCell ref="A1:Q1"/>
    <mergeCell ref="B4:D4"/>
    <mergeCell ref="A13:Q13"/>
    <mergeCell ref="A17:Q17"/>
    <mergeCell ref="A20:Q20"/>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D34D90-389F-4871-9C80-494C9B7F4364}">
  <dimension ref="A1:B481"/>
  <sheetViews>
    <sheetView topLeftCell="A2" zoomScale="120" zoomScaleNormal="120" workbookViewId="0">
      <selection activeCell="A41" sqref="A41"/>
    </sheetView>
  </sheetViews>
  <sheetFormatPr defaultColWidth="8.85546875" defaultRowHeight="15"/>
  <cols>
    <col min="1" max="1" width="53.28515625" bestFit="1" customWidth="1"/>
    <col min="2" max="2" width="150.5703125" customWidth="1"/>
  </cols>
  <sheetData>
    <row r="1" spans="1:2">
      <c r="A1" s="73" t="s">
        <v>471</v>
      </c>
      <c r="B1" s="74" t="s">
        <v>472</v>
      </c>
    </row>
    <row r="2" spans="1:2">
      <c r="A2" t="s">
        <v>473</v>
      </c>
      <c r="B2" t="s">
        <v>474</v>
      </c>
    </row>
    <row r="3" spans="1:2">
      <c r="A3" t="s">
        <v>38</v>
      </c>
      <c r="B3" t="s">
        <v>475</v>
      </c>
    </row>
    <row r="4" spans="1:2">
      <c r="A4" t="s">
        <v>476</v>
      </c>
      <c r="B4" t="s">
        <v>477</v>
      </c>
    </row>
    <row r="5" spans="1:2">
      <c r="A5" t="s">
        <v>47</v>
      </c>
      <c r="B5" t="s">
        <v>478</v>
      </c>
    </row>
    <row r="6" spans="1:2">
      <c r="A6" t="s">
        <v>56</v>
      </c>
      <c r="B6" t="s">
        <v>479</v>
      </c>
    </row>
    <row r="7" spans="1:2">
      <c r="A7" t="s">
        <v>480</v>
      </c>
      <c r="B7" t="s">
        <v>481</v>
      </c>
    </row>
    <row r="8" spans="1:2">
      <c r="A8" t="s">
        <v>482</v>
      </c>
      <c r="B8" t="s">
        <v>483</v>
      </c>
    </row>
    <row r="9" spans="1:2">
      <c r="A9" t="s">
        <v>484</v>
      </c>
      <c r="B9" t="s">
        <v>485</v>
      </c>
    </row>
    <row r="10" spans="1:2">
      <c r="A10" t="s">
        <v>486</v>
      </c>
      <c r="B10" t="s">
        <v>487</v>
      </c>
    </row>
    <row r="11" spans="1:2">
      <c r="A11" t="s">
        <v>488</v>
      </c>
      <c r="B11" t="s">
        <v>489</v>
      </c>
    </row>
    <row r="12" spans="1:2">
      <c r="A12" t="s">
        <v>490</v>
      </c>
      <c r="B12" t="s">
        <v>491</v>
      </c>
    </row>
    <row r="13" spans="1:2">
      <c r="A13" t="s">
        <v>492</v>
      </c>
      <c r="B13" t="s">
        <v>493</v>
      </c>
    </row>
    <row r="14" spans="1:2">
      <c r="A14" t="s">
        <v>494</v>
      </c>
      <c r="B14" t="s">
        <v>495</v>
      </c>
    </row>
    <row r="15" spans="1:2">
      <c r="A15" t="s">
        <v>496</v>
      </c>
      <c r="B15" t="s">
        <v>497</v>
      </c>
    </row>
    <row r="16" spans="1:2">
      <c r="A16" t="s">
        <v>498</v>
      </c>
      <c r="B16" t="s">
        <v>499</v>
      </c>
    </row>
    <row r="17" spans="1:2">
      <c r="A17" t="s">
        <v>500</v>
      </c>
      <c r="B17" t="s">
        <v>501</v>
      </c>
    </row>
    <row r="18" spans="1:2">
      <c r="A18" t="s">
        <v>502</v>
      </c>
      <c r="B18" t="s">
        <v>503</v>
      </c>
    </row>
    <row r="19" spans="1:2">
      <c r="A19" t="s">
        <v>16</v>
      </c>
      <c r="B19" t="s">
        <v>504</v>
      </c>
    </row>
    <row r="20" spans="1:2">
      <c r="A20" t="s">
        <v>19</v>
      </c>
      <c r="B20" t="s">
        <v>505</v>
      </c>
    </row>
    <row r="21" spans="1:2">
      <c r="A21" t="s">
        <v>506</v>
      </c>
      <c r="B21" t="s">
        <v>507</v>
      </c>
    </row>
    <row r="22" spans="1:2">
      <c r="A22" t="s">
        <v>508</v>
      </c>
      <c r="B22" t="s">
        <v>509</v>
      </c>
    </row>
    <row r="23" spans="1:2">
      <c r="A23" t="s">
        <v>510</v>
      </c>
      <c r="B23" t="s">
        <v>511</v>
      </c>
    </row>
    <row r="24" spans="1:2">
      <c r="A24" t="s">
        <v>512</v>
      </c>
      <c r="B24" t="s">
        <v>513</v>
      </c>
    </row>
    <row r="25" spans="1:2">
      <c r="A25" t="s">
        <v>514</v>
      </c>
      <c r="B25" t="s">
        <v>515</v>
      </c>
    </row>
    <row r="26" spans="1:2">
      <c r="A26" t="s">
        <v>516</v>
      </c>
      <c r="B26" t="s">
        <v>517</v>
      </c>
    </row>
    <row r="27" spans="1:2">
      <c r="A27" t="s">
        <v>518</v>
      </c>
      <c r="B27" t="s">
        <v>519</v>
      </c>
    </row>
    <row r="28" spans="1:2">
      <c r="A28" t="s">
        <v>520</v>
      </c>
      <c r="B28" t="s">
        <v>521</v>
      </c>
    </row>
    <row r="29" spans="1:2">
      <c r="A29" t="s">
        <v>522</v>
      </c>
      <c r="B29" t="s">
        <v>523</v>
      </c>
    </row>
    <row r="30" spans="1:2">
      <c r="A30" t="s">
        <v>524</v>
      </c>
      <c r="B30" t="s">
        <v>525</v>
      </c>
    </row>
    <row r="31" spans="1:2">
      <c r="A31" t="s">
        <v>526</v>
      </c>
      <c r="B31" t="s">
        <v>527</v>
      </c>
    </row>
    <row r="32" spans="1:2">
      <c r="A32" t="s">
        <v>528</v>
      </c>
      <c r="B32" t="s">
        <v>529</v>
      </c>
    </row>
    <row r="33" spans="1:2">
      <c r="A33" t="s">
        <v>530</v>
      </c>
      <c r="B33" t="s">
        <v>531</v>
      </c>
    </row>
    <row r="34" spans="1:2">
      <c r="A34" s="75" t="s">
        <v>67</v>
      </c>
      <c r="B34" t="s">
        <v>532</v>
      </c>
    </row>
    <row r="35" spans="1:2">
      <c r="A35" s="75" t="s">
        <v>70</v>
      </c>
      <c r="B35" t="s">
        <v>533</v>
      </c>
    </row>
    <row r="36" spans="1:2">
      <c r="A36" s="75" t="s">
        <v>73</v>
      </c>
      <c r="B36" t="s">
        <v>534</v>
      </c>
    </row>
    <row r="37" spans="1:2">
      <c r="A37" s="75" t="s">
        <v>29</v>
      </c>
      <c r="B37" t="s">
        <v>535</v>
      </c>
    </row>
    <row r="38" spans="1:2">
      <c r="A38" s="75" t="s">
        <v>26</v>
      </c>
      <c r="B38" t="s">
        <v>536</v>
      </c>
    </row>
    <row r="39" spans="1:2">
      <c r="A39" s="75" t="s">
        <v>33</v>
      </c>
      <c r="B39" t="s">
        <v>537</v>
      </c>
    </row>
    <row r="40" spans="1:2">
      <c r="A40" t="s">
        <v>538</v>
      </c>
      <c r="B40" t="s">
        <v>539</v>
      </c>
    </row>
    <row r="41" spans="1:2">
      <c r="A41" t="s">
        <v>540</v>
      </c>
      <c r="B41" t="s">
        <v>541</v>
      </c>
    </row>
    <row r="42" spans="1:2">
      <c r="A42" t="s">
        <v>542</v>
      </c>
      <c r="B42" t="s">
        <v>543</v>
      </c>
    </row>
    <row r="43" spans="1:2">
      <c r="A43" t="s">
        <v>544</v>
      </c>
      <c r="B43" t="s">
        <v>545</v>
      </c>
    </row>
    <row r="44" spans="1:2">
      <c r="A44" t="s">
        <v>546</v>
      </c>
      <c r="B44" t="s">
        <v>547</v>
      </c>
    </row>
    <row r="45" spans="1:2">
      <c r="A45" t="s">
        <v>548</v>
      </c>
      <c r="B45" t="s">
        <v>549</v>
      </c>
    </row>
    <row r="46" spans="1:2">
      <c r="A46" t="s">
        <v>550</v>
      </c>
      <c r="B46" t="s">
        <v>551</v>
      </c>
    </row>
    <row r="47" spans="1:2">
      <c r="A47" t="s">
        <v>552</v>
      </c>
      <c r="B47" t="s">
        <v>553</v>
      </c>
    </row>
    <row r="48" spans="1:2">
      <c r="A48" t="s">
        <v>554</v>
      </c>
      <c r="B48" t="s">
        <v>555</v>
      </c>
    </row>
    <row r="49" spans="1:2">
      <c r="A49" t="s">
        <v>556</v>
      </c>
      <c r="B49" t="s">
        <v>557</v>
      </c>
    </row>
    <row r="50" spans="1:2">
      <c r="A50" t="s">
        <v>558</v>
      </c>
      <c r="B50" t="s">
        <v>559</v>
      </c>
    </row>
    <row r="51" spans="1:2">
      <c r="A51" t="s">
        <v>560</v>
      </c>
      <c r="B51" t="s">
        <v>561</v>
      </c>
    </row>
    <row r="52" spans="1:2">
      <c r="A52" t="s">
        <v>562</v>
      </c>
      <c r="B52" t="s">
        <v>563</v>
      </c>
    </row>
    <row r="53" spans="1:2">
      <c r="A53" t="s">
        <v>564</v>
      </c>
      <c r="B53" t="s">
        <v>565</v>
      </c>
    </row>
    <row r="54" spans="1:2">
      <c r="A54" t="s">
        <v>566</v>
      </c>
      <c r="B54" t="s">
        <v>567</v>
      </c>
    </row>
    <row r="55" spans="1:2">
      <c r="A55" t="s">
        <v>568</v>
      </c>
      <c r="B55" t="s">
        <v>569</v>
      </c>
    </row>
    <row r="56" spans="1:2">
      <c r="A56" t="s">
        <v>570</v>
      </c>
      <c r="B56" t="s">
        <v>571</v>
      </c>
    </row>
    <row r="57" spans="1:2">
      <c r="A57" t="s">
        <v>572</v>
      </c>
      <c r="B57" t="s">
        <v>573</v>
      </c>
    </row>
    <row r="58" spans="1:2">
      <c r="A58" t="s">
        <v>574</v>
      </c>
      <c r="B58" t="s">
        <v>575</v>
      </c>
    </row>
    <row r="59" spans="1:2">
      <c r="A59" t="s">
        <v>576</v>
      </c>
      <c r="B59" t="s">
        <v>577</v>
      </c>
    </row>
    <row r="60" spans="1:2">
      <c r="A60" t="s">
        <v>578</v>
      </c>
      <c r="B60" t="s">
        <v>579</v>
      </c>
    </row>
    <row r="61" spans="1:2">
      <c r="A61" t="s">
        <v>580</v>
      </c>
      <c r="B61" t="s">
        <v>581</v>
      </c>
    </row>
    <row r="62" spans="1:2">
      <c r="A62" t="s">
        <v>582</v>
      </c>
      <c r="B62" t="s">
        <v>583</v>
      </c>
    </row>
    <row r="63" spans="1:2">
      <c r="A63" t="s">
        <v>584</v>
      </c>
      <c r="B63" t="s">
        <v>585</v>
      </c>
    </row>
    <row r="64" spans="1:2">
      <c r="A64" t="s">
        <v>586</v>
      </c>
      <c r="B64" t="s">
        <v>587</v>
      </c>
    </row>
    <row r="65" spans="1:2">
      <c r="A65" t="s">
        <v>588</v>
      </c>
      <c r="B65" t="s">
        <v>589</v>
      </c>
    </row>
    <row r="66" spans="1:2">
      <c r="A66" t="s">
        <v>590</v>
      </c>
      <c r="B66" t="s">
        <v>591</v>
      </c>
    </row>
    <row r="67" spans="1:2">
      <c r="A67" t="s">
        <v>592</v>
      </c>
      <c r="B67" t="s">
        <v>593</v>
      </c>
    </row>
    <row r="68" spans="1:2">
      <c r="A68" t="s">
        <v>594</v>
      </c>
      <c r="B68" t="s">
        <v>595</v>
      </c>
    </row>
    <row r="69" spans="1:2">
      <c r="A69" t="s">
        <v>596</v>
      </c>
      <c r="B69" t="s">
        <v>597</v>
      </c>
    </row>
    <row r="70" spans="1:2">
      <c r="A70" t="s">
        <v>598</v>
      </c>
      <c r="B70" t="s">
        <v>599</v>
      </c>
    </row>
    <row r="71" spans="1:2">
      <c r="A71" t="s">
        <v>600</v>
      </c>
      <c r="B71" t="s">
        <v>601</v>
      </c>
    </row>
    <row r="72" spans="1:2">
      <c r="A72" t="s">
        <v>602</v>
      </c>
      <c r="B72" t="s">
        <v>603</v>
      </c>
    </row>
    <row r="73" spans="1:2">
      <c r="A73" t="s">
        <v>604</v>
      </c>
      <c r="B73" t="s">
        <v>605</v>
      </c>
    </row>
    <row r="74" spans="1:2">
      <c r="A74" t="s">
        <v>606</v>
      </c>
      <c r="B74" t="s">
        <v>607</v>
      </c>
    </row>
    <row r="75" spans="1:2">
      <c r="A75" t="s">
        <v>608</v>
      </c>
      <c r="B75" t="s">
        <v>609</v>
      </c>
    </row>
    <row r="76" spans="1:2">
      <c r="A76" t="s">
        <v>610</v>
      </c>
      <c r="B76" t="s">
        <v>611</v>
      </c>
    </row>
    <row r="77" spans="1:2">
      <c r="A77" t="s">
        <v>612</v>
      </c>
      <c r="B77" t="s">
        <v>613</v>
      </c>
    </row>
    <row r="78" spans="1:2">
      <c r="A78" t="s">
        <v>614</v>
      </c>
      <c r="B78" t="s">
        <v>615</v>
      </c>
    </row>
    <row r="79" spans="1:2">
      <c r="A79" t="s">
        <v>616</v>
      </c>
      <c r="B79" t="s">
        <v>617</v>
      </c>
    </row>
    <row r="80" spans="1:2">
      <c r="A80" t="s">
        <v>618</v>
      </c>
      <c r="B80" t="s">
        <v>619</v>
      </c>
    </row>
    <row r="81" spans="1:2">
      <c r="A81" t="s">
        <v>620</v>
      </c>
      <c r="B81" t="s">
        <v>621</v>
      </c>
    </row>
    <row r="82" spans="1:2">
      <c r="A82" t="s">
        <v>622</v>
      </c>
      <c r="B82" t="s">
        <v>623</v>
      </c>
    </row>
    <row r="83" spans="1:2">
      <c r="A83" t="s">
        <v>624</v>
      </c>
      <c r="B83" t="s">
        <v>625</v>
      </c>
    </row>
    <row r="84" spans="1:2">
      <c r="A84" t="s">
        <v>626</v>
      </c>
      <c r="B84" t="s">
        <v>627</v>
      </c>
    </row>
    <row r="85" spans="1:2">
      <c r="A85" t="s">
        <v>628</v>
      </c>
      <c r="B85" t="s">
        <v>629</v>
      </c>
    </row>
    <row r="86" spans="1:2">
      <c r="A86" t="s">
        <v>630</v>
      </c>
      <c r="B86" t="s">
        <v>631</v>
      </c>
    </row>
    <row r="87" spans="1:2">
      <c r="A87" t="s">
        <v>80</v>
      </c>
      <c r="B87" t="s">
        <v>632</v>
      </c>
    </row>
    <row r="88" spans="1:2">
      <c r="A88" t="s">
        <v>633</v>
      </c>
      <c r="B88" t="s">
        <v>634</v>
      </c>
    </row>
    <row r="89" spans="1:2">
      <c r="A89" t="s">
        <v>635</v>
      </c>
      <c r="B89" t="s">
        <v>636</v>
      </c>
    </row>
    <row r="90" spans="1:2">
      <c r="A90" t="s">
        <v>637</v>
      </c>
      <c r="B90" t="s">
        <v>638</v>
      </c>
    </row>
    <row r="91" spans="1:2">
      <c r="A91" t="s">
        <v>639</v>
      </c>
      <c r="B91" t="s">
        <v>640</v>
      </c>
    </row>
    <row r="92" spans="1:2">
      <c r="A92" t="s">
        <v>641</v>
      </c>
      <c r="B92" t="s">
        <v>642</v>
      </c>
    </row>
    <row r="93" spans="1:2">
      <c r="A93" t="s">
        <v>643</v>
      </c>
      <c r="B93" t="s">
        <v>644</v>
      </c>
    </row>
    <row r="94" spans="1:2">
      <c r="A94" t="s">
        <v>645</v>
      </c>
      <c r="B94" t="s">
        <v>646</v>
      </c>
    </row>
    <row r="95" spans="1:2">
      <c r="A95" t="s">
        <v>647</v>
      </c>
      <c r="B95" t="s">
        <v>648</v>
      </c>
    </row>
    <row r="96" spans="1:2">
      <c r="A96" t="s">
        <v>649</v>
      </c>
      <c r="B96" t="s">
        <v>650</v>
      </c>
    </row>
    <row r="97" spans="1:2">
      <c r="A97" t="s">
        <v>651</v>
      </c>
      <c r="B97" t="s">
        <v>652</v>
      </c>
    </row>
    <row r="98" spans="1:2">
      <c r="A98" t="s">
        <v>653</v>
      </c>
      <c r="B98" t="s">
        <v>654</v>
      </c>
    </row>
    <row r="99" spans="1:2">
      <c r="A99" t="s">
        <v>655</v>
      </c>
      <c r="B99" t="s">
        <v>656</v>
      </c>
    </row>
    <row r="100" spans="1:2">
      <c r="A100" t="s">
        <v>657</v>
      </c>
      <c r="B100" t="s">
        <v>658</v>
      </c>
    </row>
    <row r="101" spans="1:2">
      <c r="A101" t="s">
        <v>659</v>
      </c>
      <c r="B101" t="s">
        <v>660</v>
      </c>
    </row>
    <row r="102" spans="1:2">
      <c r="A102" t="s">
        <v>661</v>
      </c>
      <c r="B102" t="s">
        <v>662</v>
      </c>
    </row>
    <row r="103" spans="1:2">
      <c r="A103" t="s">
        <v>663</v>
      </c>
      <c r="B103" t="s">
        <v>664</v>
      </c>
    </row>
    <row r="104" spans="1:2">
      <c r="A104" t="s">
        <v>665</v>
      </c>
      <c r="B104" t="s">
        <v>666</v>
      </c>
    </row>
    <row r="105" spans="1:2">
      <c r="A105" t="s">
        <v>667</v>
      </c>
      <c r="B105" t="s">
        <v>668</v>
      </c>
    </row>
    <row r="106" spans="1:2">
      <c r="A106" t="s">
        <v>669</v>
      </c>
      <c r="B106" t="s">
        <v>670</v>
      </c>
    </row>
    <row r="107" spans="1:2">
      <c r="A107" t="s">
        <v>671</v>
      </c>
      <c r="B107" t="s">
        <v>672</v>
      </c>
    </row>
    <row r="108" spans="1:2">
      <c r="A108" t="s">
        <v>673</v>
      </c>
      <c r="B108" t="s">
        <v>674</v>
      </c>
    </row>
    <row r="109" spans="1:2">
      <c r="A109" t="s">
        <v>675</v>
      </c>
      <c r="B109" t="s">
        <v>676</v>
      </c>
    </row>
    <row r="110" spans="1:2">
      <c r="A110" t="s">
        <v>677</v>
      </c>
      <c r="B110" t="s">
        <v>678</v>
      </c>
    </row>
    <row r="111" spans="1:2">
      <c r="A111" t="s">
        <v>679</v>
      </c>
      <c r="B111" t="s">
        <v>680</v>
      </c>
    </row>
    <row r="112" spans="1:2">
      <c r="A112" t="s">
        <v>681</v>
      </c>
      <c r="B112" t="s">
        <v>682</v>
      </c>
    </row>
    <row r="113" spans="1:2">
      <c r="A113" t="s">
        <v>683</v>
      </c>
      <c r="B113" t="s">
        <v>684</v>
      </c>
    </row>
    <row r="114" spans="1:2">
      <c r="A114" t="s">
        <v>685</v>
      </c>
      <c r="B114" t="s">
        <v>686</v>
      </c>
    </row>
    <row r="115" spans="1:2">
      <c r="A115" t="s">
        <v>687</v>
      </c>
      <c r="B115" t="s">
        <v>688</v>
      </c>
    </row>
    <row r="116" spans="1:2">
      <c r="A116" t="s">
        <v>689</v>
      </c>
      <c r="B116" t="s">
        <v>690</v>
      </c>
    </row>
    <row r="117" spans="1:2">
      <c r="A117" t="s">
        <v>691</v>
      </c>
      <c r="B117" t="s">
        <v>692</v>
      </c>
    </row>
    <row r="118" spans="1:2">
      <c r="A118" t="s">
        <v>693</v>
      </c>
      <c r="B118" t="s">
        <v>694</v>
      </c>
    </row>
    <row r="119" spans="1:2">
      <c r="A119" t="s">
        <v>695</v>
      </c>
      <c r="B119" t="s">
        <v>696</v>
      </c>
    </row>
    <row r="120" spans="1:2">
      <c r="A120" t="s">
        <v>697</v>
      </c>
      <c r="B120" t="s">
        <v>698</v>
      </c>
    </row>
    <row r="121" spans="1:2">
      <c r="A121" t="s">
        <v>699</v>
      </c>
      <c r="B121" t="s">
        <v>700</v>
      </c>
    </row>
    <row r="122" spans="1:2">
      <c r="A122" t="s">
        <v>701</v>
      </c>
      <c r="B122" t="s">
        <v>702</v>
      </c>
    </row>
    <row r="123" spans="1:2">
      <c r="A123" t="s">
        <v>703</v>
      </c>
      <c r="B123" t="s">
        <v>704</v>
      </c>
    </row>
    <row r="124" spans="1:2">
      <c r="A124" t="s">
        <v>705</v>
      </c>
      <c r="B124" t="s">
        <v>706</v>
      </c>
    </row>
    <row r="125" spans="1:2">
      <c r="A125" t="s">
        <v>707</v>
      </c>
      <c r="B125" t="s">
        <v>708</v>
      </c>
    </row>
    <row r="126" spans="1:2">
      <c r="A126" t="s">
        <v>709</v>
      </c>
      <c r="B126" t="s">
        <v>710</v>
      </c>
    </row>
    <row r="127" spans="1:2">
      <c r="A127" t="s">
        <v>711</v>
      </c>
      <c r="B127" t="s">
        <v>712</v>
      </c>
    </row>
    <row r="128" spans="1:2">
      <c r="A128" t="s">
        <v>713</v>
      </c>
      <c r="B128" t="s">
        <v>714</v>
      </c>
    </row>
    <row r="129" spans="1:2">
      <c r="A129" t="s">
        <v>715</v>
      </c>
      <c r="B129" t="s">
        <v>716</v>
      </c>
    </row>
    <row r="130" spans="1:2">
      <c r="A130" t="s">
        <v>717</v>
      </c>
      <c r="B130" t="s">
        <v>718</v>
      </c>
    </row>
    <row r="131" spans="1:2">
      <c r="A131" t="s">
        <v>719</v>
      </c>
      <c r="B131" t="s">
        <v>720</v>
      </c>
    </row>
    <row r="132" spans="1:2">
      <c r="A132" t="s">
        <v>721</v>
      </c>
      <c r="B132" t="s">
        <v>722</v>
      </c>
    </row>
    <row r="133" spans="1:2">
      <c r="A133" t="s">
        <v>723</v>
      </c>
      <c r="B133" t="s">
        <v>724</v>
      </c>
    </row>
    <row r="134" spans="1:2">
      <c r="A134" t="s">
        <v>725</v>
      </c>
      <c r="B134" t="s">
        <v>726</v>
      </c>
    </row>
    <row r="135" spans="1:2">
      <c r="A135" t="s">
        <v>727</v>
      </c>
      <c r="B135" t="s">
        <v>728</v>
      </c>
    </row>
    <row r="136" spans="1:2">
      <c r="A136" t="s">
        <v>729</v>
      </c>
      <c r="B136" t="s">
        <v>730</v>
      </c>
    </row>
    <row r="137" spans="1:2">
      <c r="A137" t="s">
        <v>107</v>
      </c>
      <c r="B137" t="s">
        <v>731</v>
      </c>
    </row>
    <row r="138" spans="1:2">
      <c r="A138" t="s">
        <v>732</v>
      </c>
      <c r="B138" t="s">
        <v>733</v>
      </c>
    </row>
    <row r="139" spans="1:2">
      <c r="A139" t="s">
        <v>734</v>
      </c>
      <c r="B139" t="s">
        <v>735</v>
      </c>
    </row>
    <row r="140" spans="1:2">
      <c r="A140" t="s">
        <v>736</v>
      </c>
      <c r="B140" t="s">
        <v>737</v>
      </c>
    </row>
    <row r="141" spans="1:2">
      <c r="A141" t="s">
        <v>738</v>
      </c>
      <c r="B141" t="s">
        <v>739</v>
      </c>
    </row>
    <row r="142" spans="1:2">
      <c r="A142" t="s">
        <v>740</v>
      </c>
      <c r="B142" t="s">
        <v>741</v>
      </c>
    </row>
    <row r="143" spans="1:2">
      <c r="A143" t="s">
        <v>742</v>
      </c>
      <c r="B143" t="s">
        <v>743</v>
      </c>
    </row>
    <row r="144" spans="1:2">
      <c r="A144" t="s">
        <v>744</v>
      </c>
      <c r="B144" t="s">
        <v>745</v>
      </c>
    </row>
    <row r="145" spans="1:2">
      <c r="A145" t="s">
        <v>746</v>
      </c>
      <c r="B145" t="s">
        <v>747</v>
      </c>
    </row>
    <row r="146" spans="1:2">
      <c r="A146" t="s">
        <v>110</v>
      </c>
      <c r="B146" t="s">
        <v>748</v>
      </c>
    </row>
    <row r="147" spans="1:2">
      <c r="A147" t="s">
        <v>113</v>
      </c>
      <c r="B147" t="s">
        <v>749</v>
      </c>
    </row>
    <row r="148" spans="1:2">
      <c r="A148" t="s">
        <v>750</v>
      </c>
      <c r="B148" t="s">
        <v>751</v>
      </c>
    </row>
    <row r="149" spans="1:2">
      <c r="A149" t="s">
        <v>752</v>
      </c>
      <c r="B149" t="s">
        <v>753</v>
      </c>
    </row>
    <row r="150" spans="1:2">
      <c r="A150" t="s">
        <v>754</v>
      </c>
      <c r="B150" t="s">
        <v>755</v>
      </c>
    </row>
    <row r="151" spans="1:2">
      <c r="A151" t="s">
        <v>756</v>
      </c>
      <c r="B151" t="s">
        <v>757</v>
      </c>
    </row>
    <row r="152" spans="1:2">
      <c r="A152" t="s">
        <v>758</v>
      </c>
      <c r="B152" t="s">
        <v>759</v>
      </c>
    </row>
    <row r="153" spans="1:2">
      <c r="A153" t="s">
        <v>760</v>
      </c>
      <c r="B153" t="s">
        <v>761</v>
      </c>
    </row>
    <row r="154" spans="1:2">
      <c r="A154" t="s">
        <v>762</v>
      </c>
      <c r="B154" t="s">
        <v>763</v>
      </c>
    </row>
    <row r="155" spans="1:2">
      <c r="A155" t="s">
        <v>764</v>
      </c>
      <c r="B155" t="s">
        <v>765</v>
      </c>
    </row>
    <row r="156" spans="1:2">
      <c r="A156" t="s">
        <v>766</v>
      </c>
      <c r="B156" t="s">
        <v>767</v>
      </c>
    </row>
    <row r="157" spans="1:2">
      <c r="A157" t="s">
        <v>768</v>
      </c>
      <c r="B157" t="s">
        <v>769</v>
      </c>
    </row>
    <row r="158" spans="1:2">
      <c r="A158" t="s">
        <v>770</v>
      </c>
      <c r="B158" t="s">
        <v>771</v>
      </c>
    </row>
    <row r="159" spans="1:2">
      <c r="A159" t="s">
        <v>772</v>
      </c>
      <c r="B159" t="s">
        <v>773</v>
      </c>
    </row>
    <row r="160" spans="1:2">
      <c r="A160" t="s">
        <v>774</v>
      </c>
      <c r="B160" t="s">
        <v>775</v>
      </c>
    </row>
    <row r="161" spans="1:2">
      <c r="A161" t="s">
        <v>776</v>
      </c>
      <c r="B161" t="s">
        <v>777</v>
      </c>
    </row>
    <row r="162" spans="1:2">
      <c r="A162" t="s">
        <v>778</v>
      </c>
      <c r="B162" t="s">
        <v>779</v>
      </c>
    </row>
    <row r="163" spans="1:2">
      <c r="A163" t="s">
        <v>780</v>
      </c>
      <c r="B163" t="s">
        <v>781</v>
      </c>
    </row>
    <row r="164" spans="1:2">
      <c r="A164" t="s">
        <v>782</v>
      </c>
      <c r="B164" t="s">
        <v>783</v>
      </c>
    </row>
    <row r="165" spans="1:2">
      <c r="A165" t="s">
        <v>784</v>
      </c>
      <c r="B165" t="s">
        <v>785</v>
      </c>
    </row>
    <row r="166" spans="1:2">
      <c r="A166" t="s">
        <v>786</v>
      </c>
      <c r="B166" t="s">
        <v>787</v>
      </c>
    </row>
    <row r="167" spans="1:2">
      <c r="A167" t="s">
        <v>788</v>
      </c>
      <c r="B167" t="s">
        <v>789</v>
      </c>
    </row>
    <row r="168" spans="1:2">
      <c r="A168" t="s">
        <v>790</v>
      </c>
      <c r="B168" t="s">
        <v>791</v>
      </c>
    </row>
    <row r="169" spans="1:2">
      <c r="A169" t="s">
        <v>792</v>
      </c>
      <c r="B169" t="s">
        <v>793</v>
      </c>
    </row>
    <row r="170" spans="1:2">
      <c r="A170" t="s">
        <v>794</v>
      </c>
      <c r="B170" t="s">
        <v>795</v>
      </c>
    </row>
    <row r="171" spans="1:2">
      <c r="A171" t="s">
        <v>796</v>
      </c>
      <c r="B171" t="s">
        <v>797</v>
      </c>
    </row>
    <row r="172" spans="1:2">
      <c r="A172" t="s">
        <v>798</v>
      </c>
      <c r="B172" t="s">
        <v>799</v>
      </c>
    </row>
    <row r="173" spans="1:2">
      <c r="A173" t="s">
        <v>800</v>
      </c>
      <c r="B173" t="s">
        <v>801</v>
      </c>
    </row>
    <row r="174" spans="1:2">
      <c r="A174" t="s">
        <v>802</v>
      </c>
      <c r="B174" t="s">
        <v>803</v>
      </c>
    </row>
    <row r="175" spans="1:2">
      <c r="A175" t="s">
        <v>804</v>
      </c>
      <c r="B175" t="s">
        <v>805</v>
      </c>
    </row>
    <row r="176" spans="1:2">
      <c r="A176" t="s">
        <v>806</v>
      </c>
      <c r="B176" t="s">
        <v>807</v>
      </c>
    </row>
    <row r="177" spans="1:2">
      <c r="A177" t="s">
        <v>808</v>
      </c>
      <c r="B177" t="s">
        <v>809</v>
      </c>
    </row>
    <row r="178" spans="1:2">
      <c r="A178" t="s">
        <v>810</v>
      </c>
      <c r="B178" t="s">
        <v>811</v>
      </c>
    </row>
    <row r="179" spans="1:2">
      <c r="A179" t="s">
        <v>812</v>
      </c>
      <c r="B179" t="s">
        <v>813</v>
      </c>
    </row>
    <row r="180" spans="1:2">
      <c r="A180" t="s">
        <v>814</v>
      </c>
      <c r="B180" t="s">
        <v>815</v>
      </c>
    </row>
    <row r="181" spans="1:2">
      <c r="A181" t="s">
        <v>816</v>
      </c>
      <c r="B181" t="s">
        <v>817</v>
      </c>
    </row>
    <row r="182" spans="1:2">
      <c r="A182" t="s">
        <v>818</v>
      </c>
      <c r="B182" t="s">
        <v>819</v>
      </c>
    </row>
    <row r="183" spans="1:2">
      <c r="A183" t="s">
        <v>820</v>
      </c>
      <c r="B183" t="s">
        <v>821</v>
      </c>
    </row>
    <row r="184" spans="1:2">
      <c r="A184" t="s">
        <v>822</v>
      </c>
      <c r="B184" t="s">
        <v>823</v>
      </c>
    </row>
    <row r="185" spans="1:2">
      <c r="A185" t="s">
        <v>824</v>
      </c>
      <c r="B185" t="s">
        <v>825</v>
      </c>
    </row>
    <row r="186" spans="1:2">
      <c r="A186" t="s">
        <v>826</v>
      </c>
      <c r="B186" t="s">
        <v>827</v>
      </c>
    </row>
    <row r="187" spans="1:2">
      <c r="A187" t="s">
        <v>828</v>
      </c>
      <c r="B187" t="s">
        <v>829</v>
      </c>
    </row>
    <row r="188" spans="1:2">
      <c r="A188" t="s">
        <v>830</v>
      </c>
      <c r="B188" t="s">
        <v>831</v>
      </c>
    </row>
    <row r="189" spans="1:2">
      <c r="A189" t="s">
        <v>832</v>
      </c>
      <c r="B189" t="s">
        <v>833</v>
      </c>
    </row>
    <row r="190" spans="1:2">
      <c r="A190" t="s">
        <v>834</v>
      </c>
      <c r="B190" t="s">
        <v>835</v>
      </c>
    </row>
    <row r="191" spans="1:2">
      <c r="A191" t="s">
        <v>836</v>
      </c>
      <c r="B191" t="s">
        <v>837</v>
      </c>
    </row>
    <row r="192" spans="1:2">
      <c r="A192" t="s">
        <v>838</v>
      </c>
      <c r="B192" t="s">
        <v>839</v>
      </c>
    </row>
    <row r="193" spans="1:2">
      <c r="A193" t="s">
        <v>840</v>
      </c>
      <c r="B193" t="s">
        <v>841</v>
      </c>
    </row>
    <row r="194" spans="1:2">
      <c r="A194" t="s">
        <v>842</v>
      </c>
      <c r="B194" t="s">
        <v>843</v>
      </c>
    </row>
    <row r="195" spans="1:2">
      <c r="A195" t="s">
        <v>844</v>
      </c>
      <c r="B195" t="s">
        <v>845</v>
      </c>
    </row>
    <row r="196" spans="1:2">
      <c r="A196" t="s">
        <v>846</v>
      </c>
      <c r="B196" t="s">
        <v>847</v>
      </c>
    </row>
    <row r="197" spans="1:2">
      <c r="A197" t="s">
        <v>848</v>
      </c>
      <c r="B197" t="s">
        <v>849</v>
      </c>
    </row>
    <row r="198" spans="1:2">
      <c r="A198" t="s">
        <v>63</v>
      </c>
      <c r="B198" t="s">
        <v>850</v>
      </c>
    </row>
    <row r="199" spans="1:2">
      <c r="A199" t="s">
        <v>851</v>
      </c>
      <c r="B199" t="s">
        <v>852</v>
      </c>
    </row>
    <row r="200" spans="1:2">
      <c r="A200" t="s">
        <v>853</v>
      </c>
      <c r="B200" t="s">
        <v>854</v>
      </c>
    </row>
    <row r="201" spans="1:2">
      <c r="A201" t="s">
        <v>855</v>
      </c>
      <c r="B201" t="s">
        <v>856</v>
      </c>
    </row>
    <row r="202" spans="1:2">
      <c r="A202" t="s">
        <v>857</v>
      </c>
      <c r="B202" t="s">
        <v>858</v>
      </c>
    </row>
    <row r="203" spans="1:2">
      <c r="A203" t="s">
        <v>859</v>
      </c>
      <c r="B203" t="s">
        <v>860</v>
      </c>
    </row>
    <row r="204" spans="1:2">
      <c r="A204" t="s">
        <v>861</v>
      </c>
      <c r="B204" t="s">
        <v>862</v>
      </c>
    </row>
    <row r="205" spans="1:2">
      <c r="A205" t="s">
        <v>863</v>
      </c>
      <c r="B205" t="s">
        <v>864</v>
      </c>
    </row>
    <row r="206" spans="1:2">
      <c r="A206" t="s">
        <v>865</v>
      </c>
      <c r="B206" t="s">
        <v>866</v>
      </c>
    </row>
    <row r="207" spans="1:2">
      <c r="A207" t="s">
        <v>867</v>
      </c>
      <c r="B207" t="s">
        <v>65</v>
      </c>
    </row>
    <row r="208" spans="1:2">
      <c r="A208" t="s">
        <v>868</v>
      </c>
      <c r="B208" t="s">
        <v>869</v>
      </c>
    </row>
    <row r="209" spans="1:2">
      <c r="A209" t="s">
        <v>870</v>
      </c>
      <c r="B209" t="s">
        <v>871</v>
      </c>
    </row>
    <row r="210" spans="1:2">
      <c r="A210" t="s">
        <v>872</v>
      </c>
      <c r="B210" t="s">
        <v>873</v>
      </c>
    </row>
    <row r="211" spans="1:2">
      <c r="A211" t="s">
        <v>874</v>
      </c>
      <c r="B211" t="s">
        <v>875</v>
      </c>
    </row>
    <row r="212" spans="1:2">
      <c r="A212" t="s">
        <v>876</v>
      </c>
      <c r="B212" t="s">
        <v>877</v>
      </c>
    </row>
    <row r="213" spans="1:2">
      <c r="A213" t="s">
        <v>878</v>
      </c>
      <c r="B213" t="s">
        <v>879</v>
      </c>
    </row>
    <row r="214" spans="1:2">
      <c r="A214" t="s">
        <v>880</v>
      </c>
      <c r="B214" t="s">
        <v>881</v>
      </c>
    </row>
    <row r="215" spans="1:2">
      <c r="A215" t="s">
        <v>882</v>
      </c>
      <c r="B215" t="s">
        <v>883</v>
      </c>
    </row>
    <row r="216" spans="1:2">
      <c r="A216" t="s">
        <v>884</v>
      </c>
      <c r="B216" t="s">
        <v>885</v>
      </c>
    </row>
    <row r="217" spans="1:2">
      <c r="A217" t="s">
        <v>886</v>
      </c>
      <c r="B217" t="s">
        <v>887</v>
      </c>
    </row>
    <row r="218" spans="1:2">
      <c r="A218" t="s">
        <v>888</v>
      </c>
      <c r="B218" t="s">
        <v>889</v>
      </c>
    </row>
    <row r="219" spans="1:2">
      <c r="A219" t="s">
        <v>890</v>
      </c>
      <c r="B219" t="s">
        <v>891</v>
      </c>
    </row>
    <row r="220" spans="1:2">
      <c r="A220" t="s">
        <v>892</v>
      </c>
      <c r="B220" t="s">
        <v>893</v>
      </c>
    </row>
    <row r="221" spans="1:2">
      <c r="A221" t="s">
        <v>894</v>
      </c>
      <c r="B221" t="s">
        <v>895</v>
      </c>
    </row>
    <row r="222" spans="1:2">
      <c r="A222" t="s">
        <v>896</v>
      </c>
      <c r="B222" t="s">
        <v>897</v>
      </c>
    </row>
    <row r="223" spans="1:2">
      <c r="A223" t="s">
        <v>898</v>
      </c>
      <c r="B223" t="s">
        <v>899</v>
      </c>
    </row>
    <row r="224" spans="1:2">
      <c r="A224" t="s">
        <v>900</v>
      </c>
      <c r="B224" t="s">
        <v>901</v>
      </c>
    </row>
    <row r="225" spans="1:2">
      <c r="A225" t="s">
        <v>902</v>
      </c>
      <c r="B225" t="s">
        <v>903</v>
      </c>
    </row>
    <row r="226" spans="1:2">
      <c r="A226" t="s">
        <v>904</v>
      </c>
      <c r="B226" t="s">
        <v>905</v>
      </c>
    </row>
    <row r="227" spans="1:2">
      <c r="A227" t="s">
        <v>906</v>
      </c>
      <c r="B227" t="s">
        <v>907</v>
      </c>
    </row>
    <row r="228" spans="1:2">
      <c r="A228" t="s">
        <v>908</v>
      </c>
      <c r="B228" t="s">
        <v>909</v>
      </c>
    </row>
    <row r="229" spans="1:2">
      <c r="A229" t="s">
        <v>910</v>
      </c>
      <c r="B229" t="s">
        <v>911</v>
      </c>
    </row>
    <row r="230" spans="1:2">
      <c r="A230" t="s">
        <v>912</v>
      </c>
      <c r="B230" t="s">
        <v>913</v>
      </c>
    </row>
    <row r="231" spans="1:2">
      <c r="A231" t="s">
        <v>914</v>
      </c>
      <c r="B231" t="s">
        <v>915</v>
      </c>
    </row>
    <row r="232" spans="1:2">
      <c r="A232" t="s">
        <v>916</v>
      </c>
      <c r="B232" t="s">
        <v>917</v>
      </c>
    </row>
    <row r="233" spans="1:2">
      <c r="A233" t="s">
        <v>918</v>
      </c>
      <c r="B233" t="s">
        <v>919</v>
      </c>
    </row>
    <row r="234" spans="1:2">
      <c r="A234" t="s">
        <v>920</v>
      </c>
      <c r="B234" s="75" t="s">
        <v>921</v>
      </c>
    </row>
    <row r="235" spans="1:2">
      <c r="A235" t="s">
        <v>922</v>
      </c>
      <c r="B235" s="75" t="s">
        <v>923</v>
      </c>
    </row>
    <row r="236" spans="1:2">
      <c r="A236" t="s">
        <v>924</v>
      </c>
      <c r="B236" s="75" t="s">
        <v>925</v>
      </c>
    </row>
    <row r="237" spans="1:2">
      <c r="A237" t="s">
        <v>926</v>
      </c>
      <c r="B237" s="75" t="s">
        <v>927</v>
      </c>
    </row>
    <row r="238" spans="1:2">
      <c r="A238" t="s">
        <v>928</v>
      </c>
      <c r="B238" s="75" t="s">
        <v>929</v>
      </c>
    </row>
    <row r="239" spans="1:2">
      <c r="A239" t="s">
        <v>930</v>
      </c>
      <c r="B239" s="75" t="s">
        <v>931</v>
      </c>
    </row>
    <row r="240" spans="1:2">
      <c r="A240" t="s">
        <v>932</v>
      </c>
      <c r="B240" s="75" t="s">
        <v>933</v>
      </c>
    </row>
    <row r="241" spans="1:2">
      <c r="A241" t="s">
        <v>934</v>
      </c>
      <c r="B241" s="75" t="s">
        <v>935</v>
      </c>
    </row>
    <row r="242" spans="1:2">
      <c r="A242" t="s">
        <v>936</v>
      </c>
      <c r="B242" s="75" t="s">
        <v>937</v>
      </c>
    </row>
    <row r="243" spans="1:2">
      <c r="A243" t="s">
        <v>938</v>
      </c>
      <c r="B243" s="75" t="s">
        <v>939</v>
      </c>
    </row>
    <row r="244" spans="1:2">
      <c r="A244" t="s">
        <v>940</v>
      </c>
      <c r="B244" s="75" t="s">
        <v>941</v>
      </c>
    </row>
    <row r="245" spans="1:2">
      <c r="A245" t="s">
        <v>942</v>
      </c>
      <c r="B245" s="75" t="s">
        <v>943</v>
      </c>
    </row>
    <row r="246" spans="1:2">
      <c r="A246" t="s">
        <v>944</v>
      </c>
      <c r="B246" s="75" t="s">
        <v>945</v>
      </c>
    </row>
    <row r="247" spans="1:2">
      <c r="A247" t="s">
        <v>946</v>
      </c>
      <c r="B247" s="75" t="s">
        <v>947</v>
      </c>
    </row>
    <row r="248" spans="1:2">
      <c r="A248" t="s">
        <v>948</v>
      </c>
      <c r="B248" s="75" t="s">
        <v>949</v>
      </c>
    </row>
    <row r="249" spans="1:2">
      <c r="A249" t="s">
        <v>950</v>
      </c>
      <c r="B249" s="75" t="s">
        <v>951</v>
      </c>
    </row>
    <row r="250" spans="1:2">
      <c r="A250" t="s">
        <v>952</v>
      </c>
      <c r="B250" s="75" t="s">
        <v>953</v>
      </c>
    </row>
    <row r="251" spans="1:2">
      <c r="A251" t="s">
        <v>954</v>
      </c>
      <c r="B251" s="75" t="s">
        <v>955</v>
      </c>
    </row>
    <row r="252" spans="1:2">
      <c r="A252" t="s">
        <v>956</v>
      </c>
      <c r="B252" s="75" t="s">
        <v>957</v>
      </c>
    </row>
    <row r="253" spans="1:2">
      <c r="A253" t="s">
        <v>958</v>
      </c>
      <c r="B253" s="75" t="s">
        <v>959</v>
      </c>
    </row>
    <row r="254" spans="1:2">
      <c r="A254" t="s">
        <v>960</v>
      </c>
      <c r="B254" s="75" t="s">
        <v>961</v>
      </c>
    </row>
    <row r="255" spans="1:2">
      <c r="A255" t="s">
        <v>962</v>
      </c>
      <c r="B255" s="75" t="s">
        <v>963</v>
      </c>
    </row>
    <row r="256" spans="1:2">
      <c r="A256" t="s">
        <v>964</v>
      </c>
      <c r="B256" s="75" t="s">
        <v>965</v>
      </c>
    </row>
    <row r="257" spans="1:2">
      <c r="A257" t="s">
        <v>966</v>
      </c>
      <c r="B257" s="75" t="s">
        <v>967</v>
      </c>
    </row>
    <row r="258" spans="1:2">
      <c r="A258" t="s">
        <v>968</v>
      </c>
      <c r="B258" s="75" t="s">
        <v>969</v>
      </c>
    </row>
    <row r="259" spans="1:2">
      <c r="A259" t="s">
        <v>970</v>
      </c>
      <c r="B259" s="75" t="s">
        <v>971</v>
      </c>
    </row>
    <row r="260" spans="1:2">
      <c r="A260" t="s">
        <v>972</v>
      </c>
      <c r="B260" s="75" t="s">
        <v>973</v>
      </c>
    </row>
    <row r="261" spans="1:2">
      <c r="A261" t="s">
        <v>974</v>
      </c>
      <c r="B261" s="75" t="s">
        <v>975</v>
      </c>
    </row>
    <row r="262" spans="1:2">
      <c r="A262" t="s">
        <v>976</v>
      </c>
      <c r="B262" s="75" t="s">
        <v>977</v>
      </c>
    </row>
    <row r="263" spans="1:2">
      <c r="A263" t="s">
        <v>978</v>
      </c>
      <c r="B263" s="75" t="s">
        <v>979</v>
      </c>
    </row>
    <row r="264" spans="1:2">
      <c r="A264" t="s">
        <v>980</v>
      </c>
      <c r="B264" s="75" t="s">
        <v>981</v>
      </c>
    </row>
    <row r="265" spans="1:2">
      <c r="A265" t="s">
        <v>982</v>
      </c>
      <c r="B265" s="75" t="s">
        <v>983</v>
      </c>
    </row>
    <row r="266" spans="1:2">
      <c r="A266" t="s">
        <v>984</v>
      </c>
      <c r="B266" s="75" t="s">
        <v>985</v>
      </c>
    </row>
    <row r="267" spans="1:2">
      <c r="A267" t="s">
        <v>986</v>
      </c>
      <c r="B267" s="75" t="s">
        <v>987</v>
      </c>
    </row>
    <row r="268" spans="1:2">
      <c r="A268" t="s">
        <v>988</v>
      </c>
      <c r="B268" s="75" t="s">
        <v>989</v>
      </c>
    </row>
    <row r="269" spans="1:2">
      <c r="A269" t="s">
        <v>990</v>
      </c>
      <c r="B269" s="75" t="s">
        <v>991</v>
      </c>
    </row>
    <row r="270" spans="1:2">
      <c r="A270" t="s">
        <v>992</v>
      </c>
      <c r="B270" s="75" t="s">
        <v>993</v>
      </c>
    </row>
    <row r="271" spans="1:2">
      <c r="A271" t="s">
        <v>994</v>
      </c>
      <c r="B271" s="75" t="s">
        <v>995</v>
      </c>
    </row>
    <row r="272" spans="1:2">
      <c r="A272" t="s">
        <v>996</v>
      </c>
      <c r="B272" s="75" t="s">
        <v>997</v>
      </c>
    </row>
    <row r="273" spans="1:2">
      <c r="A273" t="s">
        <v>998</v>
      </c>
      <c r="B273" s="75" t="s">
        <v>999</v>
      </c>
    </row>
    <row r="274" spans="1:2">
      <c r="A274" t="s">
        <v>1000</v>
      </c>
      <c r="B274" s="75" t="s">
        <v>1001</v>
      </c>
    </row>
    <row r="275" spans="1:2">
      <c r="A275" t="s">
        <v>1002</v>
      </c>
      <c r="B275" s="75" t="s">
        <v>1003</v>
      </c>
    </row>
    <row r="276" spans="1:2">
      <c r="A276" t="s">
        <v>1004</v>
      </c>
      <c r="B276" s="75" t="s">
        <v>1005</v>
      </c>
    </row>
    <row r="277" spans="1:2">
      <c r="A277" t="s">
        <v>1006</v>
      </c>
      <c r="B277" s="75" t="s">
        <v>1007</v>
      </c>
    </row>
    <row r="278" spans="1:2">
      <c r="B278" s="75" t="s">
        <v>1008</v>
      </c>
    </row>
    <row r="279" spans="1:2">
      <c r="B279" s="75" t="s">
        <v>1009</v>
      </c>
    </row>
    <row r="280" spans="1:2">
      <c r="B280" s="75" t="s">
        <v>1010</v>
      </c>
    </row>
    <row r="281" spans="1:2">
      <c r="B281" s="75" t="s">
        <v>1011</v>
      </c>
    </row>
    <row r="282" spans="1:2">
      <c r="B282" s="75" t="s">
        <v>1012</v>
      </c>
    </row>
    <row r="283" spans="1:2">
      <c r="B283" s="75" t="s">
        <v>1013</v>
      </c>
    </row>
    <row r="284" spans="1:2">
      <c r="B284" s="75" t="s">
        <v>1014</v>
      </c>
    </row>
    <row r="285" spans="1:2">
      <c r="B285" s="75" t="s">
        <v>1015</v>
      </c>
    </row>
    <row r="286" spans="1:2">
      <c r="B286" s="75" t="s">
        <v>1016</v>
      </c>
    </row>
    <row r="287" spans="1:2">
      <c r="B287" s="75" t="s">
        <v>1017</v>
      </c>
    </row>
    <row r="288" spans="1:2">
      <c r="B288" s="75" t="s">
        <v>1018</v>
      </c>
    </row>
    <row r="289" spans="2:2">
      <c r="B289" s="75" t="s">
        <v>1019</v>
      </c>
    </row>
    <row r="290" spans="2:2">
      <c r="B290" s="75" t="s">
        <v>1020</v>
      </c>
    </row>
    <row r="291" spans="2:2">
      <c r="B291" s="75" t="s">
        <v>1021</v>
      </c>
    </row>
    <row r="292" spans="2:2">
      <c r="B292" s="75" t="s">
        <v>1022</v>
      </c>
    </row>
    <row r="293" spans="2:2">
      <c r="B293" s="75" t="s">
        <v>1023</v>
      </c>
    </row>
    <row r="294" spans="2:2">
      <c r="B294" s="75" t="s">
        <v>1024</v>
      </c>
    </row>
    <row r="295" spans="2:2">
      <c r="B295" s="75" t="s">
        <v>1025</v>
      </c>
    </row>
    <row r="296" spans="2:2">
      <c r="B296" s="75" t="s">
        <v>1026</v>
      </c>
    </row>
    <row r="297" spans="2:2">
      <c r="B297" s="75" t="s">
        <v>1027</v>
      </c>
    </row>
    <row r="298" spans="2:2">
      <c r="B298" s="75" t="s">
        <v>1028</v>
      </c>
    </row>
    <row r="299" spans="2:2">
      <c r="B299" s="75" t="s">
        <v>1029</v>
      </c>
    </row>
    <row r="300" spans="2:2">
      <c r="B300" s="75" t="s">
        <v>1030</v>
      </c>
    </row>
    <row r="301" spans="2:2">
      <c r="B301" s="75" t="s">
        <v>1031</v>
      </c>
    </row>
    <row r="302" spans="2:2">
      <c r="B302" s="75" t="s">
        <v>1032</v>
      </c>
    </row>
    <row r="303" spans="2:2">
      <c r="B303" t="s">
        <v>1033</v>
      </c>
    </row>
    <row r="304" spans="2:2">
      <c r="B304" t="s">
        <v>1034</v>
      </c>
    </row>
    <row r="305" spans="2:2">
      <c r="B305" t="s">
        <v>1035</v>
      </c>
    </row>
    <row r="306" spans="2:2">
      <c r="B306" t="s">
        <v>1036</v>
      </c>
    </row>
    <row r="307" spans="2:2">
      <c r="B307" t="s">
        <v>1037</v>
      </c>
    </row>
    <row r="308" spans="2:2">
      <c r="B308" t="s">
        <v>1038</v>
      </c>
    </row>
    <row r="309" spans="2:2">
      <c r="B309" t="s">
        <v>1039</v>
      </c>
    </row>
    <row r="310" spans="2:2">
      <c r="B310" t="s">
        <v>1040</v>
      </c>
    </row>
    <row r="311" spans="2:2">
      <c r="B311" t="s">
        <v>1041</v>
      </c>
    </row>
    <row r="312" spans="2:2">
      <c r="B312" t="s">
        <v>1042</v>
      </c>
    </row>
    <row r="313" spans="2:2">
      <c r="B313" t="s">
        <v>1043</v>
      </c>
    </row>
    <row r="314" spans="2:2">
      <c r="B314" t="s">
        <v>1044</v>
      </c>
    </row>
    <row r="315" spans="2:2">
      <c r="B315" t="s">
        <v>1045</v>
      </c>
    </row>
    <row r="316" spans="2:2">
      <c r="B316" t="s">
        <v>1046</v>
      </c>
    </row>
    <row r="317" spans="2:2">
      <c r="B317" t="s">
        <v>1047</v>
      </c>
    </row>
    <row r="318" spans="2:2">
      <c r="B318" t="s">
        <v>1048</v>
      </c>
    </row>
    <row r="319" spans="2:2">
      <c r="B319" t="s">
        <v>1049</v>
      </c>
    </row>
    <row r="320" spans="2:2">
      <c r="B320" t="s">
        <v>1050</v>
      </c>
    </row>
    <row r="321" spans="2:2">
      <c r="B321" t="s">
        <v>1051</v>
      </c>
    </row>
    <row r="322" spans="2:2">
      <c r="B322" t="s">
        <v>1052</v>
      </c>
    </row>
    <row r="323" spans="2:2">
      <c r="B323" t="s">
        <v>1053</v>
      </c>
    </row>
    <row r="324" spans="2:2">
      <c r="B324" t="s">
        <v>1054</v>
      </c>
    </row>
    <row r="325" spans="2:2">
      <c r="B325" t="s">
        <v>1055</v>
      </c>
    </row>
    <row r="326" spans="2:2">
      <c r="B326" t="s">
        <v>1056</v>
      </c>
    </row>
    <row r="327" spans="2:2">
      <c r="B327" t="s">
        <v>1057</v>
      </c>
    </row>
    <row r="328" spans="2:2">
      <c r="B328" t="s">
        <v>1058</v>
      </c>
    </row>
    <row r="329" spans="2:2">
      <c r="B329" t="s">
        <v>1059</v>
      </c>
    </row>
    <row r="330" spans="2:2">
      <c r="B330" t="s">
        <v>1060</v>
      </c>
    </row>
    <row r="331" spans="2:2">
      <c r="B331" t="s">
        <v>1061</v>
      </c>
    </row>
    <row r="332" spans="2:2">
      <c r="B332" t="s">
        <v>1062</v>
      </c>
    </row>
    <row r="333" spans="2:2">
      <c r="B333" t="s">
        <v>1063</v>
      </c>
    </row>
    <row r="334" spans="2:2">
      <c r="B334" t="s">
        <v>1064</v>
      </c>
    </row>
    <row r="335" spans="2:2">
      <c r="B335" t="s">
        <v>1065</v>
      </c>
    </row>
    <row r="336" spans="2:2">
      <c r="B336" t="s">
        <v>1066</v>
      </c>
    </row>
    <row r="337" spans="2:2">
      <c r="B337" t="s">
        <v>1067</v>
      </c>
    </row>
    <row r="338" spans="2:2">
      <c r="B338" t="s">
        <v>1068</v>
      </c>
    </row>
    <row r="339" spans="2:2">
      <c r="B339" t="s">
        <v>1069</v>
      </c>
    </row>
    <row r="340" spans="2:2">
      <c r="B340" t="s">
        <v>1070</v>
      </c>
    </row>
    <row r="341" spans="2:2">
      <c r="B341" t="s">
        <v>1071</v>
      </c>
    </row>
    <row r="342" spans="2:2">
      <c r="B342" t="s">
        <v>1072</v>
      </c>
    </row>
    <row r="343" spans="2:2">
      <c r="B343" t="s">
        <v>1073</v>
      </c>
    </row>
    <row r="344" spans="2:2">
      <c r="B344" t="s">
        <v>1074</v>
      </c>
    </row>
    <row r="345" spans="2:2">
      <c r="B345" t="s">
        <v>1075</v>
      </c>
    </row>
    <row r="346" spans="2:2">
      <c r="B346" t="s">
        <v>1076</v>
      </c>
    </row>
    <row r="347" spans="2:2">
      <c r="B347" t="s">
        <v>1077</v>
      </c>
    </row>
    <row r="348" spans="2:2">
      <c r="B348" t="s">
        <v>1078</v>
      </c>
    </row>
    <row r="349" spans="2:2">
      <c r="B349" t="s">
        <v>1079</v>
      </c>
    </row>
    <row r="350" spans="2:2">
      <c r="B350" t="s">
        <v>1080</v>
      </c>
    </row>
    <row r="351" spans="2:2">
      <c r="B351" s="75" t="s">
        <v>1081</v>
      </c>
    </row>
    <row r="352" spans="2:2">
      <c r="B352" s="75" t="s">
        <v>1082</v>
      </c>
    </row>
    <row r="353" spans="2:2">
      <c r="B353" s="75" t="s">
        <v>1083</v>
      </c>
    </row>
    <row r="354" spans="2:2">
      <c r="B354" s="75" t="s">
        <v>1084</v>
      </c>
    </row>
    <row r="355" spans="2:2">
      <c r="B355" s="75" t="s">
        <v>1085</v>
      </c>
    </row>
    <row r="356" spans="2:2">
      <c r="B356" s="75" t="s">
        <v>1086</v>
      </c>
    </row>
    <row r="357" spans="2:2">
      <c r="B357" s="75" t="s">
        <v>1087</v>
      </c>
    </row>
    <row r="358" spans="2:2">
      <c r="B358" s="75" t="s">
        <v>1088</v>
      </c>
    </row>
    <row r="359" spans="2:2">
      <c r="B359" s="75" t="s">
        <v>1089</v>
      </c>
    </row>
    <row r="360" spans="2:2">
      <c r="B360" s="75" t="s">
        <v>1090</v>
      </c>
    </row>
    <row r="361" spans="2:2">
      <c r="B361" s="75" t="s">
        <v>1091</v>
      </c>
    </row>
    <row r="362" spans="2:2">
      <c r="B362" t="s">
        <v>1092</v>
      </c>
    </row>
    <row r="363" spans="2:2">
      <c r="B363" t="s">
        <v>1093</v>
      </c>
    </row>
    <row r="364" spans="2:2">
      <c r="B364" t="s">
        <v>1094</v>
      </c>
    </row>
    <row r="365" spans="2:2">
      <c r="B365" t="s">
        <v>1095</v>
      </c>
    </row>
    <row r="366" spans="2:2">
      <c r="B366" t="s">
        <v>1096</v>
      </c>
    </row>
    <row r="367" spans="2:2">
      <c r="B367" t="s">
        <v>1097</v>
      </c>
    </row>
    <row r="368" spans="2:2">
      <c r="B368" t="s">
        <v>1098</v>
      </c>
    </row>
    <row r="369" spans="2:2">
      <c r="B369" t="s">
        <v>1099</v>
      </c>
    </row>
    <row r="370" spans="2:2">
      <c r="B370" t="s">
        <v>1100</v>
      </c>
    </row>
    <row r="371" spans="2:2">
      <c r="B371" t="s">
        <v>1101</v>
      </c>
    </row>
    <row r="372" spans="2:2">
      <c r="B372" t="s">
        <v>1102</v>
      </c>
    </row>
    <row r="373" spans="2:2">
      <c r="B373" t="s">
        <v>1103</v>
      </c>
    </row>
    <row r="374" spans="2:2">
      <c r="B374" t="s">
        <v>1104</v>
      </c>
    </row>
    <row r="375" spans="2:2">
      <c r="B375" t="s">
        <v>1105</v>
      </c>
    </row>
    <row r="376" spans="2:2">
      <c r="B376" t="s">
        <v>1106</v>
      </c>
    </row>
    <row r="377" spans="2:2">
      <c r="B377" t="s">
        <v>1107</v>
      </c>
    </row>
    <row r="378" spans="2:2">
      <c r="B378" t="s">
        <v>1108</v>
      </c>
    </row>
    <row r="379" spans="2:2">
      <c r="B379" t="s">
        <v>1109</v>
      </c>
    </row>
    <row r="380" spans="2:2">
      <c r="B380" t="s">
        <v>1110</v>
      </c>
    </row>
    <row r="381" spans="2:2">
      <c r="B381" t="s">
        <v>1111</v>
      </c>
    </row>
    <row r="382" spans="2:2">
      <c r="B382" t="s">
        <v>1112</v>
      </c>
    </row>
    <row r="383" spans="2:2">
      <c r="B383" t="s">
        <v>1113</v>
      </c>
    </row>
    <row r="384" spans="2:2">
      <c r="B384" t="s">
        <v>1114</v>
      </c>
    </row>
    <row r="385" spans="2:2">
      <c r="B385" t="s">
        <v>1115</v>
      </c>
    </row>
    <row r="386" spans="2:2">
      <c r="B386" t="s">
        <v>1116</v>
      </c>
    </row>
    <row r="387" spans="2:2">
      <c r="B387" t="s">
        <v>1117</v>
      </c>
    </row>
    <row r="388" spans="2:2">
      <c r="B388" t="s">
        <v>1118</v>
      </c>
    </row>
    <row r="389" spans="2:2">
      <c r="B389" t="s">
        <v>1119</v>
      </c>
    </row>
    <row r="390" spans="2:2">
      <c r="B390" t="s">
        <v>1120</v>
      </c>
    </row>
    <row r="391" spans="2:2">
      <c r="B391" t="s">
        <v>1121</v>
      </c>
    </row>
    <row r="392" spans="2:2">
      <c r="B392" t="s">
        <v>1122</v>
      </c>
    </row>
    <row r="393" spans="2:2">
      <c r="B393" t="s">
        <v>1123</v>
      </c>
    </row>
    <row r="394" spans="2:2">
      <c r="B394" t="s">
        <v>1124</v>
      </c>
    </row>
    <row r="395" spans="2:2">
      <c r="B395" t="s">
        <v>1125</v>
      </c>
    </row>
    <row r="396" spans="2:2">
      <c r="B396" t="s">
        <v>1126</v>
      </c>
    </row>
    <row r="397" spans="2:2">
      <c r="B397" t="s">
        <v>1127</v>
      </c>
    </row>
    <row r="398" spans="2:2">
      <c r="B398" t="s">
        <v>1128</v>
      </c>
    </row>
    <row r="399" spans="2:2">
      <c r="B399" t="s">
        <v>1129</v>
      </c>
    </row>
    <row r="400" spans="2:2">
      <c r="B400" t="s">
        <v>1130</v>
      </c>
    </row>
    <row r="401" spans="2:2">
      <c r="B401" t="s">
        <v>1131</v>
      </c>
    </row>
    <row r="402" spans="2:2">
      <c r="B402" t="s">
        <v>1132</v>
      </c>
    </row>
    <row r="403" spans="2:2">
      <c r="B403" t="s">
        <v>1133</v>
      </c>
    </row>
    <row r="404" spans="2:2">
      <c r="B404" t="s">
        <v>1134</v>
      </c>
    </row>
    <row r="405" spans="2:2">
      <c r="B405" t="s">
        <v>1135</v>
      </c>
    </row>
    <row r="406" spans="2:2">
      <c r="B406" t="s">
        <v>1136</v>
      </c>
    </row>
    <row r="407" spans="2:2">
      <c r="B407" t="s">
        <v>1137</v>
      </c>
    </row>
    <row r="408" spans="2:2">
      <c r="B408" t="s">
        <v>1138</v>
      </c>
    </row>
    <row r="409" spans="2:2">
      <c r="B409" t="s">
        <v>1139</v>
      </c>
    </row>
    <row r="410" spans="2:2">
      <c r="B410" t="s">
        <v>1140</v>
      </c>
    </row>
    <row r="411" spans="2:2">
      <c r="B411" t="s">
        <v>1141</v>
      </c>
    </row>
    <row r="412" spans="2:2">
      <c r="B412" t="s">
        <v>1142</v>
      </c>
    </row>
    <row r="413" spans="2:2">
      <c r="B413" t="s">
        <v>1143</v>
      </c>
    </row>
    <row r="414" spans="2:2">
      <c r="B414" t="s">
        <v>1144</v>
      </c>
    </row>
    <row r="415" spans="2:2">
      <c r="B415" t="s">
        <v>1145</v>
      </c>
    </row>
    <row r="416" spans="2:2">
      <c r="B416" t="s">
        <v>1146</v>
      </c>
    </row>
    <row r="417" spans="2:2">
      <c r="B417" t="s">
        <v>1147</v>
      </c>
    </row>
    <row r="418" spans="2:2">
      <c r="B418" t="s">
        <v>1148</v>
      </c>
    </row>
    <row r="419" spans="2:2">
      <c r="B419" t="s">
        <v>1149</v>
      </c>
    </row>
    <row r="420" spans="2:2">
      <c r="B420" t="s">
        <v>1150</v>
      </c>
    </row>
    <row r="421" spans="2:2">
      <c r="B421" t="s">
        <v>1151</v>
      </c>
    </row>
    <row r="422" spans="2:2">
      <c r="B422" t="s">
        <v>1152</v>
      </c>
    </row>
    <row r="423" spans="2:2">
      <c r="B423" t="s">
        <v>1153</v>
      </c>
    </row>
    <row r="424" spans="2:2">
      <c r="B424" t="s">
        <v>1154</v>
      </c>
    </row>
    <row r="425" spans="2:2">
      <c r="B425" t="s">
        <v>1155</v>
      </c>
    </row>
    <row r="426" spans="2:2">
      <c r="B426" t="s">
        <v>1156</v>
      </c>
    </row>
    <row r="427" spans="2:2">
      <c r="B427" t="s">
        <v>1157</v>
      </c>
    </row>
    <row r="428" spans="2:2">
      <c r="B428" t="s">
        <v>1158</v>
      </c>
    </row>
    <row r="429" spans="2:2">
      <c r="B429" t="s">
        <v>1159</v>
      </c>
    </row>
    <row r="430" spans="2:2">
      <c r="B430" t="s">
        <v>1160</v>
      </c>
    </row>
    <row r="431" spans="2:2">
      <c r="B431" t="s">
        <v>1161</v>
      </c>
    </row>
    <row r="432" spans="2:2">
      <c r="B432" t="s">
        <v>1162</v>
      </c>
    </row>
    <row r="433" spans="2:2">
      <c r="B433" t="s">
        <v>1163</v>
      </c>
    </row>
    <row r="434" spans="2:2">
      <c r="B434" t="s">
        <v>1164</v>
      </c>
    </row>
    <row r="435" spans="2:2">
      <c r="B435" t="s">
        <v>1165</v>
      </c>
    </row>
    <row r="436" spans="2:2">
      <c r="B436" t="s">
        <v>1166</v>
      </c>
    </row>
    <row r="437" spans="2:2">
      <c r="B437" t="s">
        <v>1167</v>
      </c>
    </row>
    <row r="438" spans="2:2">
      <c r="B438" t="s">
        <v>1168</v>
      </c>
    </row>
    <row r="439" spans="2:2">
      <c r="B439" t="s">
        <v>1169</v>
      </c>
    </row>
    <row r="440" spans="2:2">
      <c r="B440" t="s">
        <v>1170</v>
      </c>
    </row>
    <row r="441" spans="2:2">
      <c r="B441" t="s">
        <v>1171</v>
      </c>
    </row>
    <row r="442" spans="2:2">
      <c r="B442" t="s">
        <v>1172</v>
      </c>
    </row>
    <row r="443" spans="2:2">
      <c r="B443" t="s">
        <v>1173</v>
      </c>
    </row>
    <row r="444" spans="2:2">
      <c r="B444" t="s">
        <v>1174</v>
      </c>
    </row>
    <row r="445" spans="2:2">
      <c r="B445" t="s">
        <v>1175</v>
      </c>
    </row>
    <row r="446" spans="2:2">
      <c r="B446" t="s">
        <v>1176</v>
      </c>
    </row>
    <row r="447" spans="2:2">
      <c r="B447" t="s">
        <v>1177</v>
      </c>
    </row>
    <row r="448" spans="2:2">
      <c r="B448" t="s">
        <v>1178</v>
      </c>
    </row>
    <row r="449" spans="2:2">
      <c r="B449" t="s">
        <v>1179</v>
      </c>
    </row>
    <row r="450" spans="2:2">
      <c r="B450" t="s">
        <v>1180</v>
      </c>
    </row>
    <row r="451" spans="2:2">
      <c r="B451" t="s">
        <v>1181</v>
      </c>
    </row>
    <row r="452" spans="2:2">
      <c r="B452" t="s">
        <v>1182</v>
      </c>
    </row>
    <row r="453" spans="2:2">
      <c r="B453" t="s">
        <v>1183</v>
      </c>
    </row>
    <row r="454" spans="2:2">
      <c r="B454" t="s">
        <v>1184</v>
      </c>
    </row>
    <row r="455" spans="2:2">
      <c r="B455" t="s">
        <v>1185</v>
      </c>
    </row>
    <row r="456" spans="2:2">
      <c r="B456" t="s">
        <v>1186</v>
      </c>
    </row>
    <row r="457" spans="2:2">
      <c r="B457" t="s">
        <v>1187</v>
      </c>
    </row>
    <row r="458" spans="2:2">
      <c r="B458" t="s">
        <v>1188</v>
      </c>
    </row>
    <row r="459" spans="2:2">
      <c r="B459" t="s">
        <v>1189</v>
      </c>
    </row>
    <row r="460" spans="2:2">
      <c r="B460" t="s">
        <v>1190</v>
      </c>
    </row>
    <row r="461" spans="2:2">
      <c r="B461" t="s">
        <v>1191</v>
      </c>
    </row>
    <row r="462" spans="2:2">
      <c r="B462" t="s">
        <v>1192</v>
      </c>
    </row>
    <row r="463" spans="2:2">
      <c r="B463" t="s">
        <v>1193</v>
      </c>
    </row>
    <row r="464" spans="2:2">
      <c r="B464" t="s">
        <v>1194</v>
      </c>
    </row>
    <row r="465" spans="2:2">
      <c r="B465" t="s">
        <v>1195</v>
      </c>
    </row>
    <row r="466" spans="2:2">
      <c r="B466" t="s">
        <v>1196</v>
      </c>
    </row>
    <row r="467" spans="2:2">
      <c r="B467" t="s">
        <v>1197</v>
      </c>
    </row>
    <row r="468" spans="2:2">
      <c r="B468" t="s">
        <v>1198</v>
      </c>
    </row>
    <row r="469" spans="2:2">
      <c r="B469" t="s">
        <v>1199</v>
      </c>
    </row>
    <row r="470" spans="2:2">
      <c r="B470" t="s">
        <v>1200</v>
      </c>
    </row>
    <row r="471" spans="2:2">
      <c r="B471" t="s">
        <v>1201</v>
      </c>
    </row>
    <row r="472" spans="2:2">
      <c r="B472" t="s">
        <v>1202</v>
      </c>
    </row>
    <row r="473" spans="2:2">
      <c r="B473" t="s">
        <v>1203</v>
      </c>
    </row>
    <row r="474" spans="2:2">
      <c r="B474" t="s">
        <v>1204</v>
      </c>
    </row>
    <row r="475" spans="2:2">
      <c r="B475" t="s">
        <v>1205</v>
      </c>
    </row>
    <row r="476" spans="2:2">
      <c r="B476" t="s">
        <v>1206</v>
      </c>
    </row>
    <row r="477" spans="2:2">
      <c r="B477" t="s">
        <v>1207</v>
      </c>
    </row>
    <row r="478" spans="2:2">
      <c r="B478" t="s">
        <v>1208</v>
      </c>
    </row>
    <row r="479" spans="2:2">
      <c r="B479" t="s">
        <v>1209</v>
      </c>
    </row>
    <row r="480" spans="2:2">
      <c r="B480" t="s">
        <v>1210</v>
      </c>
    </row>
    <row r="481" spans="2:2">
      <c r="B481" t="s">
        <v>1211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06A1C8-9142-4B41-AEFF-71BDD54B4FCC}">
  <dimension ref="A1:I205"/>
  <sheetViews>
    <sheetView workbookViewId="0">
      <selection activeCell="I3" sqref="I3"/>
    </sheetView>
  </sheetViews>
  <sheetFormatPr defaultColWidth="8.85546875" defaultRowHeight="15"/>
  <cols>
    <col min="1" max="1" width="18.140625" bestFit="1" customWidth="1"/>
    <col min="2" max="2" width="24.42578125" bestFit="1" customWidth="1"/>
    <col min="3" max="3" width="29.28515625" bestFit="1" customWidth="1"/>
    <col min="4" max="4" width="16.140625" bestFit="1" customWidth="1"/>
    <col min="5" max="5" width="13.42578125" bestFit="1" customWidth="1"/>
    <col min="6" max="6" width="41.42578125" customWidth="1"/>
    <col min="7" max="7" width="40.42578125" customWidth="1"/>
    <col min="8" max="8" width="46.7109375" customWidth="1"/>
    <col min="9" max="9" width="40" customWidth="1"/>
  </cols>
  <sheetData>
    <row r="1" spans="1:9" ht="18.75">
      <c r="A1" s="59" t="s">
        <v>0</v>
      </c>
      <c r="B1" s="59" t="s">
        <v>1</v>
      </c>
      <c r="C1" s="59" t="s">
        <v>2</v>
      </c>
      <c r="D1" s="59" t="s">
        <v>3</v>
      </c>
      <c r="E1" s="59" t="s">
        <v>5</v>
      </c>
      <c r="F1" s="59" t="s">
        <v>6</v>
      </c>
      <c r="G1" s="59" t="s">
        <v>7</v>
      </c>
      <c r="H1" s="59" t="s">
        <v>8</v>
      </c>
      <c r="I1" s="59" t="s">
        <v>181</v>
      </c>
    </row>
    <row r="2" spans="1:9" ht="18.75">
      <c r="A2" s="80" t="s">
        <v>182</v>
      </c>
      <c r="B2" s="80"/>
      <c r="C2" s="80"/>
      <c r="D2" s="80"/>
      <c r="E2" s="80"/>
      <c r="F2" s="80"/>
      <c r="G2" s="80"/>
      <c r="H2" s="80"/>
      <c r="I2" s="51"/>
    </row>
    <row r="3" spans="1:9" ht="45">
      <c r="A3" s="51" t="s">
        <v>10</v>
      </c>
      <c r="B3" s="51"/>
      <c r="C3" s="51" t="s">
        <v>11</v>
      </c>
      <c r="D3" s="51" t="s">
        <v>12</v>
      </c>
      <c r="E3" s="51" t="s">
        <v>13</v>
      </c>
      <c r="F3" s="5" t="s">
        <v>183</v>
      </c>
      <c r="G3" s="51"/>
      <c r="H3" s="51"/>
      <c r="I3" s="71" t="s">
        <v>184</v>
      </c>
    </row>
    <row r="4" spans="1:9" ht="18.75">
      <c r="A4" s="80" t="s">
        <v>185</v>
      </c>
      <c r="B4" s="80"/>
      <c r="C4" s="80"/>
      <c r="D4" s="80"/>
      <c r="E4" s="80"/>
      <c r="F4" s="80"/>
      <c r="G4" s="80"/>
      <c r="H4" s="80"/>
      <c r="I4" s="51"/>
    </row>
    <row r="5" spans="1:9" ht="45">
      <c r="A5" s="36" t="s">
        <v>10</v>
      </c>
      <c r="B5" s="36"/>
      <c r="C5" s="36" t="s">
        <v>11</v>
      </c>
      <c r="D5" s="36" t="s">
        <v>86</v>
      </c>
      <c r="E5" s="50"/>
      <c r="F5" s="38" t="s">
        <v>186</v>
      </c>
      <c r="G5" s="50" t="s">
        <v>187</v>
      </c>
      <c r="H5" s="38" t="s">
        <v>188</v>
      </c>
    </row>
    <row r="6" spans="1:9" ht="30">
      <c r="A6" s="36" t="s">
        <v>10</v>
      </c>
      <c r="B6" s="36"/>
      <c r="C6" s="36" t="s">
        <v>11</v>
      </c>
      <c r="D6" s="36" t="s">
        <v>86</v>
      </c>
      <c r="E6" s="50"/>
      <c r="F6" s="38" t="s">
        <v>189</v>
      </c>
      <c r="G6" s="50" t="s">
        <v>11</v>
      </c>
      <c r="H6" s="38" t="s">
        <v>190</v>
      </c>
    </row>
    <row r="7" spans="1:9" ht="30">
      <c r="A7" s="36" t="s">
        <v>10</v>
      </c>
      <c r="B7" s="36"/>
      <c r="C7" s="36" t="s">
        <v>11</v>
      </c>
      <c r="D7" s="36" t="s">
        <v>86</v>
      </c>
      <c r="E7" s="50"/>
      <c r="F7" s="38" t="s">
        <v>191</v>
      </c>
      <c r="G7" s="50" t="s">
        <v>11</v>
      </c>
      <c r="H7" s="38" t="s">
        <v>192</v>
      </c>
    </row>
    <row r="8" spans="1:9" ht="30">
      <c r="A8" s="36" t="s">
        <v>10</v>
      </c>
      <c r="B8" s="36"/>
      <c r="C8" s="36" t="s">
        <v>11</v>
      </c>
      <c r="D8" s="36" t="s">
        <v>86</v>
      </c>
      <c r="E8" s="50"/>
      <c r="F8" s="38" t="s">
        <v>193</v>
      </c>
      <c r="G8" s="50" t="s">
        <v>11</v>
      </c>
      <c r="H8" s="38" t="s">
        <v>194</v>
      </c>
    </row>
    <row r="9" spans="1:9" ht="30">
      <c r="A9" s="36" t="s">
        <v>10</v>
      </c>
      <c r="B9" s="36"/>
      <c r="C9" s="36" t="s">
        <v>11</v>
      </c>
      <c r="D9" s="36" t="s">
        <v>86</v>
      </c>
      <c r="E9" s="50"/>
      <c r="F9" s="38" t="s">
        <v>195</v>
      </c>
      <c r="G9" s="50" t="s">
        <v>11</v>
      </c>
      <c r="H9" s="38" t="s">
        <v>194</v>
      </c>
    </row>
    <row r="10" spans="1:9" ht="45">
      <c r="A10" s="36" t="s">
        <v>10</v>
      </c>
      <c r="B10" s="36"/>
      <c r="C10" s="36" t="s">
        <v>11</v>
      </c>
      <c r="D10" s="36" t="s">
        <v>86</v>
      </c>
      <c r="E10" s="50"/>
      <c r="F10" s="38" t="s">
        <v>196</v>
      </c>
      <c r="G10" s="50" t="s">
        <v>10</v>
      </c>
      <c r="H10" s="38" t="s">
        <v>197</v>
      </c>
    </row>
    <row r="11" spans="1:9" ht="18.75">
      <c r="A11" s="80" t="s">
        <v>198</v>
      </c>
      <c r="B11" s="80"/>
      <c r="C11" s="80"/>
      <c r="D11" s="80"/>
      <c r="E11" s="80"/>
      <c r="F11" s="80"/>
      <c r="G11" s="80"/>
      <c r="H11" s="80"/>
      <c r="I11" s="51"/>
    </row>
    <row r="12" spans="1:9">
      <c r="A12" s="51"/>
      <c r="B12" s="51"/>
      <c r="C12" s="51"/>
      <c r="D12" s="51"/>
    </row>
    <row r="13" spans="1:9">
      <c r="A13" s="51"/>
      <c r="B13" s="51"/>
      <c r="C13" s="51"/>
      <c r="D13" s="51"/>
    </row>
    <row r="14" spans="1:9">
      <c r="A14" s="51"/>
      <c r="B14" s="51"/>
      <c r="C14" s="51"/>
      <c r="D14" s="51"/>
    </row>
    <row r="15" spans="1:9">
      <c r="A15" s="51"/>
      <c r="B15" s="51"/>
      <c r="C15" s="51"/>
      <c r="D15" s="51"/>
    </row>
    <row r="16" spans="1:9">
      <c r="B16" s="51"/>
      <c r="C16" s="51"/>
      <c r="D16" s="51"/>
    </row>
    <row r="17" spans="4:4">
      <c r="D17" s="51"/>
    </row>
    <row r="18" spans="4:4">
      <c r="D18" s="51"/>
    </row>
    <row r="19" spans="4:4">
      <c r="D19" s="51"/>
    </row>
    <row r="20" spans="4:4">
      <c r="D20" s="51"/>
    </row>
    <row r="21" spans="4:4">
      <c r="D21" s="51"/>
    </row>
    <row r="22" spans="4:4">
      <c r="D22" s="51"/>
    </row>
    <row r="23" spans="4:4">
      <c r="D23" s="51"/>
    </row>
    <row r="24" spans="4:4">
      <c r="D24" s="51"/>
    </row>
    <row r="25" spans="4:4">
      <c r="D25" s="51"/>
    </row>
    <row r="26" spans="4:4">
      <c r="D26" s="51"/>
    </row>
    <row r="27" spans="4:4">
      <c r="D27" s="51"/>
    </row>
    <row r="28" spans="4:4">
      <c r="D28" s="51"/>
    </row>
    <row r="29" spans="4:4">
      <c r="D29" s="51"/>
    </row>
    <row r="30" spans="4:4">
      <c r="D30" s="51"/>
    </row>
    <row r="31" spans="4:4">
      <c r="D31" s="51"/>
    </row>
    <row r="32" spans="4:4">
      <c r="D32" s="51"/>
    </row>
    <row r="33" spans="4:4">
      <c r="D33" s="51"/>
    </row>
    <row r="34" spans="4:4">
      <c r="D34" s="51"/>
    </row>
    <row r="35" spans="4:4">
      <c r="D35" s="51"/>
    </row>
    <row r="36" spans="4:4">
      <c r="D36" s="51"/>
    </row>
    <row r="37" spans="4:4">
      <c r="D37" s="51"/>
    </row>
    <row r="38" spans="4:4">
      <c r="D38" s="51"/>
    </row>
    <row r="39" spans="4:4">
      <c r="D39" s="51"/>
    </row>
    <row r="40" spans="4:4">
      <c r="D40" s="51"/>
    </row>
    <row r="41" spans="4:4">
      <c r="D41" s="51"/>
    </row>
    <row r="42" spans="4:4">
      <c r="D42" s="51"/>
    </row>
    <row r="43" spans="4:4">
      <c r="D43" s="51"/>
    </row>
    <row r="44" spans="4:4">
      <c r="D44" s="51"/>
    </row>
    <row r="45" spans="4:4">
      <c r="D45" s="51"/>
    </row>
    <row r="46" spans="4:4">
      <c r="D46" s="51"/>
    </row>
    <row r="47" spans="4:4">
      <c r="D47" s="51"/>
    </row>
    <row r="48" spans="4:4">
      <c r="D48" s="51"/>
    </row>
    <row r="49" spans="4:4">
      <c r="D49" s="51"/>
    </row>
    <row r="50" spans="4:4">
      <c r="D50" s="51"/>
    </row>
    <row r="51" spans="4:4">
      <c r="D51" s="51"/>
    </row>
    <row r="52" spans="4:4">
      <c r="D52" s="51"/>
    </row>
    <row r="53" spans="4:4">
      <c r="D53" s="51"/>
    </row>
    <row r="54" spans="4:4">
      <c r="D54" s="51"/>
    </row>
    <row r="55" spans="4:4">
      <c r="D55" s="51"/>
    </row>
    <row r="56" spans="4:4">
      <c r="D56" s="51"/>
    </row>
    <row r="57" spans="4:4">
      <c r="D57" s="51"/>
    </row>
    <row r="58" spans="4:4">
      <c r="D58" s="51"/>
    </row>
    <row r="59" spans="4:4">
      <c r="D59" s="51"/>
    </row>
    <row r="60" spans="4:4">
      <c r="D60" s="51"/>
    </row>
    <row r="61" spans="4:4">
      <c r="D61" s="51"/>
    </row>
    <row r="62" spans="4:4">
      <c r="D62" s="51"/>
    </row>
    <row r="63" spans="4:4">
      <c r="D63" s="51"/>
    </row>
    <row r="64" spans="4:4">
      <c r="D64" s="51"/>
    </row>
    <row r="65" spans="4:4">
      <c r="D65" s="51"/>
    </row>
    <row r="66" spans="4:4">
      <c r="D66" s="51"/>
    </row>
    <row r="67" spans="4:4">
      <c r="D67" s="51"/>
    </row>
    <row r="68" spans="4:4">
      <c r="D68" s="51"/>
    </row>
    <row r="69" spans="4:4">
      <c r="D69" s="51"/>
    </row>
    <row r="70" spans="4:4">
      <c r="D70" s="51"/>
    </row>
    <row r="71" spans="4:4">
      <c r="D71" s="51"/>
    </row>
    <row r="72" spans="4:4">
      <c r="D72" s="51"/>
    </row>
    <row r="73" spans="4:4">
      <c r="D73" s="51"/>
    </row>
    <row r="74" spans="4:4">
      <c r="D74" s="51"/>
    </row>
    <row r="75" spans="4:4">
      <c r="D75" s="51"/>
    </row>
    <row r="76" spans="4:4">
      <c r="D76" s="51"/>
    </row>
    <row r="77" spans="4:4">
      <c r="D77" s="51"/>
    </row>
    <row r="78" spans="4:4">
      <c r="D78" s="51"/>
    </row>
    <row r="79" spans="4:4">
      <c r="D79" s="51"/>
    </row>
    <row r="80" spans="4:4">
      <c r="D80" s="51"/>
    </row>
    <row r="81" spans="4:4">
      <c r="D81" s="51"/>
    </row>
    <row r="82" spans="4:4">
      <c r="D82" s="51"/>
    </row>
    <row r="83" spans="4:4">
      <c r="D83" s="51"/>
    </row>
    <row r="84" spans="4:4">
      <c r="D84" s="51"/>
    </row>
    <row r="85" spans="4:4">
      <c r="D85" s="51"/>
    </row>
    <row r="86" spans="4:4">
      <c r="D86" s="51"/>
    </row>
    <row r="87" spans="4:4">
      <c r="D87" s="51"/>
    </row>
    <row r="88" spans="4:4">
      <c r="D88" s="51"/>
    </row>
    <row r="89" spans="4:4">
      <c r="D89" s="51"/>
    </row>
    <row r="90" spans="4:4">
      <c r="D90" s="51"/>
    </row>
    <row r="91" spans="4:4">
      <c r="D91" s="51"/>
    </row>
    <row r="92" spans="4:4">
      <c r="D92" s="51"/>
    </row>
    <row r="93" spans="4:4">
      <c r="D93" s="51"/>
    </row>
    <row r="94" spans="4:4">
      <c r="D94" s="51"/>
    </row>
    <row r="95" spans="4:4">
      <c r="D95" s="51"/>
    </row>
    <row r="96" spans="4:4">
      <c r="D96" s="51"/>
    </row>
    <row r="97" spans="4:4">
      <c r="D97" s="51"/>
    </row>
    <row r="98" spans="4:4">
      <c r="D98" s="51"/>
    </row>
    <row r="99" spans="4:4">
      <c r="D99" s="51"/>
    </row>
    <row r="100" spans="4:4">
      <c r="D100" s="51"/>
    </row>
    <row r="101" spans="4:4">
      <c r="D101" s="51"/>
    </row>
    <row r="102" spans="4:4">
      <c r="D102" s="51"/>
    </row>
    <row r="103" spans="4:4">
      <c r="D103" s="51"/>
    </row>
    <row r="104" spans="4:4">
      <c r="D104" s="51"/>
    </row>
    <row r="105" spans="4:4">
      <c r="D105" s="51"/>
    </row>
    <row r="106" spans="4:4">
      <c r="D106" s="51"/>
    </row>
    <row r="107" spans="4:4">
      <c r="D107" s="51"/>
    </row>
    <row r="108" spans="4:4">
      <c r="D108" s="51"/>
    </row>
    <row r="109" spans="4:4">
      <c r="D109" s="51"/>
    </row>
    <row r="110" spans="4:4">
      <c r="D110" s="51"/>
    </row>
    <row r="111" spans="4:4">
      <c r="D111" s="51"/>
    </row>
    <row r="112" spans="4:4">
      <c r="D112" s="51"/>
    </row>
    <row r="113" spans="4:4">
      <c r="D113" s="51"/>
    </row>
    <row r="114" spans="4:4">
      <c r="D114" s="51"/>
    </row>
    <row r="115" spans="4:4">
      <c r="D115" s="51"/>
    </row>
    <row r="116" spans="4:4">
      <c r="D116" s="51"/>
    </row>
    <row r="117" spans="4:4">
      <c r="D117" s="51"/>
    </row>
    <row r="118" spans="4:4">
      <c r="D118" s="51"/>
    </row>
    <row r="119" spans="4:4">
      <c r="D119" s="51"/>
    </row>
    <row r="120" spans="4:4">
      <c r="D120" s="51"/>
    </row>
    <row r="121" spans="4:4">
      <c r="D121" s="51"/>
    </row>
    <row r="122" spans="4:4">
      <c r="D122" s="51"/>
    </row>
    <row r="123" spans="4:4">
      <c r="D123" s="51"/>
    </row>
    <row r="124" spans="4:4">
      <c r="D124" s="51"/>
    </row>
    <row r="125" spans="4:4">
      <c r="D125" s="51"/>
    </row>
    <row r="126" spans="4:4">
      <c r="D126" s="51"/>
    </row>
    <row r="127" spans="4:4">
      <c r="D127" s="51"/>
    </row>
    <row r="128" spans="4:4">
      <c r="D128" s="51"/>
    </row>
    <row r="129" spans="4:4">
      <c r="D129" s="51"/>
    </row>
    <row r="130" spans="4:4">
      <c r="D130" s="51"/>
    </row>
    <row r="131" spans="4:4">
      <c r="D131" s="51"/>
    </row>
    <row r="132" spans="4:4">
      <c r="D132" s="51"/>
    </row>
    <row r="133" spans="4:4">
      <c r="D133" s="51"/>
    </row>
    <row r="134" spans="4:4">
      <c r="D134" s="51"/>
    </row>
    <row r="135" spans="4:4">
      <c r="D135" s="51"/>
    </row>
    <row r="136" spans="4:4">
      <c r="D136" s="51"/>
    </row>
    <row r="137" spans="4:4">
      <c r="D137" s="51"/>
    </row>
    <row r="138" spans="4:4">
      <c r="D138" s="51"/>
    </row>
    <row r="139" spans="4:4">
      <c r="D139" s="51"/>
    </row>
    <row r="140" spans="4:4">
      <c r="D140" s="51"/>
    </row>
    <row r="141" spans="4:4">
      <c r="D141" s="51"/>
    </row>
    <row r="142" spans="4:4">
      <c r="D142" s="51"/>
    </row>
    <row r="143" spans="4:4">
      <c r="D143" s="51"/>
    </row>
    <row r="144" spans="4:4">
      <c r="D144" s="51"/>
    </row>
    <row r="145" spans="4:4">
      <c r="D145" s="51"/>
    </row>
    <row r="146" spans="4:4">
      <c r="D146" s="51"/>
    </row>
    <row r="147" spans="4:4">
      <c r="D147" s="51"/>
    </row>
    <row r="148" spans="4:4">
      <c r="D148" s="51"/>
    </row>
    <row r="149" spans="4:4">
      <c r="D149" s="51"/>
    </row>
    <row r="150" spans="4:4">
      <c r="D150" s="51"/>
    </row>
    <row r="151" spans="4:4">
      <c r="D151" s="51"/>
    </row>
    <row r="152" spans="4:4">
      <c r="D152" s="51"/>
    </row>
    <row r="153" spans="4:4">
      <c r="D153" s="51"/>
    </row>
    <row r="154" spans="4:4">
      <c r="D154" s="51"/>
    </row>
    <row r="155" spans="4:4">
      <c r="D155" s="51"/>
    </row>
    <row r="156" spans="4:4">
      <c r="D156" s="51"/>
    </row>
    <row r="157" spans="4:4">
      <c r="D157" s="51"/>
    </row>
    <row r="158" spans="4:4">
      <c r="D158" s="51"/>
    </row>
    <row r="159" spans="4:4">
      <c r="D159" s="51"/>
    </row>
    <row r="160" spans="4:4">
      <c r="D160" s="51"/>
    </row>
    <row r="161" spans="4:4">
      <c r="D161" s="51"/>
    </row>
    <row r="162" spans="4:4">
      <c r="D162" s="51"/>
    </row>
    <row r="163" spans="4:4">
      <c r="D163" s="51"/>
    </row>
    <row r="164" spans="4:4">
      <c r="D164" s="51"/>
    </row>
    <row r="165" spans="4:4">
      <c r="D165" s="51"/>
    </row>
    <row r="166" spans="4:4">
      <c r="D166" s="51"/>
    </row>
    <row r="167" spans="4:4">
      <c r="D167" s="51"/>
    </row>
    <row r="168" spans="4:4">
      <c r="D168" s="51"/>
    </row>
    <row r="169" spans="4:4">
      <c r="D169" s="51"/>
    </row>
    <row r="170" spans="4:4">
      <c r="D170" s="51"/>
    </row>
    <row r="171" spans="4:4">
      <c r="D171" s="51"/>
    </row>
    <row r="172" spans="4:4">
      <c r="D172" s="51"/>
    </row>
    <row r="173" spans="4:4">
      <c r="D173" s="51"/>
    </row>
    <row r="174" spans="4:4">
      <c r="D174" s="51"/>
    </row>
    <row r="175" spans="4:4">
      <c r="D175" s="51"/>
    </row>
    <row r="176" spans="4:4">
      <c r="D176" s="51"/>
    </row>
    <row r="177" spans="4:4">
      <c r="D177" s="51"/>
    </row>
    <row r="178" spans="4:4">
      <c r="D178" s="51"/>
    </row>
    <row r="179" spans="4:4">
      <c r="D179" s="51"/>
    </row>
    <row r="180" spans="4:4">
      <c r="D180" s="51"/>
    </row>
    <row r="181" spans="4:4">
      <c r="D181" s="51"/>
    </row>
    <row r="182" spans="4:4">
      <c r="D182" s="51"/>
    </row>
    <row r="183" spans="4:4">
      <c r="D183" s="51"/>
    </row>
    <row r="184" spans="4:4">
      <c r="D184" s="51"/>
    </row>
    <row r="185" spans="4:4">
      <c r="D185" s="51"/>
    </row>
    <row r="186" spans="4:4">
      <c r="D186" s="51"/>
    </row>
    <row r="187" spans="4:4">
      <c r="D187" s="51"/>
    </row>
    <row r="188" spans="4:4">
      <c r="D188" s="51"/>
    </row>
    <row r="189" spans="4:4">
      <c r="D189" s="51"/>
    </row>
    <row r="190" spans="4:4">
      <c r="D190" s="51"/>
    </row>
    <row r="191" spans="4:4">
      <c r="D191" s="51"/>
    </row>
    <row r="192" spans="4:4">
      <c r="D192" s="51"/>
    </row>
    <row r="193" spans="4:4">
      <c r="D193" s="51"/>
    </row>
    <row r="194" spans="4:4">
      <c r="D194" s="51"/>
    </row>
    <row r="195" spans="4:4">
      <c r="D195" s="51"/>
    </row>
    <row r="196" spans="4:4">
      <c r="D196" s="51"/>
    </row>
    <row r="197" spans="4:4">
      <c r="D197" s="51"/>
    </row>
    <row r="198" spans="4:4">
      <c r="D198" s="51"/>
    </row>
    <row r="199" spans="4:4">
      <c r="D199" s="51"/>
    </row>
    <row r="200" spans="4:4">
      <c r="D200" s="51"/>
    </row>
    <row r="201" spans="4:4">
      <c r="D201" s="51"/>
    </row>
    <row r="202" spans="4:4">
      <c r="D202" s="51"/>
    </row>
    <row r="203" spans="4:4">
      <c r="D203" s="51"/>
    </row>
    <row r="204" spans="4:4">
      <c r="D204" s="51"/>
    </row>
    <row r="205" spans="4:4">
      <c r="D205" s="51"/>
    </row>
  </sheetData>
  <mergeCells count="3">
    <mergeCell ref="A2:H2"/>
    <mergeCell ref="A4:H4"/>
    <mergeCell ref="A11:H11"/>
  </mergeCells>
  <dataValidations count="3">
    <dataValidation type="list" allowBlank="1" showInputMessage="1" showErrorMessage="1" sqref="A12:A15 A3:C3 G6:G10 A5:C10 B12:C16 A44:A200 B44:C203" xr:uid="{A3DB96CD-BFA8-42E9-B7C5-D074E0B0420F}">
      <formula1>"Yes, No"</formula1>
    </dataValidation>
    <dataValidation type="list" allowBlank="1" showInputMessage="1" showErrorMessage="1" sqref="G5" xr:uid="{9B3EA6D4-439E-4F7A-AB7A-4DB83E9B43C8}">
      <formula1>"Hourly, Annual"</formula1>
    </dataValidation>
    <dataValidation type="list" allowBlank="1" showInputMessage="1" showErrorMessage="1" sqref="D3 D5:D10 D12:D205" xr:uid="{18D3A625-C809-492C-8FE1-75B9B3413097}">
      <formula1>"Account, Boolean, Date, DateTime, Duration, Email, Enum, GeoJSON, Help Text, If/Then, Image, Integer, Number, Postfix, Prefix, String, Time, URL"</formula1>
    </dataValidation>
  </dataValidation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B12247-9741-4375-B59F-C755A7D9BA47}">
  <dimension ref="A1:H51"/>
  <sheetViews>
    <sheetView topLeftCell="A2" workbookViewId="0">
      <selection activeCell="I3" sqref="I3"/>
    </sheetView>
  </sheetViews>
  <sheetFormatPr defaultRowHeight="15"/>
  <cols>
    <col min="1" max="1" width="12.28515625" customWidth="1"/>
    <col min="2" max="2" width="14.5703125" customWidth="1"/>
    <col min="3" max="3" width="13.85546875" customWidth="1"/>
    <col min="4" max="4" width="17.140625" customWidth="1"/>
    <col min="5" max="5" width="19.28515625" customWidth="1"/>
    <col min="6" max="6" width="64" customWidth="1"/>
    <col min="7" max="7" width="54.7109375" customWidth="1"/>
    <col min="8" max="8" width="64.140625" customWidth="1"/>
  </cols>
  <sheetData>
    <row r="1" spans="1:8" ht="56.25">
      <c r="A1" s="58" t="s">
        <v>0</v>
      </c>
      <c r="B1" s="58" t="s">
        <v>1</v>
      </c>
      <c r="C1" s="58" t="s">
        <v>2</v>
      </c>
      <c r="D1" s="59" t="s">
        <v>3</v>
      </c>
      <c r="E1" s="59" t="s">
        <v>5</v>
      </c>
      <c r="F1" s="59" t="s">
        <v>6</v>
      </c>
      <c r="G1" s="59" t="s">
        <v>7</v>
      </c>
      <c r="H1" s="59" t="s">
        <v>8</v>
      </c>
    </row>
    <row r="2" spans="1:8" ht="18.75">
      <c r="A2" s="80" t="s">
        <v>199</v>
      </c>
      <c r="B2" s="80"/>
      <c r="C2" s="80"/>
      <c r="D2" s="80"/>
      <c r="E2" s="80"/>
      <c r="F2" s="80"/>
      <c r="G2" s="80"/>
      <c r="H2" s="80"/>
    </row>
    <row r="3" spans="1:8" ht="90">
      <c r="A3" s="51" t="s">
        <v>10</v>
      </c>
      <c r="B3" s="51"/>
      <c r="C3" s="51" t="s">
        <v>11</v>
      </c>
      <c r="D3" s="51" t="s">
        <v>86</v>
      </c>
      <c r="E3" s="51" t="s">
        <v>200</v>
      </c>
      <c r="F3" s="5" t="s">
        <v>201</v>
      </c>
      <c r="G3" t="s">
        <v>119</v>
      </c>
    </row>
    <row r="4" spans="1:8">
      <c r="A4" s="61" t="s">
        <v>10</v>
      </c>
      <c r="B4" s="61"/>
      <c r="C4" s="61" t="s">
        <v>11</v>
      </c>
      <c r="D4" s="61" t="s">
        <v>90</v>
      </c>
      <c r="E4" s="6" t="s">
        <v>202</v>
      </c>
      <c r="F4" s="7" t="s">
        <v>203</v>
      </c>
      <c r="G4" s="8">
        <f>IF(AND(G3="Option A"),G6,IF(AND(G3="Option B"),G30))</f>
        <v>0.5164879</v>
      </c>
      <c r="H4" s="6"/>
    </row>
    <row r="5" spans="1:8" ht="18.75">
      <c r="A5" s="80" t="s">
        <v>204</v>
      </c>
      <c r="B5" s="80"/>
      <c r="C5" s="80"/>
      <c r="D5" s="80"/>
      <c r="E5" s="80"/>
      <c r="F5" s="80"/>
      <c r="G5" s="80"/>
      <c r="H5" s="80"/>
    </row>
    <row r="6" spans="1:8">
      <c r="A6" s="61" t="s">
        <v>10</v>
      </c>
      <c r="B6" s="61"/>
      <c r="C6" s="61" t="s">
        <v>11</v>
      </c>
      <c r="D6" s="61" t="s">
        <v>90</v>
      </c>
      <c r="E6" s="6" t="s">
        <v>202</v>
      </c>
      <c r="F6" s="7" t="s">
        <v>203</v>
      </c>
      <c r="G6" s="8">
        <f>SUM(((G14*G11)/G14),((G23*G22)/G23),((G28*G27)/G28))</f>
        <v>0.5164879</v>
      </c>
      <c r="H6" s="6"/>
    </row>
    <row r="7" spans="1:8" ht="18.75">
      <c r="A7" s="80" t="s">
        <v>205</v>
      </c>
      <c r="B7" s="80"/>
      <c r="C7" s="80"/>
      <c r="D7" s="80"/>
      <c r="E7" s="80"/>
      <c r="F7" s="80"/>
      <c r="G7" s="80"/>
      <c r="H7" s="80"/>
    </row>
    <row r="8" spans="1:8" ht="18.75">
      <c r="A8" s="80" t="s">
        <v>206</v>
      </c>
      <c r="B8" s="80"/>
      <c r="C8" s="80"/>
      <c r="D8" s="80"/>
      <c r="E8" s="80"/>
      <c r="F8" s="80"/>
      <c r="G8" s="80"/>
      <c r="H8" s="80"/>
    </row>
    <row r="9" spans="1:8" ht="105">
      <c r="A9" s="51" t="s">
        <v>10</v>
      </c>
      <c r="B9" s="51"/>
      <c r="C9" s="51" t="s">
        <v>10</v>
      </c>
      <c r="D9" s="51" t="s">
        <v>86</v>
      </c>
      <c r="E9" t="s">
        <v>200</v>
      </c>
      <c r="F9" s="5" t="s">
        <v>207</v>
      </c>
      <c r="G9" t="s">
        <v>208</v>
      </c>
    </row>
    <row r="10" spans="1:8" ht="18.75">
      <c r="A10" s="80" t="s">
        <v>208</v>
      </c>
      <c r="B10" s="80"/>
      <c r="C10" s="80"/>
      <c r="D10" s="80"/>
      <c r="E10" s="80"/>
      <c r="F10" s="80"/>
      <c r="G10" s="80"/>
      <c r="H10" s="80"/>
    </row>
    <row r="11" spans="1:8">
      <c r="A11" s="61" t="s">
        <v>10</v>
      </c>
      <c r="B11" s="61"/>
      <c r="C11" s="61" t="s">
        <v>11</v>
      </c>
      <c r="D11" s="61" t="s">
        <v>90</v>
      </c>
      <c r="E11" s="6" t="s">
        <v>209</v>
      </c>
      <c r="F11" s="6" t="s">
        <v>210</v>
      </c>
      <c r="G11" s="8">
        <f>SUM((G18*G19*G20)/G14)</f>
        <v>7.0087900000000009E-2</v>
      </c>
      <c r="H11" s="6"/>
    </row>
    <row r="12" spans="1:8">
      <c r="A12" s="49" t="s">
        <v>10</v>
      </c>
      <c r="B12" s="49"/>
      <c r="C12" s="51" t="s">
        <v>10</v>
      </c>
      <c r="D12" s="51" t="s">
        <v>12</v>
      </c>
      <c r="E12" s="49" t="s">
        <v>211</v>
      </c>
      <c r="F12" s="49" t="s">
        <v>212</v>
      </c>
      <c r="G12" s="49"/>
      <c r="H12" s="49"/>
    </row>
    <row r="13" spans="1:8" ht="30">
      <c r="A13" s="49" t="s">
        <v>10</v>
      </c>
      <c r="B13" s="51"/>
      <c r="C13" s="51" t="s">
        <v>10</v>
      </c>
      <c r="D13" s="51" t="s">
        <v>12</v>
      </c>
      <c r="E13" t="s">
        <v>213</v>
      </c>
      <c r="F13" s="5" t="s">
        <v>214</v>
      </c>
      <c r="G13" t="s">
        <v>215</v>
      </c>
    </row>
    <row r="14" spans="1:8" ht="30">
      <c r="A14" s="49" t="s">
        <v>10</v>
      </c>
      <c r="B14" s="51"/>
      <c r="C14" s="51" t="s">
        <v>10</v>
      </c>
      <c r="D14" s="51" t="s">
        <v>128</v>
      </c>
      <c r="E14" t="s">
        <v>216</v>
      </c>
      <c r="F14" s="5" t="s">
        <v>217</v>
      </c>
      <c r="G14" s="4">
        <v>40</v>
      </c>
    </row>
    <row r="15" spans="1:8">
      <c r="A15" s="49" t="s">
        <v>10</v>
      </c>
      <c r="B15" s="51"/>
      <c r="C15" s="51" t="s">
        <v>10</v>
      </c>
      <c r="D15" s="51" t="s">
        <v>12</v>
      </c>
      <c r="E15" t="s">
        <v>218</v>
      </c>
      <c r="F15" t="s">
        <v>219</v>
      </c>
      <c r="G15" s="4">
        <v>2009</v>
      </c>
    </row>
    <row r="16" spans="1:8" ht="18.75">
      <c r="A16" s="83" t="s">
        <v>220</v>
      </c>
      <c r="B16" s="83"/>
      <c r="C16" s="83"/>
      <c r="D16" s="83"/>
      <c r="E16" s="83"/>
      <c r="F16" s="83"/>
      <c r="G16" s="83"/>
      <c r="H16" s="83"/>
    </row>
    <row r="17" spans="1:8">
      <c r="A17" s="4" t="s">
        <v>10</v>
      </c>
      <c r="B17" s="49"/>
      <c r="C17" s="49" t="s">
        <v>10</v>
      </c>
      <c r="D17" s="51" t="s">
        <v>12</v>
      </c>
      <c r="E17" s="49" t="s">
        <v>211</v>
      </c>
      <c r="F17" s="49" t="s">
        <v>212</v>
      </c>
      <c r="G17" s="49" t="s">
        <v>221</v>
      </c>
      <c r="H17" s="49"/>
    </row>
    <row r="18" spans="1:8" ht="30">
      <c r="A18" s="4" t="s">
        <v>10</v>
      </c>
      <c r="C18" s="51" t="s">
        <v>10</v>
      </c>
      <c r="D18" s="51" t="s">
        <v>128</v>
      </c>
      <c r="E18" t="s">
        <v>222</v>
      </c>
      <c r="F18" s="5" t="s">
        <v>223</v>
      </c>
      <c r="G18" s="4">
        <v>1</v>
      </c>
    </row>
    <row r="19" spans="1:8" ht="30">
      <c r="A19" s="4" t="s">
        <v>10</v>
      </c>
      <c r="C19" s="51" t="s">
        <v>10</v>
      </c>
      <c r="D19" s="51" t="s">
        <v>128</v>
      </c>
      <c r="E19" t="s">
        <v>224</v>
      </c>
      <c r="F19" s="5" t="s">
        <v>225</v>
      </c>
      <c r="G19" s="4">
        <v>22.609000000000002</v>
      </c>
    </row>
    <row r="20" spans="1:8">
      <c r="A20" s="4" t="s">
        <v>10</v>
      </c>
      <c r="C20" s="51" t="s">
        <v>10</v>
      </c>
      <c r="D20" s="51" t="s">
        <v>128</v>
      </c>
      <c r="E20" t="s">
        <v>226</v>
      </c>
      <c r="F20" t="s">
        <v>227</v>
      </c>
      <c r="G20" s="4">
        <v>0.124</v>
      </c>
    </row>
    <row r="21" spans="1:8" ht="18.75">
      <c r="A21" s="80" t="s">
        <v>228</v>
      </c>
      <c r="B21" s="80"/>
      <c r="C21" s="80"/>
      <c r="D21" s="80"/>
      <c r="E21" s="80"/>
      <c r="F21" s="80"/>
      <c r="G21" s="80"/>
      <c r="H21" s="80"/>
    </row>
    <row r="22" spans="1:8">
      <c r="A22" s="61" t="s">
        <v>10</v>
      </c>
      <c r="B22" s="61"/>
      <c r="C22" s="61" t="s">
        <v>11</v>
      </c>
      <c r="D22" s="61" t="s">
        <v>90</v>
      </c>
      <c r="E22" s="6" t="s">
        <v>209</v>
      </c>
      <c r="F22" s="7" t="s">
        <v>229</v>
      </c>
      <c r="G22" s="8">
        <f>(G24*3.6)/G25</f>
        <v>0.44640000000000002</v>
      </c>
      <c r="H22" s="6"/>
    </row>
    <row r="23" spans="1:8" ht="30">
      <c r="A23" s="51" t="s">
        <v>10</v>
      </c>
      <c r="B23" s="51"/>
      <c r="C23" s="51" t="s">
        <v>10</v>
      </c>
      <c r="D23" s="51" t="s">
        <v>128</v>
      </c>
      <c r="E23" t="s">
        <v>216</v>
      </c>
      <c r="F23" s="5" t="s">
        <v>217</v>
      </c>
      <c r="G23" s="4">
        <v>40</v>
      </c>
    </row>
    <row r="24" spans="1:8" ht="30">
      <c r="A24" s="51" t="s">
        <v>10</v>
      </c>
      <c r="B24" s="51"/>
      <c r="C24" s="51" t="s">
        <v>10</v>
      </c>
      <c r="D24" s="51" t="s">
        <v>128</v>
      </c>
      <c r="E24" t="s">
        <v>230</v>
      </c>
      <c r="F24" s="5" t="s">
        <v>231</v>
      </c>
      <c r="G24" s="4">
        <v>0.124</v>
      </c>
    </row>
    <row r="25" spans="1:8" ht="30">
      <c r="A25" s="51" t="s">
        <v>10</v>
      </c>
      <c r="B25" s="51"/>
      <c r="C25" s="51" t="s">
        <v>10</v>
      </c>
      <c r="D25" s="51" t="s">
        <v>128</v>
      </c>
      <c r="E25" t="s">
        <v>232</v>
      </c>
      <c r="F25" s="5" t="s">
        <v>233</v>
      </c>
      <c r="G25" s="4">
        <v>1</v>
      </c>
    </row>
    <row r="26" spans="1:8" ht="18.75">
      <c r="A26" s="83" t="s">
        <v>234</v>
      </c>
      <c r="B26" s="83"/>
      <c r="C26" s="83"/>
      <c r="D26" s="83"/>
      <c r="E26" s="83"/>
      <c r="F26" s="83"/>
      <c r="G26" s="83"/>
      <c r="H26" s="83"/>
    </row>
    <row r="27" spans="1:8">
      <c r="A27" s="61" t="s">
        <v>10</v>
      </c>
      <c r="B27" s="61"/>
      <c r="C27" s="61" t="s">
        <v>11</v>
      </c>
      <c r="D27" s="61" t="s">
        <v>90</v>
      </c>
      <c r="E27" s="6" t="s">
        <v>209</v>
      </c>
      <c r="F27" s="7" t="s">
        <v>210</v>
      </c>
      <c r="G27" s="8">
        <f>0</f>
        <v>0</v>
      </c>
      <c r="H27" s="6"/>
    </row>
    <row r="28" spans="1:8" ht="30">
      <c r="A28" s="51" t="s">
        <v>10</v>
      </c>
      <c r="B28" s="51"/>
      <c r="C28" s="51" t="s">
        <v>10</v>
      </c>
      <c r="D28" s="51" t="s">
        <v>128</v>
      </c>
      <c r="E28" t="s">
        <v>216</v>
      </c>
      <c r="F28" s="5" t="s">
        <v>217</v>
      </c>
      <c r="G28" s="4">
        <v>40</v>
      </c>
    </row>
    <row r="29" spans="1:8" ht="18.75">
      <c r="A29" s="80" t="s">
        <v>235</v>
      </c>
      <c r="B29" s="80"/>
      <c r="C29" s="80"/>
      <c r="D29" s="80"/>
      <c r="E29" s="80"/>
      <c r="F29" s="80"/>
      <c r="G29" s="80"/>
      <c r="H29" s="80"/>
    </row>
    <row r="30" spans="1:8">
      <c r="A30" s="6" t="s">
        <v>10</v>
      </c>
      <c r="B30" s="6"/>
      <c r="C30" s="6" t="s">
        <v>11</v>
      </c>
      <c r="D30" s="61" t="s">
        <v>90</v>
      </c>
      <c r="E30" s="6" t="s">
        <v>202</v>
      </c>
      <c r="F30" s="6" t="s">
        <v>236</v>
      </c>
      <c r="G30" s="8">
        <f>SUM((G34*G35*G36),(G39*G40*G41),(G44*G45*G46),(G49*G50*G51))/G31</f>
        <v>0.22200625000000002</v>
      </c>
      <c r="H30" s="6"/>
    </row>
    <row r="31" spans="1:8" ht="45">
      <c r="A31" t="s">
        <v>10</v>
      </c>
      <c r="C31" t="s">
        <v>10</v>
      </c>
      <c r="D31" s="51" t="s">
        <v>128</v>
      </c>
      <c r="E31" t="s">
        <v>237</v>
      </c>
      <c r="F31" s="5" t="s">
        <v>238</v>
      </c>
      <c r="G31" s="4">
        <v>40</v>
      </c>
    </row>
    <row r="32" spans="1:8" ht="18.75">
      <c r="A32" s="83" t="s">
        <v>220</v>
      </c>
      <c r="B32" s="83"/>
      <c r="C32" s="83"/>
      <c r="D32" s="83"/>
      <c r="E32" s="83"/>
      <c r="F32" s="83"/>
      <c r="G32" s="83"/>
      <c r="H32" s="83"/>
    </row>
    <row r="33" spans="1:8">
      <c r="A33" s="49" t="s">
        <v>10</v>
      </c>
      <c r="B33" s="49"/>
      <c r="C33" s="49" t="s">
        <v>10</v>
      </c>
      <c r="D33" s="51" t="s">
        <v>12</v>
      </c>
      <c r="E33" s="49" t="s">
        <v>211</v>
      </c>
      <c r="F33" s="49" t="s">
        <v>212</v>
      </c>
      <c r="G33" s="49" t="s">
        <v>221</v>
      </c>
      <c r="H33" s="49"/>
    </row>
    <row r="34" spans="1:8" ht="30">
      <c r="A34" t="s">
        <v>10</v>
      </c>
      <c r="C34" t="s">
        <v>10</v>
      </c>
      <c r="D34" s="51" t="s">
        <v>128</v>
      </c>
      <c r="E34" t="s">
        <v>239</v>
      </c>
      <c r="F34" s="5" t="s">
        <v>223</v>
      </c>
      <c r="G34" s="4">
        <v>1</v>
      </c>
    </row>
    <row r="35" spans="1:8" ht="30">
      <c r="A35" t="s">
        <v>10</v>
      </c>
      <c r="C35" t="s">
        <v>10</v>
      </c>
      <c r="D35" s="51" t="s">
        <v>128</v>
      </c>
      <c r="E35" t="s">
        <v>224</v>
      </c>
      <c r="F35" s="5" t="s">
        <v>225</v>
      </c>
      <c r="G35" s="4">
        <v>22.609000000000002</v>
      </c>
    </row>
    <row r="36" spans="1:8">
      <c r="A36" t="s">
        <v>10</v>
      </c>
      <c r="C36" t="s">
        <v>10</v>
      </c>
      <c r="D36" s="51" t="s">
        <v>128</v>
      </c>
      <c r="E36" t="s">
        <v>226</v>
      </c>
      <c r="F36" t="s">
        <v>227</v>
      </c>
      <c r="G36" s="4">
        <v>0.12</v>
      </c>
    </row>
    <row r="37" spans="1:8" ht="18.75">
      <c r="A37" s="83" t="s">
        <v>220</v>
      </c>
      <c r="B37" s="83"/>
      <c r="C37" s="83"/>
      <c r="D37" s="83"/>
      <c r="E37" s="83"/>
      <c r="F37" s="83"/>
      <c r="G37" s="83"/>
      <c r="H37" s="83"/>
    </row>
    <row r="38" spans="1:8">
      <c r="A38" s="49" t="s">
        <v>10</v>
      </c>
      <c r="B38" s="49"/>
      <c r="C38" s="49" t="s">
        <v>10</v>
      </c>
      <c r="D38" s="51" t="s">
        <v>12</v>
      </c>
      <c r="E38" s="49" t="s">
        <v>211</v>
      </c>
      <c r="F38" s="49" t="s">
        <v>212</v>
      </c>
      <c r="G38" s="49" t="s">
        <v>240</v>
      </c>
      <c r="H38" s="49"/>
    </row>
    <row r="39" spans="1:8" ht="30">
      <c r="A39" s="49" t="s">
        <v>10</v>
      </c>
      <c r="C39" t="s">
        <v>10</v>
      </c>
      <c r="D39" s="51" t="s">
        <v>128</v>
      </c>
      <c r="E39" t="s">
        <v>239</v>
      </c>
      <c r="F39" s="5" t="s">
        <v>223</v>
      </c>
      <c r="G39" s="4">
        <v>1</v>
      </c>
    </row>
    <row r="40" spans="1:8" ht="30">
      <c r="A40" s="49" t="s">
        <v>10</v>
      </c>
      <c r="C40" t="s">
        <v>10</v>
      </c>
      <c r="D40" s="51" t="s">
        <v>128</v>
      </c>
      <c r="E40" t="s">
        <v>224</v>
      </c>
      <c r="F40" s="5" t="s">
        <v>225</v>
      </c>
      <c r="G40" s="4">
        <v>38.936999999999998</v>
      </c>
    </row>
    <row r="41" spans="1:8">
      <c r="A41" s="49" t="s">
        <v>10</v>
      </c>
      <c r="C41" t="s">
        <v>10</v>
      </c>
      <c r="D41" s="51" t="s">
        <v>128</v>
      </c>
      <c r="E41" t="s">
        <v>226</v>
      </c>
      <c r="F41" t="s">
        <v>227</v>
      </c>
      <c r="G41" s="4">
        <v>0.08</v>
      </c>
    </row>
    <row r="42" spans="1:8" ht="18.75">
      <c r="A42" s="83" t="s">
        <v>220</v>
      </c>
      <c r="B42" s="83"/>
      <c r="C42" s="83"/>
      <c r="D42" s="83"/>
      <c r="E42" s="83"/>
      <c r="F42" s="83"/>
      <c r="G42" s="83"/>
      <c r="H42" s="83"/>
    </row>
    <row r="43" spans="1:8">
      <c r="A43" s="49" t="s">
        <v>10</v>
      </c>
      <c r="B43" s="49"/>
      <c r="C43" s="49" t="s">
        <v>10</v>
      </c>
      <c r="D43" s="51" t="s">
        <v>12</v>
      </c>
      <c r="E43" s="49" t="s">
        <v>211</v>
      </c>
      <c r="F43" s="49" t="s">
        <v>212</v>
      </c>
      <c r="G43" s="49" t="s">
        <v>240</v>
      </c>
      <c r="H43" s="49"/>
    </row>
    <row r="44" spans="1:8" ht="30">
      <c r="A44" s="49" t="s">
        <v>10</v>
      </c>
      <c r="C44" t="s">
        <v>10</v>
      </c>
      <c r="D44" s="51" t="s">
        <v>128</v>
      </c>
      <c r="E44" t="s">
        <v>239</v>
      </c>
      <c r="F44" s="5" t="s">
        <v>223</v>
      </c>
      <c r="G44" s="4">
        <v>2</v>
      </c>
    </row>
    <row r="45" spans="1:8" ht="30">
      <c r="A45" s="49" t="s">
        <v>10</v>
      </c>
      <c r="C45" t="s">
        <v>10</v>
      </c>
      <c r="D45" s="51" t="s">
        <v>128</v>
      </c>
      <c r="E45" t="s">
        <v>224</v>
      </c>
      <c r="F45" s="5" t="s">
        <v>225</v>
      </c>
      <c r="G45" s="4">
        <v>3.5000000000000003E-2</v>
      </c>
    </row>
    <row r="46" spans="1:8">
      <c r="A46" s="49" t="s">
        <v>10</v>
      </c>
      <c r="C46" t="s">
        <v>10</v>
      </c>
      <c r="D46" s="51" t="s">
        <v>128</v>
      </c>
      <c r="E46" t="s">
        <v>226</v>
      </c>
      <c r="F46" t="s">
        <v>227</v>
      </c>
      <c r="G46" s="4">
        <v>0.06</v>
      </c>
    </row>
    <row r="47" spans="1:8" ht="18.75">
      <c r="A47" s="83" t="s">
        <v>220</v>
      </c>
      <c r="B47" s="83"/>
      <c r="C47" s="83"/>
      <c r="D47" s="83"/>
      <c r="E47" s="83"/>
      <c r="F47" s="83"/>
      <c r="G47" s="83"/>
      <c r="H47" s="83"/>
    </row>
    <row r="48" spans="1:8">
      <c r="A48" s="49" t="s">
        <v>10</v>
      </c>
      <c r="B48" s="49"/>
      <c r="C48" s="49" t="s">
        <v>10</v>
      </c>
      <c r="D48" s="51" t="s">
        <v>12</v>
      </c>
      <c r="E48" s="49" t="s">
        <v>211</v>
      </c>
      <c r="F48" s="49" t="s">
        <v>212</v>
      </c>
      <c r="G48" s="49" t="s">
        <v>240</v>
      </c>
      <c r="H48" s="49"/>
    </row>
    <row r="49" spans="1:7" ht="30">
      <c r="A49" s="49" t="s">
        <v>10</v>
      </c>
      <c r="C49" t="s">
        <v>10</v>
      </c>
      <c r="D49" s="51" t="s">
        <v>128</v>
      </c>
      <c r="E49" t="s">
        <v>239</v>
      </c>
      <c r="F49" s="5" t="s">
        <v>223</v>
      </c>
      <c r="G49" s="4">
        <v>1</v>
      </c>
    </row>
    <row r="50" spans="1:7" ht="30">
      <c r="A50" s="49" t="s">
        <v>10</v>
      </c>
      <c r="C50" t="s">
        <v>10</v>
      </c>
      <c r="D50" s="51" t="s">
        <v>128</v>
      </c>
      <c r="E50" t="s">
        <v>224</v>
      </c>
      <c r="F50" s="5" t="s">
        <v>225</v>
      </c>
      <c r="G50" s="4">
        <v>43.542999999999999</v>
      </c>
    </row>
    <row r="51" spans="1:7">
      <c r="A51" s="49" t="s">
        <v>10</v>
      </c>
      <c r="C51" t="s">
        <v>10</v>
      </c>
      <c r="D51" s="51" t="s">
        <v>128</v>
      </c>
      <c r="E51" t="s">
        <v>226</v>
      </c>
      <c r="F51" t="s">
        <v>227</v>
      </c>
      <c r="G51" s="4">
        <v>7.0000000000000007E-2</v>
      </c>
    </row>
  </sheetData>
  <mergeCells count="13">
    <mergeCell ref="A47:H47"/>
    <mergeCell ref="A21:H21"/>
    <mergeCell ref="A26:H26"/>
    <mergeCell ref="A29:H29"/>
    <mergeCell ref="A32:H32"/>
    <mergeCell ref="A37:H37"/>
    <mergeCell ref="A42:H42"/>
    <mergeCell ref="A16:H16"/>
    <mergeCell ref="A2:H2"/>
    <mergeCell ref="A5:H5"/>
    <mergeCell ref="A7:H7"/>
    <mergeCell ref="A8:H8"/>
    <mergeCell ref="A10:H10"/>
  </mergeCells>
  <dataValidations count="4">
    <dataValidation type="list" allowBlank="1" showInputMessage="1" showErrorMessage="1" sqref="G9" xr:uid="{69A16D67-C712-414F-8379-BD1E119C0520}">
      <formula1>"Option A1, Option A2, Option A3"</formula1>
    </dataValidation>
    <dataValidation type="list" allowBlank="1" showInputMessage="1" showErrorMessage="1" sqref="G3" xr:uid="{E55606AD-A06D-44C4-880B-FFE1290D8FA7}">
      <formula1>"Option A, Option B"</formula1>
    </dataValidation>
    <dataValidation type="list" allowBlank="1" showInputMessage="1" showErrorMessage="1" sqref="A11:C11 C12 A6:C6 A27:C28 B13:C15 A9:C9 A3:C4 A22:C25" xr:uid="{EB2C24D9-3DEE-449F-835B-47A3C96C0C6A}">
      <formula1>"Yes, No"</formula1>
    </dataValidation>
    <dataValidation type="list" allowBlank="1" showInputMessage="1" showErrorMessage="1" sqref="D6 D17:D20 D27:D28 D48:D51 D22:D25 D30:D31 D9 D11:D15 D33:D36 D38:D41 D43:D46 D3:D4" xr:uid="{299D756E-238D-444F-ACAF-C7F1E159E180}">
      <formula1>"Account, Auto-Calculate, Boolean, Date, DateTime, Duration, Email, Enum, GeoJSON, Help Text, If/Then, Image, Integer, Number, Postfix, Prefix, String, Time, URL"</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44D451-6B99-4BB1-8041-538000D396EB}">
  <dimension ref="A1:H68"/>
  <sheetViews>
    <sheetView workbookViewId="0">
      <selection activeCell="I3" sqref="I3"/>
    </sheetView>
  </sheetViews>
  <sheetFormatPr defaultRowHeight="15"/>
  <cols>
    <col min="1" max="1" width="11.42578125" customWidth="1"/>
    <col min="2" max="2" width="15.42578125" customWidth="1"/>
    <col min="3" max="3" width="12.42578125" customWidth="1"/>
    <col min="4" max="4" width="19" customWidth="1"/>
    <col min="5" max="5" width="18.42578125" customWidth="1"/>
    <col min="6" max="6" width="64" customWidth="1"/>
    <col min="7" max="7" width="54.85546875" customWidth="1"/>
    <col min="8" max="8" width="63.5703125" customWidth="1"/>
  </cols>
  <sheetData>
    <row r="1" spans="1:8" ht="56.25">
      <c r="A1" s="58" t="s">
        <v>0</v>
      </c>
      <c r="B1" s="58" t="s">
        <v>1</v>
      </c>
      <c r="C1" s="58" t="s">
        <v>2</v>
      </c>
      <c r="D1" s="59" t="s">
        <v>3</v>
      </c>
      <c r="E1" s="59" t="s">
        <v>5</v>
      </c>
      <c r="F1" s="59" t="s">
        <v>6</v>
      </c>
      <c r="G1" s="59" t="s">
        <v>7</v>
      </c>
      <c r="H1" s="59" t="s">
        <v>8</v>
      </c>
    </row>
    <row r="2" spans="1:8" ht="18.75">
      <c r="A2" s="80" t="s">
        <v>241</v>
      </c>
      <c r="B2" s="80"/>
      <c r="C2" s="80"/>
      <c r="D2" s="80"/>
      <c r="E2" s="80"/>
      <c r="F2" s="80"/>
      <c r="G2" s="80"/>
      <c r="H2" s="80"/>
    </row>
    <row r="3" spans="1:8" ht="135">
      <c r="A3" s="51" t="s">
        <v>10</v>
      </c>
      <c r="B3" s="51"/>
      <c r="C3" s="51" t="s">
        <v>11</v>
      </c>
      <c r="D3" s="51" t="s">
        <v>86</v>
      </c>
      <c r="E3" s="51" t="s">
        <v>242</v>
      </c>
      <c r="F3" s="5" t="s">
        <v>243</v>
      </c>
      <c r="G3" s="51" t="s">
        <v>244</v>
      </c>
      <c r="H3" s="51"/>
    </row>
    <row r="4" spans="1:8" ht="30">
      <c r="A4" s="61" t="s">
        <v>10</v>
      </c>
      <c r="B4" s="61"/>
      <c r="C4" s="61" t="s">
        <v>11</v>
      </c>
      <c r="D4" s="61" t="s">
        <v>90</v>
      </c>
      <c r="E4" s="6" t="s">
        <v>245</v>
      </c>
      <c r="F4" s="7" t="s">
        <v>246</v>
      </c>
      <c r="G4" s="8">
        <f>(1-IF(G3="Approach 1",(G6),IF(AND(G3="Approach 2"),G20)))*(((IF(G26="Option A1",SUM(G31*G28)/SUM(G31),IF(AND(G26="Option A2"),(SUM(G40*G39))/(SUM(G40)),IF(AND(G26="Option A3"),(SUM(G45*G44)/SUM(G45))))))))+IF(G3="Approach 1",(G6),IF(AND(G3="Approach 2"),G20))*(((IF(G49="Option A1",SUM(G54*G51)/SUM(G54),IF(AND(G49="Option A2"),(SUM(G63*G62))/(SUM(G63)),IF(AND(G49="Option A3"),(SUM(G68*G67)/SUM(G68))))))))</f>
        <v>4.5557135000000006E-2</v>
      </c>
      <c r="H4" s="6"/>
    </row>
    <row r="5" spans="1:8" ht="18.75">
      <c r="A5" s="80" t="s">
        <v>247</v>
      </c>
      <c r="B5" s="80"/>
      <c r="C5" s="80"/>
      <c r="D5" s="80"/>
      <c r="E5" s="80"/>
      <c r="F5" s="80"/>
      <c r="G5" s="80"/>
      <c r="H5" s="80"/>
    </row>
    <row r="6" spans="1:8" ht="30">
      <c r="A6" s="61" t="s">
        <v>10</v>
      </c>
      <c r="B6" s="61"/>
      <c r="C6" s="61" t="s">
        <v>11</v>
      </c>
      <c r="D6" s="61" t="s">
        <v>90</v>
      </c>
      <c r="E6" s="6" t="s">
        <v>248</v>
      </c>
      <c r="F6" s="7" t="s">
        <v>249</v>
      </c>
      <c r="G6" s="8">
        <f>'Tool 07 Default Lambda'!C16</f>
        <v>0.35</v>
      </c>
      <c r="H6" s="7" t="s">
        <v>250</v>
      </c>
    </row>
    <row r="7" spans="1:8">
      <c r="A7" s="61" t="s">
        <v>10</v>
      </c>
      <c r="B7" s="61"/>
      <c r="C7" s="61" t="s">
        <v>11</v>
      </c>
      <c r="D7" s="61" t="s">
        <v>90</v>
      </c>
      <c r="E7" s="6" t="s">
        <v>251</v>
      </c>
      <c r="F7" s="7" t="s">
        <v>252</v>
      </c>
      <c r="G7" s="8">
        <f>(AVERAGE(G8,G9,G10,G11,G12))/(AVERAGE(G13,G14,G15,G16,G17))*(100)</f>
        <v>25</v>
      </c>
      <c r="H7" s="6"/>
    </row>
    <row r="8" spans="1:8" ht="30">
      <c r="A8" s="51" t="s">
        <v>10</v>
      </c>
      <c r="B8" s="51"/>
      <c r="C8" s="51" t="s">
        <v>10</v>
      </c>
      <c r="D8" s="51" t="s">
        <v>128</v>
      </c>
      <c r="E8" t="s">
        <v>253</v>
      </c>
      <c r="F8" s="5" t="s">
        <v>254</v>
      </c>
      <c r="G8" s="4">
        <v>10</v>
      </c>
    </row>
    <row r="9" spans="1:8" ht="30">
      <c r="A9" s="51" t="s">
        <v>10</v>
      </c>
      <c r="B9" s="51"/>
      <c r="C9" s="51" t="s">
        <v>10</v>
      </c>
      <c r="D9" s="51" t="s">
        <v>128</v>
      </c>
      <c r="E9" t="s">
        <v>255</v>
      </c>
      <c r="F9" s="5" t="s">
        <v>256</v>
      </c>
      <c r="G9" s="4">
        <v>10</v>
      </c>
    </row>
    <row r="10" spans="1:8" ht="30">
      <c r="A10" s="51" t="s">
        <v>10</v>
      </c>
      <c r="B10" s="51"/>
      <c r="C10" s="51" t="s">
        <v>10</v>
      </c>
      <c r="D10" s="51" t="s">
        <v>128</v>
      </c>
      <c r="E10" t="s">
        <v>257</v>
      </c>
      <c r="F10" s="5" t="s">
        <v>258</v>
      </c>
      <c r="G10" s="4">
        <v>10</v>
      </c>
    </row>
    <row r="11" spans="1:8" ht="30">
      <c r="A11" s="51" t="s">
        <v>10</v>
      </c>
      <c r="B11" s="51"/>
      <c r="C11" s="51" t="s">
        <v>10</v>
      </c>
      <c r="D11" s="51" t="s">
        <v>128</v>
      </c>
      <c r="E11" t="s">
        <v>259</v>
      </c>
      <c r="F11" s="5" t="s">
        <v>260</v>
      </c>
      <c r="G11" s="4">
        <v>10</v>
      </c>
    </row>
    <row r="12" spans="1:8" ht="30">
      <c r="A12" s="51" t="s">
        <v>10</v>
      </c>
      <c r="B12" s="51"/>
      <c r="C12" s="51" t="s">
        <v>10</v>
      </c>
      <c r="D12" s="51" t="s">
        <v>128</v>
      </c>
      <c r="E12" t="s">
        <v>261</v>
      </c>
      <c r="F12" s="5" t="s">
        <v>262</v>
      </c>
      <c r="G12" s="4">
        <v>10</v>
      </c>
    </row>
    <row r="13" spans="1:8" ht="30">
      <c r="A13" s="51" t="s">
        <v>10</v>
      </c>
      <c r="B13" s="51"/>
      <c r="C13" s="51" t="s">
        <v>10</v>
      </c>
      <c r="D13" s="51" t="s">
        <v>128</v>
      </c>
      <c r="E13" t="s">
        <v>263</v>
      </c>
      <c r="F13" s="5" t="s">
        <v>264</v>
      </c>
      <c r="G13" s="4">
        <v>40</v>
      </c>
    </row>
    <row r="14" spans="1:8" ht="30">
      <c r="A14" s="51" t="s">
        <v>10</v>
      </c>
      <c r="B14" s="51"/>
      <c r="C14" s="51" t="s">
        <v>10</v>
      </c>
      <c r="D14" s="51" t="s">
        <v>128</v>
      </c>
      <c r="E14" t="s">
        <v>265</v>
      </c>
      <c r="F14" s="5" t="s">
        <v>264</v>
      </c>
      <c r="G14" s="4">
        <v>40</v>
      </c>
    </row>
    <row r="15" spans="1:8" ht="30">
      <c r="A15" s="51" t="s">
        <v>10</v>
      </c>
      <c r="B15" s="51"/>
      <c r="C15" s="51" t="s">
        <v>10</v>
      </c>
      <c r="D15" s="51" t="s">
        <v>128</v>
      </c>
      <c r="E15" t="s">
        <v>266</v>
      </c>
      <c r="F15" s="5" t="s">
        <v>264</v>
      </c>
      <c r="G15" s="4">
        <v>40</v>
      </c>
    </row>
    <row r="16" spans="1:8" ht="30">
      <c r="A16" s="51" t="s">
        <v>10</v>
      </c>
      <c r="B16" s="51"/>
      <c r="C16" s="51" t="s">
        <v>10</v>
      </c>
      <c r="D16" s="51" t="s">
        <v>128</v>
      </c>
      <c r="E16" t="s">
        <v>267</v>
      </c>
      <c r="F16" s="5" t="s">
        <v>264</v>
      </c>
      <c r="G16" s="4">
        <v>40</v>
      </c>
    </row>
    <row r="17" spans="1:8" ht="30">
      <c r="A17" s="51" t="s">
        <v>10</v>
      </c>
      <c r="B17" s="51"/>
      <c r="C17" s="51" t="s">
        <v>10</v>
      </c>
      <c r="D17" s="51" t="s">
        <v>128</v>
      </c>
      <c r="E17" t="s">
        <v>268</v>
      </c>
      <c r="F17" s="5" t="s">
        <v>264</v>
      </c>
      <c r="G17" s="4">
        <v>40</v>
      </c>
    </row>
    <row r="18" spans="1:8">
      <c r="A18" s="51" t="s">
        <v>10</v>
      </c>
      <c r="B18" s="51"/>
      <c r="C18" s="51" t="s">
        <v>10</v>
      </c>
      <c r="D18" s="51" t="s">
        <v>128</v>
      </c>
      <c r="E18" t="s">
        <v>269</v>
      </c>
      <c r="F18" s="5" t="s">
        <v>270</v>
      </c>
      <c r="G18" s="4">
        <v>2009</v>
      </c>
    </row>
    <row r="19" spans="1:8" ht="18.75">
      <c r="A19" s="80" t="s">
        <v>271</v>
      </c>
      <c r="B19" s="80"/>
      <c r="C19" s="80"/>
      <c r="D19" s="80"/>
      <c r="E19" s="80"/>
      <c r="F19" s="80"/>
      <c r="G19" s="80"/>
      <c r="H19" s="80"/>
    </row>
    <row r="20" spans="1:8" ht="30">
      <c r="A20" s="51" t="s">
        <v>10</v>
      </c>
      <c r="B20" s="51"/>
      <c r="C20" s="51" t="s">
        <v>10</v>
      </c>
      <c r="D20" s="51" t="s">
        <v>128</v>
      </c>
      <c r="E20" t="s">
        <v>248</v>
      </c>
      <c r="F20" s="5" t="s">
        <v>249</v>
      </c>
      <c r="G20" s="4">
        <v>50</v>
      </c>
    </row>
    <row r="21" spans="1:8">
      <c r="A21" s="51" t="s">
        <v>10</v>
      </c>
      <c r="B21" s="51"/>
      <c r="C21" s="51" t="s">
        <v>10</v>
      </c>
      <c r="D21" s="51" t="s">
        <v>12</v>
      </c>
      <c r="E21" t="s">
        <v>272</v>
      </c>
      <c r="F21" s="5" t="s">
        <v>273</v>
      </c>
      <c r="G21" s="4"/>
    </row>
    <row r="22" spans="1:8">
      <c r="A22" s="51" t="s">
        <v>10</v>
      </c>
      <c r="B22" s="51"/>
      <c r="C22" s="51" t="s">
        <v>10</v>
      </c>
      <c r="D22" s="51" t="s">
        <v>274</v>
      </c>
      <c r="E22" t="s">
        <v>275</v>
      </c>
      <c r="F22" s="5" t="s">
        <v>276</v>
      </c>
      <c r="G22" s="4"/>
    </row>
    <row r="23" spans="1:8" ht="18.75">
      <c r="A23" s="80" t="s">
        <v>277</v>
      </c>
      <c r="B23" s="80"/>
      <c r="C23" s="80"/>
      <c r="D23" s="80"/>
      <c r="E23" s="80"/>
      <c r="F23" s="80"/>
      <c r="G23" s="80"/>
      <c r="H23" s="80"/>
    </row>
    <row r="24" spans="1:8" ht="18.75">
      <c r="A24" s="80" t="s">
        <v>205</v>
      </c>
      <c r="B24" s="80"/>
      <c r="C24" s="80"/>
      <c r="D24" s="80"/>
      <c r="E24" s="80"/>
      <c r="F24" s="80"/>
      <c r="G24" s="80"/>
      <c r="H24" s="80"/>
    </row>
    <row r="25" spans="1:8" ht="18.75">
      <c r="A25" s="80" t="s">
        <v>278</v>
      </c>
      <c r="B25" s="80"/>
      <c r="C25" s="80"/>
      <c r="D25" s="80"/>
      <c r="E25" s="80"/>
      <c r="F25" s="80"/>
      <c r="G25" s="80"/>
      <c r="H25" s="80"/>
    </row>
    <row r="26" spans="1:8" ht="105">
      <c r="A26" s="51" t="s">
        <v>10</v>
      </c>
      <c r="B26" s="51"/>
      <c r="C26" s="51" t="s">
        <v>11</v>
      </c>
      <c r="D26" s="51" t="s">
        <v>86</v>
      </c>
      <c r="E26" t="s">
        <v>200</v>
      </c>
      <c r="F26" s="5" t="s">
        <v>207</v>
      </c>
      <c r="G26" t="s">
        <v>208</v>
      </c>
    </row>
    <row r="27" spans="1:8" ht="18.75">
      <c r="A27" s="80" t="s">
        <v>208</v>
      </c>
      <c r="B27" s="80"/>
      <c r="C27" s="80"/>
      <c r="D27" s="80"/>
      <c r="E27" s="80"/>
      <c r="F27" s="80"/>
      <c r="G27" s="80"/>
      <c r="H27" s="80"/>
    </row>
    <row r="28" spans="1:8">
      <c r="A28" s="61" t="s">
        <v>10</v>
      </c>
      <c r="B28" s="61"/>
      <c r="C28" s="61" t="s">
        <v>11</v>
      </c>
      <c r="D28" s="61" t="s">
        <v>90</v>
      </c>
      <c r="E28" s="6" t="s">
        <v>209</v>
      </c>
      <c r="F28" s="7" t="s">
        <v>210</v>
      </c>
      <c r="G28" s="8">
        <f>SUM((G35*G36*G37)/G31)</f>
        <v>7.0087900000000009E-2</v>
      </c>
      <c r="H28" s="6"/>
    </row>
    <row r="29" spans="1:8">
      <c r="A29" s="51" t="s">
        <v>10</v>
      </c>
      <c r="B29" s="49"/>
      <c r="C29" s="49" t="s">
        <v>10</v>
      </c>
      <c r="D29" s="51" t="s">
        <v>12</v>
      </c>
      <c r="E29" s="49" t="s">
        <v>211</v>
      </c>
      <c r="F29" s="49" t="s">
        <v>212</v>
      </c>
      <c r="G29" s="49"/>
      <c r="H29" s="49"/>
    </row>
    <row r="30" spans="1:8" ht="30">
      <c r="A30" s="51" t="s">
        <v>10</v>
      </c>
      <c r="B30" s="51"/>
      <c r="C30" s="51" t="s">
        <v>10</v>
      </c>
      <c r="D30" s="51" t="s">
        <v>12</v>
      </c>
      <c r="E30" t="s">
        <v>213</v>
      </c>
      <c r="F30" s="5" t="s">
        <v>214</v>
      </c>
      <c r="G30" t="s">
        <v>215</v>
      </c>
    </row>
    <row r="31" spans="1:8" ht="30">
      <c r="A31" s="51" t="s">
        <v>10</v>
      </c>
      <c r="B31" s="51"/>
      <c r="C31" s="51" t="s">
        <v>10</v>
      </c>
      <c r="D31" s="51" t="s">
        <v>128</v>
      </c>
      <c r="E31" t="s">
        <v>216</v>
      </c>
      <c r="F31" s="5" t="s">
        <v>217</v>
      </c>
      <c r="G31" s="4">
        <v>40</v>
      </c>
    </row>
    <row r="32" spans="1:8">
      <c r="A32" s="51" t="s">
        <v>10</v>
      </c>
      <c r="B32" s="51"/>
      <c r="C32" s="51" t="s">
        <v>10</v>
      </c>
      <c r="D32" s="51" t="s">
        <v>12</v>
      </c>
      <c r="E32" t="s">
        <v>218</v>
      </c>
      <c r="F32" s="5" t="s">
        <v>219</v>
      </c>
      <c r="G32" s="4">
        <v>2009</v>
      </c>
    </row>
    <row r="33" spans="1:8" ht="18.75">
      <c r="A33" s="83" t="s">
        <v>220</v>
      </c>
      <c r="B33" s="83"/>
      <c r="C33" s="83"/>
      <c r="D33" s="83"/>
      <c r="E33" s="83"/>
      <c r="F33" s="83"/>
      <c r="G33" s="83"/>
      <c r="H33" s="83"/>
    </row>
    <row r="34" spans="1:8">
      <c r="A34" s="49" t="s">
        <v>10</v>
      </c>
      <c r="B34" s="49"/>
      <c r="C34" s="49" t="s">
        <v>10</v>
      </c>
      <c r="D34" s="51" t="s">
        <v>12</v>
      </c>
      <c r="E34" s="49" t="s">
        <v>211</v>
      </c>
      <c r="F34" s="62" t="s">
        <v>212</v>
      </c>
      <c r="G34" s="49" t="s">
        <v>221</v>
      </c>
      <c r="H34" s="49"/>
    </row>
    <row r="35" spans="1:8" ht="30">
      <c r="A35" s="49" t="s">
        <v>10</v>
      </c>
      <c r="C35" s="49" t="s">
        <v>10</v>
      </c>
      <c r="D35" s="51" t="s">
        <v>128</v>
      </c>
      <c r="E35" t="s">
        <v>222</v>
      </c>
      <c r="F35" s="5" t="s">
        <v>223</v>
      </c>
      <c r="G35" s="4">
        <v>1</v>
      </c>
    </row>
    <row r="36" spans="1:8" ht="30">
      <c r="A36" s="49" t="s">
        <v>10</v>
      </c>
      <c r="C36" s="49" t="s">
        <v>10</v>
      </c>
      <c r="D36" s="51" t="s">
        <v>128</v>
      </c>
      <c r="E36" t="s">
        <v>224</v>
      </c>
      <c r="F36" s="5" t="s">
        <v>225</v>
      </c>
      <c r="G36" s="4">
        <v>22.609000000000002</v>
      </c>
    </row>
    <row r="37" spans="1:8">
      <c r="A37" s="49" t="s">
        <v>10</v>
      </c>
      <c r="C37" s="49" t="s">
        <v>10</v>
      </c>
      <c r="D37" s="51" t="s">
        <v>128</v>
      </c>
      <c r="E37" t="s">
        <v>226</v>
      </c>
      <c r="F37" t="s">
        <v>227</v>
      </c>
      <c r="G37" s="4">
        <v>0.124</v>
      </c>
    </row>
    <row r="38" spans="1:8" ht="18.75">
      <c r="A38" s="80" t="s">
        <v>228</v>
      </c>
      <c r="B38" s="80"/>
      <c r="C38" s="80"/>
      <c r="D38" s="80"/>
      <c r="E38" s="80"/>
      <c r="F38" s="80"/>
      <c r="G38" s="80"/>
      <c r="H38" s="80"/>
    </row>
    <row r="39" spans="1:8">
      <c r="A39" s="61" t="s">
        <v>10</v>
      </c>
      <c r="B39" s="61"/>
      <c r="C39" s="61" t="s">
        <v>11</v>
      </c>
      <c r="D39" s="61" t="s">
        <v>90</v>
      </c>
      <c r="E39" s="6" t="s">
        <v>209</v>
      </c>
      <c r="F39" s="7" t="s">
        <v>229</v>
      </c>
      <c r="G39" s="8">
        <f>(G41*3.6)/G42</f>
        <v>0.44640000000000002</v>
      </c>
      <c r="H39" s="6"/>
    </row>
    <row r="40" spans="1:8" ht="30">
      <c r="A40" s="51" t="s">
        <v>10</v>
      </c>
      <c r="B40" s="51"/>
      <c r="C40" s="51" t="s">
        <v>10</v>
      </c>
      <c r="D40" s="51" t="s">
        <v>128</v>
      </c>
      <c r="E40" t="s">
        <v>216</v>
      </c>
      <c r="F40" s="5" t="s">
        <v>217</v>
      </c>
      <c r="G40" s="4">
        <v>40</v>
      </c>
    </row>
    <row r="41" spans="1:8" ht="30">
      <c r="A41" s="51" t="s">
        <v>10</v>
      </c>
      <c r="B41" s="51"/>
      <c r="C41" s="51" t="s">
        <v>10</v>
      </c>
      <c r="D41" s="51" t="s">
        <v>128</v>
      </c>
      <c r="E41" t="s">
        <v>230</v>
      </c>
      <c r="F41" s="5" t="s">
        <v>231</v>
      </c>
      <c r="G41" s="4">
        <v>0.124</v>
      </c>
    </row>
    <row r="42" spans="1:8" ht="30">
      <c r="A42" s="51" t="s">
        <v>10</v>
      </c>
      <c r="B42" s="51"/>
      <c r="C42" s="51" t="s">
        <v>10</v>
      </c>
      <c r="D42" s="51" t="s">
        <v>128</v>
      </c>
      <c r="E42" t="s">
        <v>232</v>
      </c>
      <c r="F42" s="5" t="s">
        <v>233</v>
      </c>
      <c r="G42" s="4">
        <v>1</v>
      </c>
    </row>
    <row r="43" spans="1:8" ht="18.75">
      <c r="A43" s="83" t="s">
        <v>234</v>
      </c>
      <c r="B43" s="83"/>
      <c r="C43" s="83"/>
      <c r="D43" s="83"/>
      <c r="E43" s="83"/>
      <c r="F43" s="83"/>
      <c r="G43" s="83"/>
      <c r="H43" s="83"/>
    </row>
    <row r="44" spans="1:8">
      <c r="A44" s="61" t="s">
        <v>10</v>
      </c>
      <c r="B44" s="61"/>
      <c r="C44" s="61" t="s">
        <v>11</v>
      </c>
      <c r="D44" s="61" t="s">
        <v>90</v>
      </c>
      <c r="E44" s="6" t="s">
        <v>209</v>
      </c>
      <c r="F44" s="7" t="s">
        <v>210</v>
      </c>
      <c r="G44" s="8">
        <f>0</f>
        <v>0</v>
      </c>
      <c r="H44" s="6"/>
    </row>
    <row r="45" spans="1:8" ht="30">
      <c r="A45" s="51" t="s">
        <v>10</v>
      </c>
      <c r="B45" s="51"/>
      <c r="C45" s="51" t="s">
        <v>10</v>
      </c>
      <c r="D45" s="51" t="s">
        <v>128</v>
      </c>
      <c r="E45" t="s">
        <v>216</v>
      </c>
      <c r="F45" s="5" t="s">
        <v>217</v>
      </c>
      <c r="G45" s="4">
        <v>40</v>
      </c>
    </row>
    <row r="46" spans="1:8" ht="18.75">
      <c r="A46" s="80" t="s">
        <v>279</v>
      </c>
      <c r="B46" s="80"/>
      <c r="C46" s="80"/>
      <c r="D46" s="80"/>
      <c r="E46" s="80"/>
      <c r="F46" s="80"/>
      <c r="G46" s="80"/>
      <c r="H46" s="80"/>
    </row>
    <row r="47" spans="1:8" ht="18.75">
      <c r="A47" s="80" t="s">
        <v>205</v>
      </c>
      <c r="B47" s="80"/>
      <c r="C47" s="80"/>
      <c r="D47" s="80"/>
      <c r="E47" s="80"/>
      <c r="F47" s="80"/>
      <c r="G47" s="80"/>
      <c r="H47" s="80"/>
    </row>
    <row r="48" spans="1:8" ht="18.75">
      <c r="A48" s="80" t="s">
        <v>278</v>
      </c>
      <c r="B48" s="80"/>
      <c r="C48" s="80"/>
      <c r="D48" s="80"/>
      <c r="E48" s="80"/>
      <c r="F48" s="80"/>
      <c r="G48" s="80"/>
      <c r="H48" s="80"/>
    </row>
    <row r="49" spans="1:8" ht="105">
      <c r="A49" s="51" t="s">
        <v>10</v>
      </c>
      <c r="B49" s="51"/>
      <c r="C49" s="51" t="s">
        <v>11</v>
      </c>
      <c r="D49" s="51" t="s">
        <v>86</v>
      </c>
      <c r="E49" t="s">
        <v>200</v>
      </c>
      <c r="F49" s="5" t="s">
        <v>207</v>
      </c>
      <c r="G49" t="s">
        <v>234</v>
      </c>
    </row>
    <row r="50" spans="1:8" ht="18.75">
      <c r="A50" s="80" t="s">
        <v>208</v>
      </c>
      <c r="B50" s="80"/>
      <c r="C50" s="80"/>
      <c r="D50" s="80"/>
      <c r="E50" s="80"/>
      <c r="F50" s="80"/>
      <c r="G50" s="80"/>
      <c r="H50" s="80"/>
    </row>
    <row r="51" spans="1:8">
      <c r="A51" s="61" t="s">
        <v>10</v>
      </c>
      <c r="B51" s="61"/>
      <c r="C51" s="61" t="s">
        <v>11</v>
      </c>
      <c r="D51" s="61" t="s">
        <v>90</v>
      </c>
      <c r="E51" s="6" t="s">
        <v>280</v>
      </c>
      <c r="F51" s="7" t="s">
        <v>210</v>
      </c>
      <c r="G51" s="8">
        <f>SUM((G58*G59*G60)/G54)</f>
        <v>7.0087900000000009E-2</v>
      </c>
      <c r="H51" s="6"/>
    </row>
    <row r="52" spans="1:8">
      <c r="A52" s="49" t="s">
        <v>10</v>
      </c>
      <c r="B52" s="49"/>
      <c r="C52" s="49" t="s">
        <v>10</v>
      </c>
      <c r="D52" s="51" t="s">
        <v>12</v>
      </c>
      <c r="E52" s="49" t="s">
        <v>211</v>
      </c>
      <c r="F52" s="49" t="s">
        <v>212</v>
      </c>
      <c r="G52" s="49"/>
      <c r="H52" s="49"/>
    </row>
    <row r="53" spans="1:8" ht="30">
      <c r="A53" s="51" t="s">
        <v>10</v>
      </c>
      <c r="B53" s="51"/>
      <c r="C53" s="49" t="s">
        <v>10</v>
      </c>
      <c r="D53" s="51" t="s">
        <v>12</v>
      </c>
      <c r="E53" t="s">
        <v>281</v>
      </c>
      <c r="F53" s="5" t="s">
        <v>282</v>
      </c>
      <c r="G53" t="s">
        <v>215</v>
      </c>
    </row>
    <row r="54" spans="1:8" ht="30">
      <c r="A54" s="51" t="s">
        <v>10</v>
      </c>
      <c r="B54" s="51"/>
      <c r="C54" s="49" t="s">
        <v>10</v>
      </c>
      <c r="D54" s="51" t="s">
        <v>128</v>
      </c>
      <c r="E54" t="s">
        <v>283</v>
      </c>
      <c r="F54" s="5" t="s">
        <v>217</v>
      </c>
      <c r="G54" s="4">
        <v>40</v>
      </c>
    </row>
    <row r="55" spans="1:8">
      <c r="A55" s="51" t="s">
        <v>10</v>
      </c>
      <c r="B55" s="51"/>
      <c r="C55" s="49" t="s">
        <v>10</v>
      </c>
      <c r="D55" s="51" t="s">
        <v>12</v>
      </c>
      <c r="E55" t="s">
        <v>218</v>
      </c>
      <c r="F55" t="s">
        <v>219</v>
      </c>
      <c r="G55" s="4">
        <v>2009</v>
      </c>
    </row>
    <row r="56" spans="1:8" ht="18.75">
      <c r="A56" s="83" t="s">
        <v>220</v>
      </c>
      <c r="B56" s="83"/>
      <c r="C56" s="83"/>
      <c r="D56" s="83"/>
      <c r="E56" s="83"/>
      <c r="F56" s="83"/>
      <c r="G56" s="83"/>
      <c r="H56" s="83"/>
    </row>
    <row r="57" spans="1:8">
      <c r="A57" s="49" t="s">
        <v>10</v>
      </c>
      <c r="B57" s="49"/>
      <c r="C57" s="49" t="s">
        <v>10</v>
      </c>
      <c r="D57" s="51" t="s">
        <v>12</v>
      </c>
      <c r="E57" s="49" t="s">
        <v>211</v>
      </c>
      <c r="F57" s="49" t="s">
        <v>212</v>
      </c>
      <c r="G57" s="49" t="s">
        <v>221</v>
      </c>
      <c r="H57" s="49"/>
    </row>
    <row r="58" spans="1:8" ht="30">
      <c r="A58" s="49" t="s">
        <v>10</v>
      </c>
      <c r="C58" s="49" t="s">
        <v>10</v>
      </c>
      <c r="D58" s="51" t="s">
        <v>128</v>
      </c>
      <c r="E58" t="s">
        <v>284</v>
      </c>
      <c r="F58" s="5" t="s">
        <v>223</v>
      </c>
      <c r="G58" s="4">
        <v>1</v>
      </c>
    </row>
    <row r="59" spans="1:8" ht="30">
      <c r="A59" s="49" t="s">
        <v>10</v>
      </c>
      <c r="C59" s="49" t="s">
        <v>10</v>
      </c>
      <c r="D59" s="51" t="s">
        <v>128</v>
      </c>
      <c r="E59" t="s">
        <v>224</v>
      </c>
      <c r="F59" s="5" t="s">
        <v>225</v>
      </c>
      <c r="G59" s="4">
        <v>22.609000000000002</v>
      </c>
    </row>
    <row r="60" spans="1:8">
      <c r="A60" s="49" t="s">
        <v>10</v>
      </c>
      <c r="C60" s="49" t="s">
        <v>10</v>
      </c>
      <c r="D60" s="51" t="s">
        <v>128</v>
      </c>
      <c r="E60" t="s">
        <v>226</v>
      </c>
      <c r="F60" t="s">
        <v>227</v>
      </c>
      <c r="G60" s="4">
        <v>0.124</v>
      </c>
    </row>
    <row r="61" spans="1:8" ht="18.75">
      <c r="A61" s="80" t="s">
        <v>228</v>
      </c>
      <c r="B61" s="80"/>
      <c r="C61" s="80"/>
      <c r="D61" s="80"/>
      <c r="E61" s="80"/>
      <c r="F61" s="80"/>
      <c r="G61" s="80"/>
      <c r="H61" s="80"/>
    </row>
    <row r="62" spans="1:8">
      <c r="A62" s="61" t="s">
        <v>10</v>
      </c>
      <c r="B62" s="61"/>
      <c r="C62" s="61" t="s">
        <v>11</v>
      </c>
      <c r="D62" s="61" t="s">
        <v>90</v>
      </c>
      <c r="E62" s="6" t="s">
        <v>280</v>
      </c>
      <c r="F62" s="7" t="s">
        <v>229</v>
      </c>
      <c r="G62" s="8">
        <f>(G64*3.6)/G65</f>
        <v>0.44640000000000002</v>
      </c>
      <c r="H62" s="6"/>
    </row>
    <row r="63" spans="1:8" ht="30">
      <c r="A63" s="51" t="s">
        <v>10</v>
      </c>
      <c r="B63" s="51"/>
      <c r="C63" s="51" t="s">
        <v>10</v>
      </c>
      <c r="D63" s="51" t="s">
        <v>128</v>
      </c>
      <c r="E63" t="s">
        <v>283</v>
      </c>
      <c r="F63" s="5" t="s">
        <v>217</v>
      </c>
      <c r="G63" s="4">
        <v>40</v>
      </c>
    </row>
    <row r="64" spans="1:8" ht="30">
      <c r="A64" s="51" t="s">
        <v>10</v>
      </c>
      <c r="B64" s="51"/>
      <c r="C64" s="51" t="s">
        <v>10</v>
      </c>
      <c r="D64" s="51" t="s">
        <v>128</v>
      </c>
      <c r="E64" t="s">
        <v>285</v>
      </c>
      <c r="F64" s="5" t="s">
        <v>231</v>
      </c>
      <c r="G64" s="4">
        <v>0.124</v>
      </c>
    </row>
    <row r="65" spans="1:8" ht="30">
      <c r="A65" s="51" t="s">
        <v>10</v>
      </c>
      <c r="B65" s="51"/>
      <c r="C65" s="51" t="s">
        <v>10</v>
      </c>
      <c r="D65" s="51" t="s">
        <v>128</v>
      </c>
      <c r="E65" t="s">
        <v>286</v>
      </c>
      <c r="F65" s="5" t="s">
        <v>233</v>
      </c>
      <c r="G65" s="4">
        <v>1</v>
      </c>
    </row>
    <row r="66" spans="1:8" ht="18.75">
      <c r="A66" s="83" t="s">
        <v>234</v>
      </c>
      <c r="B66" s="83"/>
      <c r="C66" s="83"/>
      <c r="D66" s="83"/>
      <c r="E66" s="83"/>
      <c r="F66" s="83"/>
      <c r="G66" s="83"/>
      <c r="H66" s="83"/>
    </row>
    <row r="67" spans="1:8">
      <c r="A67" s="61" t="s">
        <v>10</v>
      </c>
      <c r="B67" s="61"/>
      <c r="C67" s="61" t="s">
        <v>11</v>
      </c>
      <c r="D67" s="61" t="s">
        <v>90</v>
      </c>
      <c r="E67" s="6" t="s">
        <v>280</v>
      </c>
      <c r="F67" s="7" t="s">
        <v>210</v>
      </c>
      <c r="G67" s="8">
        <f>0</f>
        <v>0</v>
      </c>
      <c r="H67" s="6"/>
    </row>
    <row r="68" spans="1:8" ht="30">
      <c r="A68" s="51" t="s">
        <v>10</v>
      </c>
      <c r="B68" s="51"/>
      <c r="C68" s="51" t="s">
        <v>10</v>
      </c>
      <c r="D68" s="51" t="s">
        <v>128</v>
      </c>
      <c r="E68" t="s">
        <v>283</v>
      </c>
      <c r="F68" s="5" t="s">
        <v>217</v>
      </c>
      <c r="G68" s="4">
        <v>40</v>
      </c>
    </row>
  </sheetData>
  <mergeCells count="17">
    <mergeCell ref="A48:H48"/>
    <mergeCell ref="A50:H50"/>
    <mergeCell ref="A56:H56"/>
    <mergeCell ref="A61:H61"/>
    <mergeCell ref="A66:H66"/>
    <mergeCell ref="A47:H47"/>
    <mergeCell ref="A2:H2"/>
    <mergeCell ref="A5:H5"/>
    <mergeCell ref="A19:H19"/>
    <mergeCell ref="A23:H23"/>
    <mergeCell ref="A24:H24"/>
    <mergeCell ref="A25:H25"/>
    <mergeCell ref="A27:H27"/>
    <mergeCell ref="A33:H33"/>
    <mergeCell ref="A38:H38"/>
    <mergeCell ref="A43:H43"/>
    <mergeCell ref="A46:H46"/>
  </mergeCells>
  <dataValidations count="4">
    <dataValidation type="list" allowBlank="1" showInputMessage="1" showErrorMessage="1" sqref="G3" xr:uid="{9B4A86B1-A41A-4D52-B705-B698F0137A79}">
      <formula1>"Approach 1,Approach 2"</formula1>
    </dataValidation>
    <dataValidation type="list" allowBlank="1" showInputMessage="1" showErrorMessage="1" sqref="G26 G49" xr:uid="{BCD102B9-EDE2-4351-9FA4-715935669271}">
      <formula1>"Option A1, Option A2, Option A3"</formula1>
    </dataValidation>
    <dataValidation type="list" allowBlank="1" showInputMessage="1" showErrorMessage="1" sqref="D51:D55 D20:D22 D6:D18 D34:D37 D44:D45 D39:D42 D26 D28:D32 D57:D60 D67:D68 D62:D65 D49 D3:D4" xr:uid="{ACB49236-26F2-452C-85DA-3DCD9A04993D}">
      <formula1>"Account, Auto-Calculate, Boolean, Date, DateTime, Duration, Email, Enum, GeoJSON, Help Text, If/Then, Image, Integer, Number, Postfix, Prefix, String, Time, URL"</formula1>
    </dataValidation>
    <dataValidation type="list" allowBlank="1" showInputMessage="1" showErrorMessage="1" sqref="A26:C26 A28:C28 A29:A32 A53:B55 A44:C45 A67:C68 A49:C49 A51:C51 A20:C22 B30:C32 A3:C4 A39:C42 A6:C18 A62:C65" xr:uid="{FF1782A3-DEA0-47EE-99DB-F1AE43CE46C8}">
      <formula1>"Yes, No"</formula1>
    </dataValidation>
  </dataValidation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0ADC2F-1472-4A2D-843E-E56AA287593F}">
  <dimension ref="B1:C23"/>
  <sheetViews>
    <sheetView workbookViewId="0">
      <selection activeCell="I3" sqref="I3"/>
    </sheetView>
  </sheetViews>
  <sheetFormatPr defaultColWidth="8.85546875" defaultRowHeight="15"/>
  <cols>
    <col min="2" max="2" width="32.140625" customWidth="1"/>
    <col min="3" max="3" width="12.7109375" bestFit="1" customWidth="1"/>
  </cols>
  <sheetData>
    <row r="1" spans="2:3" ht="15.75" thickBot="1"/>
    <row r="2" spans="2:3" ht="24" customHeight="1">
      <c r="B2" s="63" t="s">
        <v>287</v>
      </c>
      <c r="C2" s="64" t="s">
        <v>288</v>
      </c>
    </row>
    <row r="3" spans="2:3">
      <c r="B3" s="65" t="s">
        <v>289</v>
      </c>
      <c r="C3" s="66">
        <v>1</v>
      </c>
    </row>
    <row r="4" spans="2:3">
      <c r="B4" s="65" t="s">
        <v>290</v>
      </c>
      <c r="C4" s="66">
        <v>0.95</v>
      </c>
    </row>
    <row r="5" spans="2:3">
      <c r="B5" s="65" t="s">
        <v>291</v>
      </c>
      <c r="C5" s="66">
        <v>0.9</v>
      </c>
    </row>
    <row r="6" spans="2:3">
      <c r="B6" s="65" t="s">
        <v>292</v>
      </c>
      <c r="C6" s="66">
        <v>0.85</v>
      </c>
    </row>
    <row r="7" spans="2:3">
      <c r="B7" s="65" t="s">
        <v>293</v>
      </c>
      <c r="C7" s="66">
        <v>0.8</v>
      </c>
    </row>
    <row r="8" spans="2:3">
      <c r="B8" s="65" t="s">
        <v>294</v>
      </c>
      <c r="C8" s="66">
        <v>0.75</v>
      </c>
    </row>
    <row r="9" spans="2:3">
      <c r="B9" s="65" t="s">
        <v>295</v>
      </c>
      <c r="C9" s="66">
        <v>0.7</v>
      </c>
    </row>
    <row r="10" spans="2:3">
      <c r="B10" s="65" t="s">
        <v>296</v>
      </c>
      <c r="C10" s="66">
        <v>0.65</v>
      </c>
    </row>
    <row r="11" spans="2:3">
      <c r="B11" s="65" t="s">
        <v>297</v>
      </c>
      <c r="C11" s="66">
        <v>0.6</v>
      </c>
    </row>
    <row r="12" spans="2:3">
      <c r="B12" s="65" t="s">
        <v>298</v>
      </c>
      <c r="C12" s="66">
        <v>0.55000000000000004</v>
      </c>
    </row>
    <row r="13" spans="2:3">
      <c r="B13" s="65" t="s">
        <v>299</v>
      </c>
      <c r="C13" s="66">
        <v>0.5</v>
      </c>
    </row>
    <row r="14" spans="2:3">
      <c r="B14" s="65" t="s">
        <v>300</v>
      </c>
      <c r="C14" s="66">
        <v>0.45</v>
      </c>
    </row>
    <row r="15" spans="2:3">
      <c r="B15" s="65" t="s">
        <v>301</v>
      </c>
      <c r="C15" s="66">
        <v>0.4</v>
      </c>
    </row>
    <row r="16" spans="2:3">
      <c r="B16" s="65" t="s">
        <v>302</v>
      </c>
      <c r="C16" s="66">
        <v>0.35</v>
      </c>
    </row>
    <row r="17" spans="2:3">
      <c r="B17" s="65" t="s">
        <v>303</v>
      </c>
      <c r="C17" s="66">
        <v>0.3</v>
      </c>
    </row>
    <row r="18" spans="2:3">
      <c r="B18" s="65" t="s">
        <v>304</v>
      </c>
      <c r="C18" s="66">
        <v>0.25</v>
      </c>
    </row>
    <row r="19" spans="2:3">
      <c r="B19" s="65" t="s">
        <v>305</v>
      </c>
      <c r="C19" s="66">
        <v>0.2</v>
      </c>
    </row>
    <row r="20" spans="2:3">
      <c r="B20" s="65" t="s">
        <v>306</v>
      </c>
      <c r="C20" s="66">
        <v>0.15</v>
      </c>
    </row>
    <row r="21" spans="2:3">
      <c r="B21" s="65" t="s">
        <v>307</v>
      </c>
      <c r="C21" s="66">
        <v>0.1</v>
      </c>
    </row>
    <row r="22" spans="2:3">
      <c r="B22" s="65" t="s">
        <v>308</v>
      </c>
      <c r="C22" s="66">
        <v>0.05</v>
      </c>
    </row>
    <row r="23" spans="2:3" ht="15.75" thickBot="1">
      <c r="B23" s="67" t="s">
        <v>309</v>
      </c>
      <c r="C23" s="68">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258D15-71E2-4FD5-BA4F-2D6D20B3E70B}">
  <dimension ref="A1:I207"/>
  <sheetViews>
    <sheetView workbookViewId="0">
      <selection activeCell="G8" sqref="G8"/>
    </sheetView>
  </sheetViews>
  <sheetFormatPr defaultColWidth="8.85546875" defaultRowHeight="15"/>
  <cols>
    <col min="1" max="1" width="18.140625" bestFit="1" customWidth="1"/>
    <col min="2" max="2" width="24.42578125" bestFit="1" customWidth="1"/>
    <col min="3" max="3" width="29.28515625" bestFit="1" customWidth="1"/>
    <col min="4" max="4" width="16.140625" bestFit="1" customWidth="1"/>
    <col min="5" max="5" width="15.140625" bestFit="1" customWidth="1"/>
    <col min="6" max="6" width="54.42578125" customWidth="1"/>
    <col min="7" max="7" width="40.42578125" style="4" customWidth="1"/>
    <col min="8" max="8" width="46.7109375" customWidth="1"/>
  </cols>
  <sheetData>
    <row r="1" spans="1:9" ht="18.75">
      <c r="A1" s="59" t="s">
        <v>0</v>
      </c>
      <c r="B1" s="59" t="s">
        <v>1</v>
      </c>
      <c r="C1" s="59" t="s">
        <v>2</v>
      </c>
      <c r="D1" s="59" t="s">
        <v>3</v>
      </c>
      <c r="E1" s="59" t="s">
        <v>5</v>
      </c>
      <c r="F1" s="59" t="s">
        <v>6</v>
      </c>
      <c r="G1" s="59" t="s">
        <v>7</v>
      </c>
      <c r="H1" s="59" t="s">
        <v>8</v>
      </c>
      <c r="I1" s="60"/>
    </row>
    <row r="2" spans="1:9" ht="18.75">
      <c r="A2" s="80" t="s">
        <v>310</v>
      </c>
      <c r="B2" s="80"/>
      <c r="C2" s="80"/>
      <c r="D2" s="80"/>
      <c r="E2" s="80"/>
      <c r="F2" s="80"/>
      <c r="G2" s="80"/>
      <c r="H2" s="80"/>
      <c r="I2" s="51"/>
    </row>
    <row r="3" spans="1:9" ht="34.5" customHeight="1">
      <c r="A3" s="89" t="s">
        <v>10</v>
      </c>
      <c r="B3" s="89"/>
      <c r="C3" s="89" t="s">
        <v>11</v>
      </c>
      <c r="D3" s="89" t="s">
        <v>86</v>
      </c>
      <c r="E3" s="89" t="s">
        <v>311</v>
      </c>
      <c r="F3" s="76" t="s">
        <v>312</v>
      </c>
      <c r="G3" s="84" t="s">
        <v>313</v>
      </c>
      <c r="H3" s="89"/>
    </row>
    <row r="4" spans="1:9">
      <c r="A4" s="89"/>
      <c r="B4" s="89"/>
      <c r="C4" s="89"/>
      <c r="D4" s="89"/>
      <c r="E4" s="89"/>
      <c r="F4" s="76" t="s">
        <v>314</v>
      </c>
      <c r="G4" s="84"/>
      <c r="H4" s="89"/>
      <c r="I4" s="51"/>
    </row>
    <row r="5" spans="1:9">
      <c r="A5" s="89"/>
      <c r="B5" s="89"/>
      <c r="C5" s="89"/>
      <c r="D5" s="89"/>
      <c r="E5" s="89"/>
      <c r="F5" s="76" t="s">
        <v>315</v>
      </c>
      <c r="G5" s="84"/>
      <c r="H5" s="89"/>
    </row>
    <row r="6" spans="1:9" ht="18.75">
      <c r="A6" s="80" t="s">
        <v>316</v>
      </c>
      <c r="B6" s="80"/>
      <c r="C6" s="80"/>
      <c r="D6" s="80"/>
      <c r="E6" s="80"/>
      <c r="F6" s="80"/>
      <c r="G6" s="80"/>
      <c r="H6" s="80"/>
    </row>
    <row r="7" spans="1:9" ht="30">
      <c r="A7" s="51" t="s">
        <v>10</v>
      </c>
      <c r="B7" s="51"/>
      <c r="C7" s="51" t="s">
        <v>10</v>
      </c>
      <c r="D7" s="51" t="s">
        <v>128</v>
      </c>
      <c r="E7" s="51" t="s">
        <v>317</v>
      </c>
      <c r="F7" s="71" t="s">
        <v>318</v>
      </c>
      <c r="G7" s="49">
        <v>1</v>
      </c>
      <c r="H7" s="51"/>
    </row>
    <row r="8" spans="1:9" ht="60">
      <c r="A8" s="51" t="s">
        <v>10</v>
      </c>
      <c r="B8" s="51"/>
      <c r="C8" s="51" t="s">
        <v>10</v>
      </c>
      <c r="D8" s="51" t="s">
        <v>319</v>
      </c>
      <c r="E8" s="71" t="s">
        <v>320</v>
      </c>
      <c r="F8" s="71" t="s">
        <v>321</v>
      </c>
      <c r="G8" s="49"/>
      <c r="H8" s="71" t="s">
        <v>322</v>
      </c>
      <c r="I8" s="51"/>
    </row>
    <row r="9" spans="1:9">
      <c r="A9" s="51"/>
      <c r="B9" s="51"/>
      <c r="C9" s="51"/>
      <c r="D9" s="51"/>
    </row>
    <row r="10" spans="1:9">
      <c r="A10" s="51"/>
      <c r="B10" s="51"/>
      <c r="C10" s="51"/>
      <c r="D10" s="51"/>
    </row>
    <row r="11" spans="1:9">
      <c r="A11" s="51"/>
      <c r="B11" s="51"/>
      <c r="C11" s="51"/>
      <c r="D11" s="51"/>
    </row>
    <row r="12" spans="1:9">
      <c r="A12" s="51"/>
      <c r="B12" s="51"/>
      <c r="C12" s="51"/>
      <c r="D12" s="51"/>
    </row>
    <row r="13" spans="1:9">
      <c r="A13" s="51"/>
      <c r="B13" s="51"/>
      <c r="C13" s="51"/>
      <c r="D13" s="51"/>
    </row>
    <row r="14" spans="1:9">
      <c r="A14" s="51"/>
      <c r="B14" s="51"/>
      <c r="C14" s="51"/>
      <c r="D14" s="51"/>
    </row>
    <row r="15" spans="1:9">
      <c r="A15" s="51"/>
      <c r="B15" s="51"/>
      <c r="C15" s="51"/>
      <c r="D15" s="51"/>
    </row>
    <row r="16" spans="1:9">
      <c r="A16" s="51"/>
      <c r="B16" s="51"/>
      <c r="C16" s="51"/>
      <c r="D16" s="51"/>
    </row>
    <row r="17" spans="1:4">
      <c r="A17" s="51"/>
      <c r="B17" s="51"/>
      <c r="C17" s="51"/>
      <c r="D17" s="51"/>
    </row>
    <row r="18" spans="1:4">
      <c r="B18" s="51"/>
      <c r="C18" s="51"/>
      <c r="D18" s="51"/>
    </row>
    <row r="19" spans="1:4">
      <c r="D19" s="51"/>
    </row>
    <row r="20" spans="1:4">
      <c r="D20" s="51"/>
    </row>
    <row r="21" spans="1:4">
      <c r="D21" s="51"/>
    </row>
    <row r="22" spans="1:4">
      <c r="D22" s="51"/>
    </row>
    <row r="23" spans="1:4">
      <c r="D23" s="51"/>
    </row>
    <row r="24" spans="1:4">
      <c r="D24" s="51"/>
    </row>
    <row r="25" spans="1:4">
      <c r="D25" s="51"/>
    </row>
    <row r="26" spans="1:4">
      <c r="D26" s="51"/>
    </row>
    <row r="27" spans="1:4">
      <c r="D27" s="51"/>
    </row>
    <row r="28" spans="1:4">
      <c r="D28" s="51"/>
    </row>
    <row r="29" spans="1:4">
      <c r="D29" s="51"/>
    </row>
    <row r="30" spans="1:4">
      <c r="D30" s="51"/>
    </row>
    <row r="31" spans="1:4">
      <c r="D31" s="51"/>
    </row>
    <row r="32" spans="1:4">
      <c r="D32" s="51"/>
    </row>
    <row r="33" spans="4:4">
      <c r="D33" s="51"/>
    </row>
    <row r="34" spans="4:4">
      <c r="D34" s="51"/>
    </row>
    <row r="35" spans="4:4">
      <c r="D35" s="51"/>
    </row>
    <row r="36" spans="4:4">
      <c r="D36" s="51"/>
    </row>
    <row r="37" spans="4:4">
      <c r="D37" s="51"/>
    </row>
    <row r="38" spans="4:4">
      <c r="D38" s="51"/>
    </row>
    <row r="39" spans="4:4">
      <c r="D39" s="51"/>
    </row>
    <row r="40" spans="4:4">
      <c r="D40" s="51"/>
    </row>
    <row r="41" spans="4:4">
      <c r="D41" s="51"/>
    </row>
    <row r="42" spans="4:4">
      <c r="D42" s="51"/>
    </row>
    <row r="43" spans="4:4">
      <c r="D43" s="51"/>
    </row>
    <row r="44" spans="4:4">
      <c r="D44" s="51"/>
    </row>
    <row r="45" spans="4:4">
      <c r="D45" s="51"/>
    </row>
    <row r="46" spans="4:4">
      <c r="D46" s="51"/>
    </row>
    <row r="47" spans="4:4">
      <c r="D47" s="51"/>
    </row>
    <row r="48" spans="4:4">
      <c r="D48" s="51"/>
    </row>
    <row r="49" spans="4:4">
      <c r="D49" s="51"/>
    </row>
    <row r="50" spans="4:4">
      <c r="D50" s="51"/>
    </row>
    <row r="51" spans="4:4">
      <c r="D51" s="51"/>
    </row>
    <row r="52" spans="4:4">
      <c r="D52" s="51"/>
    </row>
    <row r="53" spans="4:4">
      <c r="D53" s="51"/>
    </row>
    <row r="54" spans="4:4">
      <c r="D54" s="51"/>
    </row>
    <row r="55" spans="4:4">
      <c r="D55" s="51"/>
    </row>
    <row r="56" spans="4:4">
      <c r="D56" s="51"/>
    </row>
    <row r="57" spans="4:4">
      <c r="D57" s="51"/>
    </row>
    <row r="58" spans="4:4">
      <c r="D58" s="51"/>
    </row>
    <row r="59" spans="4:4">
      <c r="D59" s="51"/>
    </row>
    <row r="60" spans="4:4">
      <c r="D60" s="51"/>
    </row>
    <row r="61" spans="4:4">
      <c r="D61" s="51"/>
    </row>
    <row r="62" spans="4:4">
      <c r="D62" s="51"/>
    </row>
    <row r="63" spans="4:4">
      <c r="D63" s="51"/>
    </row>
    <row r="64" spans="4:4">
      <c r="D64" s="51"/>
    </row>
    <row r="65" spans="4:4">
      <c r="D65" s="51"/>
    </row>
    <row r="66" spans="4:4">
      <c r="D66" s="51"/>
    </row>
    <row r="67" spans="4:4">
      <c r="D67" s="51"/>
    </row>
    <row r="68" spans="4:4">
      <c r="D68" s="51"/>
    </row>
    <row r="69" spans="4:4">
      <c r="D69" s="51"/>
    </row>
    <row r="70" spans="4:4">
      <c r="D70" s="51"/>
    </row>
    <row r="71" spans="4:4">
      <c r="D71" s="51"/>
    </row>
    <row r="72" spans="4:4">
      <c r="D72" s="51"/>
    </row>
    <row r="73" spans="4:4">
      <c r="D73" s="51"/>
    </row>
    <row r="74" spans="4:4">
      <c r="D74" s="51"/>
    </row>
    <row r="75" spans="4:4">
      <c r="D75" s="51"/>
    </row>
    <row r="76" spans="4:4">
      <c r="D76" s="51"/>
    </row>
    <row r="77" spans="4:4">
      <c r="D77" s="51"/>
    </row>
    <row r="78" spans="4:4">
      <c r="D78" s="51"/>
    </row>
    <row r="79" spans="4:4">
      <c r="D79" s="51"/>
    </row>
    <row r="80" spans="4:4">
      <c r="D80" s="51"/>
    </row>
    <row r="81" spans="4:4">
      <c r="D81" s="51"/>
    </row>
    <row r="82" spans="4:4">
      <c r="D82" s="51"/>
    </row>
    <row r="83" spans="4:4">
      <c r="D83" s="51"/>
    </row>
    <row r="84" spans="4:4">
      <c r="D84" s="51"/>
    </row>
    <row r="85" spans="4:4">
      <c r="D85" s="51"/>
    </row>
    <row r="86" spans="4:4">
      <c r="D86" s="51"/>
    </row>
    <row r="87" spans="4:4">
      <c r="D87" s="51"/>
    </row>
    <row r="88" spans="4:4">
      <c r="D88" s="51"/>
    </row>
    <row r="89" spans="4:4">
      <c r="D89" s="51"/>
    </row>
    <row r="90" spans="4:4">
      <c r="D90" s="51"/>
    </row>
    <row r="91" spans="4:4">
      <c r="D91" s="51"/>
    </row>
    <row r="92" spans="4:4">
      <c r="D92" s="51"/>
    </row>
    <row r="93" spans="4:4">
      <c r="D93" s="51"/>
    </row>
    <row r="94" spans="4:4">
      <c r="D94" s="51"/>
    </row>
    <row r="95" spans="4:4">
      <c r="D95" s="51"/>
    </row>
    <row r="96" spans="4:4">
      <c r="D96" s="51"/>
    </row>
    <row r="97" spans="4:4">
      <c r="D97" s="51"/>
    </row>
    <row r="98" spans="4:4">
      <c r="D98" s="51"/>
    </row>
    <row r="99" spans="4:4">
      <c r="D99" s="51"/>
    </row>
    <row r="100" spans="4:4">
      <c r="D100" s="51"/>
    </row>
    <row r="101" spans="4:4">
      <c r="D101" s="51"/>
    </row>
    <row r="102" spans="4:4">
      <c r="D102" s="51"/>
    </row>
    <row r="103" spans="4:4">
      <c r="D103" s="51"/>
    </row>
    <row r="104" spans="4:4">
      <c r="D104" s="51"/>
    </row>
    <row r="105" spans="4:4">
      <c r="D105" s="51"/>
    </row>
    <row r="106" spans="4:4">
      <c r="D106" s="51"/>
    </row>
    <row r="107" spans="4:4">
      <c r="D107" s="51"/>
    </row>
    <row r="108" spans="4:4">
      <c r="D108" s="51"/>
    </row>
    <row r="109" spans="4:4">
      <c r="D109" s="51"/>
    </row>
    <row r="110" spans="4:4">
      <c r="D110" s="51"/>
    </row>
    <row r="111" spans="4:4">
      <c r="D111" s="51"/>
    </row>
    <row r="112" spans="4:4">
      <c r="D112" s="51"/>
    </row>
    <row r="113" spans="4:4">
      <c r="D113" s="51"/>
    </row>
    <row r="114" spans="4:4">
      <c r="D114" s="51"/>
    </row>
    <row r="115" spans="4:4">
      <c r="D115" s="51"/>
    </row>
    <row r="116" spans="4:4">
      <c r="D116" s="51"/>
    </row>
    <row r="117" spans="4:4">
      <c r="D117" s="51"/>
    </row>
    <row r="118" spans="4:4">
      <c r="D118" s="51"/>
    </row>
    <row r="119" spans="4:4">
      <c r="D119" s="51"/>
    </row>
    <row r="120" spans="4:4">
      <c r="D120" s="51"/>
    </row>
    <row r="121" spans="4:4">
      <c r="D121" s="51"/>
    </row>
    <row r="122" spans="4:4">
      <c r="D122" s="51"/>
    </row>
    <row r="123" spans="4:4">
      <c r="D123" s="51"/>
    </row>
    <row r="124" spans="4:4">
      <c r="D124" s="51"/>
    </row>
    <row r="125" spans="4:4">
      <c r="D125" s="51"/>
    </row>
    <row r="126" spans="4:4">
      <c r="D126" s="51"/>
    </row>
    <row r="127" spans="4:4">
      <c r="D127" s="51"/>
    </row>
    <row r="128" spans="4:4">
      <c r="D128" s="51"/>
    </row>
    <row r="129" spans="4:4">
      <c r="D129" s="51"/>
    </row>
    <row r="130" spans="4:4">
      <c r="D130" s="51"/>
    </row>
    <row r="131" spans="4:4">
      <c r="D131" s="51"/>
    </row>
    <row r="132" spans="4:4">
      <c r="D132" s="51"/>
    </row>
    <row r="133" spans="4:4">
      <c r="D133" s="51"/>
    </row>
    <row r="134" spans="4:4">
      <c r="D134" s="51"/>
    </row>
    <row r="135" spans="4:4">
      <c r="D135" s="51"/>
    </row>
    <row r="136" spans="4:4">
      <c r="D136" s="51"/>
    </row>
    <row r="137" spans="4:4">
      <c r="D137" s="51"/>
    </row>
    <row r="138" spans="4:4">
      <c r="D138" s="51"/>
    </row>
    <row r="139" spans="4:4">
      <c r="D139" s="51"/>
    </row>
    <row r="140" spans="4:4">
      <c r="D140" s="51"/>
    </row>
    <row r="141" spans="4:4">
      <c r="D141" s="51"/>
    </row>
    <row r="142" spans="4:4">
      <c r="D142" s="51"/>
    </row>
    <row r="143" spans="4:4">
      <c r="D143" s="51"/>
    </row>
    <row r="144" spans="4:4">
      <c r="D144" s="51"/>
    </row>
    <row r="145" spans="4:4">
      <c r="D145" s="51"/>
    </row>
    <row r="146" spans="4:4">
      <c r="D146" s="51"/>
    </row>
    <row r="147" spans="4:4">
      <c r="D147" s="51"/>
    </row>
    <row r="148" spans="4:4">
      <c r="D148" s="51"/>
    </row>
    <row r="149" spans="4:4">
      <c r="D149" s="51"/>
    </row>
    <row r="150" spans="4:4">
      <c r="D150" s="51"/>
    </row>
    <row r="151" spans="4:4">
      <c r="D151" s="51"/>
    </row>
    <row r="152" spans="4:4">
      <c r="D152" s="51"/>
    </row>
    <row r="153" spans="4:4">
      <c r="D153" s="51"/>
    </row>
    <row r="154" spans="4:4">
      <c r="D154" s="51"/>
    </row>
    <row r="155" spans="4:4">
      <c r="D155" s="51"/>
    </row>
    <row r="156" spans="4:4">
      <c r="D156" s="51"/>
    </row>
    <row r="157" spans="4:4">
      <c r="D157" s="51"/>
    </row>
    <row r="158" spans="4:4">
      <c r="D158" s="51"/>
    </row>
    <row r="159" spans="4:4">
      <c r="D159" s="51"/>
    </row>
    <row r="160" spans="4:4">
      <c r="D160" s="51"/>
    </row>
    <row r="161" spans="4:4">
      <c r="D161" s="51"/>
    </row>
    <row r="162" spans="4:4">
      <c r="D162" s="51"/>
    </row>
    <row r="163" spans="4:4">
      <c r="D163" s="51"/>
    </row>
    <row r="164" spans="4:4">
      <c r="D164" s="51"/>
    </row>
    <row r="165" spans="4:4">
      <c r="D165" s="51"/>
    </row>
    <row r="166" spans="4:4">
      <c r="D166" s="51"/>
    </row>
    <row r="167" spans="4:4">
      <c r="D167" s="51"/>
    </row>
    <row r="168" spans="4:4">
      <c r="D168" s="51"/>
    </row>
    <row r="169" spans="4:4">
      <c r="D169" s="51"/>
    </row>
    <row r="170" spans="4:4">
      <c r="D170" s="51"/>
    </row>
    <row r="171" spans="4:4">
      <c r="D171" s="51"/>
    </row>
    <row r="172" spans="4:4">
      <c r="D172" s="51"/>
    </row>
    <row r="173" spans="4:4">
      <c r="D173" s="51"/>
    </row>
    <row r="174" spans="4:4">
      <c r="D174" s="51"/>
    </row>
    <row r="175" spans="4:4">
      <c r="D175" s="51"/>
    </row>
    <row r="176" spans="4:4">
      <c r="D176" s="51"/>
    </row>
    <row r="177" spans="4:4">
      <c r="D177" s="51"/>
    </row>
    <row r="178" spans="4:4">
      <c r="D178" s="51"/>
    </row>
    <row r="179" spans="4:4">
      <c r="D179" s="51"/>
    </row>
    <row r="180" spans="4:4">
      <c r="D180" s="51"/>
    </row>
    <row r="181" spans="4:4">
      <c r="D181" s="51"/>
    </row>
    <row r="182" spans="4:4">
      <c r="D182" s="51"/>
    </row>
    <row r="183" spans="4:4">
      <c r="D183" s="51"/>
    </row>
    <row r="184" spans="4:4">
      <c r="D184" s="51"/>
    </row>
    <row r="185" spans="4:4">
      <c r="D185" s="51"/>
    </row>
    <row r="186" spans="4:4">
      <c r="D186" s="51"/>
    </row>
    <row r="187" spans="4:4">
      <c r="D187" s="51"/>
    </row>
    <row r="188" spans="4:4">
      <c r="D188" s="51"/>
    </row>
    <row r="189" spans="4:4">
      <c r="D189" s="51"/>
    </row>
    <row r="190" spans="4:4">
      <c r="D190" s="51"/>
    </row>
    <row r="191" spans="4:4">
      <c r="D191" s="51"/>
    </row>
    <row r="192" spans="4:4">
      <c r="D192" s="51"/>
    </row>
    <row r="193" spans="4:4">
      <c r="D193" s="51"/>
    </row>
    <row r="194" spans="4:4">
      <c r="D194" s="51"/>
    </row>
    <row r="195" spans="4:4">
      <c r="D195" s="51"/>
    </row>
    <row r="196" spans="4:4">
      <c r="D196" s="51"/>
    </row>
    <row r="197" spans="4:4">
      <c r="D197" s="51"/>
    </row>
    <row r="198" spans="4:4">
      <c r="D198" s="51"/>
    </row>
    <row r="199" spans="4:4">
      <c r="D199" s="51"/>
    </row>
    <row r="200" spans="4:4">
      <c r="D200" s="51"/>
    </row>
    <row r="201" spans="4:4">
      <c r="D201" s="51"/>
    </row>
    <row r="202" spans="4:4">
      <c r="D202" s="51"/>
    </row>
    <row r="203" spans="4:4">
      <c r="D203" s="51"/>
    </row>
    <row r="204" spans="4:4">
      <c r="D204" s="51"/>
    </row>
    <row r="205" spans="4:4">
      <c r="D205" s="51"/>
    </row>
    <row r="206" spans="4:4">
      <c r="D206" s="51"/>
    </row>
    <row r="207" spans="4:4">
      <c r="D207" s="51"/>
    </row>
  </sheetData>
  <mergeCells count="9">
    <mergeCell ref="A6:H6"/>
    <mergeCell ref="A2:H2"/>
    <mergeCell ref="A3:A5"/>
    <mergeCell ref="B3:B5"/>
    <mergeCell ref="C3:C5"/>
    <mergeCell ref="D3:D5"/>
    <mergeCell ref="E3:E5"/>
    <mergeCell ref="G3:G5"/>
    <mergeCell ref="H3:H5"/>
  </mergeCells>
  <dataValidations count="3">
    <dataValidation type="list" allowBlank="1" showInputMessage="1" showErrorMessage="1" sqref="A14:A17 B14:C18 A46:A202 B46:C205 A9:C13" xr:uid="{E04921C8-D065-45D5-878B-D67597C0AFAD}">
      <formula1>"Yes, No"</formula1>
    </dataValidation>
    <dataValidation type="list" allowBlank="1" showInputMessage="1" showErrorMessage="1" sqref="D9:D207" xr:uid="{127729DA-ACDA-4694-8D3D-F032460F3D68}">
      <formula1>"Account, Boolean, Date, DateTime, Duration, Email, Enum, GeoJSON, Help Text, If/Then, Image, Integer, Number, Postfix, Prefix, String, Time, URL"</formula1>
    </dataValidation>
    <dataValidation type="list" allowBlank="1" showInputMessage="1" showErrorMessage="1" sqref="G3:G5" xr:uid="{4E58D6DE-698E-4D07-86AE-FAD906F7A949}">
      <formula1>"Option 1,Option 2"</formula1>
    </dataValidation>
  </dataValidation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643FED-6542-417F-B5CA-CFE5BDF0B5E0}">
  <dimension ref="A1:H51"/>
  <sheetViews>
    <sheetView topLeftCell="A34" workbookViewId="0">
      <selection activeCell="I3" sqref="I3"/>
    </sheetView>
  </sheetViews>
  <sheetFormatPr defaultRowHeight="15"/>
  <cols>
    <col min="1" max="1" width="11.5703125" customWidth="1"/>
    <col min="2" max="2" width="13" customWidth="1"/>
    <col min="3" max="3" width="12.85546875" customWidth="1"/>
    <col min="4" max="4" width="17.85546875" customWidth="1"/>
    <col min="5" max="5" width="18.28515625" customWidth="1"/>
    <col min="6" max="6" width="58.28515625" customWidth="1"/>
    <col min="7" max="7" width="59.28515625" customWidth="1"/>
    <col min="8" max="8" width="54.28515625" customWidth="1"/>
  </cols>
  <sheetData>
    <row r="1" spans="1:8" ht="56.25">
      <c r="A1" s="58" t="s">
        <v>0</v>
      </c>
      <c r="B1" s="58" t="s">
        <v>1</v>
      </c>
      <c r="C1" s="58" t="s">
        <v>2</v>
      </c>
      <c r="D1" s="59" t="s">
        <v>3</v>
      </c>
      <c r="E1" s="59" t="s">
        <v>5</v>
      </c>
      <c r="F1" s="59" t="s">
        <v>6</v>
      </c>
      <c r="G1" s="59" t="s">
        <v>7</v>
      </c>
      <c r="H1" s="59" t="s">
        <v>8</v>
      </c>
    </row>
    <row r="2" spans="1:8" ht="18.75">
      <c r="A2" s="80" t="s">
        <v>323</v>
      </c>
      <c r="B2" s="80"/>
      <c r="C2" s="80"/>
      <c r="D2" s="80"/>
      <c r="E2" s="80"/>
      <c r="F2" s="80"/>
      <c r="G2" s="80"/>
      <c r="H2" s="80"/>
    </row>
    <row r="3" spans="1:8" ht="105">
      <c r="A3" s="51" t="s">
        <v>10</v>
      </c>
      <c r="B3" s="51"/>
      <c r="C3" s="51" t="s">
        <v>11</v>
      </c>
      <c r="D3" s="51" t="s">
        <v>86</v>
      </c>
      <c r="F3" s="5" t="s">
        <v>324</v>
      </c>
      <c r="G3" t="s">
        <v>119</v>
      </c>
    </row>
    <row r="4" spans="1:8" ht="30">
      <c r="A4" s="61" t="s">
        <v>10</v>
      </c>
      <c r="B4" s="61"/>
      <c r="C4" s="61" t="s">
        <v>11</v>
      </c>
      <c r="D4" s="61" t="s">
        <v>90</v>
      </c>
      <c r="E4" s="6" t="s">
        <v>202</v>
      </c>
      <c r="F4" s="7" t="s">
        <v>203</v>
      </c>
      <c r="G4" s="8">
        <f>IF(AND(G3="Option A"),G6,IF(AND(G3="Option B"),G30))</f>
        <v>0.5164879</v>
      </c>
      <c r="H4" s="6"/>
    </row>
    <row r="5" spans="1:8" ht="18.75">
      <c r="A5" s="80" t="s">
        <v>204</v>
      </c>
      <c r="B5" s="80"/>
      <c r="C5" s="80"/>
      <c r="D5" s="80"/>
      <c r="E5" s="80"/>
      <c r="F5" s="80"/>
      <c r="G5" s="80"/>
      <c r="H5" s="80"/>
    </row>
    <row r="6" spans="1:8" ht="30">
      <c r="A6" s="61" t="s">
        <v>10</v>
      </c>
      <c r="B6" s="61"/>
      <c r="C6" s="61" t="s">
        <v>11</v>
      </c>
      <c r="D6" s="61" t="s">
        <v>90</v>
      </c>
      <c r="E6" s="6" t="s">
        <v>202</v>
      </c>
      <c r="F6" s="7" t="s">
        <v>203</v>
      </c>
      <c r="G6" s="8">
        <f>SUM(((G14*G11)/G14),((G23*G22)/G23),((G28*G27)/G28))</f>
        <v>0.5164879</v>
      </c>
      <c r="H6" s="6"/>
    </row>
    <row r="7" spans="1:8" ht="18.75">
      <c r="A7" s="80" t="s">
        <v>205</v>
      </c>
      <c r="B7" s="80"/>
      <c r="C7" s="80"/>
      <c r="D7" s="80"/>
      <c r="E7" s="80"/>
      <c r="F7" s="80"/>
      <c r="G7" s="80"/>
      <c r="H7" s="80"/>
    </row>
    <row r="8" spans="1:8" ht="18.75">
      <c r="A8" s="80" t="s">
        <v>206</v>
      </c>
      <c r="B8" s="80"/>
      <c r="C8" s="80"/>
      <c r="D8" s="80"/>
      <c r="E8" s="80"/>
      <c r="F8" s="80"/>
      <c r="G8" s="80"/>
      <c r="H8" s="80"/>
    </row>
    <row r="9" spans="1:8" ht="105">
      <c r="A9" s="51" t="s">
        <v>10</v>
      </c>
      <c r="B9" s="51"/>
      <c r="C9" s="51" t="s">
        <v>11</v>
      </c>
      <c r="D9" s="51" t="s">
        <v>86</v>
      </c>
      <c r="E9" t="s">
        <v>200</v>
      </c>
      <c r="F9" s="5" t="s">
        <v>207</v>
      </c>
      <c r="G9" t="s">
        <v>208</v>
      </c>
    </row>
    <row r="10" spans="1:8" ht="18.75">
      <c r="A10" s="80" t="s">
        <v>208</v>
      </c>
      <c r="B10" s="80"/>
      <c r="C10" s="80"/>
      <c r="D10" s="80"/>
      <c r="E10" s="80"/>
      <c r="F10" s="80"/>
      <c r="G10" s="80"/>
      <c r="H10" s="80"/>
    </row>
    <row r="11" spans="1:8">
      <c r="A11" s="61" t="s">
        <v>10</v>
      </c>
      <c r="B11" s="61"/>
      <c r="C11" s="61" t="s">
        <v>11</v>
      </c>
      <c r="D11" s="61" t="s">
        <v>90</v>
      </c>
      <c r="E11" s="6" t="s">
        <v>209</v>
      </c>
      <c r="F11" s="6" t="s">
        <v>210</v>
      </c>
      <c r="G11" s="8">
        <f>SUM((G18*G19*G20)/G14)</f>
        <v>7.0087900000000009E-2</v>
      </c>
      <c r="H11" s="6"/>
    </row>
    <row r="12" spans="1:8">
      <c r="A12" s="49" t="s">
        <v>10</v>
      </c>
      <c r="B12" s="49"/>
      <c r="C12" s="49" t="s">
        <v>10</v>
      </c>
      <c r="D12" s="51" t="s">
        <v>12</v>
      </c>
      <c r="E12" s="49" t="s">
        <v>211</v>
      </c>
      <c r="F12" s="49" t="s">
        <v>212</v>
      </c>
      <c r="G12" s="49"/>
      <c r="H12" s="49"/>
    </row>
    <row r="13" spans="1:8" ht="30">
      <c r="A13" s="49" t="s">
        <v>10</v>
      </c>
      <c r="B13" s="51"/>
      <c r="C13" s="49" t="s">
        <v>10</v>
      </c>
      <c r="D13" s="51" t="s">
        <v>12</v>
      </c>
      <c r="E13" t="s">
        <v>213</v>
      </c>
      <c r="F13" s="5" t="s">
        <v>325</v>
      </c>
      <c r="G13" t="s">
        <v>215</v>
      </c>
    </row>
    <row r="14" spans="1:8" ht="30">
      <c r="A14" s="49" t="s">
        <v>10</v>
      </c>
      <c r="B14" s="51"/>
      <c r="C14" s="49" t="s">
        <v>10</v>
      </c>
      <c r="D14" s="51" t="s">
        <v>128</v>
      </c>
      <c r="E14" t="s">
        <v>216</v>
      </c>
      <c r="F14" s="5" t="s">
        <v>217</v>
      </c>
      <c r="G14" s="4">
        <v>40</v>
      </c>
    </row>
    <row r="15" spans="1:8">
      <c r="A15" s="49" t="s">
        <v>10</v>
      </c>
      <c r="B15" s="51"/>
      <c r="C15" s="49" t="s">
        <v>10</v>
      </c>
      <c r="D15" s="51" t="s">
        <v>12</v>
      </c>
      <c r="E15" t="s">
        <v>218</v>
      </c>
      <c r="F15" t="s">
        <v>219</v>
      </c>
      <c r="G15" s="4">
        <v>2009</v>
      </c>
    </row>
    <row r="16" spans="1:8" ht="18.75">
      <c r="A16" s="83" t="s">
        <v>220</v>
      </c>
      <c r="B16" s="83"/>
      <c r="C16" s="83"/>
      <c r="D16" s="83"/>
      <c r="E16" s="83"/>
      <c r="F16" s="83"/>
      <c r="G16" s="83"/>
      <c r="H16" s="83"/>
    </row>
    <row r="17" spans="1:8">
      <c r="A17" s="49" t="s">
        <v>10</v>
      </c>
      <c r="B17" s="49"/>
      <c r="C17" s="49" t="s">
        <v>10</v>
      </c>
      <c r="D17" s="51" t="s">
        <v>12</v>
      </c>
      <c r="E17" s="49" t="s">
        <v>211</v>
      </c>
      <c r="F17" s="49" t="s">
        <v>212</v>
      </c>
      <c r="G17" s="49" t="s">
        <v>221</v>
      </c>
      <c r="H17" s="49"/>
    </row>
    <row r="18" spans="1:8" ht="30">
      <c r="A18" s="49" t="s">
        <v>10</v>
      </c>
      <c r="C18" s="49" t="s">
        <v>10</v>
      </c>
      <c r="D18" s="51" t="s">
        <v>128</v>
      </c>
      <c r="E18" t="s">
        <v>222</v>
      </c>
      <c r="F18" s="5" t="s">
        <v>223</v>
      </c>
      <c r="G18" s="4">
        <v>1</v>
      </c>
    </row>
    <row r="19" spans="1:8" ht="30">
      <c r="A19" s="49" t="s">
        <v>10</v>
      </c>
      <c r="C19" s="49" t="s">
        <v>10</v>
      </c>
      <c r="D19" s="51" t="s">
        <v>128</v>
      </c>
      <c r="E19" t="s">
        <v>224</v>
      </c>
      <c r="F19" s="5" t="s">
        <v>225</v>
      </c>
      <c r="G19" s="4">
        <v>22.609000000000002</v>
      </c>
    </row>
    <row r="20" spans="1:8">
      <c r="A20" s="49" t="s">
        <v>10</v>
      </c>
      <c r="C20" s="49" t="s">
        <v>10</v>
      </c>
      <c r="D20" s="51" t="s">
        <v>128</v>
      </c>
      <c r="E20" t="s">
        <v>226</v>
      </c>
      <c r="F20" t="s">
        <v>227</v>
      </c>
      <c r="G20" s="4">
        <v>0.124</v>
      </c>
    </row>
    <row r="21" spans="1:8" ht="18.75">
      <c r="A21" s="80" t="s">
        <v>228</v>
      </c>
      <c r="B21" s="80"/>
      <c r="C21" s="80"/>
      <c r="D21" s="80"/>
      <c r="E21" s="80"/>
      <c r="F21" s="80"/>
      <c r="G21" s="80"/>
      <c r="H21" s="80"/>
    </row>
    <row r="22" spans="1:8">
      <c r="A22" s="61" t="s">
        <v>10</v>
      </c>
      <c r="B22" s="61"/>
      <c r="C22" s="61" t="s">
        <v>11</v>
      </c>
      <c r="D22" s="61" t="s">
        <v>90</v>
      </c>
      <c r="E22" s="6" t="s">
        <v>209</v>
      </c>
      <c r="F22" s="7" t="s">
        <v>229</v>
      </c>
      <c r="G22" s="8">
        <f>(G24*3.6)/G25</f>
        <v>0.44640000000000002</v>
      </c>
      <c r="H22" s="6"/>
    </row>
    <row r="23" spans="1:8" ht="30">
      <c r="A23" s="51" t="s">
        <v>10</v>
      </c>
      <c r="B23" s="51"/>
      <c r="C23" s="51" t="s">
        <v>10</v>
      </c>
      <c r="D23" s="51" t="s">
        <v>128</v>
      </c>
      <c r="E23" t="s">
        <v>216</v>
      </c>
      <c r="F23" s="5" t="s">
        <v>217</v>
      </c>
      <c r="G23" s="4">
        <v>40</v>
      </c>
    </row>
    <row r="24" spans="1:8" ht="30">
      <c r="A24" s="51" t="s">
        <v>10</v>
      </c>
      <c r="B24" s="51"/>
      <c r="C24" s="51" t="s">
        <v>10</v>
      </c>
      <c r="D24" s="51" t="s">
        <v>128</v>
      </c>
      <c r="E24" t="s">
        <v>230</v>
      </c>
      <c r="F24" s="5" t="s">
        <v>231</v>
      </c>
      <c r="G24" s="4">
        <v>0.124</v>
      </c>
    </row>
    <row r="25" spans="1:8" ht="30">
      <c r="A25" s="51" t="s">
        <v>10</v>
      </c>
      <c r="B25" s="51"/>
      <c r="C25" s="51" t="s">
        <v>10</v>
      </c>
      <c r="D25" s="51" t="s">
        <v>128</v>
      </c>
      <c r="E25" t="s">
        <v>232</v>
      </c>
      <c r="F25" s="5" t="s">
        <v>233</v>
      </c>
      <c r="G25" s="4">
        <v>1</v>
      </c>
    </row>
    <row r="26" spans="1:8" ht="18.75">
      <c r="A26" s="83" t="s">
        <v>234</v>
      </c>
      <c r="B26" s="83"/>
      <c r="C26" s="83"/>
      <c r="D26" s="83"/>
      <c r="E26" s="83"/>
      <c r="F26" s="83"/>
      <c r="G26" s="83"/>
      <c r="H26" s="83"/>
    </row>
    <row r="27" spans="1:8">
      <c r="A27" s="61" t="s">
        <v>10</v>
      </c>
      <c r="B27" s="61"/>
      <c r="C27" s="61" t="s">
        <v>11</v>
      </c>
      <c r="D27" s="61" t="s">
        <v>90</v>
      </c>
      <c r="E27" s="6" t="s">
        <v>209</v>
      </c>
      <c r="F27" s="7" t="s">
        <v>210</v>
      </c>
      <c r="G27" s="8">
        <f>0</f>
        <v>0</v>
      </c>
      <c r="H27" s="6"/>
    </row>
    <row r="28" spans="1:8" ht="30">
      <c r="A28" s="51" t="s">
        <v>10</v>
      </c>
      <c r="B28" s="51"/>
      <c r="C28" s="51" t="s">
        <v>10</v>
      </c>
      <c r="D28" s="51" t="s">
        <v>128</v>
      </c>
      <c r="E28" t="s">
        <v>216</v>
      </c>
      <c r="F28" s="5" t="s">
        <v>217</v>
      </c>
      <c r="G28" s="4">
        <v>40</v>
      </c>
    </row>
    <row r="29" spans="1:8" ht="18.75">
      <c r="A29" s="80" t="s">
        <v>235</v>
      </c>
      <c r="B29" s="80"/>
      <c r="C29" s="80"/>
      <c r="D29" s="80"/>
      <c r="E29" s="80"/>
      <c r="F29" s="80"/>
      <c r="G29" s="80"/>
      <c r="H29" s="80"/>
    </row>
    <row r="30" spans="1:8">
      <c r="A30" s="6" t="s">
        <v>10</v>
      </c>
      <c r="B30" s="6"/>
      <c r="C30" s="6" t="s">
        <v>11</v>
      </c>
      <c r="D30" s="61" t="s">
        <v>90</v>
      </c>
      <c r="E30" s="6" t="s">
        <v>202</v>
      </c>
      <c r="F30" s="6" t="s">
        <v>236</v>
      </c>
      <c r="G30" s="8">
        <f>SUM((G34*G35*G36),(G39*G40*G41),(G44*G45*G46),(G49*G50*G51))/G31</f>
        <v>0.22195375000000001</v>
      </c>
      <c r="H30" s="6"/>
    </row>
    <row r="31" spans="1:8" ht="45">
      <c r="A31" t="s">
        <v>10</v>
      </c>
      <c r="C31" t="s">
        <v>10</v>
      </c>
      <c r="D31" s="51" t="s">
        <v>128</v>
      </c>
      <c r="E31" t="s">
        <v>237</v>
      </c>
      <c r="F31" s="5" t="s">
        <v>326</v>
      </c>
      <c r="G31" s="4">
        <v>40</v>
      </c>
    </row>
    <row r="32" spans="1:8" ht="18.75">
      <c r="A32" s="83" t="s">
        <v>220</v>
      </c>
      <c r="B32" s="83"/>
      <c r="C32" s="83"/>
      <c r="D32" s="83"/>
      <c r="E32" s="83"/>
      <c r="F32" s="83"/>
      <c r="G32" s="83"/>
      <c r="H32" s="83"/>
    </row>
    <row r="33" spans="1:8">
      <c r="A33" s="49" t="s">
        <v>10</v>
      </c>
      <c r="B33" s="49"/>
      <c r="C33" s="49" t="s">
        <v>10</v>
      </c>
      <c r="D33" s="51" t="s">
        <v>12</v>
      </c>
      <c r="E33" s="49" t="s">
        <v>211</v>
      </c>
      <c r="F33" s="49" t="s">
        <v>212</v>
      </c>
      <c r="G33" s="49" t="s">
        <v>221</v>
      </c>
      <c r="H33" s="49"/>
    </row>
    <row r="34" spans="1:8" ht="30">
      <c r="A34" t="s">
        <v>10</v>
      </c>
      <c r="C34" t="s">
        <v>10</v>
      </c>
      <c r="D34" s="51" t="s">
        <v>128</v>
      </c>
      <c r="E34" t="s">
        <v>239</v>
      </c>
      <c r="F34" s="5" t="s">
        <v>223</v>
      </c>
      <c r="G34" s="4">
        <v>1</v>
      </c>
    </row>
    <row r="35" spans="1:8" ht="30">
      <c r="A35" t="s">
        <v>10</v>
      </c>
      <c r="C35" t="s">
        <v>10</v>
      </c>
      <c r="D35" s="51" t="s">
        <v>128</v>
      </c>
      <c r="E35" t="s">
        <v>224</v>
      </c>
      <c r="F35" s="5" t="s">
        <v>225</v>
      </c>
      <c r="G35" s="4">
        <v>22.609000000000002</v>
      </c>
    </row>
    <row r="36" spans="1:8">
      <c r="A36" t="s">
        <v>10</v>
      </c>
      <c r="C36" t="s">
        <v>10</v>
      </c>
      <c r="D36" s="51" t="s">
        <v>128</v>
      </c>
      <c r="E36" t="s">
        <v>226</v>
      </c>
      <c r="F36" t="s">
        <v>227</v>
      </c>
      <c r="G36" s="4">
        <v>0.12</v>
      </c>
    </row>
    <row r="37" spans="1:8" ht="18.75">
      <c r="A37" s="83" t="s">
        <v>220</v>
      </c>
      <c r="B37" s="83"/>
      <c r="C37" s="83"/>
      <c r="D37" s="83"/>
      <c r="E37" s="83"/>
      <c r="F37" s="83"/>
      <c r="G37" s="83"/>
      <c r="H37" s="83"/>
    </row>
    <row r="38" spans="1:8">
      <c r="A38" s="49" t="s">
        <v>10</v>
      </c>
      <c r="B38" s="49"/>
      <c r="C38" s="49" t="s">
        <v>10</v>
      </c>
      <c r="D38" s="51" t="s">
        <v>12</v>
      </c>
      <c r="E38" s="49" t="s">
        <v>211</v>
      </c>
      <c r="F38" s="49" t="s">
        <v>212</v>
      </c>
      <c r="G38" s="49" t="s">
        <v>240</v>
      </c>
      <c r="H38" s="49"/>
    </row>
    <row r="39" spans="1:8" ht="30">
      <c r="A39" t="s">
        <v>10</v>
      </c>
      <c r="C39" t="s">
        <v>10</v>
      </c>
      <c r="D39" s="51" t="s">
        <v>128</v>
      </c>
      <c r="E39" t="s">
        <v>239</v>
      </c>
      <c r="F39" s="5" t="s">
        <v>223</v>
      </c>
      <c r="G39" s="4">
        <v>1</v>
      </c>
    </row>
    <row r="40" spans="1:8" ht="30">
      <c r="A40" t="s">
        <v>10</v>
      </c>
      <c r="C40" t="s">
        <v>10</v>
      </c>
      <c r="D40" s="51" t="s">
        <v>128</v>
      </c>
      <c r="E40" t="s">
        <v>224</v>
      </c>
      <c r="F40" s="5" t="s">
        <v>225</v>
      </c>
      <c r="G40" s="4">
        <v>38.936999999999998</v>
      </c>
    </row>
    <row r="41" spans="1:8">
      <c r="A41" t="s">
        <v>10</v>
      </c>
      <c r="C41" t="s">
        <v>10</v>
      </c>
      <c r="D41" s="51" t="s">
        <v>128</v>
      </c>
      <c r="E41" t="s">
        <v>226</v>
      </c>
      <c r="F41" t="s">
        <v>227</v>
      </c>
      <c r="G41" s="4">
        <v>0.08</v>
      </c>
    </row>
    <row r="42" spans="1:8" ht="18.75">
      <c r="A42" s="83" t="s">
        <v>220</v>
      </c>
      <c r="B42" s="83"/>
      <c r="C42" s="83"/>
      <c r="D42" s="83"/>
      <c r="E42" s="83"/>
      <c r="F42" s="83"/>
      <c r="G42" s="83"/>
      <c r="H42" s="83"/>
    </row>
    <row r="43" spans="1:8">
      <c r="A43" s="49" t="s">
        <v>10</v>
      </c>
      <c r="B43" s="49"/>
      <c r="C43" s="49" t="s">
        <v>10</v>
      </c>
      <c r="D43" s="51" t="s">
        <v>12</v>
      </c>
      <c r="E43" s="49" t="s">
        <v>211</v>
      </c>
      <c r="F43" s="49" t="s">
        <v>212</v>
      </c>
      <c r="G43" s="49" t="s">
        <v>240</v>
      </c>
      <c r="H43" s="49"/>
    </row>
    <row r="44" spans="1:8" ht="30">
      <c r="A44" t="s">
        <v>10</v>
      </c>
      <c r="C44" t="s">
        <v>10</v>
      </c>
      <c r="D44" s="51" t="s">
        <v>128</v>
      </c>
      <c r="E44" t="s">
        <v>239</v>
      </c>
      <c r="F44" s="5" t="s">
        <v>223</v>
      </c>
      <c r="G44" s="4">
        <v>1</v>
      </c>
    </row>
    <row r="45" spans="1:8" ht="30">
      <c r="A45" t="s">
        <v>10</v>
      </c>
      <c r="C45" t="s">
        <v>10</v>
      </c>
      <c r="D45" s="51" t="s">
        <v>128</v>
      </c>
      <c r="E45" t="s">
        <v>224</v>
      </c>
      <c r="F45" s="5" t="s">
        <v>225</v>
      </c>
      <c r="G45" s="4">
        <v>3.5000000000000003E-2</v>
      </c>
    </row>
    <row r="46" spans="1:8">
      <c r="A46" t="s">
        <v>10</v>
      </c>
      <c r="C46" t="s">
        <v>10</v>
      </c>
      <c r="D46" s="51" t="s">
        <v>128</v>
      </c>
      <c r="E46" t="s">
        <v>226</v>
      </c>
      <c r="F46" t="s">
        <v>227</v>
      </c>
      <c r="G46" s="4">
        <v>0.06</v>
      </c>
    </row>
    <row r="47" spans="1:8" ht="18.75">
      <c r="A47" s="83" t="s">
        <v>220</v>
      </c>
      <c r="B47" s="83"/>
      <c r="C47" s="83"/>
      <c r="D47" s="83"/>
      <c r="E47" s="83"/>
      <c r="F47" s="83"/>
      <c r="G47" s="83"/>
      <c r="H47" s="83"/>
    </row>
    <row r="48" spans="1:8">
      <c r="A48" s="49" t="s">
        <v>10</v>
      </c>
      <c r="B48" s="49"/>
      <c r="C48" s="49" t="s">
        <v>10</v>
      </c>
      <c r="D48" s="51" t="s">
        <v>12</v>
      </c>
      <c r="E48" s="49" t="s">
        <v>211</v>
      </c>
      <c r="F48" s="49" t="s">
        <v>212</v>
      </c>
      <c r="G48" s="49" t="s">
        <v>240</v>
      </c>
      <c r="H48" s="49"/>
    </row>
    <row r="49" spans="1:7" ht="30">
      <c r="A49" t="s">
        <v>10</v>
      </c>
      <c r="C49" t="s">
        <v>10</v>
      </c>
      <c r="D49" s="51" t="s">
        <v>128</v>
      </c>
      <c r="E49" t="s">
        <v>239</v>
      </c>
      <c r="F49" s="5" t="s">
        <v>223</v>
      </c>
      <c r="G49" s="4">
        <v>1</v>
      </c>
    </row>
    <row r="50" spans="1:7" ht="30">
      <c r="A50" t="s">
        <v>10</v>
      </c>
      <c r="C50" t="s">
        <v>10</v>
      </c>
      <c r="D50" s="51" t="s">
        <v>128</v>
      </c>
      <c r="E50" t="s">
        <v>224</v>
      </c>
      <c r="F50" s="5" t="s">
        <v>225</v>
      </c>
      <c r="G50" s="4">
        <v>43.542999999999999</v>
      </c>
    </row>
    <row r="51" spans="1:7">
      <c r="A51" t="s">
        <v>10</v>
      </c>
      <c r="C51" t="s">
        <v>10</v>
      </c>
      <c r="D51" s="51" t="s">
        <v>128</v>
      </c>
      <c r="E51" t="s">
        <v>226</v>
      </c>
      <c r="F51" t="s">
        <v>227</v>
      </c>
      <c r="G51" s="4">
        <v>7.0000000000000007E-2</v>
      </c>
    </row>
  </sheetData>
  <mergeCells count="13">
    <mergeCell ref="A47:H47"/>
    <mergeCell ref="A21:H21"/>
    <mergeCell ref="A26:H26"/>
    <mergeCell ref="A29:H29"/>
    <mergeCell ref="A32:H32"/>
    <mergeCell ref="A37:H37"/>
    <mergeCell ref="A42:H42"/>
    <mergeCell ref="A16:H16"/>
    <mergeCell ref="A2:H2"/>
    <mergeCell ref="A5:H5"/>
    <mergeCell ref="A7:H7"/>
    <mergeCell ref="A8:H8"/>
    <mergeCell ref="A10:H10"/>
  </mergeCells>
  <dataValidations count="4">
    <dataValidation type="list" allowBlank="1" showInputMessage="1" showErrorMessage="1" sqref="D6 D17:D20 D27:D28 D48:D51 D22:D25 D30:D31 D9 D11:D15 D33:D36 D38:D41 D43:D46 D3:D4" xr:uid="{09AE278B-BA3E-41A6-A5FE-F1E3DADF55AB}">
      <formula1>"Account, Auto-Calculate, Boolean, Date, DateTime, Duration, Email, Enum, GeoJSON, Help Text, If/Then, Image, Integer, Number, Postfix, Prefix, String, Time, URL"</formula1>
    </dataValidation>
    <dataValidation type="list" allowBlank="1" showInputMessage="1" showErrorMessage="1" sqref="A11:C11 B13:B15 A6:C6 A3:C4 A27:C28 A9:C9 A22:C25" xr:uid="{31FA6B71-06C3-4028-8CCB-7893614C755E}">
      <formula1>"Yes, No"</formula1>
    </dataValidation>
    <dataValidation type="list" allowBlank="1" showInputMessage="1" showErrorMessage="1" sqref="G3" xr:uid="{266D1F47-0690-42E3-9EA4-0F73FC0C0778}">
      <formula1>"Option A, Option B"</formula1>
    </dataValidation>
    <dataValidation type="list" allowBlank="1" showInputMessage="1" showErrorMessage="1" sqref="G9" xr:uid="{0A382AFB-FD0B-457E-9B60-9C641D04E969}">
      <formula1>"Option A1, Option A2, Option A3"</formula1>
    </dataValidation>
  </dataValidations>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D27675-FD23-46A6-B300-D4C1EA8B7096}">
  <dimension ref="A1:H17"/>
  <sheetViews>
    <sheetView topLeftCell="A5" workbookViewId="0">
      <selection activeCell="G5" sqref="G5"/>
    </sheetView>
  </sheetViews>
  <sheetFormatPr defaultRowHeight="15"/>
  <cols>
    <col min="1" max="1" width="12.28515625" customWidth="1"/>
    <col min="2" max="2" width="17" customWidth="1"/>
    <col min="3" max="3" width="13" customWidth="1"/>
    <col min="4" max="5" width="18" customWidth="1"/>
    <col min="6" max="6" width="63" customWidth="1"/>
    <col min="7" max="7" width="63.7109375" customWidth="1"/>
    <col min="8" max="8" width="54.7109375" customWidth="1"/>
  </cols>
  <sheetData>
    <row r="1" spans="1:8" ht="56.25">
      <c r="A1" s="58" t="s">
        <v>0</v>
      </c>
      <c r="B1" s="58" t="s">
        <v>1</v>
      </c>
      <c r="C1" s="58" t="s">
        <v>2</v>
      </c>
      <c r="D1" s="59" t="s">
        <v>3</v>
      </c>
      <c r="E1" s="59" t="s">
        <v>5</v>
      </c>
      <c r="F1" s="59" t="s">
        <v>6</v>
      </c>
      <c r="G1" s="59" t="s">
        <v>7</v>
      </c>
      <c r="H1" s="59" t="s">
        <v>8</v>
      </c>
    </row>
    <row r="2" spans="1:8" ht="18.75">
      <c r="A2" s="80" t="s">
        <v>327</v>
      </c>
      <c r="B2" s="80"/>
      <c r="C2" s="80"/>
      <c r="D2" s="80"/>
      <c r="E2" s="80"/>
      <c r="F2" s="80"/>
      <c r="G2" s="80"/>
      <c r="H2" s="80"/>
    </row>
    <row r="3" spans="1:8">
      <c r="A3" s="6" t="s">
        <v>10</v>
      </c>
      <c r="B3" s="6"/>
      <c r="C3" s="6" t="s">
        <v>11</v>
      </c>
      <c r="D3" s="6" t="s">
        <v>90</v>
      </c>
      <c r="E3" s="6" t="s">
        <v>328</v>
      </c>
      <c r="F3" s="6" t="s">
        <v>329</v>
      </c>
      <c r="G3" s="8">
        <f>(SUM(G11,G16)*SUM(G12,G17))/SUM(G11,G16)</f>
        <v>0.70279999999999998</v>
      </c>
      <c r="H3" s="6"/>
    </row>
    <row r="4" spans="1:8" ht="18.75">
      <c r="A4" s="80" t="s">
        <v>330</v>
      </c>
      <c r="B4" s="80"/>
      <c r="C4" s="80"/>
      <c r="D4" s="80"/>
      <c r="E4" s="80"/>
      <c r="F4" s="80"/>
      <c r="G4" s="80"/>
      <c r="H4" s="80"/>
    </row>
    <row r="5" spans="1:8" ht="360">
      <c r="D5" t="s">
        <v>331</v>
      </c>
      <c r="E5" t="s">
        <v>332</v>
      </c>
      <c r="F5" s="5" t="s">
        <v>333</v>
      </c>
      <c r="G5" s="4"/>
    </row>
    <row r="6" spans="1:8">
      <c r="A6" t="s">
        <v>10</v>
      </c>
      <c r="C6" t="s">
        <v>10</v>
      </c>
      <c r="D6" t="s">
        <v>128</v>
      </c>
      <c r="E6" t="s">
        <v>269</v>
      </c>
      <c r="F6" s="5" t="s">
        <v>334</v>
      </c>
      <c r="G6" s="4">
        <v>2009</v>
      </c>
    </row>
    <row r="7" spans="1:8">
      <c r="A7" t="s">
        <v>10</v>
      </c>
      <c r="C7" t="s">
        <v>10</v>
      </c>
      <c r="D7" t="s">
        <v>128</v>
      </c>
      <c r="E7" t="s">
        <v>335</v>
      </c>
      <c r="F7" t="s">
        <v>336</v>
      </c>
      <c r="G7" s="4">
        <v>40</v>
      </c>
    </row>
    <row r="8" spans="1:8" ht="18.75">
      <c r="A8" s="80" t="s">
        <v>337</v>
      </c>
      <c r="B8" s="80"/>
      <c r="C8" s="80"/>
      <c r="D8" s="80"/>
      <c r="E8" s="80"/>
      <c r="F8" s="80"/>
      <c r="G8" s="80"/>
      <c r="H8" s="80"/>
    </row>
    <row r="9" spans="1:8">
      <c r="A9" t="s">
        <v>10</v>
      </c>
      <c r="C9" t="s">
        <v>10</v>
      </c>
      <c r="D9" t="s">
        <v>128</v>
      </c>
      <c r="E9" t="s">
        <v>338</v>
      </c>
      <c r="F9" t="s">
        <v>339</v>
      </c>
      <c r="G9" s="4" t="s">
        <v>340</v>
      </c>
    </row>
    <row r="10" spans="1:8">
      <c r="A10" t="s">
        <v>10</v>
      </c>
      <c r="C10" t="s">
        <v>10</v>
      </c>
      <c r="D10" t="s">
        <v>66</v>
      </c>
      <c r="E10" t="s">
        <v>341</v>
      </c>
      <c r="F10" t="s">
        <v>342</v>
      </c>
      <c r="G10" s="69">
        <v>40165</v>
      </c>
    </row>
    <row r="11" spans="1:8">
      <c r="A11" t="s">
        <v>10</v>
      </c>
      <c r="C11" t="s">
        <v>10</v>
      </c>
      <c r="D11" t="s">
        <v>128</v>
      </c>
      <c r="E11" t="s">
        <v>216</v>
      </c>
      <c r="F11" t="s">
        <v>343</v>
      </c>
      <c r="G11" s="4">
        <v>1444</v>
      </c>
    </row>
    <row r="12" spans="1:8">
      <c r="A12" t="s">
        <v>10</v>
      </c>
      <c r="C12" t="s">
        <v>10</v>
      </c>
      <c r="D12" t="s">
        <v>128</v>
      </c>
      <c r="E12" t="s">
        <v>209</v>
      </c>
      <c r="F12" t="s">
        <v>344</v>
      </c>
      <c r="G12" s="4">
        <v>0</v>
      </c>
    </row>
    <row r="13" spans="1:8" ht="18.75">
      <c r="A13" s="80" t="s">
        <v>337</v>
      </c>
      <c r="B13" s="80"/>
      <c r="C13" s="80"/>
      <c r="D13" s="80"/>
      <c r="E13" s="80"/>
      <c r="F13" s="80"/>
      <c r="G13" s="80"/>
      <c r="H13" s="80"/>
    </row>
    <row r="14" spans="1:8">
      <c r="A14" t="s">
        <v>10</v>
      </c>
      <c r="C14" t="s">
        <v>10</v>
      </c>
      <c r="D14" t="s">
        <v>128</v>
      </c>
      <c r="E14" t="s">
        <v>338</v>
      </c>
      <c r="F14" t="s">
        <v>339</v>
      </c>
      <c r="G14" s="4" t="s">
        <v>345</v>
      </c>
    </row>
    <row r="15" spans="1:8">
      <c r="A15" t="s">
        <v>10</v>
      </c>
      <c r="C15" t="s">
        <v>10</v>
      </c>
      <c r="D15" t="s">
        <v>66</v>
      </c>
      <c r="E15" t="s">
        <v>341</v>
      </c>
      <c r="F15" t="s">
        <v>342</v>
      </c>
      <c r="G15" s="69">
        <v>40108</v>
      </c>
    </row>
    <row r="16" spans="1:8">
      <c r="A16" t="s">
        <v>10</v>
      </c>
      <c r="C16" t="s">
        <v>10</v>
      </c>
      <c r="D16" t="s">
        <v>128</v>
      </c>
      <c r="E16" t="s">
        <v>216</v>
      </c>
      <c r="F16" t="s">
        <v>343</v>
      </c>
      <c r="G16" s="4">
        <v>161</v>
      </c>
    </row>
    <row r="17" spans="1:7">
      <c r="A17" t="s">
        <v>10</v>
      </c>
      <c r="C17" t="s">
        <v>10</v>
      </c>
      <c r="D17" t="s">
        <v>128</v>
      </c>
      <c r="E17" t="s">
        <v>209</v>
      </c>
      <c r="F17" t="s">
        <v>344</v>
      </c>
      <c r="G17" s="4">
        <v>0.70279999999999998</v>
      </c>
    </row>
  </sheetData>
  <mergeCells count="4">
    <mergeCell ref="A2:H2"/>
    <mergeCell ref="A4:H4"/>
    <mergeCell ref="A8:H8"/>
    <mergeCell ref="A13:H13"/>
  </mergeCells>
  <dataValidations count="2">
    <dataValidation type="list" allowBlank="1" showInputMessage="1" showErrorMessage="1" sqref="A3:C3 A5:C6 A9:C12 A14:C17" xr:uid="{F353C5B0-20A1-4B42-A128-EFA09C4E3C0F}">
      <formula1>"Yes,No"</formula1>
    </dataValidation>
    <dataValidation type="list" allowBlank="1" showInputMessage="1" showErrorMessage="1" sqref="D3 D5:D6 D9:D12 D14:D17" xr:uid="{FC559274-BA83-4AD5-AA93-D7EF23C345A5}">
      <formula1>"Account, Auto-Calculate, Boolean, Date, DateTime, Duration, Email, Enum, GeoJSON, Help Text, If/Then, Image, Integer, Number, Postfix, Prefix, String, Time, URL"</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976136-157E-4087-B901-0E82C446D74B}">
  <dimension ref="A1:H31"/>
  <sheetViews>
    <sheetView topLeftCell="A26" workbookViewId="0">
      <selection activeCell="I3" sqref="I3"/>
    </sheetView>
  </sheetViews>
  <sheetFormatPr defaultRowHeight="15"/>
  <cols>
    <col min="1" max="1" width="18.140625" bestFit="1" customWidth="1"/>
    <col min="2" max="2" width="24.5703125" bestFit="1" customWidth="1"/>
    <col min="3" max="3" width="29.28515625" bestFit="1" customWidth="1"/>
    <col min="4" max="4" width="16.140625" bestFit="1" customWidth="1"/>
    <col min="5" max="5" width="13.42578125" bestFit="1" customWidth="1"/>
    <col min="6" max="6" width="69.42578125" bestFit="1" customWidth="1"/>
    <col min="7" max="7" width="31.5703125" bestFit="1" customWidth="1"/>
    <col min="8" max="8" width="52.85546875" customWidth="1"/>
  </cols>
  <sheetData>
    <row r="1" spans="1:8" ht="18.75">
      <c r="A1" s="59" t="s">
        <v>0</v>
      </c>
      <c r="B1" s="59" t="s">
        <v>1</v>
      </c>
      <c r="C1" s="59" t="s">
        <v>2</v>
      </c>
      <c r="D1" s="59" t="s">
        <v>3</v>
      </c>
      <c r="E1" s="59" t="s">
        <v>5</v>
      </c>
      <c r="F1" s="59" t="s">
        <v>6</v>
      </c>
      <c r="G1" s="59" t="s">
        <v>7</v>
      </c>
      <c r="H1" s="59" t="s">
        <v>8</v>
      </c>
    </row>
    <row r="2" spans="1:8" ht="18.75">
      <c r="A2" s="80" t="s">
        <v>346</v>
      </c>
      <c r="B2" s="80"/>
      <c r="C2" s="80"/>
      <c r="D2" s="80"/>
      <c r="E2" s="80"/>
      <c r="F2" s="80"/>
      <c r="G2" s="80"/>
      <c r="H2" s="80"/>
    </row>
    <row r="3" spans="1:8">
      <c r="A3" t="s">
        <v>10</v>
      </c>
      <c r="C3" t="s">
        <v>11</v>
      </c>
      <c r="D3" t="s">
        <v>86</v>
      </c>
      <c r="E3" t="s">
        <v>242</v>
      </c>
      <c r="F3" t="s">
        <v>347</v>
      </c>
      <c r="G3" s="4" t="s">
        <v>11</v>
      </c>
    </row>
    <row r="4" spans="1:8">
      <c r="A4" t="s">
        <v>10</v>
      </c>
      <c r="C4" t="s">
        <v>11</v>
      </c>
      <c r="D4" t="s">
        <v>86</v>
      </c>
      <c r="E4" t="s">
        <v>242</v>
      </c>
      <c r="F4" t="s">
        <v>348</v>
      </c>
      <c r="G4" s="4" t="s">
        <v>349</v>
      </c>
    </row>
    <row r="5" spans="1:8">
      <c r="A5" t="s">
        <v>10</v>
      </c>
      <c r="C5" t="s">
        <v>11</v>
      </c>
      <c r="D5" t="s">
        <v>86</v>
      </c>
      <c r="E5" t="s">
        <v>242</v>
      </c>
      <c r="F5" t="s">
        <v>350</v>
      </c>
      <c r="G5" s="4" t="s">
        <v>10</v>
      </c>
    </row>
    <row r="6" spans="1:8">
      <c r="A6" t="s">
        <v>10</v>
      </c>
      <c r="C6" t="s">
        <v>11</v>
      </c>
      <c r="D6" t="s">
        <v>86</v>
      </c>
      <c r="E6" t="s">
        <v>242</v>
      </c>
      <c r="F6" t="s">
        <v>351</v>
      </c>
      <c r="G6" s="4" t="s">
        <v>352</v>
      </c>
    </row>
    <row r="7" spans="1:8" ht="18.75">
      <c r="A7" s="80" t="s">
        <v>353</v>
      </c>
      <c r="B7" s="80"/>
      <c r="C7" s="80"/>
      <c r="D7" s="80"/>
      <c r="E7" s="80"/>
      <c r="F7" s="80"/>
      <c r="G7" s="80"/>
      <c r="H7" s="80"/>
    </row>
    <row r="8" spans="1:8">
      <c r="A8" s="6" t="s">
        <v>10</v>
      </c>
      <c r="B8" s="6"/>
      <c r="C8" s="6" t="s">
        <v>11</v>
      </c>
      <c r="D8" s="6" t="s">
        <v>90</v>
      </c>
      <c r="E8" s="6" t="s">
        <v>354</v>
      </c>
      <c r="F8" s="6" t="s">
        <v>355</v>
      </c>
      <c r="G8" s="8">
        <f>IF(AND(G3="Yes"),G10,IF(AND(G3="No",G4="Grid is located in LDC/SIDs/URC"),G15,IF(AND(G3="No",G4="Isolated System"),G24,IF(AND(G3="No",G4="Neither"),G15))))</f>
        <v>0.68500000000000005</v>
      </c>
      <c r="H8" s="6"/>
    </row>
    <row r="9" spans="1:8" ht="18.75">
      <c r="A9" s="80" t="s">
        <v>356</v>
      </c>
      <c r="B9" s="80"/>
      <c r="C9" s="80"/>
      <c r="D9" s="80"/>
      <c r="E9" s="80"/>
      <c r="F9" s="80"/>
      <c r="G9" s="80"/>
      <c r="H9" s="80"/>
    </row>
    <row r="10" spans="1:8">
      <c r="A10" s="6" t="s">
        <v>10</v>
      </c>
      <c r="B10" s="6"/>
      <c r="C10" s="6" t="s">
        <v>11</v>
      </c>
      <c r="D10" s="6" t="s">
        <v>90</v>
      </c>
      <c r="E10" s="6" t="s">
        <v>354</v>
      </c>
      <c r="F10" s="6" t="s">
        <v>357</v>
      </c>
      <c r="G10" s="8">
        <f>G11*G12+'Tool 07 Build Margin'!G3*G13</f>
        <v>0</v>
      </c>
      <c r="H10" s="6"/>
    </row>
    <row r="11" spans="1:8">
      <c r="A11" s="6" t="s">
        <v>10</v>
      </c>
      <c r="B11" s="6"/>
      <c r="C11" s="6" t="s">
        <v>11</v>
      </c>
      <c r="D11" s="6" t="s">
        <v>86</v>
      </c>
      <c r="E11" s="6" t="s">
        <v>358</v>
      </c>
      <c r="F11" s="6" t="s">
        <v>359</v>
      </c>
      <c r="G11" s="8">
        <f>'Tool 07 Average OM'!G4</f>
        <v>0.5164879</v>
      </c>
      <c r="H11" s="6"/>
    </row>
    <row r="12" spans="1:8">
      <c r="A12" s="6" t="s">
        <v>10</v>
      </c>
      <c r="B12" s="6"/>
      <c r="C12" s="6" t="s">
        <v>11</v>
      </c>
      <c r="D12" s="6" t="s">
        <v>86</v>
      </c>
      <c r="E12" s="6" t="s">
        <v>360</v>
      </c>
      <c r="F12" s="6" t="s">
        <v>361</v>
      </c>
      <c r="G12" s="8" t="b">
        <f>IF(AND(G3="Yes",G5="Yes",G6="All Other Projects"),0.5,IF(AND(G3="Yes",G5="No",G6="All Other Projects"),0.25,IF(AND(G3="Yes",G5="Yes",G6="Wind and Solar Power Generation"),0.75,IF(AND(G3="Yes",G5="No",G6="Wind and Solar Power Generation"),0.75))))</f>
        <v>0</v>
      </c>
      <c r="H12" s="8"/>
    </row>
    <row r="13" spans="1:8">
      <c r="A13" s="6" t="s">
        <v>10</v>
      </c>
      <c r="B13" s="6"/>
      <c r="C13" s="6" t="s">
        <v>11</v>
      </c>
      <c r="D13" s="6" t="s">
        <v>86</v>
      </c>
      <c r="E13" s="6" t="s">
        <v>362</v>
      </c>
      <c r="F13" s="6" t="s">
        <v>363</v>
      </c>
      <c r="G13" s="8" t="b">
        <f>IF(AND(G3="Yes",G5="Yes",G6="All Other Projects"),0.5,IF(AND(G3="Yes",G5="No",G6="All Other Projects"),0.75,IF(AND(G3="Yes",G5="Yes",G6="Wind and Solar Power Generation"),0.25,IF(AND(G3="Yes",G5="No",G6="Wind and Solar Power Generation"),0.25))))</f>
        <v>0</v>
      </c>
      <c r="H13" s="6"/>
    </row>
    <row r="14" spans="1:8" ht="18.75">
      <c r="A14" s="80" t="s">
        <v>364</v>
      </c>
      <c r="B14" s="80"/>
      <c r="C14" s="80"/>
      <c r="D14" s="80"/>
      <c r="E14" s="80"/>
      <c r="F14" s="80"/>
      <c r="G14" s="80"/>
      <c r="H14" s="80"/>
    </row>
    <row r="15" spans="1:8">
      <c r="A15" s="6" t="s">
        <v>10</v>
      </c>
      <c r="B15" s="6"/>
      <c r="C15" s="6" t="s">
        <v>11</v>
      </c>
      <c r="D15" s="6" t="s">
        <v>90</v>
      </c>
      <c r="E15" s="6" t="s">
        <v>354</v>
      </c>
      <c r="F15" s="6" t="s">
        <v>357</v>
      </c>
      <c r="G15" s="8">
        <f>G22*G16+G18*G17</f>
        <v>0</v>
      </c>
      <c r="H15" s="6"/>
    </row>
    <row r="16" spans="1:8">
      <c r="A16" s="6" t="s">
        <v>10</v>
      </c>
      <c r="B16" s="6"/>
      <c r="C16" s="6" t="s">
        <v>11</v>
      </c>
      <c r="D16" s="6" t="s">
        <v>86</v>
      </c>
      <c r="E16" s="6" t="s">
        <v>360</v>
      </c>
      <c r="F16" s="6" t="s">
        <v>361</v>
      </c>
      <c r="G16" s="8" t="b">
        <f>IF(G3="No",IF(AND(G4="Grid is located in LDC/SIDs/URC"),1,IF(AND(G3="No",G4="Neither",G5="Yes",G6="All Other Projects"),0.5,IF(AND(G3="No",G4="Neither",G5="No",G6="All Other Projects"),0.25,IF(AND(G3="No",G4="Neither",G5="Yes",G6="Wind and Solar Power Generation"),0.75,IF(AND(G3="No",G4="Neither",G5="No",G6="Wind and Solar Power Generation"),0.75))))))</f>
        <v>0</v>
      </c>
      <c r="H16" s="8"/>
    </row>
    <row r="17" spans="1:8">
      <c r="A17" s="6" t="s">
        <v>10</v>
      </c>
      <c r="B17" s="6"/>
      <c r="C17" s="6" t="s">
        <v>11</v>
      </c>
      <c r="D17" s="6" t="s">
        <v>86</v>
      </c>
      <c r="E17" s="6" t="s">
        <v>362</v>
      </c>
      <c r="F17" s="6" t="s">
        <v>363</v>
      </c>
      <c r="G17" s="8" t="b">
        <f>IF(G3="No",IF(AND(G4="Grid is located in LDC/SIDs/URC"),1,IF(AND(G3="No",G4="Neither",G5="Yes",G6="All Other Projects"),0.5,IF(AND(G3="No",G4="Neither",G5="No",G6="All Other Projects"),0.75,IF(AND(G3="No",G4="Neither",G5="Yes",G6="Wind and Solar Power Generation"),0.25,IF(AND(G3="No",G4="Neither",G5="No",G6="Wind and Solar Power Generation"),0.25))))))</f>
        <v>0</v>
      </c>
      <c r="H17" s="6"/>
    </row>
    <row r="18" spans="1:8">
      <c r="A18" s="6" t="s">
        <v>10</v>
      </c>
      <c r="B18" s="6"/>
      <c r="C18" s="6" t="s">
        <v>11</v>
      </c>
      <c r="D18" s="6" t="s">
        <v>86</v>
      </c>
      <c r="E18" s="6" t="s">
        <v>328</v>
      </c>
      <c r="F18" s="6" t="s">
        <v>329</v>
      </c>
      <c r="G18" s="8" t="b">
        <f>IF(AND(G19="Yes",G4="Neither",G20="Less than or equal",G21="Yes"),0.326,IF(AND(G19="Yes",G4="Neither",G20="Less than or equal",G21="No"),0.568,IF(AND(G19="Yes",G4="Neither",G20="More than or equal"),0,IF(AND(G19="No",G4="Grid is located in LDC/SIDs/URC"),'Tool 07 Build Margin'!G3))))</f>
        <v>0</v>
      </c>
      <c r="H18" s="6"/>
    </row>
    <row r="19" spans="1:8">
      <c r="A19" t="s">
        <v>10</v>
      </c>
      <c r="C19" t="s">
        <v>11</v>
      </c>
      <c r="D19" t="s">
        <v>86</v>
      </c>
      <c r="E19" t="s">
        <v>242</v>
      </c>
      <c r="F19" s="5" t="s">
        <v>365</v>
      </c>
      <c r="G19" s="4" t="s">
        <v>11</v>
      </c>
    </row>
    <row r="20" spans="1:8" ht="45">
      <c r="A20" t="s">
        <v>10</v>
      </c>
      <c r="C20" t="s">
        <v>11</v>
      </c>
      <c r="D20" t="s">
        <v>86</v>
      </c>
      <c r="E20" t="s">
        <v>242</v>
      </c>
      <c r="F20" s="5" t="s">
        <v>366</v>
      </c>
      <c r="G20" s="4" t="s">
        <v>367</v>
      </c>
    </row>
    <row r="21" spans="1:8" ht="30">
      <c r="A21" t="s">
        <v>10</v>
      </c>
      <c r="C21" t="s">
        <v>11</v>
      </c>
      <c r="D21" t="s">
        <v>86</v>
      </c>
      <c r="E21" t="s">
        <v>242</v>
      </c>
      <c r="F21" s="5" t="s">
        <v>368</v>
      </c>
      <c r="G21" s="4" t="s">
        <v>10</v>
      </c>
    </row>
    <row r="22" spans="1:8">
      <c r="A22" s="6" t="s">
        <v>10</v>
      </c>
      <c r="B22" s="6"/>
      <c r="C22" s="6" t="s">
        <v>11</v>
      </c>
      <c r="D22" s="6" t="s">
        <v>86</v>
      </c>
      <c r="E22" s="6" t="s">
        <v>358</v>
      </c>
      <c r="F22" s="6" t="s">
        <v>359</v>
      </c>
      <c r="G22" s="8">
        <f>IF(AND('Tool 07 Average OM'!G3="Option A"),'Tool 07 Average OM'!G6,IF('Tool 07 Average OM'!G3="Option B",'Tool 07 Average OM'!G30))</f>
        <v>0.5164879</v>
      </c>
      <c r="H22" s="6"/>
    </row>
    <row r="23" spans="1:8" ht="18.75">
      <c r="A23" s="80" t="s">
        <v>369</v>
      </c>
      <c r="B23" s="80"/>
      <c r="C23" s="80"/>
      <c r="D23" s="80"/>
      <c r="E23" s="80"/>
      <c r="F23" s="80"/>
      <c r="G23" s="80"/>
      <c r="H23" s="80"/>
    </row>
    <row r="24" spans="1:8">
      <c r="A24" s="6" t="s">
        <v>10</v>
      </c>
      <c r="B24" s="6"/>
      <c r="C24" s="6" t="s">
        <v>11</v>
      </c>
      <c r="D24" s="6" t="s">
        <v>86</v>
      </c>
      <c r="E24" s="6" t="s">
        <v>354</v>
      </c>
      <c r="F24" s="6" t="s">
        <v>357</v>
      </c>
      <c r="G24" s="8">
        <f>IF(AND(G29="Single"),G27*G25+G28*G26,IF(AND(G29="Multiple",G30="Isolated grid system with only liquid fuel power plant"),G27*G25+G28*G26,IF(AND(G29="Multiple",G30="Isolated grid systems with multiple fuel and technology types without combined cycle power plants",G31="No"),0.4,IF(AND(G29="Multiple",G30="Isolated grid systems with multiple fuel and technology types without combined cycle power plants",G31="Yes"),0.32,IF(AND(G29="Multiple",G30="Isolated grid systems with multiple fuel and technology types with combined cycle power plants",G31="No"),0.27,IF(AND(G29="Multiple",G30="Isolated grid systems with multiple fuel and technology types with combined cycle power plants",G31="Yes"),0.2))))))</f>
        <v>0.68500000000000005</v>
      </c>
      <c r="H24" s="6"/>
    </row>
    <row r="25" spans="1:8">
      <c r="A25" s="6" t="s">
        <v>10</v>
      </c>
      <c r="B25" s="6"/>
      <c r="C25" s="6" t="s">
        <v>11</v>
      </c>
      <c r="D25" s="6" t="s">
        <v>86</v>
      </c>
      <c r="E25" s="6" t="s">
        <v>360</v>
      </c>
      <c r="F25" s="6" t="s">
        <v>361</v>
      </c>
      <c r="G25" s="8">
        <f>IF(G3="No",IF(AND(G4="Grid is located in LDC/SIDs/URC"),FALSE,IF(AND(G3="No",G4="Isolated System",G5="Yes",G6="All Other Projects"),0.5,IF(AND(G3="No",G4="Isolated System",G5="No",G6="All Other Projects"),0.25,IF(AND(G3="No",G4="Isolated System",G5="Yes",G6="Wind and Solar Power Generation"),0.75,IF(AND(G3="No",G4="Isolated System",G5="No",G6="Wind and Solar Power Generation"),0.75))))))</f>
        <v>0.5</v>
      </c>
      <c r="H25" s="8"/>
    </row>
    <row r="26" spans="1:8">
      <c r="A26" s="6" t="s">
        <v>10</v>
      </c>
      <c r="B26" s="6"/>
      <c r="C26" s="6" t="s">
        <v>11</v>
      </c>
      <c r="D26" s="6" t="s">
        <v>86</v>
      </c>
      <c r="E26" s="6" t="s">
        <v>362</v>
      </c>
      <c r="F26" s="6" t="s">
        <v>363</v>
      </c>
      <c r="G26" s="8">
        <f>IF(G3="No",IF(AND(G4="Grid is located in LDC/SIDs/URC"),FALSE,IF(AND(G3="No",G4="Isolated System",G5="Yes",G6="All Other Projects"),0.5,IF(AND(G3="No",G4="Isolated System",G5="No",G6="All Other Projects"),0.75,IF(AND(G3="No",G4="Isolated System",G5="Yes",G6="Wind and Solar Power Generation"),0.25,IF(AND(G3="No",G4="Isolated System",G5="No",G6="Wind and Solar Power Generation"),0.25))))))</f>
        <v>0.5</v>
      </c>
      <c r="H26" s="6"/>
    </row>
    <row r="27" spans="1:8">
      <c r="A27" s="6" t="s">
        <v>10</v>
      </c>
      <c r="B27" s="6"/>
      <c r="C27" s="6" t="s">
        <v>11</v>
      </c>
      <c r="D27" s="6" t="s">
        <v>86</v>
      </c>
      <c r="E27" s="6" t="s">
        <v>358</v>
      </c>
      <c r="F27" s="6" t="s">
        <v>359</v>
      </c>
      <c r="G27" s="8">
        <f>IF(AND(G29="Single"),0.79,IF(AND(G29="Multiple",G30="Isolated grid system with only liquid fuel power plant"),0.79))</f>
        <v>0.79</v>
      </c>
      <c r="H27" s="6"/>
    </row>
    <row r="28" spans="1:8">
      <c r="A28" s="6" t="s">
        <v>10</v>
      </c>
      <c r="B28" s="6"/>
      <c r="C28" s="6" t="s">
        <v>11</v>
      </c>
      <c r="D28" s="6" t="s">
        <v>86</v>
      </c>
      <c r="E28" s="6" t="s">
        <v>328</v>
      </c>
      <c r="F28" s="6" t="s">
        <v>329</v>
      </c>
      <c r="G28" s="8">
        <f>IF(AND(G29="Single"),0.58,IF(AND(G29="Multiple",G30="Isolated grid system with only liquid fuel power plant"),0.58))</f>
        <v>0.57999999999999996</v>
      </c>
      <c r="H28" s="6"/>
    </row>
    <row r="29" spans="1:8" ht="30">
      <c r="A29" t="s">
        <v>10</v>
      </c>
      <c r="C29" t="s">
        <v>11</v>
      </c>
      <c r="E29" t="s">
        <v>242</v>
      </c>
      <c r="F29" s="5" t="s">
        <v>370</v>
      </c>
      <c r="G29" s="4" t="s">
        <v>371</v>
      </c>
      <c r="H29" s="5" t="s">
        <v>372</v>
      </c>
    </row>
    <row r="30" spans="1:8" ht="75">
      <c r="A30" t="s">
        <v>10</v>
      </c>
      <c r="C30" t="s">
        <v>11</v>
      </c>
      <c r="E30" t="s">
        <v>242</v>
      </c>
      <c r="F30" t="s">
        <v>373</v>
      </c>
      <c r="G30" s="33" t="s">
        <v>374</v>
      </c>
      <c r="H30" s="5" t="s">
        <v>375</v>
      </c>
    </row>
    <row r="31" spans="1:8">
      <c r="A31" t="s">
        <v>10</v>
      </c>
      <c r="C31" t="s">
        <v>11</v>
      </c>
      <c r="E31" t="s">
        <v>242</v>
      </c>
      <c r="F31" t="s">
        <v>376</v>
      </c>
      <c r="G31" s="4" t="s">
        <v>10</v>
      </c>
    </row>
  </sheetData>
  <mergeCells count="5">
    <mergeCell ref="A2:H2"/>
    <mergeCell ref="A7:H7"/>
    <mergeCell ref="A9:H9"/>
    <mergeCell ref="A14:H14"/>
    <mergeCell ref="A23:H23"/>
  </mergeCells>
  <dataValidations count="7">
    <dataValidation type="list" allowBlank="1" showInputMessage="1" showErrorMessage="1" sqref="G4" xr:uid="{A18B2796-69AA-40A4-89A6-40908B5BAFA6}">
      <formula1>"Grid is located in LDC/SIDs/URC, Isolated System,Neither"</formula1>
    </dataValidation>
    <dataValidation type="list" allowBlank="1" showInputMessage="1" showErrorMessage="1" sqref="G30" xr:uid="{BB0EF294-5516-4132-8370-4BE8112E6127}">
      <formula1>"Isolated grid system with only liquid fuel power plant, Isolated grid systems with multiple fuel and technology types without combined cycle power plants, Isolated grid systems with multiple fuel and technology types with combined cycle power plants"</formula1>
    </dataValidation>
    <dataValidation type="list" allowBlank="1" showInputMessage="1" showErrorMessage="1" sqref="G29" xr:uid="{464282C3-3CA0-4200-9EAB-077B8AF2E8DC}">
      <formula1>"Single, Multiple"</formula1>
    </dataValidation>
    <dataValidation type="list" allowBlank="1" showInputMessage="1" showErrorMessage="1" sqref="G20" xr:uid="{DE8BC974-D45B-444D-A0A4-3BF19F74A5C2}">
      <formula1>"Less than or equal, More than or equal"</formula1>
    </dataValidation>
    <dataValidation type="list" allowBlank="1" showInputMessage="1" showErrorMessage="1" sqref="G6" xr:uid="{945ADF55-DBD2-42E1-9B99-740332C3279F}">
      <formula1>"Wind and Solar Power Generation,All Other Projects"</formula1>
    </dataValidation>
    <dataValidation type="list" allowBlank="1" showInputMessage="1" showErrorMessage="1" sqref="D10:D13 D3:D6 D8 D24:D31 D15:D22" xr:uid="{01F4BB56-4D7F-42E8-B6F6-695126737EA1}">
      <formula1>"Account, Auto-Calculate, Boolean, Date, DateTime, Duration, Email, Enum, GeoJSON, Help Text, If/Then, Image, Integer, Number, Postfix, Prefix, String, Time, URL"</formula1>
    </dataValidation>
    <dataValidation type="list" allowBlank="1" showInputMessage="1" showErrorMessage="1" sqref="G31 G5 A15:C22 G21 A8:C8 G3 A3:C6 G19 A10:C13 A24:C31" xr:uid="{B5C75227-CAA1-4FC4-98C1-5AB30F1ED173}">
      <formula1>"Yes,No"</formula1>
    </dataValidation>
  </dataValidations>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activity xmlns="65777255-547c-4997-b980-b8ec387fc921"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5A2A71156DC7A845931FA815841BBBE9" ma:contentTypeVersion="10" ma:contentTypeDescription="Create a new document." ma:contentTypeScope="" ma:versionID="b1f45c10e5caf0d189127614f5056fc7">
  <xsd:schema xmlns:xsd="http://www.w3.org/2001/XMLSchema" xmlns:xs="http://www.w3.org/2001/XMLSchema" xmlns:p="http://schemas.microsoft.com/office/2006/metadata/properties" xmlns:ns3="65777255-547c-4997-b980-b8ec387fc921" xmlns:ns4="544e15c9-ee33-4574-8cbe-20a29a71700b" targetNamespace="http://schemas.microsoft.com/office/2006/metadata/properties" ma:root="true" ma:fieldsID="044f9936e3ce3522379328a7d61e0b3a" ns3:_="" ns4:_="">
    <xsd:import namespace="65777255-547c-4997-b980-b8ec387fc921"/>
    <xsd:import namespace="544e15c9-ee33-4574-8cbe-20a29a71700b"/>
    <xsd:element name="properties">
      <xsd:complexType>
        <xsd:sequence>
          <xsd:element name="documentManagement">
            <xsd:complexType>
              <xsd:all>
                <xsd:element ref="ns3:MediaServiceMetadata" minOccurs="0"/>
                <xsd:element ref="ns3:MediaServiceFastMetadata" minOccurs="0"/>
                <xsd:element ref="ns3:_activity" minOccurs="0"/>
                <xsd:element ref="ns4:SharedWithUsers" minOccurs="0"/>
                <xsd:element ref="ns4:SharedWithDetails" minOccurs="0"/>
                <xsd:element ref="ns4:SharingHintHash" minOccurs="0"/>
                <xsd:element ref="ns3:MediaServiceAutoTags" minOccurs="0"/>
                <xsd:element ref="ns3:MediaServiceOCR"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5777255-547c-4997-b980-b8ec387fc92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_activity" ma:index="10" nillable="true" ma:displayName="_activity" ma:hidden="true" ma:internalName="_activity">
      <xsd:simpleType>
        <xsd:restriction base="dms:Note"/>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44e15c9-ee33-4574-8cbe-20a29a71700b"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SharingHintHash" ma:index="13"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1BBE09F-27DA-4238-94A2-7D3193B391A4}"/>
</file>

<file path=customXml/itemProps2.xml><?xml version="1.0" encoding="utf-8"?>
<ds:datastoreItem xmlns:ds="http://schemas.openxmlformats.org/officeDocument/2006/customXml" ds:itemID="{EE84D830-D5D9-47DB-B00B-DF9E451FB3AE}"/>
</file>

<file path=customXml/itemProps3.xml><?xml version="1.0" encoding="utf-8"?>
<ds:datastoreItem xmlns:ds="http://schemas.openxmlformats.org/officeDocument/2006/customXml" ds:itemID="{8923EFBB-D5B1-4BC7-B2B3-01394A9063D5}"/>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Jailine Molina</dc:creator>
  <cp:keywords/>
  <dc:description/>
  <cp:lastModifiedBy>Jailine Molina</cp:lastModifiedBy>
  <cp:revision/>
  <dcterms:created xsi:type="dcterms:W3CDTF">2023-06-12T17:26:31Z</dcterms:created>
  <dcterms:modified xsi:type="dcterms:W3CDTF">2024-02-26T17:08:47Z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0x0101005A2A71156DC7A845931FA815841BBBE9</vt:lpwstr>
  </property>
</Properties>
</file>