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drawings/drawing2.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envisionblockchain-my.sharepoint.com/personal/daniel_norkin_envisionblockchain_com/Documents/Marketing/Clients/UNFCCC/UNFCCC Project Documentation/UNFCCC 16 Methodologies/AMS-III.AV/"/>
    </mc:Choice>
  </mc:AlternateContent>
  <xr:revisionPtr revIDLastSave="47" documentId="8_{F784DBCD-D66A-4101-9AF1-204E69FB6364}" xr6:coauthVersionLast="47" xr6:coauthVersionMax="47" xr10:uidLastSave="{0896E783-9ED2-4352-B779-6859242BA967}"/>
  <bookViews>
    <workbookView xWindow="-120" yWindow="-120" windowWidth="29040" windowHeight="15840" xr2:uid="{75BD7C73-3A0F-415B-8BAE-3D12A35FD40F}"/>
  </bookViews>
  <sheets>
    <sheet name="AMS-III.AV Mainframe" sheetId="1" r:id="rId1"/>
    <sheet name="Tool 01" sheetId="2" r:id="rId2"/>
    <sheet name="(Revised) Tool 03" sheetId="6" r:id="rId3"/>
    <sheet name="Tool 05.1" sheetId="7" r:id="rId4"/>
    <sheet name="Tool 05.3 Default Values" sheetId="9" r:id="rId5"/>
    <sheet name="Tool 05.2 Power Plants" sheetId="8" r:id="rId6"/>
    <sheet name="Tool 19" sheetId="3" r:id="rId7"/>
    <sheet name="Dropdown Items" sheetId="4" r:id="rId8"/>
    <sheet name="Logic Maps " sheetId="5" r:id="rId9"/>
    <sheet name="Tool 21" sheetId="10" r:id="rId10"/>
    <sheet name="Tool 30" sheetId="11" r:id="rId11"/>
    <sheet name="IWA Properties" sheetId="12"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7" i="7" l="1"/>
  <c r="H80" i="1"/>
  <c r="G33" i="6"/>
  <c r="G17" i="7"/>
  <c r="G12" i="7"/>
  <c r="G7" i="7"/>
  <c r="G38" i="7"/>
  <c r="C11" i="11"/>
  <c r="C4" i="11"/>
  <c r="C3" i="11"/>
  <c r="C2" i="11"/>
  <c r="G35" i="8"/>
  <c r="G34" i="8"/>
  <c r="G32" i="8" s="1"/>
  <c r="G23" i="8"/>
  <c r="G22" i="8"/>
  <c r="G20" i="8"/>
  <c r="G19" i="8"/>
  <c r="G11" i="8"/>
  <c r="G10" i="8"/>
  <c r="G8" i="8" s="1"/>
  <c r="G4" i="8" s="1"/>
  <c r="G23" i="7"/>
  <c r="G22" i="7"/>
  <c r="G16" i="7"/>
  <c r="G11" i="7"/>
  <c r="G6" i="7"/>
  <c r="H81" i="1" s="1"/>
  <c r="G37" i="6"/>
  <c r="G30" i="6"/>
  <c r="G28" i="6" s="1"/>
  <c r="G32" i="6"/>
  <c r="G19" i="6"/>
  <c r="G15" i="6"/>
  <c r="G14" i="6"/>
  <c r="G12" i="6"/>
  <c r="G10" i="6" s="1"/>
  <c r="G7" i="8" l="1"/>
  <c r="G31" i="8"/>
  <c r="G3" i="6"/>
  <c r="H79" i="1" s="1"/>
  <c r="H85" i="1" s="1"/>
  <c r="H45" i="1"/>
  <c r="H39" i="1" s="1"/>
  <c r="H75" i="1"/>
  <c r="H70" i="1"/>
  <c r="H65" i="1"/>
  <c r="B26" i="3"/>
  <c r="C22" i="3"/>
  <c r="B22" i="3"/>
  <c r="C21" i="3"/>
  <c r="C20" i="3"/>
  <c r="C19" i="3"/>
  <c r="C18" i="3"/>
  <c r="B18" i="3"/>
  <c r="C17" i="3"/>
  <c r="C16" i="3"/>
  <c r="C15" i="3"/>
  <c r="C14" i="3"/>
  <c r="B14" i="3"/>
  <c r="C13" i="3"/>
  <c r="C12" i="3"/>
  <c r="C11" i="3"/>
  <c r="C10" i="3"/>
  <c r="C9" i="3"/>
  <c r="B8" i="3"/>
  <c r="B29" i="3" s="1"/>
  <c r="C5" i="3"/>
  <c r="C4" i="3"/>
  <c r="G3" i="8" l="1"/>
  <c r="H63" i="1"/>
  <c r="H59" i="1" s="1"/>
  <c r="H3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tc={E9D163A5-CE11-4F68-843D-2AB6E0E84A44}</author>
    <author>tc={F708F3A4-2663-49C3-914A-C1796ACCDBC7}</author>
    <author>tc={E54F8E0B-38F6-4B77-8F43-4A973958830C}</author>
    <author>tc={975E39A2-0542-42F2-BDA0-9034B7383514}</author>
    <author>tc={C49FD4B9-7F17-45D8-8667-254D32645CB3}</author>
    <author>tc={05B41B24-A45E-4A7E-ACE0-E97E6AAE413A}</author>
    <author>tc={E942BC31-9687-467A-B6C5-D479F3F47A25}</author>
    <author>tc={35FD3124-0836-48F0-ACFA-BCAC98AC289A}</author>
  </authors>
  <commentList>
    <comment ref="G34" authorId="0" shapeId="0" xr:uid="{E9D163A5-CE11-4F68-843D-2AB6E0E84A44}">
      <text>
        <t>[Threaded comment]
Your version of Excel allows you to read this threaded comment; however, any edits to it will get removed if the file is opened in a newer version of Excel. Learn more: https://go.microsoft.com/fwlink/?linkid=870924
Comment:
    Eq 1</t>
      </text>
    </comment>
    <comment ref="G39" authorId="1" shapeId="0" xr:uid="{F708F3A4-2663-49C3-914A-C1796ACCDBC7}">
      <text>
        <t>[Threaded comment]
Your version of Excel allows you to read this threaded comment; however, any edits to it will get removed if the file is opened in a newer version of Excel. Learn more: https://go.microsoft.com/fwlink/?linkid=870924
Comment:
    Eq 4 and Eq 5</t>
      </text>
    </comment>
    <comment ref="G45" authorId="2" shapeId="0" xr:uid="{E54F8E0B-38F6-4B77-8F43-4A973958830C}">
      <text>
        <t>[Threaded comment]
Your version of Excel allows you to read this threaded comment; however, any edits to it will get removed if the file is opened in a newer version of Excel. Learn more: https://go.microsoft.com/fwlink/?linkid=870924
Comment:
    Defaults from methodology</t>
      </text>
    </comment>
    <comment ref="G75" authorId="3" shapeId="0" xr:uid="{975E39A2-0542-42F2-BDA0-9034B7383514}">
      <text>
        <t>[Threaded comment]
Your version of Excel allows you to read this threaded comment; however, any edits to it will get removed if the file is opened in a newer version of Excel. Learn more: https://go.microsoft.com/fwlink/?linkid=870924
Comment:
    Eq 3</t>
      </text>
    </comment>
    <comment ref="G79" authorId="4" shapeId="0" xr:uid="{C49FD4B9-7F17-45D8-8667-254D32645CB3}">
      <text>
        <t>[Threaded comment]
Your version of Excel allows you to read this threaded comment; however, any edits to it will get removed if the file is opened in a newer version of Excel. Learn more: https://go.microsoft.com/fwlink/?linkid=870924
Comment:
    Eq 7</t>
      </text>
    </comment>
    <comment ref="G80" authorId="5" shapeId="0" xr:uid="{05B41B24-A45E-4A7E-ACE0-E97E6AAE413A}">
      <text>
        <t>[Threaded comment]
Your version of Excel allows you to read this threaded comment; however, any edits to it will get removed if the file is opened in a newer version of Excel. Learn more: https://go.microsoft.com/fwlink/?linkid=870924
Comment:
    Tool 03</t>
      </text>
    </comment>
    <comment ref="G81" authorId="6" shapeId="0" xr:uid="{E942BC31-9687-467A-B6C5-D479F3F47A25}">
      <text>
        <t>[Threaded comment]
Your version of Excel allows you to read this threaded comment; however, any edits to it will get removed if the file is opened in a newer version of Excel. Learn more: https://go.microsoft.com/fwlink/?linkid=870924
Comment:
    Tool 05</t>
      </text>
    </comment>
    <comment ref="G85" authorId="7" shapeId="0" xr:uid="{35FD3124-0836-48F0-ACFA-BCAC98AC289A}">
      <text>
        <t>[Threaded comment]
Your version of Excel allows you to read this threaded comment; however, any edits to it will get removed if the file is opened in a newer version of Excel. Learn more: https://go.microsoft.com/fwlink/?linkid=870924
Comment:
    Eq 7</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tc={D7659D03-6A03-4477-B78E-F2A972BC6DD8}</author>
  </authors>
  <commentList>
    <comment ref="F10" authorId="0" shapeId="0" xr:uid="{D7659D03-6A03-4477-B78E-F2A972BC6DD8}">
      <text>
        <t>[Threaded comment]
Your version of Excel allows you to read this threaded comment; however, any edits to it will get removed if the file is opened in a newer version of Excel. Learn more: https://go.microsoft.com/fwlink/?linkid=870924
Comment:
    Eq 1</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tc={91585099-860F-45EF-BEED-7339C2F484F5}</author>
    <author>tc={6A74F3E1-2EC4-4D0F-A15F-2DD490FC4981}</author>
    <author>tc={FCF9C4DF-1E76-4D55-AFA6-C14165ED7A62}</author>
    <author>tc={4BD7E69B-7158-444B-9302-C203B263B542}</author>
    <author>tc={178807AB-3CF8-4BA9-80C4-DA6703D98B3B}</author>
    <author>tc={4F6BE5AC-7D84-4D00-8677-E5D7B93E9D5D}</author>
    <author>tc={8328079E-8DEE-479B-8895-C08F5E73EB43}</author>
    <author>tc={D4CA87C2-F98E-4641-B66C-C2A905788E95}</author>
  </authors>
  <commentList>
    <comment ref="F6" authorId="0" shapeId="0" xr:uid="{91585099-860F-45EF-BEED-7339C2F484F5}">
      <text>
        <t>[Threaded comment]
Your version of Excel allows you to read this threaded comment; however, any edits to it will get removed if the file is opened in a newer version of Excel. Learn more: https://go.microsoft.com/fwlink/?linkid=870924
Comment:
    Eq 1</t>
      </text>
    </comment>
    <comment ref="F11" authorId="1" shapeId="0" xr:uid="{6A74F3E1-2EC4-4D0F-A15F-2DD490FC4981}">
      <text>
        <t>[Threaded comment]
Your version of Excel allows you to read this threaded comment; however, any edits to it will get removed if the file is opened in a newer version of Excel. Learn more: https://go.microsoft.com/fwlink/?linkid=870924
Comment:
    Eq 2</t>
      </text>
    </comment>
    <comment ref="F13" authorId="2" shapeId="0" xr:uid="{FCF9C4DF-1E76-4D55-AFA6-C14165ED7A62}">
      <text>
        <t>[Threaded comment]
Your version of Excel allows you to read this threaded comment; however, any edits to it will get removed if the file is opened in a newer version of Excel. Learn more: https://go.microsoft.com/fwlink/?linkid=870924
Comment:
    At least monthly recording of data</t>
      </text>
    </comment>
    <comment ref="F16" authorId="3" shapeId="0" xr:uid="{4BD7E69B-7158-444B-9302-C203B263B542}">
      <text>
        <t>[Threaded comment]
Your version of Excel allows you to read this threaded comment; however, any edits to it will get removed if the file is opened in a newer version of Excel. Learn more: https://go.microsoft.com/fwlink/?linkid=870924
Comment:
    Eq 3</t>
      </text>
    </comment>
    <comment ref="F22" authorId="4" shapeId="0" xr:uid="{178807AB-3CF8-4BA9-80C4-DA6703D98B3B}">
      <text>
        <t>[Threaded comment]
Your version of Excel allows you to read this threaded comment; however, any edits to it will get removed if the file is opened in a newer version of Excel. Learn more: https://go.microsoft.com/fwlink/?linkid=870924
Comment:
    Eq 7</t>
      </text>
    </comment>
    <comment ref="F23" authorId="5" shapeId="0" xr:uid="{4F6BE5AC-7D84-4D00-8677-E5D7B93E9D5D}">
      <text>
        <t>[Threaded comment]
Your version of Excel allows you to read this threaded comment; however, any edits to it will get removed if the file is opened in a newer version of Excel. Learn more: https://go.microsoft.com/fwlink/?linkid=870924
Comment:
    Eq 8</t>
      </text>
    </comment>
    <comment ref="F37" authorId="6" shapeId="0" xr:uid="{8328079E-8DEE-479B-8895-C08F5E73EB43}">
      <text>
        <t>[Threaded comment]
Your version of Excel allows you to read this threaded comment; however, any edits to it will get removed if the file is opened in a newer version of Excel. Learn more: https://go.microsoft.com/fwlink/?linkid=870924
Comment:
    Eq 4</t>
      </text>
    </comment>
    <comment ref="F38" authorId="7" shapeId="0" xr:uid="{D4CA87C2-F98E-4641-B66C-C2A905788E95}">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tc={7CEE7D17-1EC6-4F27-AD79-A0BDDB54EE70}</author>
  </authors>
  <commentList>
    <comment ref="D3" authorId="0" shapeId="0" xr:uid="{7CEE7D17-1EC6-4F27-AD79-A0BDDB54EE70}">
      <text>
        <t>[Threaded comment]
Your version of Excel allows you to read this threaded comment; however, any edits to it will get removed if the file is opened in a newer version of Excel. Learn more: https://go.microsoft.com/fwlink/?linkid=870924
Comment:
    Upper Default Value at the 95% confidence interval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tc={712ECD26-73B1-4047-A437-AB2E99714361}</author>
    <author>tc={823D764C-AC30-4190-94DC-FE709BA0A540}</author>
    <author>tc={708C5A69-CBC4-4C72-9AC0-A365C7BA2265}</author>
    <author>tc={6B6C8EB3-D271-49E4-8066-ABA88AD226B4}</author>
    <author>tc={44D9A8BC-5418-48B9-9C34-7945008549AA}</author>
    <author>tc={7C8130F0-938D-4D9D-B15B-9E94660E0018}</author>
    <author>tc={1E09B4A3-F948-4816-9A53-138CBBB2CD12}</author>
    <author>tc={C9B2327F-AC98-471F-83E3-6BE77A08A4B2}</author>
    <author>tc={324684CF-8814-4A34-A66D-3A82D13F9622}</author>
    <author>tc={F0512DC9-EC58-4AE4-A303-A0E214FD7F03}</author>
    <author>tc={5EB40DD2-E67F-4AAF-A6D9-EBFC6326DA34}</author>
    <author>tc={E7D67A07-6911-4268-8F82-F5A828A11BC7}</author>
    <author>tc={5B1FBC57-0B30-4155-84F9-4307D91A6803}</author>
    <author>tc={ACDB3C7F-52D6-4FEC-B056-B7EE9BC2256D}</author>
    <author>tc={CF2887B9-CB10-4C5B-A48F-42B4D4E97588}</author>
    <author>tc={F05962BE-E3AE-44B7-88D9-974F3EEBB607}</author>
    <author>tc={E44BCF0A-B059-47D6-88DD-31EC2224BA99}</author>
    <author>tc={5EE35A5E-978E-4603-9721-FF6B22B6BA21}</author>
    <author>tc={F9F101B8-0973-496C-9583-6A61AF37F7ED}</author>
    <author>tc={7F4A9C27-0CFB-45A2-A1DB-8B19CAE09861}</author>
  </authors>
  <commentList>
    <comment ref="F3" authorId="0" shapeId="0" xr:uid="{712ECD26-73B1-4047-A437-AB2E99714361}">
      <text>
        <t>[Threaded comment]
Your version of Excel allows you to read this threaded comment; however, any edits to it will get removed if the file is opened in a newer version of Excel. Learn more: https://go.microsoft.com/fwlink/?linkid=870924
Comment:
    Eq 4</t>
      </text>
    </comment>
    <comment ref="F4" authorId="1" shapeId="0" xr:uid="{823D764C-AC30-4190-94DC-FE709BA0A540}">
      <text>
        <t>[Threaded comment]
Your version of Excel allows you to read this threaded comment; however, any edits to it will get removed if the file is opened in a newer version of Excel. Learn more: https://go.microsoft.com/fwlink/?linkid=870924
Comment:
    Eq 5</t>
      </text>
    </comment>
    <comment ref="F7" authorId="2" shapeId="0" xr:uid="{708C5A69-CBC4-4C72-9AC0-A365C7BA2265}">
      <text>
        <t>[Threaded comment]
Your version of Excel allows you to read this threaded comment; however, any edits to it will get removed if the file is opened in a newer version of Excel. Learn more: https://go.microsoft.com/fwlink/?linkid=870924
Comment:
    Eq 4</t>
      </text>
    </comment>
    <comment ref="F8" authorId="3" shapeId="0" xr:uid="{6B6C8EB3-D271-49E4-8066-ABA88AD226B4}">
      <text>
        <t>[Threaded comment]
Your version of Excel allows you to read this threaded comment; however, any edits to it will get removed if the file is opened in a newer version of Excel. Learn more: https://go.microsoft.com/fwlink/?linkid=870924
Comment:
    Eq 5</t>
      </text>
    </comment>
    <comment ref="F10" authorId="4" shapeId="0" xr:uid="{44D9A8BC-5418-48B9-9C34-7945008549AA}">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10" authorId="5" shapeId="0" xr:uid="{7C8130F0-938D-4D9D-B15B-9E94660E0018}">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11" authorId="6" shapeId="0" xr:uid="{1E09B4A3-F948-4816-9A53-138CBBB2CD12}">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12" authorId="7" shapeId="0" xr:uid="{C9B2327F-AC98-471F-83E3-6BE77A08A4B2}">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19" authorId="8" shapeId="0" xr:uid="{324684CF-8814-4A34-A66D-3A82D13F9622}">
      <text>
        <t>[Threaded comment]
Your version of Excel allows you to read this threaded comment; however, any edits to it will get removed if the file is opened in a newer version of Excel. Learn more: https://go.microsoft.com/fwlink/?linkid=870924
Comment:
    Eq 4</t>
      </text>
    </comment>
    <comment ref="F20" authorId="9" shapeId="0" xr:uid="{F0512DC9-EC58-4AE4-A303-A0E214FD7F03}">
      <text>
        <t>[Threaded comment]
Your version of Excel allows you to read this threaded comment; however, any edits to it will get removed if the file is opened in a newer version of Excel. Learn more: https://go.microsoft.com/fwlink/?linkid=870924
Comment:
    Eq 5</t>
      </text>
    </comment>
    <comment ref="F22" authorId="10" shapeId="0" xr:uid="{5EB40DD2-E67F-4AAF-A6D9-EBFC6326DA34}">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22" authorId="11" shapeId="0" xr:uid="{E7D67A07-6911-4268-8F82-F5A828A11BC7}">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23" authorId="12" shapeId="0" xr:uid="{5B1FBC57-0B30-4155-84F9-4307D91A6803}">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24" authorId="13" shapeId="0" xr:uid="{ACDB3C7F-52D6-4FEC-B056-B7EE9BC2256D}">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31" authorId="14" shapeId="0" xr:uid="{CF2887B9-CB10-4C5B-A48F-42B4D4E97588}">
      <text>
        <t>[Threaded comment]
Your version of Excel allows you to read this threaded comment; however, any edits to it will get removed if the file is opened in a newer version of Excel. Learn more: https://go.microsoft.com/fwlink/?linkid=870924
Comment:
    Eq 4</t>
      </text>
    </comment>
    <comment ref="F32" authorId="15" shapeId="0" xr:uid="{F05962BE-E3AE-44B7-88D9-974F3EEBB607}">
      <text>
        <t>[Threaded comment]
Your version of Excel allows you to read this threaded comment; however, any edits to it will get removed if the file is opened in a newer version of Excel. Learn more: https://go.microsoft.com/fwlink/?linkid=870924
Comment:
    Eq 5</t>
      </text>
    </comment>
    <comment ref="F34" authorId="16" shapeId="0" xr:uid="{E44BCF0A-B059-47D6-88DD-31EC2224BA99}">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34" authorId="17" shapeId="0" xr:uid="{5EE35A5E-978E-4603-9721-FF6B22B6BA21}">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35" authorId="18" shapeId="0" xr:uid="{F9F101B8-0973-496C-9583-6A61AF37F7ED}">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36" authorId="19" shapeId="0" xr:uid="{7F4A9C27-0CFB-45A2-A1DB-8B19CAE09861}">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tc={688A6813-46CF-4EBF-98AE-6786F8E2F204}</author>
    <author>tc={E8629658-7A17-49AC-ABCC-B0D2186D8BCE}</author>
    <author>tc={24CD77E7-8B0B-42A7-AE71-9F6783B91234}</author>
    <author>tc={4722B9C4-29E1-47B6-B72A-FC455267F2AC}</author>
    <author>tc={B0A446DA-36AE-4063-8BE4-F998AA8A6EBA}</author>
    <author>tc={F3C76DA9-75B1-4C0D-BBFE-AA4F8DD987C3}</author>
  </authors>
  <commentList>
    <comment ref="A4" authorId="0" shapeId="0" xr:uid="{688A6813-46CF-4EBF-98AE-6786F8E2F204}">
      <text>
        <t xml:space="preserve">[Threaded comment]
Your version of Excel allows you to read this threaded comment; however, any edits to it will get removed if the file is opened in a newer version of Excel. Learn more: https://go.microsoft.com/fwlink/?linkid=870924
Comment:
    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
      </text>
    </comment>
    <comment ref="A5" authorId="1" shapeId="0" xr:uid="{E8629658-7A17-49AC-ABCC-B0D2186D8BCE}">
      <text>
        <t xml:space="preserve">[Threaded comment]
Your version of Excel allows you to read this threaded comment; however, any edits to it will get removed if the file is opened in a newer version of Excel. Learn more: https://go.microsoft.com/fwlink/?linkid=870924
Comment:
    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
      </text>
    </comment>
    <comment ref="A12" authorId="2" shapeId="0" xr:uid="{24CD77E7-8B0B-42A7-AE71-9F6783B91234}">
      <text>
        <t xml:space="preserve">[Threaded comment]
Your version of Excel allows you to read this threaded comment; however, any edits to it will get removed if the file is opened in a newer version of Excel. Learn more: https://go.microsoft.com/fwlink/?linkid=870924
Comment:
    Help Text: Qualifying technologies/measures include: (i) Solar technologies (photovoltaic and solar thermal electricity generation); (ii) Building-integrated wind turbines or rooftop wind turbines; (iii) Micro/pico-hydro; (iv) Micro/pico-wind turbine; (v) PV-Wind hybrid; (vi) Geothermal; (vii) Biomass gasification/biogas; (viii) Solar water heating system; (ix) Clean and energy efficient cookstoves. </t>
      </text>
    </comment>
    <comment ref="A13" authorId="3" shapeId="0" xr:uid="{4722B9C4-29E1-47B6-B72A-FC455267F2AC}">
      <text>
        <t xml:space="preserve">[Threaded comment]
Your version of Excel allows you to read this threaded comment; however, any edits to it will get removed if the file is opened in a newer version of Excel. Learn more: https://go.microsoft.com/fwlink/?linkid=870924
Comment:
    Help Text: 
i) “Specific renewable energy technologies/measures” refers to grid connected renewable energy technologies of installed capacity equal to or smaller than 5 MW. 
ii) The ratio of installed capacity of the specific grid connected renewable energy technology in the total installed grid connected power generation capacity in the host country shall be equal to or less than three per cent. 
Iii) Most recent available data on the percentage of contributions of specific renewable energy technologies shall be provided to demonstrate compliance with the three per cent threshold. In no case, shall data older than three years from the date of submission be used. 
iv) Technologies/measures recommended by DNAs and approved by the Board to be additional in the host country remain valid for three years from the date of approval. However, additionality of eligible project activities applying the methodological tool remains valid for the entire crediting period. 
v) DNA submissions shall include the specific grid connected renewable electricity generation technologies that are being recommended and provide the required data as indicated above (e.g., wind power, biomass power, geothermal power, hydropower). 
</t>
      </text>
    </comment>
    <comment ref="A24" authorId="4" shapeId="0" xr:uid="{B0A446DA-36AE-4063-8BE4-F998AA8A6EBA}">
      <text>
        <t>[Threaded comment]
Your version of Excel allows you to read this threaded comment; however, any edits to it will get removed if the file is opened in a newer version of Excel. Learn more: https://go.microsoft.com/fwlink/?linkid=870924
Comment:
    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Help Text: If the market penetration is determined using the data based on annual sales of units, the most recent three years’ data available at the time of submission of CDM-PDD or CDMCPA-DD for validation/inclusion shall be used. Exceptionally, historical sales data covering less than three years, but a minimum of one year may be used with due justifications (e.g. demonstrated unavailability of data despite the efforts made).</t>
      </text>
    </comment>
    <comment ref="A25" authorId="5" shapeId="0" xr:uid="{F3C76DA9-75B1-4C0D-BBFE-AA4F8DD987C3}">
      <text>
        <t xml:space="preserve">[Threaded comment]
Your version of Excel allows you to read this threaded comment; however, any edits to it will get removed if the file is opened in a newer version of Excel. Learn more: https://go.microsoft.com/fwlink/?linkid=870924
Comment:
    Help Text: The stock data should be used only if there is no sales data. 
Reply:
    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To determine the market penetration using the data based on the stock of units, the most recent data available at the time of submission of the CDM-PDD or CDM-CPA-DD for validation/inclusion, shall be used, and the data vintage used shall not include data older than three years prior to: (a) the start date of the CDM project activity; or (b) the start of validation/inclusion, whichever is earlier.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tc={0F66CDFB-8281-44D1-8DF9-D0C8210913FA}</author>
  </authors>
  <commentList>
    <comment ref="B2" authorId="0" shapeId="0" xr:uid="{0F66CDFB-8281-44D1-8DF9-D0C8210913FA}">
      <text>
        <t>[Threaded comment]
Your version of Excel allows you to read this threaded comment; however, any edits to it will get removed if the file is opened in a newer version of Excel. Learn more: https://go.microsoft.com/fwlink/?linkid=870924
Comment:
    eq 1</t>
      </text>
    </comment>
  </commentList>
</comments>
</file>

<file path=xl/sharedStrings.xml><?xml version="1.0" encoding="utf-8"?>
<sst xmlns="http://schemas.openxmlformats.org/spreadsheetml/2006/main" count="2167" uniqueCount="1245">
  <si>
    <t>Required Field</t>
  </si>
  <si>
    <t>Selective Disclosure</t>
  </si>
  <si>
    <t>Allow Multiple Answers</t>
  </si>
  <si>
    <t>Schema Type</t>
  </si>
  <si>
    <t>Properties</t>
  </si>
  <si>
    <t>Parameter</t>
  </si>
  <si>
    <t>Question</t>
  </si>
  <si>
    <t>Answer</t>
  </si>
  <si>
    <t>Notes</t>
  </si>
  <si>
    <t>Project Details</t>
  </si>
  <si>
    <t>Yes</t>
  </si>
  <si>
    <t>No</t>
  </si>
  <si>
    <t>String</t>
  </si>
  <si>
    <t>N/A</t>
  </si>
  <si>
    <t>Summary Description of the Project</t>
  </si>
  <si>
    <t>The purpose of the grouped project activity is to provide safe drinking water to households in rural communities of Madagascar. The proposed project activity aims to reduce the use and demand of wood fuel and non-renewable biomass that would have been used to boil the water to purify water in the absence of the proposed project activity, by the construction of solar powered water supply systems.</t>
  </si>
  <si>
    <t>ActivityImpactModule.projectScope</t>
  </si>
  <si>
    <t>Sectoral Scope</t>
  </si>
  <si>
    <t>Project Scope: 3</t>
  </si>
  <si>
    <t>ActivityImpactModule.projectType</t>
  </si>
  <si>
    <t>Project Type</t>
  </si>
  <si>
    <t>Project type III: other project activities not included in Type I or Type II that result in GHG emission reductions not exceeding 60,000 tCO2e per year in any year of the crediting period.</t>
  </si>
  <si>
    <t>Type of Activity</t>
  </si>
  <si>
    <t>Project activities that introduce low GHG emitting water purification systems to provide safe drinking water and displace water boiling using non-renewable biomass or fossil fuels</t>
  </si>
  <si>
    <t>ActivityImpactModule.projectScale</t>
  </si>
  <si>
    <t>Project Scale</t>
  </si>
  <si>
    <t>Small scale</t>
  </si>
  <si>
    <t>ActivityImpactModule.GeographicLocation.latitude</t>
  </si>
  <si>
    <t>Project Location Latitude</t>
  </si>
  <si>
    <t>18.7669° S</t>
  </si>
  <si>
    <t>ActivityImpactModule.GeographicLocation.longitude</t>
  </si>
  <si>
    <t>Project Location Longitude</t>
  </si>
  <si>
    <t>46.8691° E</t>
  </si>
  <si>
    <t>GeoJSON</t>
  </si>
  <si>
    <t>ActivityImpactModule.GeographicLocation.geoJsonOrKml</t>
  </si>
  <si>
    <t>Project Location GeoJSON (GeoJSON supports the following geometry types: Point, LineString, Polygon, MultiPoint, MultiLineString, MultiPolygon.)</t>
  </si>
  <si>
    <t>[46.8691, -18.7669]</t>
  </si>
  <si>
    <t>Project Eligibility</t>
  </si>
  <si>
    <t>Project activity involves the construction of water systems which falls under the category of efficiency improvements in thermal applications and reduce the use and demand of wood fuel and non-renewable biomass that would have been used to boil the water.</t>
  </si>
  <si>
    <t>AccountableImpactOrganization.name</t>
  </si>
  <si>
    <t>Project Participant Organization Name</t>
  </si>
  <si>
    <t>X Carbon Credits</t>
  </si>
  <si>
    <t>Name</t>
  </si>
  <si>
    <t>Project Participant Contact Person</t>
  </si>
  <si>
    <t>John Doe</t>
  </si>
  <si>
    <t xml:space="preserve">Project Participant Title </t>
  </si>
  <si>
    <t xml:space="preserve">Owner </t>
  </si>
  <si>
    <t>Address</t>
  </si>
  <si>
    <t>AccountableImpactOrganization.addresses</t>
  </si>
  <si>
    <t xml:space="preserve">Project Participant Address </t>
  </si>
  <si>
    <t>France</t>
  </si>
  <si>
    <t>Phone Number</t>
  </si>
  <si>
    <t xml:space="preserve">Project Participant Telephone </t>
  </si>
  <si>
    <t>(555) 222-3131</t>
  </si>
  <si>
    <t>Email</t>
  </si>
  <si>
    <t>Project Participant Email</t>
  </si>
  <si>
    <t>JD@gmail.com</t>
  </si>
  <si>
    <t>AccountableImpactOrganization.owners</t>
  </si>
  <si>
    <t>Project Ownership</t>
  </si>
  <si>
    <t>The project ownership is the legal right to control and operate the project activity</t>
  </si>
  <si>
    <t>Participation under other GHG Programs</t>
  </si>
  <si>
    <t>Other Forms of Environmental Credit</t>
  </si>
  <si>
    <t>Projects Rejected by Other GHG Programs</t>
  </si>
  <si>
    <t>The project has not been rejected by any GHG reduction or removal program.</t>
  </si>
  <si>
    <t>Select all that apply</t>
  </si>
  <si>
    <t>QualityStandard.methodologyAndTools</t>
  </si>
  <si>
    <t>Title and Reference of Methodologies</t>
  </si>
  <si>
    <t>CDM - AMS-III.AV.</t>
  </si>
  <si>
    <t>Date</t>
  </si>
  <si>
    <t>ActivityImpactModule.projectStartDate</t>
  </si>
  <si>
    <t>Project Start Date</t>
  </si>
  <si>
    <t>Date Range</t>
  </si>
  <si>
    <t>ActivityImpactModule.projectCreditingPeriod</t>
  </si>
  <si>
    <t>Project Crediting Period</t>
  </si>
  <si>
    <t>01/01/2023-12/31/2030</t>
  </si>
  <si>
    <t>ActivityImpactModule.projectMonitoringPeriod</t>
  </si>
  <si>
    <t>Project Monitoring Period</t>
  </si>
  <si>
    <t>Project Monitoring Plan</t>
  </si>
  <si>
    <t>Monitoring plan was structured based on AMS-III.AV criteria</t>
  </si>
  <si>
    <t>Compliance with Laws, Statutes and Other Regulatory Frameworks</t>
  </si>
  <si>
    <t>Reliance is compliant with the legal requirements of Madagascar</t>
  </si>
  <si>
    <t>Eligibility Criteria</t>
  </si>
  <si>
    <t>Not applicable, this is not a grouped project.</t>
  </si>
  <si>
    <t>CoBenefit.unSdg</t>
  </si>
  <si>
    <t>Sustainable development</t>
  </si>
  <si>
    <t>SDG 6</t>
  </si>
  <si>
    <t>Further Information</t>
  </si>
  <si>
    <t>There is no further relevant information.</t>
  </si>
  <si>
    <t>Additionality Tool Determination</t>
  </si>
  <si>
    <t>If/Then</t>
  </si>
  <si>
    <t xml:space="preserve">The additionality of a project activity shall be demonstrated, according to the Methodological TOOL 01 “Tool for the demonstration and assessment of additionality” or Methodological TOOL 21: “Demonstration of additionality of small-scale project activities” or the Methodological TOOL 19: “Demonstration of additionality of microscale project activities”. Which additionality tool will be used in this project? </t>
  </si>
  <si>
    <t>Tool 01</t>
  </si>
  <si>
    <t>Baseline Emissions</t>
  </si>
  <si>
    <t>Auto-Calculate</t>
  </si>
  <si>
    <t>ImpactClaimCheckpoint.efBefore</t>
  </si>
  <si>
    <t>BEy</t>
  </si>
  <si>
    <t>Baseline emissions during the year y in (t CO2e)</t>
  </si>
  <si>
    <t>Number</t>
  </si>
  <si>
    <t>m</t>
  </si>
  <si>
    <t>Fraction of functional appliances that are providing the SDW (%)</t>
  </si>
  <si>
    <t>Xboil</t>
  </si>
  <si>
    <t xml:space="preserve">Fraction of the population served by the project activity for which the common practice of water treatment is or would have been water boiling. </t>
  </si>
  <si>
    <t>In order to calculate the specific energy consumption (SEC) required to boil one litre of water would you like to use default values?</t>
  </si>
  <si>
    <t xml:space="preserve">If SEC is calculated using default values, select what the replaced system
or the system that would have been used is: </t>
  </si>
  <si>
    <t>three-stone fire or a conventional system</t>
  </si>
  <si>
    <t>SEC</t>
  </si>
  <si>
    <t>Specific energy consumption required to boil one litre of water (kJ/L)</t>
  </si>
  <si>
    <t>WH</t>
  </si>
  <si>
    <t>Specific heat of water (kJ/L oC). Use a default value of 4.186 kJ/L oC</t>
  </si>
  <si>
    <t>Tf</t>
  </si>
  <si>
    <t>Final temperature (oC). Use a default value of 100 °C9</t>
  </si>
  <si>
    <t>Ti</t>
  </si>
  <si>
    <t>Initial temperature of water (°C). Use annual average ambient temperature;10 or use a default value of 20 °C</t>
  </si>
  <si>
    <t>WHE</t>
  </si>
  <si>
    <t>Latent heat of water evaporation (kJ/L)</t>
  </si>
  <si>
    <t>nwb</t>
  </si>
  <si>
    <t>Efficiency of the water boiling systems being replaced, estimated ex ante</t>
  </si>
  <si>
    <t>nwb default</t>
  </si>
  <si>
    <t>Efficiency of the water boiling systems being replaced, estimated ex ante (Default)</t>
  </si>
  <si>
    <t>[Click to add fuel type]</t>
  </si>
  <si>
    <t>Is the baseline fuel type fossil fuel?</t>
  </si>
  <si>
    <t>BLfuel,i</t>
  </si>
  <si>
    <t>Proportions of baseline fuel type i (NRB and/or fossil fuels) used in the absence of the project activity (fraction)</t>
  </si>
  <si>
    <t>fi</t>
  </si>
  <si>
    <t>Fraction of non-renewable fuel type i used in the absence of the project activity in year y. For biomass, it is the fraction of woody biomass that can be established as non-renewable biomass (fNRB).</t>
  </si>
  <si>
    <t>EFprojected_fossil fuel,i</t>
  </si>
  <si>
    <t>Emission factor of the fuel type i substituted (t CO2/TJ)</t>
  </si>
  <si>
    <t>Equipment Information</t>
  </si>
  <si>
    <t>Select which option applies to your project, the quantity of purified water in a year is:
Option 1: Directly monitored
Option 2: Indirectly monitored</t>
  </si>
  <si>
    <t>Option 1</t>
  </si>
  <si>
    <t>For Option 2, the quantity of purified water should be monitored and calculated based on the following options:
Option 2.1: The capacity of the equipment based on the manufacturers'
specifications, and the usage time of the equipment.
Option 2.2: The population serviced by the project activity and an average volume of drinking water per person per day.</t>
  </si>
  <si>
    <t>Option 2.1</t>
  </si>
  <si>
    <t>QPWy</t>
  </si>
  <si>
    <t xml:space="preserve">Total quantity of water purified by the project in year y (L) </t>
  </si>
  <si>
    <t>Equipment Information Option 1</t>
  </si>
  <si>
    <t>QPWy Option 1</t>
  </si>
  <si>
    <t>Total quantity of water purified by the project in year y (L) (Directly Monitored)</t>
  </si>
  <si>
    <t>Equipment Information Option 2.1</t>
  </si>
  <si>
    <t>QPWy Option 2</t>
  </si>
  <si>
    <t>Total quantity of water purified by the project in year y (L) (Indirectly Monitored)</t>
  </si>
  <si>
    <t>[Click to add equipment]</t>
  </si>
  <si>
    <t>QPWx,y Option 2.1</t>
  </si>
  <si>
    <t>Total quantity of water purified by equipment x (L) (Indirectly Monitored)</t>
  </si>
  <si>
    <t>Water Purification Device Name (i.e. Device 1)</t>
  </si>
  <si>
    <t>Device 1</t>
  </si>
  <si>
    <t>q,i</t>
  </si>
  <si>
    <t>Capacity of the water purification device (L/hour) provided by the manufacturer</t>
  </si>
  <si>
    <t>t</t>
  </si>
  <si>
    <t>Usage time (hours/year)</t>
  </si>
  <si>
    <t xml:space="preserve">[Click to add equipment] </t>
  </si>
  <si>
    <t>Device 2</t>
  </si>
  <si>
    <t>Equipment Information Option 2.2</t>
  </si>
  <si>
    <t>QPWx,y Option 2.2</t>
  </si>
  <si>
    <t>Py</t>
  </si>
  <si>
    <t>Population who consumes the purified water serviced by the project activity in year y</t>
  </si>
  <si>
    <t>QPWpp</t>
  </si>
  <si>
    <t>Average volume of drinking water per person per day (L/person/day) determined ex ante of the crediting period through a baseline survey</t>
  </si>
  <si>
    <t>Project Activity Emissions</t>
  </si>
  <si>
    <t>ImpactClaimCheckpoint.efAfter</t>
  </si>
  <si>
    <t>PEy</t>
  </si>
  <si>
    <t>Project activity emissions (tCO2e)</t>
  </si>
  <si>
    <t>PEFF,y</t>
  </si>
  <si>
    <t>Emissions from fossil fuel combustion (tCO2e)</t>
  </si>
  <si>
    <t>PEEC,y</t>
  </si>
  <si>
    <t>Emissions from electricity consumption (tCO2e)</t>
  </si>
  <si>
    <t>Leakage Emissions</t>
  </si>
  <si>
    <t>LEy</t>
  </si>
  <si>
    <t>Leakage emissions from project activity. Where relevant leakage relating to the non-renewable woody biomass shall be assessed as per the relevant procedures of AMS-I.E.</t>
  </si>
  <si>
    <t>Emission Reductions</t>
  </si>
  <si>
    <t>ImpactClaim.quantity</t>
  </si>
  <si>
    <t>ERy</t>
  </si>
  <si>
    <t>Emission reductions in year y (t CO2e/yr)</t>
  </si>
  <si>
    <t>Multiple Answers</t>
  </si>
  <si>
    <t>TOOL 01: For the demonstration and assessment of additionality</t>
  </si>
  <si>
    <t>no</t>
  </si>
  <si>
    <t xml:space="preserve">if/then </t>
  </si>
  <si>
    <t xml:space="preserve">Step 0 : First-of-its-kind project activities </t>
  </si>
  <si>
    <t xml:space="preserve">Is the proposed project activity the first-of-its-kind? </t>
  </si>
  <si>
    <t>If Yes: Project is Additional
If No: Move to Step 1</t>
  </si>
  <si>
    <t>yes</t>
  </si>
  <si>
    <t>string</t>
  </si>
  <si>
    <t>Provide explanation to justify answer.</t>
  </si>
  <si>
    <t>(Explanation/proof)</t>
  </si>
  <si>
    <t>Follow up to previous question.</t>
  </si>
  <si>
    <t>Step 1: Identification of alternatives</t>
  </si>
  <si>
    <t>(1) Have realistic and credible alternative scenario(s) to the project activity been identified?
(2) Are the alternative scenario(s) in compliance with mandatory legislation and regulations (taking into account the enforcement in the region or country and EB decisions on national and/or sectoral policies and regulations)?</t>
  </si>
  <si>
    <t>Yes, Yes</t>
  </si>
  <si>
    <t>If both Yes: then proceed to Step 2 (Investment analysis) or Step 3 (Barrier analysis)
If any No: Project is not additional.</t>
  </si>
  <si>
    <t>Step 2: Investment analysis</t>
  </si>
  <si>
    <t>If Yes: then proceed to Step 4 or to Step 3 if project participent wants to complete both (Optional to complete both Step 2 and 3)
If No: Move to Step 3.</t>
  </si>
  <si>
    <t>Step 3: Barrier analysis</t>
  </si>
  <si>
    <t>(1) Is there at least one barrier preventing the implementation of the proposed project activity without the CDM;
(2) Is at least one alternative scenario, other than proposed CDM project activity, not prevented by any of the identified barriers?</t>
  </si>
  <si>
    <t>If both Yes: then proceed to Step 4
If any No: Project is not additional.</t>
  </si>
  <si>
    <t xml:space="preserve">Step 4: Common practice analysis </t>
  </si>
  <si>
    <t xml:space="preserve">(1) No similar activities can be observed? 
(2) If similar activities are observed, are there essential distinctions between the proposed CDM project activity and similar activities that can reasonably be explained? </t>
  </si>
  <si>
    <t>If both Yes: Project is additional.
If any No: Project is not additional.</t>
  </si>
  <si>
    <t>Flowchart of Tool 1</t>
  </si>
  <si>
    <t xml:space="preserve">Tool 03: Tool to calculate project or leakage CO2 emissions from fossil fuel combustion </t>
  </si>
  <si>
    <t>Auto-Calculated</t>
  </si>
  <si>
    <r>
      <rPr>
        <sz val="18"/>
        <color rgb="FF000000"/>
        <rFont val="Calibri"/>
        <family val="2"/>
        <scheme val="minor"/>
      </rPr>
      <t>PE</t>
    </r>
    <r>
      <rPr>
        <vertAlign val="subscript"/>
        <sz val="18"/>
        <color rgb="FF000000"/>
        <rFont val="Calibri"/>
        <family val="2"/>
        <scheme val="minor"/>
      </rPr>
      <t xml:space="preserve">FC,j,y </t>
    </r>
  </si>
  <si>
    <t>Total CO2 emissions from fossil fuel combustion in process j during the year y (tCO2/yr) (From all Cases)</t>
  </si>
  <si>
    <t>Sum of emissions from all cases added.</t>
  </si>
  <si>
    <t>Case 1: Questionnaire to determine calculation method 
[Click to add project or leakage CO2 emissions from fossil fuel combustion based on fuel type]</t>
  </si>
  <si>
    <t>𝑖</t>
  </si>
  <si>
    <t>What fuel types are combusted in the project activity process?</t>
  </si>
  <si>
    <t>Natural gas</t>
  </si>
  <si>
    <t>Specify which combustion process this tool is being applied to</t>
  </si>
  <si>
    <t>Anaerobic digester</t>
  </si>
  <si>
    <t>If/then</t>
  </si>
  <si>
    <t xml:space="preserve">What approach would you like to use to calculate the CO2 emission coefficient? </t>
  </si>
  <si>
    <t>Option A</t>
  </si>
  <si>
    <r>
      <rPr>
        <b/>
        <u/>
        <sz val="11"/>
        <color rgb="FF000000"/>
        <rFont val="Calibri"/>
        <family val="2"/>
        <scheme val="minor"/>
      </rPr>
      <t>Option A:</t>
    </r>
    <r>
      <rPr>
        <sz val="11"/>
        <color rgb="FF000000"/>
        <rFont val="Calibri"/>
        <family val="2"/>
        <scheme val="minor"/>
      </rPr>
      <t xml:space="preserve"> The CO2 emission coefficient is calculated based on the chemical composition of the fossil fuel type. (Option A should be the preferred approach, if the necessary data is available.)
</t>
    </r>
    <r>
      <rPr>
        <b/>
        <u/>
        <sz val="11"/>
        <color rgb="FF000000"/>
        <rFont val="Calibri"/>
        <family val="2"/>
        <scheme val="minor"/>
      </rPr>
      <t>Option B:</t>
    </r>
    <r>
      <rPr>
        <sz val="11"/>
        <color rgb="FF000000"/>
        <rFont val="Calibri"/>
        <family val="2"/>
        <scheme val="minor"/>
      </rPr>
      <t xml:space="preserve"> The CO2 emission coefficient is calculated based on net calorific value and CO2 emission factor of the fuel type. 
</t>
    </r>
  </si>
  <si>
    <t>Is the fuel used measused in a mass or volume unit?</t>
  </si>
  <si>
    <t>Mass</t>
  </si>
  <si>
    <t>Mass or Volume (if Mass is selected then cell F13 should be used, if Volume is selected then cell F14 should be used. Note: Only relavent if Option A is seleted)</t>
  </si>
  <si>
    <t>Emissions</t>
  </si>
  <si>
    <r>
      <t>PE</t>
    </r>
    <r>
      <rPr>
        <vertAlign val="subscript"/>
        <sz val="18"/>
        <color theme="1"/>
        <rFont val="Calibri"/>
        <family val="2"/>
        <scheme val="minor"/>
      </rPr>
      <t xml:space="preserve">FC,j,y </t>
    </r>
  </si>
  <si>
    <t>CO2 emissions from fossil fuel combustion in process j during the year y (tCO2/yr)</t>
  </si>
  <si>
    <r>
      <t>FC</t>
    </r>
    <r>
      <rPr>
        <vertAlign val="subscript"/>
        <sz val="18"/>
        <color theme="1"/>
        <rFont val="Calibri"/>
        <family val="2"/>
        <scheme val="minor"/>
      </rPr>
      <t>i,j,y</t>
    </r>
  </si>
  <si>
    <t>Quantity of fuel type i combusted in process j during the year y (mass or volume unit/yr)</t>
  </si>
  <si>
    <r>
      <t>COEF</t>
    </r>
    <r>
      <rPr>
        <vertAlign val="subscript"/>
        <sz val="18"/>
        <color theme="1"/>
        <rFont val="Calibri"/>
        <family val="2"/>
        <scheme val="minor"/>
      </rPr>
      <t>i,y</t>
    </r>
  </si>
  <si>
    <t>CO2 emission coefficient of fuel type i in year y (tCO2/mass or volume unit)</t>
  </si>
  <si>
    <t xml:space="preserve">This value will come from cell G14, G15, or G19 depending on the responses from the questionnaire </t>
  </si>
  <si>
    <r>
      <t>The CO2 emission coefficient COEFi,</t>
    </r>
    <r>
      <rPr>
        <i/>
        <sz val="16"/>
        <color rgb="FF000000"/>
        <rFont val="Calibri"/>
        <family val="2"/>
        <scheme val="minor"/>
      </rPr>
      <t xml:space="preserve">y </t>
    </r>
    <r>
      <rPr>
        <b/>
        <sz val="16"/>
        <color rgb="FF000000"/>
        <rFont val="Calibri"/>
        <family val="2"/>
        <scheme val="minor"/>
      </rPr>
      <t>Option A</t>
    </r>
  </si>
  <si>
    <t>CO2 emission coefficient of fuel type i in year y (tCO2/Mass Unit)</t>
  </si>
  <si>
    <t>If Mass Unit</t>
  </si>
  <si>
    <t>CO2 emission coefficient of fuel type i in year y (tCO2/Volume Unit)</t>
  </si>
  <si>
    <t>If Volume Unit</t>
  </si>
  <si>
    <r>
      <t>w</t>
    </r>
    <r>
      <rPr>
        <vertAlign val="subscript"/>
        <sz val="18"/>
        <color theme="1"/>
        <rFont val="Calibri"/>
        <family val="2"/>
        <scheme val="minor"/>
      </rPr>
      <t>c,i,y</t>
    </r>
  </si>
  <si>
    <t>Weighted average mass fraction of carbon in fuel type i in year y (tC/mass unit of the fuel)</t>
  </si>
  <si>
    <r>
      <t>P</t>
    </r>
    <r>
      <rPr>
        <vertAlign val="subscript"/>
        <sz val="18"/>
        <color theme="1"/>
        <rFont val="Calibri"/>
        <family val="2"/>
        <scheme val="minor"/>
      </rPr>
      <t>i,y</t>
    </r>
  </si>
  <si>
    <t>Weighted average density of fuel type i in year y (mass unit/volume unit of the fuel)</t>
  </si>
  <si>
    <t>The CO2 emission coefficient COEFi,y Option B</t>
  </si>
  <si>
    <r>
      <t>NCV</t>
    </r>
    <r>
      <rPr>
        <vertAlign val="subscript"/>
        <sz val="18"/>
        <color theme="1"/>
        <rFont val="Calibri"/>
        <family val="2"/>
        <scheme val="minor"/>
      </rPr>
      <t>i,y</t>
    </r>
  </si>
  <si>
    <t>Weighted average net calorific value of the fuel type i in year y (GJ/mass or volume unit)</t>
  </si>
  <si>
    <r>
      <t>EF</t>
    </r>
    <r>
      <rPr>
        <vertAlign val="subscript"/>
        <sz val="18"/>
        <color theme="1"/>
        <rFont val="Calibri"/>
        <family val="2"/>
        <scheme val="minor"/>
      </rPr>
      <t>CO2,y,y</t>
    </r>
  </si>
  <si>
    <t>Weighted average CO2 emission factor of fuel type i in year y (tCO2/GJ)</t>
  </si>
  <si>
    <t>Case 2: Questionnaire to determine calculation method 
[Click to add project or leakage CO2 emissions from fossil fuel combustion based on fuel type]</t>
  </si>
  <si>
    <t>Enum</t>
  </si>
  <si>
    <t>Option B</t>
  </si>
  <si>
    <t>Volume</t>
  </si>
  <si>
    <t xml:space="preserve">This value will come from cell G32, G33, or G37 depending on the responses from the questionnaire </t>
  </si>
  <si>
    <t xml:space="preserve">Tool 05: Baseline, project and/or leakage emissions from electricity consumption and monitoring of electricity generation </t>
  </si>
  <si>
    <t xml:space="preserve">Questionnaire to determine calculation method </t>
  </si>
  <si>
    <t xml:space="preserve">
Tool 05 is only applicable to the following scenarios, please select the appropriate one for your project:
Scenario A: Electricity consumption from the grid
Scenario B: Electricity consumption from (an) off-grid fossil fuel fired captive power plant(s)
Scenario C: Electricity consumption from the grid and (a) fossil fuel fired captive power plant(s)</t>
  </si>
  <si>
    <t>B: Off-Grid Captive Power Plants</t>
  </si>
  <si>
    <r>
      <rPr>
        <b/>
        <sz val="12"/>
        <color rgb="FF000000"/>
        <rFont val="Calibri"/>
        <family val="2"/>
        <scheme val="minor"/>
      </rPr>
      <t xml:space="preserve">Scenario A: </t>
    </r>
    <r>
      <rPr>
        <sz val="12"/>
        <color rgb="FF000000"/>
        <rFont val="Calibri"/>
        <family val="2"/>
        <scheme val="minor"/>
      </rPr>
      <t xml:space="preserve">Electricity consumption from the grid. The electricity is purchased from the grid only, and either no captive power plant(s) is/are installed at the site of electricity consumption or, if any captive power plant exists on site, it is either not operating or it is not physically able to provide electricity to the electricity consumer. 
</t>
    </r>
    <r>
      <rPr>
        <b/>
        <sz val="12"/>
        <color rgb="FF000000"/>
        <rFont val="Calibri"/>
        <family val="2"/>
        <scheme val="minor"/>
      </rPr>
      <t xml:space="preserve">Scenario B: </t>
    </r>
    <r>
      <rPr>
        <sz val="12"/>
        <color rgb="FF000000"/>
        <rFont val="Calibri"/>
        <family val="2"/>
        <scheme val="minor"/>
      </rPr>
      <t xml:space="preserve">Electricity consumption from (an) off-grid fossil fuel fired captive power plant(s). One or more fossil fuel fired captive power plants are installed at the site of the electricity consumer and supply the consumer with electricity. The captive power plant(s) is/are not connected to the electricity grid. 
</t>
    </r>
    <r>
      <rPr>
        <b/>
        <sz val="12"/>
        <color rgb="FF000000"/>
        <rFont val="Calibri"/>
        <family val="2"/>
        <scheme val="minor"/>
      </rPr>
      <t>Scenario C:</t>
    </r>
    <r>
      <rPr>
        <sz val="12"/>
        <color rgb="FF000000"/>
        <rFont val="Calibri"/>
        <family val="2"/>
        <scheme val="minor"/>
      </rPr>
      <t xml:space="preserve"> Electricity consumption from the grid and (a) fossil fuel fired captive power plant(s). One or more fossil fuel fired captive power plants operate at the site of the electricity consumer. The captive power plant(s) can provide electricity to the electricity consumer. The captive power plant(s) is/are also connected to the electricity grid. Hence, the electricity consumer can be provided with electricity from the captive power plant(s) and the grid.</t>
    </r>
  </si>
  <si>
    <t>Generic approach</t>
  </si>
  <si>
    <r>
      <t>PE</t>
    </r>
    <r>
      <rPr>
        <vertAlign val="subscript"/>
        <sz val="18"/>
        <color theme="1"/>
        <rFont val="Calibri"/>
        <family val="2"/>
        <scheme val="minor"/>
      </rPr>
      <t>EC,y</t>
    </r>
  </si>
  <si>
    <t>Project emissions from electricity consumption in year y (t CO2 / yr)</t>
  </si>
  <si>
    <r>
      <t>EF</t>
    </r>
    <r>
      <rPr>
        <vertAlign val="subscript"/>
        <sz val="18"/>
        <color theme="1"/>
        <rFont val="Calibri"/>
        <family val="2"/>
        <scheme val="minor"/>
      </rPr>
      <t>EF,j,y</t>
    </r>
  </si>
  <si>
    <t>Project emission factor for electricity generation for source in year y (t CO2/MWh)</t>
  </si>
  <si>
    <t>This value comes from EFEL,j/k/l,y. Depending on the scenario and options chosen.</t>
  </si>
  <si>
    <r>
      <t>EC</t>
    </r>
    <r>
      <rPr>
        <vertAlign val="subscript"/>
        <sz val="18"/>
        <color theme="1"/>
        <rFont val="Calibri"/>
        <family val="2"/>
        <scheme val="minor"/>
      </rPr>
      <t>PJ,j,y</t>
    </r>
  </si>
  <si>
    <t>Quantity of electricity consumed by the project electricity consumption source in year y (MWh/yr)</t>
  </si>
  <si>
    <r>
      <t>TDL</t>
    </r>
    <r>
      <rPr>
        <vertAlign val="subscript"/>
        <sz val="18"/>
        <color theme="1"/>
        <rFont val="Calibri"/>
        <family val="2"/>
        <scheme val="minor"/>
      </rPr>
      <t>j,y</t>
    </r>
  </si>
  <si>
    <t>Average technical transmission and distribution losses for providing electricity to source for project in year y</t>
  </si>
  <si>
    <t>j</t>
  </si>
  <si>
    <t>Sources of electricity consumption in the project</t>
  </si>
  <si>
    <r>
      <t>BE</t>
    </r>
    <r>
      <rPr>
        <vertAlign val="subscript"/>
        <sz val="18"/>
        <color theme="1"/>
        <rFont val="Calibri"/>
        <family val="2"/>
        <scheme val="minor"/>
      </rPr>
      <t>EC,y</t>
    </r>
  </si>
  <si>
    <t>Baseline emissions from electricity consumption in year y (t CO2 / yr)</t>
  </si>
  <si>
    <r>
      <t>EF</t>
    </r>
    <r>
      <rPr>
        <vertAlign val="subscript"/>
        <sz val="18"/>
        <color theme="1"/>
        <rFont val="Calibri"/>
        <family val="2"/>
        <scheme val="minor"/>
      </rPr>
      <t>EF,k,y</t>
    </r>
  </si>
  <si>
    <t>Baseline emission factor for electricity generation for source in year y (t CO2/MWh)</t>
  </si>
  <si>
    <r>
      <t>EC</t>
    </r>
    <r>
      <rPr>
        <vertAlign val="subscript"/>
        <sz val="18"/>
        <color theme="1"/>
        <rFont val="Calibri"/>
        <family val="2"/>
        <scheme val="minor"/>
      </rPr>
      <t>BL,k,y</t>
    </r>
  </si>
  <si>
    <t>Quantity of electricity that would be consumed by the baseline electricity consumer in year y (MWh/yr)</t>
  </si>
  <si>
    <r>
      <t>TDL</t>
    </r>
    <r>
      <rPr>
        <vertAlign val="subscript"/>
        <sz val="18"/>
        <color theme="1"/>
        <rFont val="Calibri"/>
        <family val="2"/>
        <scheme val="minor"/>
      </rPr>
      <t>k,y</t>
    </r>
  </si>
  <si>
    <t>Average technical transmission and distribution losses for providing electricity to source for baseline in year y</t>
  </si>
  <si>
    <t>k</t>
  </si>
  <si>
    <t>Sources of electricity consumption in the baseline</t>
  </si>
  <si>
    <r>
      <t>LE</t>
    </r>
    <r>
      <rPr>
        <vertAlign val="subscript"/>
        <sz val="18"/>
        <color theme="1"/>
        <rFont val="Calibri"/>
        <family val="2"/>
        <scheme val="minor"/>
      </rPr>
      <t>EC,y</t>
    </r>
  </si>
  <si>
    <t>Leakage emissions from electricity consumption in year y (t CO2 / yr)</t>
  </si>
  <si>
    <r>
      <t>EF</t>
    </r>
    <r>
      <rPr>
        <vertAlign val="subscript"/>
        <sz val="18"/>
        <color theme="1"/>
        <rFont val="Calibri"/>
        <family val="2"/>
        <scheme val="minor"/>
      </rPr>
      <t>EF,l,y</t>
    </r>
  </si>
  <si>
    <t>Leakage emission factor for electricity generation for source in year y (t CO2/MWh)</t>
  </si>
  <si>
    <r>
      <t>EC</t>
    </r>
    <r>
      <rPr>
        <vertAlign val="subscript"/>
        <sz val="18"/>
        <color theme="1"/>
        <rFont val="Calibri"/>
        <family val="2"/>
        <scheme val="minor"/>
      </rPr>
      <t>LE,l,y</t>
    </r>
  </si>
  <si>
    <t>Net increase in electricity consumption of source in year y as a result of leakage (MWh/yr)</t>
  </si>
  <si>
    <r>
      <t>TDL</t>
    </r>
    <r>
      <rPr>
        <vertAlign val="subscript"/>
        <sz val="18"/>
        <color theme="1"/>
        <rFont val="Calibri"/>
        <family val="2"/>
        <scheme val="minor"/>
      </rPr>
      <t>l,y</t>
    </r>
  </si>
  <si>
    <t>Average technical transmission and distribution losses for providing electricity to source for leakage in year y</t>
  </si>
  <si>
    <t>l</t>
  </si>
  <si>
    <t>Leakage sources of electricity consumption</t>
  </si>
  <si>
    <t>Alternative approaches for project and/or leakage emissions (Only if chosen from Scenario B)</t>
  </si>
  <si>
    <r>
      <t>PE</t>
    </r>
    <r>
      <rPr>
        <vertAlign val="subscript"/>
        <sz val="18"/>
        <color theme="1"/>
        <rFont val="Calibri"/>
        <family val="2"/>
        <scheme val="minor"/>
      </rPr>
      <t>EC,j,y</t>
    </r>
  </si>
  <si>
    <t>Project emissions from electricity consumption by source(s) j in year y (t CO2 / yr)</t>
  </si>
  <si>
    <r>
      <t>LE</t>
    </r>
    <r>
      <rPr>
        <vertAlign val="subscript"/>
        <sz val="18"/>
        <color theme="1"/>
        <rFont val="Calibri"/>
        <family val="2"/>
        <scheme val="minor"/>
      </rPr>
      <t>EC,j,y</t>
    </r>
  </si>
  <si>
    <t>Leakage emissions from electricity consumption by source(s) l in year y (t CO2 / yr)</t>
  </si>
  <si>
    <r>
      <t>PP</t>
    </r>
    <r>
      <rPr>
        <vertAlign val="subscript"/>
        <sz val="18"/>
        <color theme="1"/>
        <rFont val="Calibri"/>
        <family val="2"/>
        <scheme val="minor"/>
      </rPr>
      <t>CP,j</t>
    </r>
  </si>
  <si>
    <t>Rated capacity of the captive power plant(s) that provide the project electricity consumption source(s) j with electricity (MW)</t>
  </si>
  <si>
    <t xml:space="preserve">Project electricity consumption sources that are supplied with power from captive power plant(s) installed at one site </t>
  </si>
  <si>
    <r>
      <t>PP</t>
    </r>
    <r>
      <rPr>
        <vertAlign val="subscript"/>
        <sz val="18"/>
        <color theme="1"/>
        <rFont val="Calibri"/>
        <family val="2"/>
        <scheme val="minor"/>
      </rPr>
      <t>CP,l</t>
    </r>
  </si>
  <si>
    <t>Rated capacity of the captive power plant(s) that provide the leakage electricity consumption source(s) l with electricity (MW)</t>
  </si>
  <si>
    <t xml:space="preserve">Leakage electricity consumption sources that are supplied with power from captive power plant(s) installed at one site </t>
  </si>
  <si>
    <t>Scenario A: Electricity consumption from the grid (Default Values)</t>
  </si>
  <si>
    <t>If scenario A was chosen:</t>
  </si>
  <si>
    <t>Scenario A has 2 options, please select the appropriate one for your project:
Option A1: Calculate the combined margin emission factor of the applicable electricity system, using the procedures in the latest approved version of the “Use Tool 7 to calculate the emission factor for an electricity system” (EFEL,j/k/l,y = EFgrid,CM,y). 
Option A2: Use conservative default values</t>
  </si>
  <si>
    <t>Option A2</t>
  </si>
  <si>
    <r>
      <rPr>
        <b/>
        <sz val="11"/>
        <color theme="1"/>
        <rFont val="Calibri"/>
        <family val="2"/>
        <scheme val="minor"/>
      </rPr>
      <t>"Option A2" Default Values</t>
    </r>
    <r>
      <rPr>
        <sz val="11"/>
        <color theme="1"/>
        <rFont val="Calibri"/>
        <family val="2"/>
        <scheme val="minor"/>
      </rPr>
      <t xml:space="preserve"> is the only option until Tool 07 is available </t>
    </r>
  </si>
  <si>
    <t>If Option A2:</t>
  </si>
  <si>
    <t>Choose which option applies to the Default Values for Scenario A:
2.1: Only to project and/or leakage electricity consumption sources but not to baseline electricity consumption sources
or 
2.2: Only to baseline electricity consumption sources but not to project or leakage electricity consumption sources</t>
  </si>
  <si>
    <t>Option 2.2</t>
  </si>
  <si>
    <t>If Option 2.2:</t>
  </si>
  <si>
    <t>Does hydro power plants constitute less than 50% of total grid generation in:
1) average of the five most recent years
or
2) based on long-term averages for hydroelectricity production</t>
  </si>
  <si>
    <t>If yes a value of 0.4 t CO2/MWh will be used for EFEL,j/k/l,y
If no a value of 0.25 t CO2/MWh will be used for EFEL,j/k/l,y</t>
  </si>
  <si>
    <r>
      <t>EF</t>
    </r>
    <r>
      <rPr>
        <vertAlign val="subscript"/>
        <sz val="20"/>
        <color theme="1"/>
        <rFont val="Calibri"/>
        <family val="2"/>
        <scheme val="minor"/>
      </rPr>
      <t>EL,j/k/l,y</t>
    </r>
  </si>
  <si>
    <t>Electricity consumption from the grid for project and leakage scenario calculations (CO2/MWh)</t>
  </si>
  <si>
    <t>If Option A1: Value must be derived from Tool 7
If Option A2.1: Use value of 1.3 t CO2/MWh
If Option A2.2: Use value of 0.25 t CO2/MWh (or value of 0.4 t CO2/MWh if yes to question above)</t>
  </si>
  <si>
    <t>Scenario B1: Electricity consumption from an off-grid captive power plant (Monitored Data)</t>
  </si>
  <si>
    <t>If Scenario B was chosen:</t>
  </si>
  <si>
    <t>Tool 05 provides 2 approaches to calculate project and /or leakage emissions, a generic approach or an alternative approach only if the project applies to the following:
(a) Scenario B (as described in Tool 5 Section 2.2, paragraph 5) applies to an electricity consumer
(b) The electricity consumer is a project or leakage source.
Please select if your project follows these and which approach you would like to use:</t>
  </si>
  <si>
    <t>No: Generic Approach</t>
  </si>
  <si>
    <t>If No: Generic Approach, use Generic Approach section using values from Scenario B
If Yes: Alternative Approach, use Alternative Approach section</t>
  </si>
  <si>
    <t>If "No: Generic Approach" was chosen:</t>
  </si>
  <si>
    <t>Please select which approach you would like to use for your Scenario B project calculations:</t>
  </si>
  <si>
    <t>Monitored Data</t>
  </si>
  <si>
    <t>If "Monitored Data" then continue to next question below
If "Default Values" then move to first question of Scenario B2 (Default Values)</t>
  </si>
  <si>
    <t>If "Monitored Data" was chosen:</t>
  </si>
  <si>
    <t>Choose which option applies to the monitored data:
A: Case where none of the captive power plants is a cogeneration plant or where the heat generation is ignored
or 
B: Case where the CO2 emission factor for electricity generation is calculated by allocating the fuel consumption between electricity and heat generation</t>
  </si>
  <si>
    <t>Heat Generation ignored</t>
  </si>
  <si>
    <t>If "Heat Generation Ignored" then use bottom EF "Heat Generation Ignored" values for Generic Approach
If "Fuel Consumption" then use bottom EF "Fuel Consumption" values for Generic Approach</t>
  </si>
  <si>
    <t>Emission factor for electricity generation for source j, k or l in year y (where the heatgeneration is ignored (t CO2/MWh)</t>
  </si>
  <si>
    <t>Sum of all "Heat generation ignored" values from Power Plants Sheet</t>
  </si>
  <si>
    <t>Emission factor for electricity generation for source j, k or l in year y (fuel consumption between electricity and heat generation) (t CO2/MWh)</t>
  </si>
  <si>
    <t>Sum of all "Fuel consumption between electricity and heat generation" values from Power Plants Sheet</t>
  </si>
  <si>
    <t>Scenario B2:  Electricity consumption from an off-grid captive power plant (Conservative Default Values)</t>
  </si>
  <si>
    <t>If "Default Values" was chosen:</t>
  </si>
  <si>
    <t>Choose which option applies to the Default Values for Scenario B:
A: Only to project and/or leakage electricity consumption sources but not to baseline electricity consumption sources
or 
B: Only to baseline electricity consumption sources but not to project or leakage electricity consumption sources</t>
  </si>
  <si>
    <t>Answer to this choice will determine which value below will be used</t>
  </si>
  <si>
    <t>Use this value if Option A was chosen</t>
  </si>
  <si>
    <t>Electricity consumption from the grid for baseline scenario calculations (CO2/MWh)</t>
  </si>
  <si>
    <t>Use this value if Option B was chosen</t>
  </si>
  <si>
    <t xml:space="preserve">Scenario C:  Electricity consumption from the grid and (a) fossil fuel fired captive power plant(s) </t>
  </si>
  <si>
    <r>
      <t xml:space="preserve">Under Scanario C the consumption of electricity in the project, the baseline or as a source of leakage may result in different emission levels, depending on the situation of the project activity. 
The following three cases can be differentiated, please select the appropriate option for your project: 
</t>
    </r>
    <r>
      <rPr>
        <b/>
        <u/>
        <sz val="11"/>
        <color theme="1"/>
        <rFont val="Calibri"/>
        <family val="2"/>
        <scheme val="minor"/>
      </rPr>
      <t xml:space="preserve">Case 1: </t>
    </r>
    <r>
      <rPr>
        <sz val="11"/>
        <color theme="1"/>
        <rFont val="Calibri"/>
        <family val="2"/>
        <scheme val="minor"/>
      </rPr>
      <t xml:space="preserve">Grid electricity. The implementation of the project activity only affects the quantity of electricity that is supplied from the grid and not the operation of the captive power plant. 
</t>
    </r>
    <r>
      <rPr>
        <b/>
        <u/>
        <sz val="11"/>
        <color theme="1"/>
        <rFont val="Calibri"/>
        <family val="2"/>
        <scheme val="minor"/>
      </rPr>
      <t>Case 2:</t>
    </r>
    <r>
      <rPr>
        <sz val="11"/>
        <color theme="1"/>
        <rFont val="Calibri"/>
        <family val="2"/>
        <scheme val="minor"/>
      </rPr>
      <t xml:space="preserve"> Electricity from captive power plant(s). The implementation of the project activity is clearly demonstrated to only affect the quantity of electricity that is generated in the captive power plant(s) and does not affect the quantity of electricity supplied from the grid. 
</t>
    </r>
    <r>
      <rPr>
        <b/>
        <u/>
        <sz val="11"/>
        <color theme="1"/>
        <rFont val="Calibri"/>
        <family val="2"/>
        <scheme val="minor"/>
      </rPr>
      <t>Case 3:</t>
    </r>
    <r>
      <rPr>
        <sz val="11"/>
        <color theme="1"/>
        <rFont val="Calibri"/>
        <family val="2"/>
        <scheme val="minor"/>
      </rPr>
      <t xml:space="preserve"> Electricity from both the grid and captive power plant(s). The implementation of the project activity may affect both the quantity of electricity that is generated in the captive power plant(s) and the quantity of electricity supplied from the grid.</t>
    </r>
  </si>
  <si>
    <t>Case 1</t>
  </si>
  <si>
    <t>If Case 1 was chosen:</t>
  </si>
  <si>
    <t>Redirect to Scenario A</t>
  </si>
  <si>
    <t>If Case 2 was chosen:</t>
  </si>
  <si>
    <t>Redirect to Scenario B</t>
  </si>
  <si>
    <t>If Case 3 was chosen:</t>
  </si>
  <si>
    <t>Redirect to Scenario A &amp; B</t>
  </si>
  <si>
    <t xml:space="preserve">If case 3 was chosen, this means that the more conservative value should be chosen between 
a) the result of applying either option A1 or A2 
and 
b) the result of applying either option B1 or B2. </t>
  </si>
  <si>
    <t xml:space="preserve">IPCC Default Values </t>
  </si>
  <si>
    <t xml:space="preserve">Fuel Type </t>
  </si>
  <si>
    <t>"NCV" Net Calorific Value (TJ/Gg)</t>
  </si>
  <si>
    <t>"EFCO2" Effective Default CO2 Emission Factors for Combustion (kg/TJ)</t>
  </si>
  <si>
    <t>Crude Oil</t>
  </si>
  <si>
    <t>Orimulsion</t>
  </si>
  <si>
    <t>Natural Gas Liquids</t>
  </si>
  <si>
    <t>Motor Gasoline</t>
  </si>
  <si>
    <t>Aviation Gasoline</t>
  </si>
  <si>
    <t>Jet Gasoline</t>
  </si>
  <si>
    <t>Jet Kerosene</t>
  </si>
  <si>
    <t>Other Kerosene</t>
  </si>
  <si>
    <t>Shale Oil</t>
  </si>
  <si>
    <t>Gas/Diesel Oil</t>
  </si>
  <si>
    <t>Residual Fuel Oil</t>
  </si>
  <si>
    <t>Liquefied Petroleum Gases</t>
  </si>
  <si>
    <t>Ethane</t>
  </si>
  <si>
    <t>Naphtha</t>
  </si>
  <si>
    <t>Bitumen</t>
  </si>
  <si>
    <t>Lubricants</t>
  </si>
  <si>
    <t>Petroleum Coke</t>
  </si>
  <si>
    <t>Refinery Feedstocks</t>
  </si>
  <si>
    <t>Refinery Gas</t>
  </si>
  <si>
    <t>Paraffin Waxes</t>
  </si>
  <si>
    <t>White Spirit &amp; SBP</t>
  </si>
  <si>
    <t>Other Petroleum Products</t>
  </si>
  <si>
    <t>Anthracite</t>
  </si>
  <si>
    <t>Coking Coal</t>
  </si>
  <si>
    <t>Other Bituminous Coal</t>
  </si>
  <si>
    <t>Sub-Bituminous Coal</t>
  </si>
  <si>
    <t>Lignite</t>
  </si>
  <si>
    <t>Oil Shale and Tar Sands</t>
  </si>
  <si>
    <t>Brown Coal Briquettes</t>
  </si>
  <si>
    <t>Patent Fuel</t>
  </si>
  <si>
    <t>Coke oven coke and lignite Coke</t>
  </si>
  <si>
    <t>Gas Coke</t>
  </si>
  <si>
    <t>Coal Tar</t>
  </si>
  <si>
    <t>Gas Works Gas</t>
  </si>
  <si>
    <t>Coke Oven Gas</t>
  </si>
  <si>
    <t xml:space="preserve">Blast Furnace Gas </t>
  </si>
  <si>
    <t>Oxygen Steel Furnace Gas</t>
  </si>
  <si>
    <t>Natural Gas</t>
  </si>
  <si>
    <t>Municipal Wastes (non-biomass fraction)</t>
  </si>
  <si>
    <t>Waste Oil</t>
  </si>
  <si>
    <t>Peat</t>
  </si>
  <si>
    <t>Wood/Wood Waste</t>
  </si>
  <si>
    <t>Sulphite lyes (black liquor)</t>
  </si>
  <si>
    <t>Other Primary Solid Biomass</t>
  </si>
  <si>
    <t>Charcoal</t>
  </si>
  <si>
    <t>Biogasoline</t>
  </si>
  <si>
    <t>Biodiesels</t>
  </si>
  <si>
    <t>Other Liquid Biofuels</t>
  </si>
  <si>
    <t>Landfill Gas</t>
  </si>
  <si>
    <t>Sludge Gas</t>
  </si>
  <si>
    <t>Other Biogas</t>
  </si>
  <si>
    <t>Municipal Wastes (biomass fraction)</t>
  </si>
  <si>
    <t>Industrial Wastes</t>
  </si>
  <si>
    <t>Sum of all Added Power Plants Emission Factor</t>
  </si>
  <si>
    <t>Auto-calculate</t>
  </si>
  <si>
    <t>Emission factor for electricity generation for source j, k or l in year y (where the heat generation is ignored (t CO2/MWh)</t>
  </si>
  <si>
    <t>Sum of each Emission Factor (Heat generation ignored)</t>
  </si>
  <si>
    <t>Sum of each Emission Factor (Fuel consumption between electricity and heat generation)</t>
  </si>
  <si>
    <t>[Click to Add Fossil Fuel Captive Power Plant]</t>
  </si>
  <si>
    <t xml:space="preserve">Plant Name </t>
  </si>
  <si>
    <t>Plant 1</t>
  </si>
  <si>
    <t>Select one</t>
  </si>
  <si>
    <t>Type of fossil fuel used</t>
  </si>
  <si>
    <r>
      <rPr>
        <sz val="18"/>
        <color rgb="FF000000"/>
        <rFont val="Calibri"/>
        <family val="2"/>
      </rPr>
      <t>NCV</t>
    </r>
    <r>
      <rPr>
        <vertAlign val="subscript"/>
        <sz val="18"/>
        <color rgb="FF000000"/>
        <rFont val="Calibri"/>
        <family val="2"/>
      </rPr>
      <t>i,t</t>
    </r>
  </si>
  <si>
    <t>Average net calorific value of the fossil fuel type used in the period t (GJ / mass or volume unit)</t>
  </si>
  <si>
    <t xml:space="preserve">Will auto-populate value from Default Values sheet dependent on Type of Fossil Fuel Used </t>
  </si>
  <si>
    <r>
      <t>EF</t>
    </r>
    <r>
      <rPr>
        <vertAlign val="subscript"/>
        <sz val="18"/>
        <color rgb="FF000000"/>
        <rFont val="Calibri"/>
        <family val="2"/>
      </rPr>
      <t>CO2,i,t</t>
    </r>
  </si>
  <si>
    <t>Average CO2 emission factor of the fossil fuel type used in the period t (t CO2 / GJ)</t>
  </si>
  <si>
    <t xml:space="preserve">Will auto-populate converted value from Default Values sheet dependent on Type of Fossil Fuel Used </t>
  </si>
  <si>
    <r>
      <t>FC</t>
    </r>
    <r>
      <rPr>
        <vertAlign val="subscript"/>
        <sz val="18"/>
        <color rgb="FF000000"/>
        <rFont val="Calibri"/>
        <family val="2"/>
      </rPr>
      <t>n,i,t</t>
    </r>
  </si>
  <si>
    <t>Quantity of fossil fuel fired in the captive power plant in the time period described in the project details (cubric meters, metric ton, or liters)</t>
  </si>
  <si>
    <r>
      <t>EG</t>
    </r>
    <r>
      <rPr>
        <vertAlign val="subscript"/>
        <sz val="18"/>
        <color rgb="FF000000"/>
        <rFont val="Calibri"/>
        <family val="2"/>
      </rPr>
      <t>n,t</t>
    </r>
  </si>
  <si>
    <t>Quantity of electricity generated in captive the power plant in the time period decribed in the projet details (MWh)</t>
  </si>
  <si>
    <r>
      <t>HG</t>
    </r>
    <r>
      <rPr>
        <vertAlign val="subscript"/>
        <sz val="18"/>
        <color rgb="FF000000"/>
        <rFont val="Calibri"/>
        <family val="2"/>
      </rPr>
      <t>n,t</t>
    </r>
  </si>
  <si>
    <t>Quantity of heat co-generated in captive power plant n in the time period t (GJ). (Only applicable if the CO2 emission factor for electricity generation is calculated by allocating the fuel consumption between electricity and heat generation)</t>
  </si>
  <si>
    <r>
      <t>η</t>
    </r>
    <r>
      <rPr>
        <vertAlign val="subscript"/>
        <sz val="18"/>
        <color theme="1"/>
        <rFont val="Calibri"/>
        <family val="2"/>
        <scheme val="minor"/>
      </rPr>
      <t>boiler,y</t>
    </r>
  </si>
  <si>
    <t>Efficiency of the boiler in which heat is assumed to be generated in the absence of a cogeneration plant in project/leakage scenario</t>
  </si>
  <si>
    <t>Default Values (will not change)</t>
  </si>
  <si>
    <t>Efficiency of the boiler in which heat is assumed to be generated in the absence of a cogeneration plant in baseline scenario</t>
  </si>
  <si>
    <t>Plant 2</t>
  </si>
  <si>
    <t>Plant 3</t>
  </si>
  <si>
    <t>Required</t>
  </si>
  <si>
    <t xml:space="preserve">Select the applicable project type. </t>
  </si>
  <si>
    <t>Type I: Project activities up to 5 MW that employ renewable energy as their primary technology.</t>
  </si>
  <si>
    <t xml:space="preserve">Select One </t>
  </si>
  <si>
    <t xml:space="preserve">Does the project involve multiple components? </t>
  </si>
  <si>
    <t xml:space="preserve">Yes </t>
  </si>
  <si>
    <t xml:space="preserve">Does each component meet the microscale threshold?  </t>
  </si>
  <si>
    <t xml:space="preserve">Must be yes </t>
  </si>
  <si>
    <t xml:space="preserve">Do the sums of each component type meet the respective microscale thresholds?  </t>
  </si>
  <si>
    <t xml:space="preserve">Does the project involve technologies/measures included in approved methodologies “AMS-III.V: Decrease of coke consumption in blast furnace by installing dust/sludge recycling system in steel works”, “AMS-III.P: Recovery and utilization of waste gas in refinery facilities”, “AMS-III.Q: Waste Energy Recovery (gas/heat/pressure) Projects” or “AMS-III.W: Methane capture and destruction in non-hydrocarbon mining activities”? </t>
  </si>
  <si>
    <t>Must be no</t>
  </si>
  <si>
    <t xml:space="preserve">Do the results of "TOOL 20: Assessment of debundling for SSC project activities" deem the project to be either 1) a debundled component of a large-scale activity but can qualify, or 2) not a debundled component of a large-scale activity? </t>
  </si>
  <si>
    <t xml:space="preserve">Applicability </t>
  </si>
  <si>
    <t xml:space="preserve">Type I: Project activities up to 5 MW that employ renewable energy as their primary technology. </t>
  </si>
  <si>
    <t>One must be additional</t>
  </si>
  <si>
    <t xml:space="preserve">The geographic location of the project activity in one of the least developed countries or the small island developing States (LDCs/SIDS) or in a SUZ of the host country? </t>
  </si>
  <si>
    <t xml:space="preserve">If yes, additional </t>
  </si>
  <si>
    <t xml:space="preserve">Is the project activity an off-grid activity supplying energy to households/communities (less than 12 hours’ grid availability per 24 hours is also considered “off-grid” for this assessment)? </t>
  </si>
  <si>
    <t xml:space="preserve">Does the project activity consist of a qualifying technology/measure for distributed energy generation (not connected to a national or regional grid) where end users are households, communities or small and medium-sized enterprises (SMEs)? </t>
  </si>
  <si>
    <t xml:space="preserve">Does the project activity employ specific renewable energy technologies/measures recommended by the host country designated national authority (DNA) and approved by the Board to be additional in the host country? See Help Text for conditions that shall apply for DNA recommendations. </t>
  </si>
  <si>
    <t>Additionality</t>
  </si>
  <si>
    <t xml:space="preserve">Type II: Energy efficiency project activities that aim to achieve energy savings at a scale of no more than 20 GWh per year. </t>
  </si>
  <si>
    <t xml:space="preserve">Is the geographic location of the project activity is in an LDC/SIDS or SUZ of the host country? </t>
  </si>
  <si>
    <t>Does the project activity consist of one or more of the following technology/measures related to energy efficiency where end users of the technology/measure are households, communities or SMEs? (i) High efficiency biomass fired devices (e.g. energy efficient cookstoves; (ii) Micro-irrigation systems; (iii) Energy efficient pump-set for agriculture.</t>
  </si>
  <si>
    <t>Type III: Other project activities not included in Type I or Type II that aim to achieve GHG emissions reductions at a scale of no more than 20 ktCO2e per year.</t>
  </si>
  <si>
    <t>Does the project activity consist of one or more of the following technology/measures related to an emission reduction activity where end users of the technology/measure are households, communities, or SMEs? i) Solar lamps; ii) Biogas digesters.</t>
  </si>
  <si>
    <t>Determination of penetration of proposed technology/measure</t>
  </si>
  <si>
    <t>Indicate the market penetration of the proposed technology based on annual sales of units, in the applicable geographic area.</t>
  </si>
  <si>
    <t>Blank</t>
  </si>
  <si>
    <t xml:space="preserve">If &lt;= 2.5%, additional </t>
  </si>
  <si>
    <t>Indicate the market penetration of the proposed technology based on stock of units, in the applicable geographic area.</t>
  </si>
  <si>
    <t xml:space="preserve">If &lt;= 1.5%, additional </t>
  </si>
  <si>
    <t xml:space="preserve">Final Result </t>
  </si>
  <si>
    <t xml:space="preserve">Auto-calculate </t>
  </si>
  <si>
    <t>Applicable Project Types</t>
  </si>
  <si>
    <t>Yes/No</t>
  </si>
  <si>
    <t>Type II: Energy efficiency project activities that aim to achieve energy savings at a scale of no more than 20 GWh per year.</t>
  </si>
  <si>
    <t>NA</t>
  </si>
  <si>
    <t>TOOL 21: Demonstration of additionality of small_x0002_scale project activities</t>
  </si>
  <si>
    <t xml:space="preserve">Is the information used to complete this form in regards to a PA or CPA? </t>
  </si>
  <si>
    <t>PA</t>
  </si>
  <si>
    <t>Demonstration of additionality of small_x0002_scale project activities for PA</t>
  </si>
  <si>
    <t>Is PA aggregate size &lt;=SSC 
thresholds (15MW, 60GWh/y, 
60ktCO2e/y)?</t>
  </si>
  <si>
    <t>If Yes: Move to question in F6
If No: Use regular additionality procedure</t>
  </si>
  <si>
    <t>Is PA comprised of one or 
more technologies from the 
positive list under TOOL32?</t>
  </si>
  <si>
    <t>If Yes: PA is automatically additional
If No: Move to question in F7</t>
  </si>
  <si>
    <t>Is PA aggregate size &lt;= 
MSC thresholds (5MW, 
20GWh/y, 20ktCO2e/y) under
Tool 19?</t>
  </si>
  <si>
    <t>If Yes: Move to question in F8
If No: Use regular additionality procedure</t>
  </si>
  <si>
    <t>Does it meet one of the below conditions defined under Tool 19?
i) Is it implemented in an LDC/SIDS or a SUZ?
ii) Does it involve technologies/measures included under para 
11 (c), 12(b) and 13 (b) and end users are 
Households/communities/SMEs?
iii) Does it comprise of specific grid connected renewable energy 
technologies recommended by the host country and approved 
by the Board?
iv) Is it implemented in an off-grid area ( =&lt;12 hrs/day grid 
availability) supplying to households/communities?</t>
  </si>
  <si>
    <t>If Yes: PA is automatically additional
If No: Use regular additionality procedure</t>
  </si>
  <si>
    <t>Demonstration of additionality of small_x0002_scale project activities for CPA</t>
  </si>
  <si>
    <t>Is CPA aggregate size &lt;=SSC 
thresholds (15MW, 60GWh/y, 
60ktCO2e/y)?</t>
  </si>
  <si>
    <t>If Yes: Move to question in F11
If No: Move to question in F12</t>
  </si>
  <si>
    <t>Is CPA comprised of one or 
more technologies from the 
positive list under TOOL32?</t>
  </si>
  <si>
    <t>If Yes: CPA is automatically additional
If No: Move to question in F13</t>
  </si>
  <si>
    <t>Is CPA aggregate size &lt;= 
MSC thresholds (5MW, 
20GWh/y, 20ktCO2e/y) under
Tool 19?</t>
  </si>
  <si>
    <t>If Yes: Move to question in F14
If No: Use regular additionality procedure</t>
  </si>
  <si>
    <t>Is CPA comprised of only units of size &lt; = MSC thresholds (5MW, 20GWh/y, 20ktCO2e/y) as specified under MSC additionality Tool 19?</t>
  </si>
  <si>
    <t>Does it meet one of the below conditions defined under Tool 19?
i) Is it implemented in an LDC/SIDS or a SUZ?
ii) Does it involve technologies/measures included under para 11 (c), 12(b) and 13 (b) and end users are Households/communities/SMEs?
iii) Does it comprise of specific grid connected renewable energy technologies recommended by the host country and approved by the Board?
iv) Is it implemented in an off-grid area ( =&lt;12 hrs/day grid availability) supplying to households/communities?</t>
  </si>
  <si>
    <t>If Yes: CPA is automatically additional
If No: Use regular additionality procedure</t>
  </si>
  <si>
    <t>Regular Additionality Procedure</t>
  </si>
  <si>
    <t>Help Text</t>
  </si>
  <si>
    <t>Project participants shall provide an explanation to show that the project activity would not have occurred anyway due to at least one of the following barriers:</t>
  </si>
  <si>
    <t>Investment barrier: a financially more viable alternative to the project activity would  have led to higher emissions;</t>
  </si>
  <si>
    <t>Technological barrier: a less technologically advanced alternative to the project activity involves lower risks due to the performance uncertainty or low market share of the new technology adopted for the project activity and so would have led to higher emissions</t>
  </si>
  <si>
    <t>Barrier due to prevailing practice: prevailing practice or existing regulatory or policy requirements would have led to implementation of a technology with higher emissions</t>
  </si>
  <si>
    <t>Other barriers: without the project activity, for another specific reason identified by the project participant, such as institutional barriers or limited information, managerial resources, organizational capacity, financial resources, or capacity to absorb new technologies, emissions would have been higher</t>
  </si>
  <si>
    <t>Fraction of woody biomass that can be established as non-renewable-to-charcoal conversion factor</t>
  </si>
  <si>
    <t>fNRB Fraction of non-renewable biomass in the applicable area in the relevant period (fraction or %)</t>
  </si>
  <si>
    <t>NRB Quantity of non-renewable biomass consumed in the applicable area in
the relevant period (tonnes)</t>
  </si>
  <si>
    <t>RB Quantity of renewable biomass that is available on a sustainable basis in
the applicable area in the relevant period (tonnes)_x000D_</t>
  </si>
  <si>
    <t xml:space="preserve">MAIforest,i Mean Annual Increment of woody biomass growth per hectare in subcategory i of forest areas in the relevant period (tonnes/ha/yr) </t>
  </si>
  <si>
    <t>MAIother,i Mean Annual Increment of woody biomass growth per hectare in subcategory i of other land areas in the relevant period (tonnes/ha/yr)_x000D_</t>
  </si>
  <si>
    <t>Fforest,i Extent of forest in sub-category i in the relevant period (ha)_x000D_</t>
  </si>
  <si>
    <t>Fother,i Extent of other land in sub-category i in the relevant period (ha)</t>
  </si>
  <si>
    <t>Pforest,i Extent of non-accessible area (e.g. protected area where extraction of
wood is prohibited, geographically remote area) within forest areas (in subcategory i) in the relevant period (ha)</t>
  </si>
  <si>
    <t>Pother,i Extent of non-accessible area (e.g. protected area where extraction of
wood is prohibited, geographically remote area) within other land areas (in
sub-category i) in the relevant period (ha)</t>
  </si>
  <si>
    <t>H Total consumption of woody biomass in the applicable area in the relevant period (tonnes)</t>
  </si>
  <si>
    <t>HW Average consumption of wood fuel per household, including fuelwood and
charcoal, in the applicable area in the relevant period (tonnes//household)</t>
  </si>
  <si>
    <t>CE Commercial woody biomass consumption for energy applications (e.g.
commercial, industrial or institutional uses of woody biomass in ovens,
boilers etc.) that are extracted from forests or other land areas in the applicable area in the relevant period (tonnes)</t>
  </si>
  <si>
    <t>NE Commercial woody biomass consumption for non-energy applications
(e.g. construction, furniture) that are extracted from forests or other land
areas in the applicable area in the relevant period (tonnes)</t>
  </si>
  <si>
    <t>N Number of households consuming wood fuel within the applicable area in
the relevant period (number)</t>
  </si>
  <si>
    <t>Property</t>
  </si>
  <si>
    <t>Methodology List</t>
  </si>
  <si>
    <t>AccountableImpactOrganization.id</t>
  </si>
  <si>
    <t>ACR- Truck Stop Electrification</t>
  </si>
  <si>
    <t>ACR- Advanced Refrigeration Systems</t>
  </si>
  <si>
    <t>AccountableImpactOrganization.description</t>
  </si>
  <si>
    <t xml:space="preserve">ACR- Certified Reclaimed HFC Refrigerants, Propellants, and Fire Suppressants </t>
  </si>
  <si>
    <t>ACR - Destruction of Ozone Depleting Substances and High-GWP Foam</t>
  </si>
  <si>
    <t>ACR- Destruction of Ozone Depleting Substances from International Sources</t>
  </si>
  <si>
    <t>AccountableImpactOrganization.country</t>
  </si>
  <si>
    <t>ACR- Transition to Advanced Formulation Blowing Agents in Foam Manufacturing</t>
  </si>
  <si>
    <t>AccountableImpactOrganization.region</t>
  </si>
  <si>
    <t>ACR - Afforestation and Reforestation of Degraded Lands</t>
  </si>
  <si>
    <t>AccountableImpactOrganization.informationLink</t>
  </si>
  <si>
    <t xml:space="preserve">ACR- Avoided Conversion of Grasslands and Shrublands to Crop Production </t>
  </si>
  <si>
    <t>AccountableImpactOrganization.mediaLinks</t>
  </si>
  <si>
    <t>ACR - Improved Forest Management (IFM) on Canadian Forestlands</t>
  </si>
  <si>
    <t>AccountableImpactOrganization.attestations</t>
  </si>
  <si>
    <t>ACR- Improved Forest Management (IFM) on Non-Federal U.S. Forestlands</t>
  </si>
  <si>
    <t>AccountableImpactOrganization.activityImpactModules</t>
  </si>
  <si>
    <t xml:space="preserve">ACR- Improved Forest Management (IFM) on Small Non-Industrial Private Forestlands </t>
  </si>
  <si>
    <t>ActivityImpactModule.id</t>
  </si>
  <si>
    <t>ACR - Restoration of California Deltaic and Coastal Wetlands</t>
  </si>
  <si>
    <t>ActivityImpactModule.aioId</t>
  </si>
  <si>
    <t>ACR- Restoration of Pocosin Wetlands ACR - Carbon Capture and Storage Projects</t>
  </si>
  <si>
    <t>ActivityImpactModule.name</t>
  </si>
  <si>
    <t>CAR - Adipic Acid Production</t>
  </si>
  <si>
    <t>ActivityImpactModule.classificationCategory</t>
  </si>
  <si>
    <t xml:space="preserve">ACR- Landfill Gas Destruction and Beneficial Use Projects </t>
  </si>
  <si>
    <t>ActivityImpactModule.classificationMethod</t>
  </si>
  <si>
    <t>CAR- Biochar</t>
  </si>
  <si>
    <t>ActivityImpactModule.benefitCategory</t>
  </si>
  <si>
    <t>CAR- Canada Grassland</t>
  </si>
  <si>
    <t xml:space="preserve">CAR - Coal Mine Methane </t>
  </si>
  <si>
    <t>CAR - Forest</t>
  </si>
  <si>
    <t>CAR- Grassland</t>
  </si>
  <si>
    <t>ActivityImpactModule.arbId</t>
  </si>
  <si>
    <t>CAR- Mexico Boiler Efficiency</t>
  </si>
  <si>
    <t>ActivityImpactModule.geographicLocation</t>
  </si>
  <si>
    <t>CAR - Mexico Forest</t>
  </si>
  <si>
    <t>ActivityImpactModule.firstYearIssuance</t>
  </si>
  <si>
    <t>CAR- Mexico Halocarbon</t>
  </si>
  <si>
    <t>ActivityImpactModule.registryProjectId</t>
  </si>
  <si>
    <t xml:space="preserve">CAR - Mexico Landfill </t>
  </si>
  <si>
    <t>ActivityImpactModule.developers</t>
  </si>
  <si>
    <t>CAR - Mexico Livestock</t>
  </si>
  <si>
    <t>ActivityImpactModule.sponsors</t>
  </si>
  <si>
    <t>CAR - Nitric Acid Production</t>
  </si>
  <si>
    <t>ActivityImpactModule.claimSources</t>
  </si>
  <si>
    <t xml:space="preserve">CAR- Mexico Ozone Depleting Substances </t>
  </si>
  <si>
    <t>ActivityImpactModule.impactClaims</t>
  </si>
  <si>
    <t>CAR - Organic Waste Composting</t>
  </si>
  <si>
    <t>ActivityImpactModule.mrvExtensions</t>
  </si>
  <si>
    <t xml:space="preserve">CAR - Organic Waste Digestion </t>
  </si>
  <si>
    <t>ActivityImpactModule.validations</t>
  </si>
  <si>
    <t xml:space="preserve">CAR - Ozone Depleting Substances </t>
  </si>
  <si>
    <t>ActivityImpactModule.attestations</t>
  </si>
  <si>
    <t>CAR - Rice Cultivation</t>
  </si>
  <si>
    <t>ActivityImpactModule.accountableImpactOrganization</t>
  </si>
  <si>
    <t>CAR- Nitrogen Management</t>
  </si>
  <si>
    <t xml:space="preserve">CAR - Soil Enrichment </t>
  </si>
  <si>
    <t xml:space="preserve">CAR - Urban Forest Management </t>
  </si>
  <si>
    <t>CAR - Urban Tree Planting</t>
  </si>
  <si>
    <t xml:space="preserve">CAR - U.S. Landfill </t>
  </si>
  <si>
    <t>CAR - U.S. Livestock</t>
  </si>
  <si>
    <t>CDM - AM0001</t>
  </si>
  <si>
    <t>Address.addressType</t>
  </si>
  <si>
    <t>CDM - AM0007</t>
  </si>
  <si>
    <t>Address.addressLines</t>
  </si>
  <si>
    <t>CDM - AM0009</t>
  </si>
  <si>
    <t>Address.city</t>
  </si>
  <si>
    <t>CDM - AM0017</t>
  </si>
  <si>
    <t>Address.state</t>
  </si>
  <si>
    <t>CDM - AM0018</t>
  </si>
  <si>
    <t>Address.zip</t>
  </si>
  <si>
    <t>CDM - AM0019</t>
  </si>
  <si>
    <t>Address.country</t>
  </si>
  <si>
    <t>CDM - AM0020</t>
  </si>
  <si>
    <t>Any.typeUrl</t>
  </si>
  <si>
    <t>CDM - AM0021</t>
  </si>
  <si>
    <t>Any.value</t>
  </si>
  <si>
    <t>CDM - AM0023</t>
  </si>
  <si>
    <t>Attestation.tag</t>
  </si>
  <si>
    <t>CDM - AM0026</t>
  </si>
  <si>
    <t>Attestation.type</t>
  </si>
  <si>
    <t>CDM - AM0027</t>
  </si>
  <si>
    <t>Attestation.proofType</t>
  </si>
  <si>
    <t>CDM - AM0028</t>
  </si>
  <si>
    <t>Attestation.attestor</t>
  </si>
  <si>
    <t>CDM - AM0030</t>
  </si>
  <si>
    <t>Attestation.signature</t>
  </si>
  <si>
    <t>CDM - AM0031</t>
  </si>
  <si>
    <t>Audits.auditDate</t>
  </si>
  <si>
    <t>CDM - AM0035</t>
  </si>
  <si>
    <t>Audits.auditReports</t>
  </si>
  <si>
    <t>CDM - AM0036</t>
  </si>
  <si>
    <t>CRU.id</t>
  </si>
  <si>
    <t>CDM - AM0037</t>
  </si>
  <si>
    <t>CRU.quantity</t>
  </si>
  <si>
    <t>CDM - AM0038</t>
  </si>
  <si>
    <t>CRU.unit</t>
  </si>
  <si>
    <t>CDM - AM0043</t>
  </si>
  <si>
    <t>CRU.ownerId</t>
  </si>
  <si>
    <t>CDM - AM0044</t>
  </si>
  <si>
    <t>CRU.listingAgentId</t>
  </si>
  <si>
    <t>CDM - AM0045</t>
  </si>
  <si>
    <t>CRU.coreCarbonPrinciples</t>
  </si>
  <si>
    <t>CDM - AM0046</t>
  </si>
  <si>
    <t>CRU.climateLabels</t>
  </si>
  <si>
    <t>CDM - AM0048</t>
  </si>
  <si>
    <t>CRU.status</t>
  </si>
  <si>
    <t>CDM - AM0049</t>
  </si>
  <si>
    <t>CRU.referencedCredit</t>
  </si>
  <si>
    <t>CDM - AM0050</t>
  </si>
  <si>
    <t>CRU.appliedToId</t>
  </si>
  <si>
    <t>CDM - AM0052</t>
  </si>
  <si>
    <t>CRU.processedClaimId</t>
  </si>
  <si>
    <t>CDM - AM0053</t>
  </si>
  <si>
    <t>CRU.issuerId</t>
  </si>
  <si>
    <t>CDM - AM0055</t>
  </si>
  <si>
    <t>CRU.processedClaim</t>
  </si>
  <si>
    <t>CDM - AM0056</t>
  </si>
  <si>
    <t>CheckpointResult.id</t>
  </si>
  <si>
    <t>CDM - AM0057</t>
  </si>
  <si>
    <t>CheckpointResult.checkpointId</t>
  </si>
  <si>
    <t>CDM - AM0058</t>
  </si>
  <si>
    <t>CheckpointResult.linkToVerificationData</t>
  </si>
  <si>
    <t>CDM - AM0059</t>
  </si>
  <si>
    <t>CheckpointResult.dateRange</t>
  </si>
  <si>
    <t>CDM - AM0060</t>
  </si>
  <si>
    <t>CheckpointResult.efBefore</t>
  </si>
  <si>
    <t>CDM - AM0061</t>
  </si>
  <si>
    <t>CheckpointResult.efAfter</t>
  </si>
  <si>
    <t>CDM - AM0062</t>
  </si>
  <si>
    <t>CheckpointResult.mrvExtensions</t>
  </si>
  <si>
    <t>CDM - AM0063</t>
  </si>
  <si>
    <t>ClaimSource.id</t>
  </si>
  <si>
    <t>CDM - AM0064</t>
  </si>
  <si>
    <t>ClaimSource.aimId</t>
  </si>
  <si>
    <t>CDM - AM0065</t>
  </si>
  <si>
    <t>ClaimSource.name</t>
  </si>
  <si>
    <t>CDM - AM0066</t>
  </si>
  <si>
    <t>ClaimSource.description</t>
  </si>
  <si>
    <t>CDM - AM0067</t>
  </si>
  <si>
    <t>ClaimSource.location</t>
  </si>
  <si>
    <t>CDM - AM0068</t>
  </si>
  <si>
    <t>ClaimSource.sourceType</t>
  </si>
  <si>
    <t>CDM - AM0069</t>
  </si>
  <si>
    <t>ClaimSource.unitOfMeasure</t>
  </si>
  <si>
    <t>CDM - AM0070</t>
  </si>
  <si>
    <t>ClaimSource.sourceIdentifier</t>
  </si>
  <si>
    <t>CDM - AM0071</t>
  </si>
  <si>
    <t>ClaimSource.mrvExtensions</t>
  </si>
  <si>
    <t>CDM - AM0072</t>
  </si>
  <si>
    <t>ClimateLabel.id</t>
  </si>
  <si>
    <t>CDM - AM0073</t>
  </si>
  <si>
    <t>ClimateLabel.name</t>
  </si>
  <si>
    <t>CDM - AM0074</t>
  </si>
  <si>
    <t>ClimateLabel.description</t>
  </si>
  <si>
    <t>CDM - AM0075</t>
  </si>
  <si>
    <t>CDM - AM0076</t>
  </si>
  <si>
    <t>CoBenefit.description</t>
  </si>
  <si>
    <t>CDM - AM0077</t>
  </si>
  <si>
    <t>CoreCarbonPrinciples.assetId</t>
  </si>
  <si>
    <t>CDM - AM0078</t>
  </si>
  <si>
    <t>CoreCarbonPrinciples.issuanceDate</t>
  </si>
  <si>
    <t>CDM - AM0079</t>
  </si>
  <si>
    <t>CoreCarbonPrinciples.vintage</t>
  </si>
  <si>
    <t>CDM - AM0080</t>
  </si>
  <si>
    <t>CoreCarbonPrinciples.generationType</t>
  </si>
  <si>
    <t>CDM - AM0081</t>
  </si>
  <si>
    <t>CoreCarbonPrinciples.verificationStandard</t>
  </si>
  <si>
    <t>CDM - AM0082</t>
  </si>
  <si>
    <t>CoreCarbonPrinciples.mitigationActivity</t>
  </si>
  <si>
    <t>CDM - AM0083</t>
  </si>
  <si>
    <t>CoreCarbonPrinciples.durability</t>
  </si>
  <si>
    <t>CDM - AM0084</t>
  </si>
  <si>
    <t>CoreCarbonPrinciples.replacement</t>
  </si>
  <si>
    <t>CDM - AM0086</t>
  </si>
  <si>
    <t>CoreCarbonPrinciples.parisAgreementCompliance</t>
  </si>
  <si>
    <t>CDM - AM0088</t>
  </si>
  <si>
    <t>CoreCarbonPrinciples.quantifiedSdgImpacts</t>
  </si>
  <si>
    <t>CDM - AM0089</t>
  </si>
  <si>
    <t>CoreCarbonPrinciples.adaptationCoBenefits</t>
  </si>
  <si>
    <t>CDM - AM0090</t>
  </si>
  <si>
    <t>Credential.context</t>
  </si>
  <si>
    <t>CDM - AM0091</t>
  </si>
  <si>
    <t>Credential.id</t>
  </si>
  <si>
    <t>CDM - AM0092</t>
  </si>
  <si>
    <t>Credential.type</t>
  </si>
  <si>
    <t>CDM - AM0093</t>
  </si>
  <si>
    <t>Credential.issuer</t>
  </si>
  <si>
    <t>CDM - AM0094</t>
  </si>
  <si>
    <t>Credential.issuanceDate</t>
  </si>
  <si>
    <t>CDM - AM0095</t>
  </si>
  <si>
    <t>Credential.credentialSubject</t>
  </si>
  <si>
    <t>CDM - AM0096</t>
  </si>
  <si>
    <t>Credential.proof</t>
  </si>
  <si>
    <t>CDM - AM0097</t>
  </si>
  <si>
    <t>CredentialSubject.id</t>
  </si>
  <si>
    <t>CDM - AM0098</t>
  </si>
  <si>
    <t>CredentialSubject.property</t>
  </si>
  <si>
    <t>CDM - AM0099</t>
  </si>
  <si>
    <t>DataExtension.key</t>
  </si>
  <si>
    <t>CDM - AM0100</t>
  </si>
  <si>
    <t>DataExtension.value</t>
  </si>
  <si>
    <t>CDM - AM0101</t>
  </si>
  <si>
    <t>DataExtension.data</t>
  </si>
  <si>
    <t>CDM - AM0103</t>
  </si>
  <si>
    <t>Date.dateTime</t>
  </si>
  <si>
    <t>CDM - AM0104</t>
  </si>
  <si>
    <t>Date.dateString</t>
  </si>
  <si>
    <t>CDM - AM0105</t>
  </si>
  <si>
    <t>DatePoint.date</t>
  </si>
  <si>
    <t>CDM - AM0106</t>
  </si>
  <si>
    <t>DatePoint.timeStamp</t>
  </si>
  <si>
    <t>CDM - AM0107</t>
  </si>
  <si>
    <t>DateRange.startDate</t>
  </si>
  <si>
    <t>CDM - AM0108</t>
  </si>
  <si>
    <t>DateRange.endDate</t>
  </si>
  <si>
    <t>CDM - AM0109</t>
  </si>
  <si>
    <t>Degradable.percentage</t>
  </si>
  <si>
    <t>CDM - AM0110</t>
  </si>
  <si>
    <t>Degradable.factor</t>
  </si>
  <si>
    <t>CDM - AM0111</t>
  </si>
  <si>
    <t>Degradable.degradationType</t>
  </si>
  <si>
    <t>CDM - AM0112</t>
  </si>
  <si>
    <t>DigitalSignature.type</t>
  </si>
  <si>
    <t>CDM - AM0113</t>
  </si>
  <si>
    <t>DigitalSignature.jws</t>
  </si>
  <si>
    <t>CDM - AM0114</t>
  </si>
  <si>
    <t>DigitalSignature.vc</t>
  </si>
  <si>
    <t>CDM - AM0115</t>
  </si>
  <si>
    <t>DigitalSignature.signatureCase</t>
  </si>
  <si>
    <t>CDM - AM0116</t>
  </si>
  <si>
    <t>Durability.storageType</t>
  </si>
  <si>
    <t>CDM - AM0117</t>
  </si>
  <si>
    <t>Durability.years</t>
  </si>
  <si>
    <t>CDM - AM0118</t>
  </si>
  <si>
    <t>Durability.degradable</t>
  </si>
  <si>
    <t>CDM - AM0119</t>
  </si>
  <si>
    <t>Durability.reversalMitigation</t>
  </si>
  <si>
    <t>CDM - AM0120</t>
  </si>
  <si>
    <t>GeographicLocation.longitude</t>
  </si>
  <si>
    <t>CDM - AM0121</t>
  </si>
  <si>
    <t>GeographicLocation.latitude</t>
  </si>
  <si>
    <t>CDM - AM0122</t>
  </si>
  <si>
    <t>GeographicLocation.geoJsonOrKml</t>
  </si>
  <si>
    <t>CDM - AMS-I.A.</t>
  </si>
  <si>
    <t>GeographicLocation.geographicLocationFile</t>
  </si>
  <si>
    <t>CDM - AMS-I.B.</t>
  </si>
  <si>
    <t>ImpactClaim.id</t>
  </si>
  <si>
    <t>CDM - AMS-I.C.</t>
  </si>
  <si>
    <t>ImpactClaim.aimId</t>
  </si>
  <si>
    <t>CDM - AMS-I.D.</t>
  </si>
  <si>
    <t>ImpactClaim.processedClaimId</t>
  </si>
  <si>
    <t>CDM - AMS-I.E.</t>
  </si>
  <si>
    <t>ImpactClaim.unit</t>
  </si>
  <si>
    <t>CDM - AMS-I.F.</t>
  </si>
  <si>
    <t>CDM - AMS-I.G.</t>
  </si>
  <si>
    <t>ImpactClaim.coBenefits</t>
  </si>
  <si>
    <t>CDM - AMS-I.H.</t>
  </si>
  <si>
    <t>ImpactClaim.checkpoints</t>
  </si>
  <si>
    <t>CDM - AMS-I.I.</t>
  </si>
  <si>
    <t>ImpactClaim.mrvExtensions</t>
  </si>
  <si>
    <t>CDM - AMS-I.J.</t>
  </si>
  <si>
    <t>ImpactClaim.activityImpactModule</t>
  </si>
  <si>
    <t>CDM - AMS-I.K.</t>
  </si>
  <si>
    <t>ImpactClaimCheckpoint.id</t>
  </si>
  <si>
    <t>CDM - AMS-I.L.</t>
  </si>
  <si>
    <t>ImpactClaimCheckpoint.claimId</t>
  </si>
  <si>
    <t>CDM - AMS-I.M.</t>
  </si>
  <si>
    <t>ImpactClaimCheckpoint.claimSourceIds</t>
  </si>
  <si>
    <t>CDM - AMS-II.A.</t>
  </si>
  <si>
    <t>ImpactClaimCheckpoint.projectDeveloperId</t>
  </si>
  <si>
    <t>CDM - AMS-II.B.</t>
  </si>
  <si>
    <t>CDM - AMS-II.C.</t>
  </si>
  <si>
    <t>CDM - AMS-II.D.</t>
  </si>
  <si>
    <t>ImpactClaimCheckpoint.checkpointDateRange</t>
  </si>
  <si>
    <t>CDM - AMS-II.E.</t>
  </si>
  <si>
    <t>ImpactClaimCheckpoint.verifiedLinkToCheckpointData</t>
  </si>
  <si>
    <t>CDM - AMS-II.F.</t>
  </si>
  <si>
    <t>ImpactClaimCheckpoint.mrvExtensions</t>
  </si>
  <si>
    <t>CDM - AMS-II.G.</t>
  </si>
  <si>
    <t>ImpactClaimCheckpoint.spanDataPackage</t>
  </si>
  <si>
    <t>CDM - AMS-II.H.</t>
  </si>
  <si>
    <t>MRVRequirements.measurementSpecification</t>
  </si>
  <si>
    <t>CDM - AMS-II.I.</t>
  </si>
  <si>
    <t>MRVRequirements.specificationLink</t>
  </si>
  <si>
    <t>CDM - AMS-II.J.</t>
  </si>
  <si>
    <t>MRVRequirements.precision</t>
  </si>
  <si>
    <t>CDM - AMS-II.K.</t>
  </si>
  <si>
    <t>MRVRequirements.claimPeriod</t>
  </si>
  <si>
    <t>CDM - AMS-II.L.</t>
  </si>
  <si>
    <t>Manifest.id</t>
  </si>
  <si>
    <t>CDM - AMS-II.M.</t>
  </si>
  <si>
    <t>Manifest.version</t>
  </si>
  <si>
    <t>CDM - AMS-II.N.</t>
  </si>
  <si>
    <t>Manifest.aimId</t>
  </si>
  <si>
    <t>CDM - AMS-II.O.</t>
  </si>
  <si>
    <t>Manifest.claimId</t>
  </si>
  <si>
    <t>CDM - AMS-II.P.</t>
  </si>
  <si>
    <t>Manifest.projectDeveloperId</t>
  </si>
  <si>
    <t>CDM - AMS-II.Q.</t>
  </si>
  <si>
    <t>Manifest.created</t>
  </si>
  <si>
    <t>CDM - AMS-II.R.</t>
  </si>
  <si>
    <t>Manifest.mrvExtensions</t>
  </si>
  <si>
    <t>CDM - AMS-II.S.</t>
  </si>
  <si>
    <t>Manifest.sdpFiles</t>
  </si>
  <si>
    <t>CDM - AMS-II.T.</t>
  </si>
  <si>
    <t>MitigationActivity.category</t>
  </si>
  <si>
    <t>CDM - AMS-III.A.</t>
  </si>
  <si>
    <t>MitigationActivity.method</t>
  </si>
  <si>
    <t>CDM - AMS-III.B.</t>
  </si>
  <si>
    <t>MrvExtension.mrvExtensionContext</t>
  </si>
  <si>
    <t>CDM - AMS-III.C.</t>
  </si>
  <si>
    <t>MrvExtension.typedExtension</t>
  </si>
  <si>
    <t>CDM - AMS-III.D.</t>
  </si>
  <si>
    <t>MrvExtension.untypedExtension</t>
  </si>
  <si>
    <t>CDM - AMS-III.E.</t>
  </si>
  <si>
    <t>MrvExtension.extensionCase</t>
  </si>
  <si>
    <t>CDM - AMS-III.F.</t>
  </si>
  <si>
    <t>PACompliance.ca</t>
  </si>
  <si>
    <t>CDM - AMS-III.G.</t>
  </si>
  <si>
    <t>PACompliance.letterOfApproval</t>
  </si>
  <si>
    <t>CDM - AMS-III.H.</t>
  </si>
  <si>
    <t>PrecisionMix.low</t>
  </si>
  <si>
    <t>CDM - AMS-III.I.</t>
  </si>
  <si>
    <t>PrecisionMix.medium</t>
  </si>
  <si>
    <t>CDM - AMS-III.J.</t>
  </si>
  <si>
    <t>PrecisionMix.high</t>
  </si>
  <si>
    <t>CDM - AMS-III.K.</t>
  </si>
  <si>
    <t>ProcessedClaim.id</t>
  </si>
  <si>
    <t>CDM - AMS-III.L.</t>
  </si>
  <si>
    <t>ProcessedClaim.vpaId</t>
  </si>
  <si>
    <t>CDM - AMS-III.M.</t>
  </si>
  <si>
    <t>ProcessedClaim.impactClaimId</t>
  </si>
  <si>
    <t>CDM - AMS-III.N.</t>
  </si>
  <si>
    <t>ProcessedClaim.creditId</t>
  </si>
  <si>
    <t>CDM - AMS-III.O.</t>
  </si>
  <si>
    <t>ProcessedClaim.unit</t>
  </si>
  <si>
    <t>CDM - AMS-III.P.</t>
  </si>
  <si>
    <t>ProcessedClaim.quantity</t>
  </si>
  <si>
    <t>CDM - AMS-III.Q.</t>
  </si>
  <si>
    <t>ProcessedClaim.coBenefits</t>
  </si>
  <si>
    <t>CDM - AMS-III.R.</t>
  </si>
  <si>
    <t>ProcessedClaim.mrvExtensions</t>
  </si>
  <si>
    <t>CDM - AMS-III.S.</t>
  </si>
  <si>
    <t>ProcessedClaim.checkpointResults</t>
  </si>
  <si>
    <t>CDM - AMS-III.T.</t>
  </si>
  <si>
    <t>ProcessedClaim.issuanceRequest</t>
  </si>
  <si>
    <t>CDM - AMS-III.U.</t>
  </si>
  <si>
    <t>ProcessedClaim.verificationProcessAgreement</t>
  </si>
  <si>
    <t>CDM - AMS-III.V.</t>
  </si>
  <si>
    <t>ProcessedClaim.impactClaim</t>
  </si>
  <si>
    <t>CDM - AMS-III.W.</t>
  </si>
  <si>
    <t>ProcessedClaim.asset</t>
  </si>
  <si>
    <t>CDM - AMS-III.X.</t>
  </si>
  <si>
    <t>Proof.type</t>
  </si>
  <si>
    <t>CDM - AMS-III.Y.</t>
  </si>
  <si>
    <t>Proof.created</t>
  </si>
  <si>
    <t>CDM - AMS-III.Z.</t>
  </si>
  <si>
    <t>Proof.proofPurpose</t>
  </si>
  <si>
    <t>CDM - AMS-III.AA.</t>
  </si>
  <si>
    <t>Proof.verificationMethod</t>
  </si>
  <si>
    <t>CDM - AMS-III.AB.</t>
  </si>
  <si>
    <t>Proof.challenge</t>
  </si>
  <si>
    <t>CDM - AMS-III.AC.</t>
  </si>
  <si>
    <t>Proof.domain</t>
  </si>
  <si>
    <t>CDM - AMS-III.AD.</t>
  </si>
  <si>
    <t>Proof.jws</t>
  </si>
  <si>
    <t>CDM - AMS-III.AE.</t>
  </si>
  <si>
    <t>QualityStandard.name</t>
  </si>
  <si>
    <t>CDM - AMS-III.AF.</t>
  </si>
  <si>
    <t>QualityStandard.description</t>
  </si>
  <si>
    <t>CDM - AMS-III.AG.</t>
  </si>
  <si>
    <t>QualityStandard.standard</t>
  </si>
  <si>
    <t>CDM - AMS-III.AH.</t>
  </si>
  <si>
    <t>CDM - AMS-III.AI.</t>
  </si>
  <si>
    <t>QualityStandard.version</t>
  </si>
  <si>
    <t>CDM - AMS-III.AJ.</t>
  </si>
  <si>
    <t>QualityStandard.coBenefits</t>
  </si>
  <si>
    <t>CDM - AMS-III.AK.</t>
  </si>
  <si>
    <t>QualityStandard.standardLink</t>
  </si>
  <si>
    <t>CDM - AMS-III.AL.</t>
  </si>
  <si>
    <t>REC.id</t>
  </si>
  <si>
    <t>CDM - AMS-III.AM.</t>
  </si>
  <si>
    <t>REC.recType</t>
  </si>
  <si>
    <t>CDM - AMS-III.AN.</t>
  </si>
  <si>
    <t>REC.validJurisdiction</t>
  </si>
  <si>
    <t>CDM - AMS-III.AO.</t>
  </si>
  <si>
    <t>REC.quantity</t>
  </si>
  <si>
    <t>CDM - AMS-III.AP.</t>
  </si>
  <si>
    <t>REC.unit</t>
  </si>
  <si>
    <t>CDM - AMS-III.AQ.</t>
  </si>
  <si>
    <t>REC.ownerId</t>
  </si>
  <si>
    <t>CDM - AMS-III.AR.</t>
  </si>
  <si>
    <t>REC.listingAgentId</t>
  </si>
  <si>
    <t>CDM - AMS-III.AS.</t>
  </si>
  <si>
    <t>REC.climateLabels</t>
  </si>
  <si>
    <t>CDM - AMS-III.AT.</t>
  </si>
  <si>
    <t>REC.status</t>
  </si>
  <si>
    <t>CDM - AMS-III.AU.</t>
  </si>
  <si>
    <t>REC.referencedRec</t>
  </si>
  <si>
    <t>REC.appliedToId</t>
  </si>
  <si>
    <t>CDM - AMS-III.AW.</t>
  </si>
  <si>
    <t>REC.processedClaimId</t>
  </si>
  <si>
    <t>CDM - AMS-III.AX.</t>
  </si>
  <si>
    <t>REC.issuerId</t>
  </si>
  <si>
    <t>CDM - AMS-III.AY.</t>
  </si>
  <si>
    <t>REC.processedClaim</t>
  </si>
  <si>
    <t>CDM - AMS-III.BA.</t>
  </si>
  <si>
    <t>ReferencedCredit.id</t>
  </si>
  <si>
    <t>CDM - AMS-III.BB.</t>
  </si>
  <si>
    <t>ReferencedRec.id</t>
  </si>
  <si>
    <t>CDM - AMS-III.BC.</t>
  </si>
  <si>
    <t>Replacement.replacesId</t>
  </si>
  <si>
    <t>CDM - AMS-III.BD.</t>
  </si>
  <si>
    <t>Replacement.replacementDate</t>
  </si>
  <si>
    <t>CDM - AMS-III.BE.</t>
  </si>
  <si>
    <t>Replacement.notes</t>
  </si>
  <si>
    <t>CDM - AMS-III.BF.</t>
  </si>
  <si>
    <t>ReversalMitigation.reversalRisk</t>
  </si>
  <si>
    <t>CDM - AMS-III.BG.</t>
  </si>
  <si>
    <t>ReversalMitigation.insuranceType</t>
  </si>
  <si>
    <t>CDM - AMS-III.BH.</t>
  </si>
  <si>
    <t>ReversalMitigation.insurancePolicyOwner</t>
  </si>
  <si>
    <t>CDM - AMS-III.BI.</t>
  </si>
  <si>
    <t>ReversalMitigation.insurancePolicyLink</t>
  </si>
  <si>
    <t>CDM - AMS-III.BJ.</t>
  </si>
  <si>
    <t>SdpFile.name</t>
  </si>
  <si>
    <t>CDM - AMS-III.BK.</t>
  </si>
  <si>
    <t>SdpFile.type</t>
  </si>
  <si>
    <t>CDM - AMS-III.BL.</t>
  </si>
  <si>
    <t>SdpFile.description</t>
  </si>
  <si>
    <t>CDM - AMS-III.BM.</t>
  </si>
  <si>
    <t>SdpFile.claimSourceId</t>
  </si>
  <si>
    <t>CDM - AMS-III.BN.</t>
  </si>
  <si>
    <t>SdpFile.claimSourceAttestation</t>
  </si>
  <si>
    <t>CDM - AMS-III.BO.</t>
  </si>
  <si>
    <t>SdpFile.mrvExtensions</t>
  </si>
  <si>
    <t>CDM - AMS-III.BP.</t>
  </si>
  <si>
    <t>Signatory.id</t>
  </si>
  <si>
    <t>CDM - AR-AM0014</t>
  </si>
  <si>
    <t>Signatory.name</t>
  </si>
  <si>
    <t xml:space="preserve">CDM - AR-AMS0003 </t>
  </si>
  <si>
    <t>Signatory.description</t>
  </si>
  <si>
    <t>CDM - AR-AMS0007</t>
  </si>
  <si>
    <t>Signatory.signatoryRole</t>
  </si>
  <si>
    <t>CDM - ACM0001</t>
  </si>
  <si>
    <t>Signatory.signature</t>
  </si>
  <si>
    <t>CDM - ACM0002</t>
  </si>
  <si>
    <t>SpanDataPackage.manifest</t>
  </si>
  <si>
    <t>CDM - ACM0003</t>
  </si>
  <si>
    <t>Tag.name</t>
  </si>
  <si>
    <t>CDM - ACM0004</t>
  </si>
  <si>
    <t>Tag.context</t>
  </si>
  <si>
    <t>CDM - ACM0005</t>
  </si>
  <si>
    <t>Tag.description</t>
  </si>
  <si>
    <t>CDM - ACM0006</t>
  </si>
  <si>
    <t>Tag.data</t>
  </si>
  <si>
    <t>CDM - ACM0007</t>
  </si>
  <si>
    <t>Timestamp.seconds</t>
  </si>
  <si>
    <t>CDM - ACM0008</t>
  </si>
  <si>
    <t>Timestamp.nanos</t>
  </si>
  <si>
    <t>CDM - ACM0009</t>
  </si>
  <si>
    <t>TypedExtension.dataSchema</t>
  </si>
  <si>
    <t>CDM - ACM0010</t>
  </si>
  <si>
    <t>TypedExtension.documentation</t>
  </si>
  <si>
    <t>CDM - ACM0011</t>
  </si>
  <si>
    <t>TypedExtension.data</t>
  </si>
  <si>
    <t>CDM - ACM0012</t>
  </si>
  <si>
    <t>UntypedExtension.name</t>
  </si>
  <si>
    <t>CDM - ACM0013</t>
  </si>
  <si>
    <t>UntypedExtension.version</t>
  </si>
  <si>
    <t>CDM - ACM0014</t>
  </si>
  <si>
    <t>UntypedExtension.description</t>
  </si>
  <si>
    <t>CDM - ACM0015</t>
  </si>
  <si>
    <t>UntypedExtension.documentation</t>
  </si>
  <si>
    <t>CDM - ACM0016</t>
  </si>
  <si>
    <t>UntypedExtension.dataExtensions</t>
  </si>
  <si>
    <t>CDM - ACM0017</t>
  </si>
  <si>
    <t>Validation.validationDate</t>
  </si>
  <si>
    <t>CDM - ACM0018</t>
  </si>
  <si>
    <t>Validation.validatingPartyId</t>
  </si>
  <si>
    <t>CDM - ACM0019</t>
  </si>
  <si>
    <t>Validation.validationMethod</t>
  </si>
  <si>
    <t>CDM - ACM0020</t>
  </si>
  <si>
    <t>Validation.validationExpirationDate</t>
  </si>
  <si>
    <t>CDM - ACM0021</t>
  </si>
  <si>
    <t>Validation.validationSteps</t>
  </si>
  <si>
    <t>CDM - ACM0022</t>
  </si>
  <si>
    <t>ValidationStep.validationStepName</t>
  </si>
  <si>
    <t>CDM - ACM0023</t>
  </si>
  <si>
    <t>ValidationStep.validationStepDescription</t>
  </si>
  <si>
    <t>CDM - ACM0024</t>
  </si>
  <si>
    <t>ValidationStep.validationStepStatus</t>
  </si>
  <si>
    <t>CDM - ACM0025</t>
  </si>
  <si>
    <t>ValidationStep.validationStepDocumentLink</t>
  </si>
  <si>
    <t>CDM - ACM0026</t>
  </si>
  <si>
    <t>VerificationProcessAgreement.id</t>
  </si>
  <si>
    <t>CDM - TOOL 1</t>
  </si>
  <si>
    <t>VerificationProcessAgreement.name</t>
  </si>
  <si>
    <t>CDM - TOOL 2</t>
  </si>
  <si>
    <t>VerificationProcessAgreement.description</t>
  </si>
  <si>
    <t>CDM - TOOL 3</t>
  </si>
  <si>
    <t>VerificationProcessAgreement.signatories</t>
  </si>
  <si>
    <t>CDM - TOOL 4</t>
  </si>
  <si>
    <t>VerificationProcessAgreement.qualityStandard</t>
  </si>
  <si>
    <t>CDM - TOOL 5</t>
  </si>
  <si>
    <t>VerificationProcessAgreement.mrvRequirements</t>
  </si>
  <si>
    <t>CDM - TOOL 6</t>
  </si>
  <si>
    <t>VerificationProcessAgreement.agreementDate</t>
  </si>
  <si>
    <t>CDM - TOOL 7</t>
  </si>
  <si>
    <t>VerificationProcessAgreement.estimatedAnnualCredits</t>
  </si>
  <si>
    <t>CDM - TOOL 8</t>
  </si>
  <si>
    <t>VerificationProcessAgreement.aimId</t>
  </si>
  <si>
    <t>CDM - TOOL 9</t>
  </si>
  <si>
    <t>VerificationProcessAgreement.auditSchedule</t>
  </si>
  <si>
    <t>CDM - TOOL 10</t>
  </si>
  <si>
    <t>VerificationProcessAgreement.audits</t>
  </si>
  <si>
    <t>CDM - TOOL 11</t>
  </si>
  <si>
    <t>VerificationProcessAgreement.activityImpactModule</t>
  </si>
  <si>
    <t>CDM - TOOL 12</t>
  </si>
  <si>
    <t>VerificationProcessAgreement.processedClaims</t>
  </si>
  <si>
    <t>CDM - TOOL 13</t>
  </si>
  <si>
    <t>VerifiedLink.id</t>
  </si>
  <si>
    <t>CDM - TOOL 14</t>
  </si>
  <si>
    <t>VerifiedLink.uri</t>
  </si>
  <si>
    <t>CDM - TOOL 15</t>
  </si>
  <si>
    <t>VerifiedLink.description</t>
  </si>
  <si>
    <t>CDM - TOOL 16</t>
  </si>
  <si>
    <t>VerifiedLink.hashProof</t>
  </si>
  <si>
    <t>CDM - TOOL 17</t>
  </si>
  <si>
    <t>VerifiedLink.hashAlgorithm</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</si>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</sst>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5">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4"/>
      <color rgb="FF000000"/>
      <name val="Calibri"/>
      <family val="2"/>
      <scheme val="minor"/>
    </font>
    <font>
      <sz val="11"/>
      <color rgb="FF000000"/>
      <name val="Calibri"/>
      <family val="2"/>
      <scheme val="minor"/>
    </font>
    <font>
      <b/>
      <sz val="16"/>
      <color rgb="FF000000"/>
      <name val="Calibri"/>
      <family val="2"/>
      <scheme val="minor"/>
    </font>
    <font>
      <sz val="14"/>
      <color theme="1"/>
      <name val="Calibri"/>
      <family val="2"/>
      <scheme val="minor"/>
    </font>
    <font>
      <sz val="20"/>
      <color theme="1"/>
      <name val="Calibri"/>
      <family val="2"/>
      <scheme val="minor"/>
    </font>
    <font>
      <b/>
      <sz val="14"/>
      <color theme="1"/>
      <name val="Calibri"/>
      <family val="2"/>
      <scheme val="minor"/>
    </font>
    <font>
      <sz val="18"/>
      <color rgb="FF000000"/>
      <name val="Calibri"/>
      <family val="2"/>
      <scheme val="minor"/>
    </font>
    <font>
      <vertAlign val="subscript"/>
      <sz val="18"/>
      <color rgb="FF000000"/>
      <name val="Calibri"/>
      <family val="2"/>
      <scheme val="minor"/>
    </font>
    <font>
      <sz val="18"/>
      <color theme="1"/>
      <name val="Calibri"/>
      <family val="2"/>
      <scheme val="minor"/>
    </font>
    <font>
      <b/>
      <u/>
      <sz val="11"/>
      <color rgb="FF000000"/>
      <name val="Calibri"/>
      <family val="2"/>
      <scheme val="minor"/>
    </font>
    <font>
      <vertAlign val="subscript"/>
      <sz val="18"/>
      <color theme="1"/>
      <name val="Calibri"/>
      <family val="2"/>
      <scheme val="minor"/>
    </font>
    <font>
      <i/>
      <sz val="16"/>
      <color rgb="FF000000"/>
      <name val="Calibri"/>
      <family val="2"/>
      <scheme val="minor"/>
    </font>
    <font>
      <sz val="12"/>
      <color theme="1"/>
      <name val="Calibri"/>
      <family val="2"/>
      <scheme val="minor"/>
    </font>
    <font>
      <sz val="12"/>
      <color rgb="FF000000"/>
      <name val="Calibri"/>
      <family val="2"/>
      <scheme val="minor"/>
    </font>
    <font>
      <b/>
      <sz val="12"/>
      <color rgb="FF000000"/>
      <name val="Calibri"/>
      <family val="2"/>
      <scheme val="minor"/>
    </font>
    <font>
      <vertAlign val="subscript"/>
      <sz val="20"/>
      <color theme="1"/>
      <name val="Calibri"/>
      <family val="2"/>
      <scheme val="minor"/>
    </font>
    <font>
      <b/>
      <u/>
      <sz val="11"/>
      <color theme="1"/>
      <name val="Calibri"/>
      <family val="2"/>
      <scheme val="minor"/>
    </font>
    <font>
      <b/>
      <sz val="11"/>
      <color rgb="FF000000"/>
      <name val="Calibri"/>
      <family val="2"/>
      <scheme val="minor"/>
    </font>
    <font>
      <sz val="18"/>
      <color rgb="FF000000"/>
      <name val="Calibri"/>
      <family val="2"/>
    </font>
    <font>
      <vertAlign val="subscript"/>
      <sz val="18"/>
      <color rgb="FF000000"/>
      <name val="Calibri"/>
      <family val="2"/>
    </font>
    <font>
      <b/>
      <sz val="12"/>
      <color theme="1"/>
      <name val="Calibri"/>
      <family val="2"/>
      <scheme val="minor"/>
    </font>
  </fonts>
  <fills count="11">
    <fill>
      <patternFill patternType="none"/>
    </fill>
    <fill>
      <patternFill patternType="gray125"/>
    </fill>
    <fill>
      <patternFill patternType="solid">
        <fgColor rgb="FFBFBFBF"/>
        <bgColor rgb="FF000000"/>
      </patternFill>
    </fill>
    <fill>
      <patternFill patternType="solid">
        <fgColor theme="9" tint="0.59999389629810485"/>
        <bgColor indexed="64"/>
      </patternFill>
    </fill>
    <fill>
      <patternFill patternType="solid">
        <fgColor theme="0" tint="-0.499984740745262"/>
        <bgColor indexed="64"/>
      </patternFill>
    </fill>
    <fill>
      <patternFill patternType="solid">
        <fgColor rgb="FF92D050"/>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tint="-0.249977111117893"/>
        <bgColor rgb="FF000000"/>
      </patternFill>
    </fill>
    <fill>
      <patternFill patternType="solid">
        <fgColor theme="2" tint="-9.9978637043366805E-2"/>
        <bgColor indexed="64"/>
      </patternFill>
    </fill>
  </fills>
  <borders count="16">
    <border>
      <left/>
      <right/>
      <top/>
      <bottom/>
      <diagonal/>
    </border>
    <border>
      <left/>
      <right/>
      <top style="thick">
        <color auto="1"/>
      </top>
      <bottom style="thick">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43" fontId="1" fillId="0" borderId="0" applyFont="0" applyFill="0" applyBorder="0" applyAlignment="0" applyProtection="0"/>
  </cellStyleXfs>
  <cellXfs count="95">
    <xf numFmtId="0" fontId="0" fillId="0" borderId="0" xfId="0"/>
    <xf numFmtId="0" fontId="4" fillId="0" borderId="0" xfId="0" applyFont="1" applyAlignment="1">
      <alignment horizontal="center" wrapText="1"/>
    </xf>
    <xf numFmtId="0" fontId="4" fillId="0" borderId="0" xfId="0" applyFont="1" applyAlignment="1">
      <alignment horizontal="center"/>
    </xf>
    <xf numFmtId="0" fontId="5" fillId="0" borderId="0" xfId="0" applyFont="1"/>
    <xf numFmtId="0" fontId="0" fillId="0" borderId="0" xfId="0" applyAlignment="1">
      <alignment wrapText="1"/>
    </xf>
    <xf numFmtId="0" fontId="5" fillId="0" borderId="0" xfId="0" applyFont="1" applyAlignment="1">
      <alignment horizontal="left"/>
    </xf>
    <xf numFmtId="0" fontId="3" fillId="0" borderId="0" xfId="1" applyAlignment="1">
      <alignment horizontal="left"/>
    </xf>
    <xf numFmtId="14" fontId="5" fillId="0" borderId="0" xfId="0" applyNumberFormat="1" applyFont="1" applyAlignment="1">
      <alignment horizontal="left"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horizontal="left"/>
    </xf>
    <xf numFmtId="0" fontId="0" fillId="0" borderId="0" xfId="0" applyAlignment="1">
      <alignment horizontal="left"/>
    </xf>
    <xf numFmtId="0" fontId="5" fillId="3" borderId="0" xfId="0" applyFont="1" applyFill="1" applyAlignment="1">
      <alignment horizontal="left" vertical="center"/>
    </xf>
    <xf numFmtId="0" fontId="5" fillId="3" borderId="0" xfId="0" applyFont="1" applyFill="1"/>
    <xf numFmtId="0" fontId="7" fillId="3" borderId="0" xfId="0" applyFont="1" applyFill="1" applyAlignment="1">
      <alignment horizontal="left" vertical="center" wrapText="1"/>
    </xf>
    <xf numFmtId="0" fontId="0" fillId="3" borderId="0" xfId="0" applyFill="1" applyAlignment="1">
      <alignment vertical="center" wrapText="1"/>
    </xf>
    <xf numFmtId="0" fontId="0" fillId="3" borderId="0" xfId="0" applyFill="1" applyAlignment="1">
      <alignment horizontal="left"/>
    </xf>
    <xf numFmtId="0" fontId="5" fillId="0" borderId="0" xfId="0" applyFont="1" applyAlignment="1">
      <alignment horizontal="left" vertical="center"/>
    </xf>
    <xf numFmtId="0" fontId="7" fillId="0" borderId="0" xfId="0" applyFont="1" applyAlignment="1">
      <alignment vertical="center" wrapText="1"/>
    </xf>
    <xf numFmtId="0" fontId="0" fillId="0" borderId="0" xfId="0" applyAlignment="1">
      <alignment vertical="center" wrapText="1"/>
    </xf>
    <xf numFmtId="0" fontId="0" fillId="0" borderId="0" xfId="0" applyAlignment="1">
      <alignment vertical="center"/>
    </xf>
    <xf numFmtId="0" fontId="8" fillId="0" borderId="0" xfId="0" applyFont="1" applyAlignment="1">
      <alignment horizontal="center" vertical="center"/>
    </xf>
    <xf numFmtId="0" fontId="9" fillId="4" borderId="0" xfId="0" applyFont="1" applyFill="1"/>
    <xf numFmtId="0" fontId="2" fillId="0" borderId="1" xfId="0" applyFont="1" applyBorder="1" applyAlignment="1">
      <alignment wrapText="1"/>
    </xf>
    <xf numFmtId="0" fontId="2" fillId="5" borderId="1" xfId="0" applyFont="1" applyFill="1" applyBorder="1"/>
    <xf numFmtId="0" fontId="2" fillId="0" borderId="1" xfId="0" applyFont="1" applyBorder="1"/>
    <xf numFmtId="0" fontId="2" fillId="6" borderId="0" xfId="0" applyFont="1" applyFill="1"/>
    <xf numFmtId="10" fontId="0" fillId="0" borderId="0" xfId="0" applyNumberFormat="1"/>
    <xf numFmtId="0" fontId="9" fillId="0" borderId="1" xfId="0" applyFont="1" applyBorder="1"/>
    <xf numFmtId="0" fontId="9" fillId="5" borderId="1" xfId="0" applyFont="1" applyFill="1" applyBorder="1"/>
    <xf numFmtId="0" fontId="2" fillId="0" borderId="0" xfId="0" applyFont="1"/>
    <xf numFmtId="0" fontId="0" fillId="7" borderId="0" xfId="0" applyFill="1"/>
    <xf numFmtId="0" fontId="0" fillId="7" borderId="0" xfId="0" applyFill="1" applyAlignment="1">
      <alignment wrapText="1"/>
    </xf>
    <xf numFmtId="0" fontId="0" fillId="0" borderId="0" xfId="0" applyAlignment="1">
      <alignment horizontal="right"/>
    </xf>
    <xf numFmtId="0" fontId="0" fillId="5" borderId="0" xfId="0" applyFill="1"/>
    <xf numFmtId="0" fontId="0" fillId="5" borderId="0" xfId="0" applyFill="1" applyAlignment="1">
      <alignment wrapText="1"/>
    </xf>
    <xf numFmtId="0" fontId="0" fillId="5" borderId="0" xfId="0" applyFill="1" applyAlignment="1">
      <alignment horizontal="right"/>
    </xf>
    <xf numFmtId="0" fontId="0" fillId="7" borderId="0" xfId="0" applyFill="1" applyAlignment="1">
      <alignment horizontal="right"/>
    </xf>
    <xf numFmtId="0" fontId="10" fillId="5" borderId="0" xfId="0" applyFont="1" applyFill="1" applyAlignment="1">
      <alignment horizontal="center" vertical="center"/>
    </xf>
    <xf numFmtId="0" fontId="0" fillId="5" borderId="0" xfId="0" applyFill="1" applyAlignment="1">
      <alignment horizontal="left" vertical="center" wrapText="1"/>
    </xf>
    <xf numFmtId="0" fontId="0" fillId="5" borderId="0" xfId="0" applyFill="1" applyAlignment="1">
      <alignment horizontal="left"/>
    </xf>
    <xf numFmtId="0" fontId="12" fillId="0" borderId="0" xfId="0" applyFont="1"/>
    <xf numFmtId="0" fontId="0" fillId="0" borderId="0" xfId="0" applyAlignment="1">
      <alignment horizontal="left" vertical="center" wrapText="1"/>
    </xf>
    <xf numFmtId="0" fontId="0" fillId="7" borderId="0" xfId="0" applyFill="1" applyAlignment="1">
      <alignment horizontal="left" vertical="center" wrapText="1"/>
    </xf>
    <xf numFmtId="0" fontId="12" fillId="5" borderId="0" xfId="0" applyFont="1" applyFill="1" applyAlignment="1">
      <alignment horizontal="center" vertical="center"/>
    </xf>
    <xf numFmtId="0" fontId="12" fillId="0" borderId="0" xfId="0" applyFont="1" applyAlignment="1">
      <alignment horizontal="center" vertical="center"/>
    </xf>
    <xf numFmtId="0" fontId="12" fillId="5" borderId="0" xfId="0" applyFont="1" applyFill="1"/>
    <xf numFmtId="0" fontId="0" fillId="5" borderId="0" xfId="0" applyFill="1" applyAlignment="1">
      <alignment vertical="center" wrapText="1"/>
    </xf>
    <xf numFmtId="0" fontId="0" fillId="0" borderId="0" xfId="0" applyAlignment="1">
      <alignment horizontal="center" vertical="center"/>
    </xf>
    <xf numFmtId="0" fontId="0" fillId="7" borderId="0" xfId="0" applyFill="1" applyAlignment="1">
      <alignment horizontal="center" vertical="center"/>
    </xf>
    <xf numFmtId="0" fontId="16" fillId="7" borderId="0" xfId="0" applyFont="1" applyFill="1" applyAlignment="1">
      <alignment horizontal="left" vertical="center"/>
    </xf>
    <xf numFmtId="0" fontId="16" fillId="7" borderId="0" xfId="0" applyFont="1" applyFill="1" applyAlignment="1">
      <alignment horizontal="left" vertical="center" wrapText="1"/>
    </xf>
    <xf numFmtId="0" fontId="17" fillId="7" borderId="0" xfId="0" applyFont="1" applyFill="1" applyAlignment="1">
      <alignment wrapText="1"/>
    </xf>
    <xf numFmtId="0" fontId="16" fillId="0" borderId="0" xfId="0" applyFont="1"/>
    <xf numFmtId="0" fontId="16" fillId="5" borderId="0" xfId="0" applyFont="1" applyFill="1"/>
    <xf numFmtId="0" fontId="12" fillId="0" borderId="0" xfId="0" applyFont="1" applyAlignment="1">
      <alignment horizontal="center"/>
    </xf>
    <xf numFmtId="0" fontId="0" fillId="7" borderId="0" xfId="0" applyFill="1" applyAlignment="1">
      <alignment vertical="center" wrapText="1"/>
    </xf>
    <xf numFmtId="0" fontId="0" fillId="7" borderId="0" xfId="0" applyFill="1" applyAlignment="1">
      <alignment vertical="center"/>
    </xf>
    <xf numFmtId="0" fontId="8" fillId="5" borderId="0" xfId="0" applyFont="1" applyFill="1" applyAlignment="1">
      <alignment vertical="center"/>
    </xf>
    <xf numFmtId="0" fontId="0" fillId="5" borderId="0" xfId="0" applyFill="1" applyAlignment="1">
      <alignment horizontal="left" wrapText="1"/>
    </xf>
    <xf numFmtId="0" fontId="0" fillId="5" borderId="0" xfId="0" applyFill="1" applyAlignment="1">
      <alignment vertical="center"/>
    </xf>
    <xf numFmtId="0" fontId="21" fillId="0" borderId="0" xfId="0" applyFont="1" applyAlignment="1">
      <alignment horizontal="left"/>
    </xf>
    <xf numFmtId="0" fontId="0" fillId="7" borderId="0" xfId="0" applyFill="1" applyAlignment="1">
      <alignment horizontal="left" wrapText="1"/>
    </xf>
    <xf numFmtId="0" fontId="22" fillId="5" borderId="0" xfId="0" applyFont="1" applyFill="1" applyAlignment="1">
      <alignment vertical="center"/>
    </xf>
    <xf numFmtId="0" fontId="22" fillId="0" borderId="0" xfId="0" applyFont="1" applyAlignment="1">
      <alignment vertical="center"/>
    </xf>
    <xf numFmtId="0" fontId="24" fillId="0" borderId="5" xfId="0" applyFont="1" applyBorder="1" applyAlignment="1">
      <alignment horizontal="center"/>
    </xf>
    <xf numFmtId="0" fontId="24" fillId="0" borderId="5" xfId="0" applyFont="1" applyBorder="1" applyAlignment="1">
      <alignment horizontal="center" wrapText="1"/>
    </xf>
    <xf numFmtId="0" fontId="0" fillId="0" borderId="6" xfId="0" applyBorder="1"/>
    <xf numFmtId="0" fontId="0" fillId="0" borderId="7" xfId="0" applyBorder="1"/>
    <xf numFmtId="164" fontId="0" fillId="0" borderId="8" xfId="2" applyNumberFormat="1" applyFont="1" applyBorder="1"/>
    <xf numFmtId="0" fontId="0" fillId="0" borderId="9" xfId="0" applyBorder="1"/>
    <xf numFmtId="0" fontId="0" fillId="0" borderId="10" xfId="0" applyBorder="1"/>
    <xf numFmtId="164" fontId="0" fillId="0" borderId="11" xfId="2" applyNumberFormat="1" applyFont="1" applyBorder="1"/>
    <xf numFmtId="0" fontId="0" fillId="0" borderId="9" xfId="0" applyBorder="1" applyAlignment="1">
      <alignment wrapText="1"/>
    </xf>
    <xf numFmtId="0" fontId="0" fillId="0" borderId="12" xfId="0" applyBorder="1"/>
    <xf numFmtId="0" fontId="0" fillId="0" borderId="13" xfId="0" applyBorder="1"/>
    <xf numFmtId="164" fontId="0" fillId="0" borderId="14" xfId="2" applyNumberFormat="1" applyFont="1" applyBorder="1"/>
    <xf numFmtId="0" fontId="5" fillId="7" borderId="0" xfId="0" applyFont="1" applyFill="1"/>
    <xf numFmtId="0" fontId="0" fillId="8" borderId="0" xfId="0" applyFill="1"/>
    <xf numFmtId="0" fontId="2" fillId="0" borderId="10" xfId="0" applyFont="1" applyBorder="1" applyAlignment="1">
      <alignment horizontal="center" vertical="top"/>
    </xf>
    <xf numFmtId="0" fontId="2" fillId="0" borderId="15" xfId="0" applyFont="1" applyBorder="1" applyAlignment="1">
      <alignment horizontal="center" vertical="top" wrapText="1"/>
    </xf>
    <xf numFmtId="0" fontId="0" fillId="10" borderId="0" xfId="0" applyFill="1"/>
    <xf numFmtId="0" fontId="5" fillId="0" borderId="0" xfId="0" applyFont="1" applyAlignment="1">
      <alignment wrapText="1"/>
    </xf>
    <xf numFmtId="0" fontId="5" fillId="5" borderId="0" xfId="0" applyFont="1" applyFill="1"/>
    <xf numFmtId="0" fontId="5" fillId="7" borderId="0" xfId="0" applyFont="1" applyFill="1" applyAlignment="1">
      <alignment wrapText="1"/>
    </xf>
    <xf numFmtId="0" fontId="4" fillId="2" borderId="0" xfId="0" applyFont="1" applyFill="1" applyAlignment="1">
      <alignment horizontal="center"/>
    </xf>
    <xf numFmtId="0" fontId="6" fillId="2" borderId="0" xfId="0" applyFont="1" applyFill="1" applyAlignment="1">
      <alignment horizontal="center" vertical="center" wrapText="1"/>
    </xf>
    <xf numFmtId="0" fontId="6" fillId="8" borderId="0" xfId="0" applyFont="1" applyFill="1" applyAlignment="1">
      <alignment horizontal="center"/>
    </xf>
    <xf numFmtId="0" fontId="6" fillId="9" borderId="0" xfId="0" applyFont="1" applyFill="1" applyAlignment="1">
      <alignment horizontal="center"/>
    </xf>
    <xf numFmtId="0" fontId="6" fillId="9" borderId="0" xfId="0" applyFont="1" applyFill="1" applyAlignment="1">
      <alignment horizontal="center" vertical="center"/>
    </xf>
    <xf numFmtId="0" fontId="6" fillId="8" borderId="0" xfId="0" applyFont="1" applyFill="1" applyAlignment="1">
      <alignment horizontal="center" vertical="center"/>
    </xf>
    <xf numFmtId="0" fontId="9" fillId="0" borderId="2" xfId="0" applyFont="1" applyBorder="1" applyAlignment="1">
      <alignment horizontal="center"/>
    </xf>
    <xf numFmtId="0" fontId="9" fillId="0" borderId="3" xfId="0" applyFont="1" applyBorder="1" applyAlignment="1">
      <alignment horizontal="center"/>
    </xf>
    <xf numFmtId="0" fontId="9" fillId="0" borderId="4" xfId="0" applyFont="1" applyBorder="1" applyAlignment="1">
      <alignment horizontal="center"/>
    </xf>
    <xf numFmtId="0" fontId="4" fillId="8" borderId="0" xfId="0" applyFont="1" applyFill="1" applyAlignment="1">
      <alignment horizontal="center"/>
    </xf>
  </cellXfs>
  <cellStyles count="3">
    <cellStyle name="Comma 2" xfId="2" xr:uid="{3DAB7CB4-52BA-4AC3-8EFE-AD1546E5A7B8}"/>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5</xdr:col>
      <xdr:colOff>3257550</xdr:colOff>
      <xdr:row>66</xdr:row>
      <xdr:rowOff>180975</xdr:rowOff>
    </xdr:to>
    <xdr:pic>
      <xdr:nvPicPr>
        <xdr:cNvPr id="2" name="Picture 1">
          <a:extLst>
            <a:ext uri="{FF2B5EF4-FFF2-40B4-BE49-F238E27FC236}">
              <a16:creationId xmlns:a16="http://schemas.microsoft.com/office/drawing/2014/main" id="{FF14A096-9E62-4482-89B9-676503220055}"/>
            </a:ext>
          </a:extLst>
        </xdr:cNvPr>
        <xdr:cNvPicPr>
          <a:picLocks noChangeAspect="1"/>
        </xdr:cNvPicPr>
      </xdr:nvPicPr>
      <xdr:blipFill>
        <a:blip xmlns:r="http://schemas.openxmlformats.org/officeDocument/2006/relationships" r:embed="rId1"/>
        <a:stretch>
          <a:fillRect/>
        </a:stretch>
      </xdr:blipFill>
      <xdr:spPr>
        <a:xfrm>
          <a:off x="0" y="8334375"/>
          <a:ext cx="8020050" cy="10629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91440</xdr:colOff>
      <xdr:row>0</xdr:row>
      <xdr:rowOff>114300</xdr:rowOff>
    </xdr:from>
    <xdr:to>
      <xdr:col>12</xdr:col>
      <xdr:colOff>591989</xdr:colOff>
      <xdr:row>24</xdr:row>
      <xdr:rowOff>90294</xdr:rowOff>
    </xdr:to>
    <xdr:pic>
      <xdr:nvPicPr>
        <xdr:cNvPr id="2" name="Picture 1">
          <a:extLst>
            <a:ext uri="{FF2B5EF4-FFF2-40B4-BE49-F238E27FC236}">
              <a16:creationId xmlns:a16="http://schemas.microsoft.com/office/drawing/2014/main" id="{A35B8C13-25FA-4DE1-866B-F6C3A7AF6E03}"/>
            </a:ext>
          </a:extLst>
        </xdr:cNvPr>
        <xdr:cNvPicPr>
          <a:picLocks noChangeAspect="1"/>
        </xdr:cNvPicPr>
      </xdr:nvPicPr>
      <xdr:blipFill>
        <a:blip xmlns:r="http://schemas.openxmlformats.org/officeDocument/2006/relationships" r:embed="rId1"/>
        <a:stretch>
          <a:fillRect/>
        </a:stretch>
      </xdr:blipFill>
      <xdr:spPr>
        <a:xfrm>
          <a:off x="91440" y="114300"/>
          <a:ext cx="7815749" cy="4547994"/>
        </a:xfrm>
        <a:prstGeom prst="rect">
          <a:avLst/>
        </a:prstGeom>
      </xdr:spPr>
    </xdr:pic>
    <xdr:clientData/>
  </xdr:twoCellAnchor>
  <xdr:twoCellAnchor editAs="oneCell">
    <xdr:from>
      <xdr:col>13</xdr:col>
      <xdr:colOff>480060</xdr:colOff>
      <xdr:row>1</xdr:row>
      <xdr:rowOff>30480</xdr:rowOff>
    </xdr:from>
    <xdr:to>
      <xdr:col>27</xdr:col>
      <xdr:colOff>29657</xdr:colOff>
      <xdr:row>24</xdr:row>
      <xdr:rowOff>122293</xdr:rowOff>
    </xdr:to>
    <xdr:pic>
      <xdr:nvPicPr>
        <xdr:cNvPr id="3" name="Picture 2">
          <a:extLst>
            <a:ext uri="{FF2B5EF4-FFF2-40B4-BE49-F238E27FC236}">
              <a16:creationId xmlns:a16="http://schemas.microsoft.com/office/drawing/2014/main" id="{E7C3236E-A272-4F45-BDD5-F71C122328B8}"/>
            </a:ext>
          </a:extLst>
        </xdr:cNvPr>
        <xdr:cNvPicPr>
          <a:picLocks noChangeAspect="1"/>
        </xdr:cNvPicPr>
      </xdr:nvPicPr>
      <xdr:blipFill>
        <a:blip xmlns:r="http://schemas.openxmlformats.org/officeDocument/2006/relationships" r:embed="rId2"/>
        <a:stretch>
          <a:fillRect/>
        </a:stretch>
      </xdr:blipFill>
      <xdr:spPr>
        <a:xfrm>
          <a:off x="8404860" y="220980"/>
          <a:ext cx="8083997" cy="4473313"/>
        </a:xfrm>
        <a:prstGeom prst="rect">
          <a:avLst/>
        </a:prstGeom>
      </xdr:spPr>
    </xdr:pic>
    <xdr:clientData/>
  </xdr:twoCellAnchor>
  <xdr:twoCellAnchor editAs="oneCell">
    <xdr:from>
      <xdr:col>28</xdr:col>
      <xdr:colOff>0</xdr:colOff>
      <xdr:row>1</xdr:row>
      <xdr:rowOff>0</xdr:rowOff>
    </xdr:from>
    <xdr:to>
      <xdr:col>40</xdr:col>
      <xdr:colOff>512742</xdr:colOff>
      <xdr:row>26</xdr:row>
      <xdr:rowOff>396</xdr:rowOff>
    </xdr:to>
    <xdr:pic>
      <xdr:nvPicPr>
        <xdr:cNvPr id="4" name="Picture 3">
          <a:extLst>
            <a:ext uri="{FF2B5EF4-FFF2-40B4-BE49-F238E27FC236}">
              <a16:creationId xmlns:a16="http://schemas.microsoft.com/office/drawing/2014/main" id="{5F6B2FBF-E199-489B-8527-1998C2E3123B}"/>
            </a:ext>
          </a:extLst>
        </xdr:cNvPr>
        <xdr:cNvPicPr>
          <a:picLocks noChangeAspect="1"/>
        </xdr:cNvPicPr>
      </xdr:nvPicPr>
      <xdr:blipFill>
        <a:blip xmlns:r="http://schemas.openxmlformats.org/officeDocument/2006/relationships" r:embed="rId3"/>
        <a:stretch>
          <a:fillRect/>
        </a:stretch>
      </xdr:blipFill>
      <xdr:spPr>
        <a:xfrm>
          <a:off x="17068800" y="190500"/>
          <a:ext cx="7827942" cy="47628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x Pinnola" id="{52C07F4C-605D-4701-883C-604A5E9794B2}" userId="6071b2e426a8e48f" providerId="Windows Live"/>
  <person displayName="Jailine Molina" id="{8DDEC09B-FC01-47C4-B2B4-0EAFB83FB5E0}" userId="f3e4387646bbb898" providerId="Windows Live"/>
  <person displayName="Jailine Molina" id="{B47D8695-ECA4-4E12-B936-86AAE79512AA}" userId="S::jailine.molina@envisionblockchain.com::dcbde9ba-19ec-4293-81b0-e7f5b6f86ad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4" dT="2023-10-03T17:45:00.32" personId="{8DDEC09B-FC01-47C4-B2B4-0EAFB83FB5E0}" id="{E9D163A5-CE11-4F68-843D-2AB6E0E84A44}">
    <text>Eq 1</text>
  </threadedComment>
  <threadedComment ref="G39" dT="2023-10-04T18:30:02.73" personId="{8DDEC09B-FC01-47C4-B2B4-0EAFB83FB5E0}" id="{F708F3A4-2663-49C3-914A-C1796ACCDBC7}">
    <text>Eq 4 and Eq 5</text>
  </threadedComment>
  <threadedComment ref="G45" dT="2023-10-04T18:45:30.10" personId="{8DDEC09B-FC01-47C4-B2B4-0EAFB83FB5E0}" id="{E54F8E0B-38F6-4B77-8F43-4A973958830C}">
    <text>Defaults from methodology</text>
  </threadedComment>
  <threadedComment ref="G75" dT="2023-10-04T18:20:15.74" personId="{8DDEC09B-FC01-47C4-B2B4-0EAFB83FB5E0}" id="{975E39A2-0542-42F2-BDA0-9034B7383514}">
    <text>Eq 3</text>
  </threadedComment>
  <threadedComment ref="G79" dT="2023-10-04T18:52:43.42" personId="{8DDEC09B-FC01-47C4-B2B4-0EAFB83FB5E0}" id="{C49FD4B9-7F17-45D8-8667-254D32645CB3}">
    <text>Eq 7</text>
  </threadedComment>
  <threadedComment ref="G80" dT="2023-10-04T18:52:21.67" personId="{8DDEC09B-FC01-47C4-B2B4-0EAFB83FB5E0}" id="{05B41B24-A45E-4A7E-ACE0-E97E6AAE413A}">
    <text>Tool 03</text>
  </threadedComment>
  <threadedComment ref="G81" dT="2023-10-04T18:52:35.48" personId="{8DDEC09B-FC01-47C4-B2B4-0EAFB83FB5E0}" id="{E942BC31-9687-467A-B6C5-D479F3F47A25}">
    <text>Tool 05</text>
  </threadedComment>
  <threadedComment ref="G85" dT="2023-10-04T18:53:49.84" personId="{8DDEC09B-FC01-47C4-B2B4-0EAFB83FB5E0}" id="{35FD3124-0836-48F0-ACFA-BCAC98AC289A}">
    <text>Eq 7</text>
  </threadedComment>
</ThreadedComments>
</file>

<file path=xl/threadedComments/threadedComment2.xml><?xml version="1.0" encoding="utf-8"?>
<ThreadedComments xmlns="http://schemas.microsoft.com/office/spreadsheetml/2018/threadedcomments" xmlns:x="http://schemas.openxmlformats.org/spreadsheetml/2006/main">
  <threadedComment ref="F10" dT="2023-08-16T16:15:54.51" personId="{B47D8695-ECA4-4E12-B936-86AAE79512AA}" id="{D7659D03-6A03-4477-B78E-F2A972BC6DD8}">
    <text>Eq 1</text>
  </threadedComment>
</ThreadedComments>
</file>

<file path=xl/threadedComments/threadedComment3.xml><?xml version="1.0" encoding="utf-8"?>
<ThreadedComments xmlns="http://schemas.microsoft.com/office/spreadsheetml/2018/threadedcomments" xmlns:x="http://schemas.openxmlformats.org/spreadsheetml/2006/main">
  <threadedComment ref="F6" dT="2023-08-10T14:56:00.30" personId="{B47D8695-ECA4-4E12-B936-86AAE79512AA}" id="{91585099-860F-45EF-BEED-7339C2F484F5}">
    <text>Eq 1</text>
  </threadedComment>
  <threadedComment ref="F11" dT="2023-08-10T14:56:07.23" personId="{B47D8695-ECA4-4E12-B936-86AAE79512AA}" id="{6A74F3E1-2EC4-4D0F-A15F-2DD490FC4981}">
    <text>Eq 2</text>
  </threadedComment>
  <threadedComment ref="F13" dT="2023-08-14T21:55:53.61" personId="{B47D8695-ECA4-4E12-B936-86AAE79512AA}" id="{FCF9C4DF-1E76-4D55-AFA6-C14165ED7A62}">
    <text>At least monthly recording of data</text>
  </threadedComment>
  <threadedComment ref="F16" dT="2023-08-10T14:56:16.16" personId="{B47D8695-ECA4-4E12-B936-86AAE79512AA}" id="{4BD7E69B-7158-444B-9302-C203B263B542}">
    <text>Eq 3</text>
  </threadedComment>
  <threadedComment ref="F22" dT="2023-08-22T01:12:00.32" personId="{B47D8695-ECA4-4E12-B936-86AAE79512AA}" id="{178807AB-3CF8-4BA9-80C4-DA6703D98B3B}">
    <text>Eq 7</text>
  </threadedComment>
  <threadedComment ref="F23" dT="2023-08-22T01:12:36.84" personId="{B47D8695-ECA4-4E12-B936-86AAE79512AA}" id="{4F6BE5AC-7D84-4D00-8677-E5D7B93E9D5D}">
    <text>Eq 8</text>
  </threadedComment>
  <threadedComment ref="F37" dT="2023-08-10T15:56:01.08" personId="{B47D8695-ECA4-4E12-B936-86AAE79512AA}" id="{8328079E-8DEE-479B-8895-C08F5E73EB43}">
    <text>Eq 4</text>
  </threadedComment>
  <threadedComment ref="F38" dT="2023-08-10T21:11:09.42" personId="{B47D8695-ECA4-4E12-B936-86AAE79512AA}" id="{D4CA87C2-F98E-4641-B66C-C2A905788E95}">
    <text>Eq 5</text>
  </threadedComment>
</ThreadedComments>
</file>

<file path=xl/threadedComments/threadedComment4.xml><?xml version="1.0" encoding="utf-8"?>
<ThreadedComments xmlns="http://schemas.microsoft.com/office/spreadsheetml/2018/threadedcomments" xmlns:x="http://schemas.openxmlformats.org/spreadsheetml/2006/main">
  <threadedComment ref="D3" dT="2023-08-10T16:26:52.04" personId="{B47D8695-ECA4-4E12-B936-86AAE79512AA}" id="{7CEE7D17-1EC6-4F27-AD79-A0BDDB54EE70}">
    <text>Upper Default Value at the 95% confidence interval</text>
  </threadedComment>
</ThreadedComments>
</file>

<file path=xl/threadedComments/threadedComment5.xml><?xml version="1.0" encoding="utf-8"?>
<ThreadedComments xmlns="http://schemas.microsoft.com/office/spreadsheetml/2018/threadedcomments" xmlns:x="http://schemas.openxmlformats.org/spreadsheetml/2006/main">
  <threadedComment ref="F3" dT="2023-08-10T15:56:01.08" personId="{B47D8695-ECA4-4E12-B936-86AAE79512AA}" id="{712ECD26-73B1-4047-A437-AB2E99714361}">
    <text>Eq 4</text>
  </threadedComment>
  <threadedComment ref="F4" dT="2023-08-10T21:11:09.42" personId="{B47D8695-ECA4-4E12-B936-86AAE79512AA}" id="{823D764C-AC30-4190-94DC-FE709BA0A540}">
    <text>Eq 5</text>
  </threadedComment>
  <threadedComment ref="F7" dT="2023-08-10T15:56:01.08" personId="{B47D8695-ECA4-4E12-B936-86AAE79512AA}" id="{708C5A69-CBC4-4C72-9AC0-A365C7BA2265}">
    <text>Eq 4</text>
  </threadedComment>
  <threadedComment ref="F8" dT="2023-08-10T21:11:09.42" personId="{B47D8695-ECA4-4E12-B936-86AAE79512AA}" id="{6B6C8EB3-D271-49E4-8066-ABA88AD226B4}">
    <text>Eq 5</text>
  </threadedComment>
  <threadedComment ref="F10" dT="2023-08-10T21:00:37.41" personId="{B47D8695-ECA4-4E12-B936-86AAE79512AA}" id="{44D9A8BC-5418-48B9-9C34-7945008549AA}">
    <text>Assumptions are made for this that the unit for FCn,i,t is in metric tons</text>
  </threadedComment>
  <threadedComment ref="G10" dT="2023-08-10T19:37:59.63" personId="{B47D8695-ECA4-4E12-B936-86AAE79512AA}" id="{7C8130F0-938D-4D9D-B15B-9E94660E0018}">
    <text>Dependent on fuel type selection</text>
  </threadedComment>
  <threadedComment ref="G11" dT="2023-08-10T19:38:12.02" personId="{B47D8695-ECA4-4E12-B936-86AAE79512AA}" id="{1E09B4A3-F948-4816-9A53-138CBBB2CD12}">
    <text>Dependent on fuel type selection</text>
  </threadedComment>
  <threadedComment ref="F12" dT="2023-08-10T20:53:47.04" personId="{B47D8695-ECA4-4E12-B936-86AAE79512AA}" id="{C9B2327F-AC98-471F-83E3-6BE77A08A4B2}">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19" dT="2023-08-10T15:56:01.08" personId="{B47D8695-ECA4-4E12-B936-86AAE79512AA}" id="{324684CF-8814-4A34-A66D-3A82D13F9622}">
    <text>Eq 4</text>
  </threadedComment>
  <threadedComment ref="F20" dT="2023-08-10T21:11:09.42" personId="{B47D8695-ECA4-4E12-B936-86AAE79512AA}" id="{F0512DC9-EC58-4AE4-A303-A0E214FD7F03}">
    <text>Eq 5</text>
  </threadedComment>
  <threadedComment ref="F22" dT="2023-08-10T21:00:37.41" personId="{B47D8695-ECA4-4E12-B936-86AAE79512AA}" id="{5EB40DD2-E67F-4AAF-A6D9-EBFC6326DA34}">
    <text>Assumptions are made for this that the unit for FCn,i,t is in metric tons</text>
  </threadedComment>
  <threadedComment ref="G22" dT="2023-08-10T19:37:59.63" personId="{B47D8695-ECA4-4E12-B936-86AAE79512AA}" id="{E7D67A07-6911-4268-8F82-F5A828A11BC7}">
    <text>Dependent on fuel type selection</text>
  </threadedComment>
  <threadedComment ref="G23" dT="2023-08-10T19:38:12.02" personId="{B47D8695-ECA4-4E12-B936-86AAE79512AA}" id="{5B1FBC57-0B30-4155-84F9-4307D91A6803}">
    <text>Dependent on fuel type selection</text>
  </threadedComment>
  <threadedComment ref="F24" dT="2023-08-10T20:53:47.04" personId="{B47D8695-ECA4-4E12-B936-86AAE79512AA}" id="{ACDB3C7F-52D6-4FEC-B056-B7EE9BC2256D}">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31" dT="2023-08-10T15:56:01.08" personId="{B47D8695-ECA4-4E12-B936-86AAE79512AA}" id="{CF2887B9-CB10-4C5B-A48F-42B4D4E97588}">
    <text>Eq 4</text>
  </threadedComment>
  <threadedComment ref="F32" dT="2023-08-10T21:11:09.42" personId="{B47D8695-ECA4-4E12-B936-86AAE79512AA}" id="{F05962BE-E3AE-44B7-88D9-974F3EEBB607}">
    <text>Eq 5</text>
  </threadedComment>
  <threadedComment ref="F34" dT="2023-08-10T21:00:37.41" personId="{B47D8695-ECA4-4E12-B936-86AAE79512AA}" id="{E44BCF0A-B059-47D6-88DD-31EC2224BA99}">
    <text>Assumptions are made for this that the unit for FCn,i,t is in metric tons</text>
  </threadedComment>
  <threadedComment ref="G34" dT="2023-08-10T19:37:59.63" personId="{B47D8695-ECA4-4E12-B936-86AAE79512AA}" id="{5EE35A5E-978E-4603-9721-FF6B22B6BA21}">
    <text>Dependent on fuel type selection</text>
  </threadedComment>
  <threadedComment ref="G35" dT="2023-08-10T19:38:12.02" personId="{B47D8695-ECA4-4E12-B936-86AAE79512AA}" id="{F9F101B8-0973-496C-9583-6A61AF37F7ED}">
    <text>Dependent on fuel type selection</text>
  </threadedComment>
  <threadedComment ref="F36" dT="2023-08-10T20:53:47.04" personId="{B47D8695-ECA4-4E12-B936-86AAE79512AA}" id="{7F4A9C27-0CFB-45A2-A1DB-8B19CAE09861}">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s>
</file>

<file path=xl/threadedComments/threadedComment6.xml><?xml version="1.0" encoding="utf-8"?>
<ThreadedComments xmlns="http://schemas.microsoft.com/office/spreadsheetml/2018/threadedcomments" xmlns:x="http://schemas.openxmlformats.org/spreadsheetml/2006/main">
  <threadedComment ref="A4" dT="2023-09-29T15:58:18.25" personId="{52C07F4C-605D-4701-883C-604A5E9794B2}" id="{688A6813-46CF-4EBF-98AE-6786F8E2F204}">
    <text xml:space="preserve">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ext>
  </threadedComment>
  <threadedComment ref="A5" dT="2023-09-29T15:58:38.74" personId="{52C07F4C-605D-4701-883C-604A5E9794B2}" id="{E8629658-7A17-49AC-ABCC-B0D2186D8BCE}">
    <text xml:space="preserve">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ext>
  </threadedComment>
  <threadedComment ref="A12" dT="2023-09-29T16:59:24.43" personId="{52C07F4C-605D-4701-883C-604A5E9794B2}" id="{24CD77E7-8B0B-42A7-AE71-9F6783B91234}">
    <text xml:space="preserve">Help Text: Qualifying technologies/measures include: (i) Solar technologies (photovoltaic and solar thermal electricity generation); (ii) Building-integrated wind turbines or rooftop wind turbines; (iii) Micro/pico-hydro; (iv) Micro/pico-wind turbine; (v) PV-Wind hybrid; (vi) Geothermal; (vii) Biomass gasification/biogas; (viii) Solar water heating system; (ix) Clean and energy efficient cookstoves. </text>
  </threadedComment>
  <threadedComment ref="A13" dT="2023-09-29T17:29:40.91" personId="{52C07F4C-605D-4701-883C-604A5E9794B2}" id="{4722B9C4-29E1-47B6-B72A-FC455267F2AC}">
    <text xml:space="preserve">Help Text: 
i) “Specific renewable energy technologies/measures” refers to grid connected renewable energy technologies of installed capacity equal to or smaller than 5 MW. 
ii) The ratio of installed capacity of the specific grid connected renewable energy technology in the total installed grid connected power generation capacity in the host country shall be equal to or less than three per cent. 
Iii) Most recent available data on the percentage of contributions of specific renewable energy technologies shall be provided to demonstrate compliance with the three per cent threshold. In no case, shall data older than three years from the date of submission be used. 
iv) Technologies/measures recommended by DNAs and approved by the Board to be additional in the host country remain valid for three years from the date of approval. However, additionality of eligible project activities applying the methodological tool remains valid for the entire crediting period. 
v) DNA submissions shall include the specific grid connected renewable electricity generation technologies that are being recommended and provide the required data as indicated above (e.g., wind power, biomass power, geothermal power, hydropower). 
</text>
  </threadedComment>
  <threadedComment ref="A24" dT="2023-09-29T21:27:02.47" personId="{52C07F4C-605D-4701-883C-604A5E9794B2}" id="{B0A446DA-36AE-4063-8BE4-F998AA8A6EBA}">
    <text>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Help Text: If the market penetration is determined using the data based on annual sales of units, the most recent three years’ data available at the time of submission of CDM-PDD or CDMCPA-DD for validation/inclusion shall be used. Exceptionally, historical sales data covering less than three years, but a minimum of one year may be used with due justifications (e.g. demonstrated unavailability of data despite the efforts made).</text>
  </threadedComment>
  <threadedComment ref="A25" dT="2023-09-29T21:25:01.33" personId="{52C07F4C-605D-4701-883C-604A5E9794B2}" id="{F3C76DA9-75B1-4C0D-BBFE-AA4F8DD987C3}">
    <text xml:space="preserve">Help Text: The stock data should be used only if there is no sales data. </text>
  </threadedComment>
  <threadedComment ref="A25" dT="2023-09-29T21:27:11.46" personId="{52C07F4C-605D-4701-883C-604A5E9794B2}" id="{F9775185-04F9-446A-888B-504A444DDEC6}" parentId="{F3C76DA9-75B1-4C0D-BBFE-AA4F8DD987C3}">
    <text xml:space="preserve">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To determine the market penetration using the data based on the stock of units, the most recent data available at the time of submission of the CDM-PDD or CDM-CPA-DD for validation/inclusion, shall be used, and the data vintage used shall not include data older than three years prior to: (a) the start date of the CDM project activity; or (b) the start of validation/inclusion, whichever is earlier. </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7-18T16:16:10.77" personId="{B47D8695-ECA4-4E12-B936-86AAE79512AA}" id="{0F66CDFB-8281-44D1-8DF9-D0C8210913FA}">
    <text>eq 1</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JD@gmail.com" TargetMode="External"/><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C0A07-EBA2-4ABF-A7A0-C5092D6B170A}">
  <dimension ref="A1:I85"/>
  <sheetViews>
    <sheetView tabSelected="1" topLeftCell="A68" workbookViewId="0">
      <selection activeCell="H85" sqref="H85"/>
    </sheetView>
  </sheetViews>
  <sheetFormatPr defaultRowHeight="15"/>
  <cols>
    <col min="1" max="1" width="12.28515625" customWidth="1"/>
    <col min="2" max="2" width="13.28515625" customWidth="1"/>
    <col min="3" max="3" width="12.7109375" customWidth="1"/>
    <col min="4" max="4" width="18.42578125" bestFit="1" customWidth="1"/>
    <col min="5" max="5" width="53.28515625" bestFit="1" customWidth="1"/>
    <col min="6" max="6" width="22.5703125" bestFit="1" customWidth="1"/>
    <col min="7" max="7" width="72.140625" customWidth="1"/>
    <col min="8" max="8" width="63.7109375" customWidth="1"/>
    <col min="9" max="9" width="45.5703125" customWidth="1"/>
  </cols>
  <sheetData>
    <row r="1" spans="1:9" ht="56.25">
      <c r="A1" s="1" t="s">
        <v>0</v>
      </c>
      <c r="B1" s="1" t="s">
        <v>1</v>
      </c>
      <c r="C1" s="1" t="s">
        <v>2</v>
      </c>
      <c r="D1" s="1" t="s">
        <v>3</v>
      </c>
      <c r="E1" s="1" t="s">
        <v>4</v>
      </c>
      <c r="F1" s="2" t="s">
        <v>5</v>
      </c>
      <c r="G1" s="2" t="s">
        <v>6</v>
      </c>
      <c r="H1" s="2" t="s">
        <v>7</v>
      </c>
      <c r="I1" s="2" t="s">
        <v>8</v>
      </c>
    </row>
    <row r="2" spans="1:9" ht="18.75">
      <c r="A2" s="85" t="s">
        <v>9</v>
      </c>
      <c r="B2" s="85"/>
      <c r="C2" s="85"/>
      <c r="D2" s="85"/>
      <c r="E2" s="85"/>
      <c r="F2" s="85"/>
      <c r="G2" s="85"/>
      <c r="H2" s="85"/>
      <c r="I2" s="85"/>
    </row>
    <row r="3" spans="1:9" ht="91.5">
      <c r="A3" s="3" t="s">
        <v>10</v>
      </c>
      <c r="B3" s="3"/>
      <c r="C3" s="3" t="s">
        <v>11</v>
      </c>
      <c r="D3" s="3" t="s">
        <v>12</v>
      </c>
      <c r="E3" s="3"/>
      <c r="F3" s="3" t="s">
        <v>13</v>
      </c>
      <c r="G3" s="3" t="s">
        <v>14</v>
      </c>
      <c r="H3" s="4" t="s">
        <v>15</v>
      </c>
      <c r="I3" s="4"/>
    </row>
    <row r="4" spans="1:9">
      <c r="A4" s="3" t="s">
        <v>10</v>
      </c>
      <c r="B4" s="3"/>
      <c r="C4" s="3" t="s">
        <v>10</v>
      </c>
      <c r="D4" s="3" t="s">
        <v>12</v>
      </c>
      <c r="E4" s="3" t="s">
        <v>16</v>
      </c>
      <c r="F4" s="3" t="s">
        <v>13</v>
      </c>
      <c r="G4" s="3" t="s">
        <v>17</v>
      </c>
      <c r="H4" s="5" t="s">
        <v>18</v>
      </c>
      <c r="I4" s="5"/>
    </row>
    <row r="5" spans="1:9" ht="45.75">
      <c r="A5" s="3" t="s">
        <v>10</v>
      </c>
      <c r="B5" s="3"/>
      <c r="C5" s="3" t="s">
        <v>10</v>
      </c>
      <c r="D5" s="3" t="s">
        <v>12</v>
      </c>
      <c r="E5" s="3" t="s">
        <v>19</v>
      </c>
      <c r="F5" s="3" t="s">
        <v>13</v>
      </c>
      <c r="G5" t="s">
        <v>20</v>
      </c>
      <c r="H5" s="4" t="s">
        <v>21</v>
      </c>
    </row>
    <row r="6" spans="1:9" ht="45">
      <c r="A6" s="3" t="s">
        <v>10</v>
      </c>
      <c r="B6" s="3"/>
      <c r="C6" s="3" t="s">
        <v>10</v>
      </c>
      <c r="D6" s="3" t="s">
        <v>12</v>
      </c>
      <c r="E6" s="3"/>
      <c r="F6" s="3" t="s">
        <v>13</v>
      </c>
      <c r="G6" s="3" t="s">
        <v>22</v>
      </c>
      <c r="H6" s="4" t="s">
        <v>23</v>
      </c>
      <c r="I6" s="4"/>
    </row>
    <row r="7" spans="1:9">
      <c r="A7" s="3" t="s">
        <v>10</v>
      </c>
      <c r="B7" s="3"/>
      <c r="C7" s="3" t="s">
        <v>10</v>
      </c>
      <c r="D7" s="3" t="s">
        <v>12</v>
      </c>
      <c r="E7" s="3" t="s">
        <v>24</v>
      </c>
      <c r="F7" s="3" t="s">
        <v>13</v>
      </c>
      <c r="G7" s="3" t="s">
        <v>25</v>
      </c>
      <c r="H7" s="4" t="s">
        <v>26</v>
      </c>
      <c r="I7" s="4"/>
    </row>
    <row r="8" spans="1:9">
      <c r="A8" s="3" t="s">
        <v>10</v>
      </c>
      <c r="B8" s="3"/>
      <c r="C8" s="3" t="s">
        <v>10</v>
      </c>
      <c r="D8" s="3" t="s">
        <v>12</v>
      </c>
      <c r="E8" s="3" t="s">
        <v>27</v>
      </c>
      <c r="F8" s="3" t="s">
        <v>13</v>
      </c>
      <c r="G8" s="3" t="s">
        <v>28</v>
      </c>
      <c r="H8" s="4" t="s">
        <v>29</v>
      </c>
      <c r="I8" s="4"/>
    </row>
    <row r="9" spans="1:9">
      <c r="A9" s="3" t="s">
        <v>10</v>
      </c>
      <c r="B9" s="3"/>
      <c r="C9" s="3" t="s">
        <v>10</v>
      </c>
      <c r="D9" s="3" t="s">
        <v>12</v>
      </c>
      <c r="E9" s="3" t="s">
        <v>30</v>
      </c>
      <c r="F9" s="3" t="s">
        <v>13</v>
      </c>
      <c r="G9" s="3" t="s">
        <v>31</v>
      </c>
      <c r="H9" s="4" t="s">
        <v>32</v>
      </c>
      <c r="I9" s="4"/>
    </row>
    <row r="10" spans="1:9" ht="30">
      <c r="A10" s="3" t="s">
        <v>10</v>
      </c>
      <c r="B10" s="3"/>
      <c r="C10" s="3" t="s">
        <v>10</v>
      </c>
      <c r="D10" s="3" t="s">
        <v>33</v>
      </c>
      <c r="E10" s="3" t="s">
        <v>34</v>
      </c>
      <c r="F10" s="3" t="s">
        <v>13</v>
      </c>
      <c r="G10" s="82" t="s">
        <v>35</v>
      </c>
      <c r="H10" t="s">
        <v>36</v>
      </c>
    </row>
    <row r="11" spans="1:9" ht="60.75">
      <c r="A11" s="3" t="s">
        <v>10</v>
      </c>
      <c r="B11" s="3"/>
      <c r="C11" s="3" t="s">
        <v>10</v>
      </c>
      <c r="D11" s="3" t="s">
        <v>12</v>
      </c>
      <c r="E11" s="3"/>
      <c r="F11" s="3" t="s">
        <v>13</v>
      </c>
      <c r="G11" s="3" t="s">
        <v>37</v>
      </c>
      <c r="H11" s="4" t="s">
        <v>38</v>
      </c>
      <c r="I11" s="4"/>
    </row>
    <row r="12" spans="1:9">
      <c r="A12" s="3" t="s">
        <v>10</v>
      </c>
      <c r="B12" s="3"/>
      <c r="C12" s="3" t="s">
        <v>10</v>
      </c>
      <c r="D12" s="3" t="s">
        <v>12</v>
      </c>
      <c r="E12" s="3" t="s">
        <v>39</v>
      </c>
      <c r="F12" s="3" t="s">
        <v>13</v>
      </c>
      <c r="G12" s="3" t="s">
        <v>40</v>
      </c>
      <c r="H12" s="5" t="s">
        <v>41</v>
      </c>
      <c r="I12" s="5"/>
    </row>
    <row r="13" spans="1:9">
      <c r="A13" s="3" t="s">
        <v>10</v>
      </c>
      <c r="B13" s="3"/>
      <c r="C13" s="3" t="s">
        <v>10</v>
      </c>
      <c r="D13" s="3" t="s">
        <v>42</v>
      </c>
      <c r="E13" s="3"/>
      <c r="F13" s="3" t="s">
        <v>13</v>
      </c>
      <c r="G13" s="3" t="s">
        <v>43</v>
      </c>
      <c r="H13" s="5" t="s">
        <v>44</v>
      </c>
      <c r="I13" s="5"/>
    </row>
    <row r="14" spans="1:9">
      <c r="A14" s="3" t="s">
        <v>10</v>
      </c>
      <c r="B14" s="3"/>
      <c r="C14" s="3" t="s">
        <v>10</v>
      </c>
      <c r="D14" s="3" t="s">
        <v>12</v>
      </c>
      <c r="E14" s="3"/>
      <c r="F14" s="3" t="s">
        <v>13</v>
      </c>
      <c r="G14" s="3" t="s">
        <v>45</v>
      </c>
      <c r="H14" s="5" t="s">
        <v>46</v>
      </c>
      <c r="I14" s="5"/>
    </row>
    <row r="15" spans="1:9">
      <c r="A15" s="3" t="s">
        <v>10</v>
      </c>
      <c r="B15" s="3"/>
      <c r="C15" s="3" t="s">
        <v>10</v>
      </c>
      <c r="D15" s="3" t="s">
        <v>47</v>
      </c>
      <c r="E15" s="3" t="s">
        <v>48</v>
      </c>
      <c r="F15" s="3" t="s">
        <v>13</v>
      </c>
      <c r="G15" s="3" t="s">
        <v>49</v>
      </c>
      <c r="H15" t="s">
        <v>50</v>
      </c>
    </row>
    <row r="16" spans="1:9">
      <c r="A16" s="3" t="s">
        <v>10</v>
      </c>
      <c r="B16" s="3"/>
      <c r="C16" s="3" t="s">
        <v>10</v>
      </c>
      <c r="D16" s="3" t="s">
        <v>51</v>
      </c>
      <c r="E16" s="3"/>
      <c r="F16" s="3" t="s">
        <v>13</v>
      </c>
      <c r="G16" s="3" t="s">
        <v>52</v>
      </c>
      <c r="H16" s="5" t="s">
        <v>53</v>
      </c>
      <c r="I16" s="5"/>
    </row>
    <row r="17" spans="1:9">
      <c r="A17" s="3" t="s">
        <v>10</v>
      </c>
      <c r="B17" s="3"/>
      <c r="C17" s="3" t="s">
        <v>10</v>
      </c>
      <c r="D17" s="3" t="s">
        <v>54</v>
      </c>
      <c r="E17" s="3"/>
      <c r="F17" s="3" t="s">
        <v>13</v>
      </c>
      <c r="G17" s="3" t="s">
        <v>55</v>
      </c>
      <c r="H17" s="6" t="s">
        <v>56</v>
      </c>
      <c r="I17" s="6"/>
    </row>
    <row r="18" spans="1:9" ht="30.75">
      <c r="A18" s="3" t="s">
        <v>10</v>
      </c>
      <c r="B18" s="3"/>
      <c r="C18" s="3" t="s">
        <v>10</v>
      </c>
      <c r="D18" s="3" t="s">
        <v>12</v>
      </c>
      <c r="E18" s="3" t="s">
        <v>57</v>
      </c>
      <c r="F18" s="3" t="s">
        <v>13</v>
      </c>
      <c r="G18" t="s">
        <v>58</v>
      </c>
      <c r="H18" s="4" t="s">
        <v>59</v>
      </c>
      <c r="I18" s="4"/>
    </row>
    <row r="19" spans="1:9">
      <c r="A19" s="3" t="s">
        <v>10</v>
      </c>
      <c r="B19" s="3"/>
      <c r="C19" s="3" t="s">
        <v>10</v>
      </c>
      <c r="D19" s="3" t="s">
        <v>12</v>
      </c>
      <c r="E19" s="3"/>
      <c r="F19" s="3" t="s">
        <v>13</v>
      </c>
      <c r="G19" s="3" t="s">
        <v>60</v>
      </c>
      <c r="H19" s="5" t="s">
        <v>11</v>
      </c>
      <c r="I19" s="5"/>
    </row>
    <row r="20" spans="1:9">
      <c r="A20" s="3" t="s">
        <v>10</v>
      </c>
      <c r="B20" s="3"/>
      <c r="C20" s="3" t="s">
        <v>10</v>
      </c>
      <c r="D20" s="3" t="s">
        <v>12</v>
      </c>
      <c r="E20" s="3"/>
      <c r="F20" s="3" t="s">
        <v>13</v>
      </c>
      <c r="G20" s="3" t="s">
        <v>61</v>
      </c>
      <c r="H20" s="5" t="s">
        <v>11</v>
      </c>
      <c r="I20" s="5"/>
    </row>
    <row r="21" spans="1:9" ht="30">
      <c r="A21" s="3" t="s">
        <v>10</v>
      </c>
      <c r="B21" s="3"/>
      <c r="C21" s="3" t="s">
        <v>10</v>
      </c>
      <c r="D21" s="3" t="s">
        <v>12</v>
      </c>
      <c r="E21" s="3"/>
      <c r="F21" s="3" t="s">
        <v>13</v>
      </c>
      <c r="G21" t="s">
        <v>62</v>
      </c>
      <c r="H21" s="4" t="s">
        <v>63</v>
      </c>
      <c r="I21" s="4"/>
    </row>
    <row r="22" spans="1:9">
      <c r="A22" s="3" t="s">
        <v>10</v>
      </c>
      <c r="B22" s="3"/>
      <c r="C22" s="3" t="s">
        <v>10</v>
      </c>
      <c r="D22" s="3" t="s">
        <v>64</v>
      </c>
      <c r="E22" s="3" t="s">
        <v>65</v>
      </c>
      <c r="F22" s="3" t="s">
        <v>13</v>
      </c>
      <c r="G22" s="3" t="s">
        <v>66</v>
      </c>
      <c r="H22" s="4" t="s">
        <v>67</v>
      </c>
      <c r="I22" s="4"/>
    </row>
    <row r="23" spans="1:9">
      <c r="A23" s="3" t="s">
        <v>10</v>
      </c>
      <c r="B23" s="3"/>
      <c r="C23" s="3" t="s">
        <v>10</v>
      </c>
      <c r="D23" s="3" t="s">
        <v>68</v>
      </c>
      <c r="E23" s="3" t="s">
        <v>69</v>
      </c>
      <c r="F23" s="3" t="s">
        <v>13</v>
      </c>
      <c r="G23" t="s">
        <v>70</v>
      </c>
      <c r="H23" s="7">
        <v>44927</v>
      </c>
      <c r="I23" s="7"/>
    </row>
    <row r="24" spans="1:9">
      <c r="A24" s="3" t="s">
        <v>10</v>
      </c>
      <c r="B24" s="3"/>
      <c r="C24" s="5" t="s">
        <v>10</v>
      </c>
      <c r="D24" s="3" t="s">
        <v>71</v>
      </c>
      <c r="E24" s="3" t="s">
        <v>72</v>
      </c>
      <c r="F24" s="3" t="s">
        <v>13</v>
      </c>
      <c r="G24" t="s">
        <v>73</v>
      </c>
      <c r="H24" s="5" t="s">
        <v>74</v>
      </c>
      <c r="I24" s="5"/>
    </row>
    <row r="25" spans="1:9">
      <c r="A25" s="3" t="s">
        <v>10</v>
      </c>
      <c r="B25" s="3"/>
      <c r="C25" s="5" t="s">
        <v>10</v>
      </c>
      <c r="D25" s="3" t="s">
        <v>71</v>
      </c>
      <c r="E25" s="3" t="s">
        <v>75</v>
      </c>
      <c r="F25" s="3" t="s">
        <v>13</v>
      </c>
      <c r="G25" s="5" t="s">
        <v>76</v>
      </c>
      <c r="H25" s="5" t="s">
        <v>74</v>
      </c>
      <c r="I25" s="5"/>
    </row>
    <row r="26" spans="1:9">
      <c r="A26" s="3" t="s">
        <v>10</v>
      </c>
      <c r="B26" s="3"/>
      <c r="C26" s="5" t="s">
        <v>11</v>
      </c>
      <c r="D26" s="3" t="s">
        <v>12</v>
      </c>
      <c r="E26" s="3"/>
      <c r="F26" s="3" t="s">
        <v>13</v>
      </c>
      <c r="G26" s="5" t="s">
        <v>77</v>
      </c>
      <c r="H26" s="5" t="s">
        <v>78</v>
      </c>
      <c r="I26" s="5"/>
    </row>
    <row r="27" spans="1:9">
      <c r="A27" s="3" t="s">
        <v>10</v>
      </c>
      <c r="B27" s="3"/>
      <c r="C27" s="5" t="s">
        <v>10</v>
      </c>
      <c r="D27" s="3" t="s">
        <v>12</v>
      </c>
      <c r="E27" s="3"/>
      <c r="F27" s="3" t="s">
        <v>13</v>
      </c>
      <c r="G27" t="s">
        <v>79</v>
      </c>
      <c r="H27" t="s">
        <v>80</v>
      </c>
    </row>
    <row r="28" spans="1:9">
      <c r="A28" s="3" t="s">
        <v>10</v>
      </c>
      <c r="B28" s="3"/>
      <c r="C28" s="5" t="s">
        <v>10</v>
      </c>
      <c r="D28" s="3" t="s">
        <v>12</v>
      </c>
      <c r="E28" s="3"/>
      <c r="F28" s="3" t="s">
        <v>13</v>
      </c>
      <c r="G28" t="s">
        <v>81</v>
      </c>
      <c r="H28" t="s">
        <v>82</v>
      </c>
    </row>
    <row r="29" spans="1:9">
      <c r="A29" s="3" t="s">
        <v>10</v>
      </c>
      <c r="B29" s="3"/>
      <c r="C29" s="5" t="s">
        <v>10</v>
      </c>
      <c r="D29" s="3" t="s">
        <v>12</v>
      </c>
      <c r="E29" s="3" t="s">
        <v>83</v>
      </c>
      <c r="F29" s="3" t="s">
        <v>13</v>
      </c>
      <c r="G29" t="s">
        <v>84</v>
      </c>
      <c r="H29" s="4" t="s">
        <v>85</v>
      </c>
      <c r="I29" s="4"/>
    </row>
    <row r="30" spans="1:9">
      <c r="A30" s="3" t="s">
        <v>10</v>
      </c>
      <c r="B30" s="3"/>
      <c r="C30" s="5" t="s">
        <v>10</v>
      </c>
      <c r="D30" s="3" t="s">
        <v>12</v>
      </c>
      <c r="E30" s="3"/>
      <c r="F30" s="3" t="s">
        <v>13</v>
      </c>
      <c r="G30" t="s">
        <v>86</v>
      </c>
      <c r="H30" t="s">
        <v>87</v>
      </c>
    </row>
    <row r="31" spans="1:9" ht="18.75">
      <c r="A31" s="85" t="s">
        <v>88</v>
      </c>
      <c r="B31" s="85"/>
      <c r="C31" s="85"/>
      <c r="D31" s="85"/>
      <c r="E31" s="85"/>
      <c r="F31" s="85"/>
      <c r="G31" s="85"/>
      <c r="H31" s="85"/>
      <c r="I31" s="85"/>
    </row>
    <row r="32" spans="1:9" ht="90">
      <c r="A32" s="31" t="s">
        <v>10</v>
      </c>
      <c r="B32" s="31"/>
      <c r="C32" s="31" t="s">
        <v>11</v>
      </c>
      <c r="D32" s="77" t="s">
        <v>89</v>
      </c>
      <c r="E32" s="77"/>
      <c r="F32" s="31" t="s">
        <v>6</v>
      </c>
      <c r="G32" s="32" t="s">
        <v>90</v>
      </c>
      <c r="H32" s="37" t="s">
        <v>91</v>
      </c>
      <c r="I32" s="31"/>
    </row>
    <row r="33" spans="1:9" ht="18.75">
      <c r="A33" s="85" t="s">
        <v>92</v>
      </c>
      <c r="B33" s="85"/>
      <c r="C33" s="85"/>
      <c r="D33" s="85"/>
      <c r="E33" s="85"/>
      <c r="F33" s="85"/>
      <c r="G33" s="85"/>
      <c r="H33" s="85"/>
      <c r="I33" s="85"/>
    </row>
    <row r="34" spans="1:9">
      <c r="A34" s="34" t="s">
        <v>11</v>
      </c>
      <c r="B34" s="34"/>
      <c r="C34" s="34" t="s">
        <v>11</v>
      </c>
      <c r="D34" s="34" t="s">
        <v>93</v>
      </c>
      <c r="E34" s="83" t="s">
        <v>94</v>
      </c>
      <c r="F34" s="34" t="s">
        <v>95</v>
      </c>
      <c r="G34" s="34" t="s">
        <v>96</v>
      </c>
      <c r="H34" s="34">
        <f>H59*H35*H36*H39*(SUM((H48*H49*H50*(10^-9)),(H53*H54*H55*(10^-9))))</f>
        <v>12942.497311032639</v>
      </c>
      <c r="I34" s="34"/>
    </row>
    <row r="35" spans="1:9">
      <c r="A35" t="s">
        <v>10</v>
      </c>
      <c r="C35" t="s">
        <v>10</v>
      </c>
      <c r="D35" t="s">
        <v>97</v>
      </c>
      <c r="F35" t="s">
        <v>98</v>
      </c>
      <c r="G35" s="4" t="s">
        <v>99</v>
      </c>
      <c r="H35">
        <v>1</v>
      </c>
    </row>
    <row r="36" spans="1:9" ht="30">
      <c r="A36" t="s">
        <v>10</v>
      </c>
      <c r="C36" t="s">
        <v>10</v>
      </c>
      <c r="D36" t="s">
        <v>97</v>
      </c>
      <c r="F36" t="s">
        <v>100</v>
      </c>
      <c r="G36" s="4" t="s">
        <v>101</v>
      </c>
      <c r="H36">
        <v>1</v>
      </c>
    </row>
    <row r="37" spans="1:9" ht="30">
      <c r="A37" s="31" t="s">
        <v>10</v>
      </c>
      <c r="B37" s="31"/>
      <c r="C37" s="31" t="s">
        <v>11</v>
      </c>
      <c r="D37" s="77" t="s">
        <v>89</v>
      </c>
      <c r="E37" s="77"/>
      <c r="F37" s="31" t="s">
        <v>6</v>
      </c>
      <c r="G37" s="32" t="s">
        <v>102</v>
      </c>
      <c r="H37" s="37" t="s">
        <v>10</v>
      </c>
      <c r="I37" s="31"/>
    </row>
    <row r="38" spans="1:9" ht="30">
      <c r="A38" s="31" t="s">
        <v>10</v>
      </c>
      <c r="B38" s="31"/>
      <c r="C38" s="31" t="s">
        <v>11</v>
      </c>
      <c r="D38" s="77" t="s">
        <v>89</v>
      </c>
      <c r="E38" s="77"/>
      <c r="F38" s="31" t="s">
        <v>6</v>
      </c>
      <c r="G38" s="32" t="s">
        <v>103</v>
      </c>
      <c r="H38" s="37" t="s">
        <v>104</v>
      </c>
      <c r="I38" s="31"/>
    </row>
    <row r="39" spans="1:9">
      <c r="A39" s="34" t="s">
        <v>11</v>
      </c>
      <c r="B39" s="34"/>
      <c r="C39" s="34" t="s">
        <v>11</v>
      </c>
      <c r="D39" s="34" t="s">
        <v>93</v>
      </c>
      <c r="E39" s="34"/>
      <c r="F39" s="34" t="s">
        <v>105</v>
      </c>
      <c r="G39" s="35" t="s">
        <v>106</v>
      </c>
      <c r="H39" s="36">
        <f>IF(AND(H37="No"),ABS(H40*(H41-H42)+0.01*H43)/H44,IF(AND(H37="Yes"),ABS(357.48)/H45))</f>
        <v>3574.8</v>
      </c>
      <c r="I39" s="34"/>
    </row>
    <row r="40" spans="1:9">
      <c r="A40" t="s">
        <v>10</v>
      </c>
      <c r="C40" t="s">
        <v>10</v>
      </c>
      <c r="D40" t="s">
        <v>97</v>
      </c>
      <c r="F40" t="s">
        <v>107</v>
      </c>
      <c r="G40" t="s">
        <v>108</v>
      </c>
      <c r="H40">
        <v>357.48</v>
      </c>
    </row>
    <row r="41" spans="1:9">
      <c r="A41" t="s">
        <v>10</v>
      </c>
      <c r="C41" t="s">
        <v>10</v>
      </c>
      <c r="D41" t="s">
        <v>97</v>
      </c>
      <c r="F41" t="s">
        <v>109</v>
      </c>
      <c r="G41" t="s">
        <v>110</v>
      </c>
      <c r="H41">
        <v>100</v>
      </c>
    </row>
    <row r="42" spans="1:9" ht="30">
      <c r="A42" t="s">
        <v>10</v>
      </c>
      <c r="C42" t="s">
        <v>10</v>
      </c>
      <c r="D42" t="s">
        <v>97</v>
      </c>
      <c r="F42" t="s">
        <v>111</v>
      </c>
      <c r="G42" s="4" t="s">
        <v>112</v>
      </c>
      <c r="H42">
        <v>20</v>
      </c>
    </row>
    <row r="43" spans="1:9">
      <c r="A43" t="s">
        <v>10</v>
      </c>
      <c r="C43" t="s">
        <v>10</v>
      </c>
      <c r="D43" t="s">
        <v>97</v>
      </c>
      <c r="F43" t="s">
        <v>113</v>
      </c>
      <c r="G43" t="s">
        <v>114</v>
      </c>
      <c r="H43">
        <v>2260</v>
      </c>
    </row>
    <row r="44" spans="1:9">
      <c r="A44" t="s">
        <v>10</v>
      </c>
      <c r="C44" t="s">
        <v>10</v>
      </c>
      <c r="D44" t="s">
        <v>97</v>
      </c>
      <c r="F44" t="s">
        <v>115</v>
      </c>
      <c r="G44" t="s">
        <v>116</v>
      </c>
      <c r="H44">
        <v>0.1</v>
      </c>
    </row>
    <row r="45" spans="1:9" ht="30">
      <c r="A45" s="34" t="s">
        <v>11</v>
      </c>
      <c r="B45" s="34"/>
      <c r="C45" s="34" t="s">
        <v>11</v>
      </c>
      <c r="D45" s="34" t="s">
        <v>93</v>
      </c>
      <c r="E45" s="34"/>
      <c r="F45" s="34" t="s">
        <v>117</v>
      </c>
      <c r="G45" s="35" t="s">
        <v>118</v>
      </c>
      <c r="H45" s="36">
        <f>IF(AND(H38="three-stone fire or a conventional system"),0.1,IF(AND(H38="other systems using woody biomass"),0.2,IF(AND(H38="fossil fuel combusting system"),0.5)))</f>
        <v>0.1</v>
      </c>
      <c r="I45" s="34"/>
    </row>
    <row r="46" spans="1:9" ht="18.75">
      <c r="A46" s="85" t="s">
        <v>119</v>
      </c>
      <c r="B46" s="85"/>
      <c r="C46" s="85"/>
      <c r="D46" s="85"/>
      <c r="E46" s="85"/>
      <c r="F46" s="85"/>
      <c r="G46" s="85"/>
      <c r="H46" s="85"/>
      <c r="I46" s="85"/>
    </row>
    <row r="47" spans="1:9">
      <c r="A47" s="31" t="s">
        <v>10</v>
      </c>
      <c r="B47" s="31"/>
      <c r="C47" s="31" t="s">
        <v>11</v>
      </c>
      <c r="D47" s="31" t="s">
        <v>89</v>
      </c>
      <c r="E47" s="31"/>
      <c r="F47" s="31" t="s">
        <v>6</v>
      </c>
      <c r="G47" s="32" t="s">
        <v>120</v>
      </c>
      <c r="H47" s="37" t="s">
        <v>10</v>
      </c>
      <c r="I47" s="31"/>
    </row>
    <row r="48" spans="1:9" ht="30">
      <c r="A48" t="s">
        <v>10</v>
      </c>
      <c r="C48" t="s">
        <v>10</v>
      </c>
      <c r="D48" t="s">
        <v>97</v>
      </c>
      <c r="F48" t="s">
        <v>121</v>
      </c>
      <c r="G48" s="4" t="s">
        <v>122</v>
      </c>
      <c r="H48">
        <v>1</v>
      </c>
    </row>
    <row r="49" spans="1:9" ht="45">
      <c r="A49" t="s">
        <v>10</v>
      </c>
      <c r="C49" t="s">
        <v>10</v>
      </c>
      <c r="D49" t="s">
        <v>97</v>
      </c>
      <c r="F49" t="s">
        <v>123</v>
      </c>
      <c r="G49" s="4" t="s">
        <v>124</v>
      </c>
      <c r="H49" s="33">
        <v>0.99029999999999996</v>
      </c>
    </row>
    <row r="50" spans="1:9">
      <c r="A50" t="s">
        <v>10</v>
      </c>
      <c r="C50" t="s">
        <v>10</v>
      </c>
      <c r="D50" t="s">
        <v>97</v>
      </c>
      <c r="F50" t="s">
        <v>125</v>
      </c>
      <c r="G50" t="s">
        <v>126</v>
      </c>
      <c r="H50">
        <v>73.2</v>
      </c>
    </row>
    <row r="51" spans="1:9" ht="18.75">
      <c r="A51" s="85" t="s">
        <v>119</v>
      </c>
      <c r="B51" s="85"/>
      <c r="C51" s="85"/>
      <c r="D51" s="85"/>
      <c r="E51" s="85"/>
      <c r="F51" s="85"/>
      <c r="G51" s="85"/>
      <c r="H51" s="85"/>
      <c r="I51" s="85"/>
    </row>
    <row r="52" spans="1:9">
      <c r="A52" s="31" t="s">
        <v>10</v>
      </c>
      <c r="B52" s="31"/>
      <c r="C52" s="31" t="s">
        <v>11</v>
      </c>
      <c r="D52" s="31" t="s">
        <v>89</v>
      </c>
      <c r="E52" s="31"/>
      <c r="F52" s="31" t="s">
        <v>6</v>
      </c>
      <c r="G52" s="32" t="s">
        <v>120</v>
      </c>
      <c r="H52" s="37" t="s">
        <v>10</v>
      </c>
      <c r="I52" s="31"/>
    </row>
    <row r="53" spans="1:9" ht="30">
      <c r="A53" t="s">
        <v>10</v>
      </c>
      <c r="C53" t="s">
        <v>10</v>
      </c>
      <c r="D53" t="s">
        <v>97</v>
      </c>
      <c r="F53" t="s">
        <v>121</v>
      </c>
      <c r="G53" s="4" t="s">
        <v>122</v>
      </c>
      <c r="H53">
        <v>0</v>
      </c>
    </row>
    <row r="54" spans="1:9" ht="45">
      <c r="A54" t="s">
        <v>10</v>
      </c>
      <c r="C54" t="s">
        <v>10</v>
      </c>
      <c r="D54" t="s">
        <v>97</v>
      </c>
      <c r="F54" t="s">
        <v>123</v>
      </c>
      <c r="G54" s="4" t="s">
        <v>124</v>
      </c>
      <c r="H54" s="33">
        <v>0</v>
      </c>
    </row>
    <row r="55" spans="1:9">
      <c r="A55" t="s">
        <v>10</v>
      </c>
      <c r="C55" t="s">
        <v>10</v>
      </c>
      <c r="D55" t="s">
        <v>97</v>
      </c>
      <c r="F55" t="s">
        <v>125</v>
      </c>
      <c r="G55" t="s">
        <v>126</v>
      </c>
      <c r="H55">
        <v>0</v>
      </c>
    </row>
    <row r="56" spans="1:9" ht="18.75">
      <c r="A56" s="85" t="s">
        <v>127</v>
      </c>
      <c r="B56" s="85"/>
      <c r="C56" s="85"/>
      <c r="D56" s="85"/>
      <c r="E56" s="85"/>
      <c r="F56" s="85"/>
      <c r="G56" s="85"/>
      <c r="H56" s="85"/>
      <c r="I56" s="85"/>
    </row>
    <row r="57" spans="1:9" ht="60">
      <c r="A57" s="31" t="s">
        <v>10</v>
      </c>
      <c r="B57" s="31"/>
      <c r="C57" s="31" t="s">
        <v>11</v>
      </c>
      <c r="D57" s="31" t="s">
        <v>89</v>
      </c>
      <c r="E57" s="31"/>
      <c r="F57" s="31" t="s">
        <v>6</v>
      </c>
      <c r="G57" s="32" t="s">
        <v>128</v>
      </c>
      <c r="H57" s="37" t="s">
        <v>129</v>
      </c>
      <c r="I57" s="31"/>
    </row>
    <row r="58" spans="1:9" ht="90">
      <c r="A58" s="31" t="s">
        <v>10</v>
      </c>
      <c r="B58" s="31"/>
      <c r="C58" s="31" t="s">
        <v>11</v>
      </c>
      <c r="D58" s="31" t="s">
        <v>89</v>
      </c>
      <c r="E58" s="31"/>
      <c r="F58" s="31" t="s">
        <v>6</v>
      </c>
      <c r="G58" s="32" t="s">
        <v>130</v>
      </c>
      <c r="H58" s="37" t="s">
        <v>131</v>
      </c>
      <c r="I58" s="31"/>
    </row>
    <row r="59" spans="1:9">
      <c r="A59" s="34" t="s">
        <v>11</v>
      </c>
      <c r="B59" s="34"/>
      <c r="C59" s="34" t="s">
        <v>11</v>
      </c>
      <c r="D59" s="34" t="s">
        <v>93</v>
      </c>
      <c r="E59" s="34"/>
      <c r="F59" s="34" t="s">
        <v>132</v>
      </c>
      <c r="G59" s="34" t="s">
        <v>133</v>
      </c>
      <c r="H59" s="34">
        <f>IF(AND(H57="Option 1"),H61,IF(AND(H57="Option 2",H58="Option 2.1"),H63,IF(AND(H57="Option 2",H58="Option 2.2"),H75)))</f>
        <v>49944592.5</v>
      </c>
      <c r="I59" s="34"/>
    </row>
    <row r="60" spans="1:9" ht="18.75">
      <c r="A60" s="85" t="s">
        <v>134</v>
      </c>
      <c r="B60" s="85"/>
      <c r="C60" s="85"/>
      <c r="D60" s="85"/>
      <c r="E60" s="85"/>
      <c r="F60" s="85"/>
      <c r="G60" s="85"/>
      <c r="H60" s="85"/>
      <c r="I60" s="85"/>
    </row>
    <row r="61" spans="1:9">
      <c r="A61" t="s">
        <v>10</v>
      </c>
      <c r="C61" t="s">
        <v>10</v>
      </c>
      <c r="D61" t="s">
        <v>97</v>
      </c>
      <c r="F61" t="s">
        <v>135</v>
      </c>
      <c r="G61" t="s">
        <v>136</v>
      </c>
      <c r="H61">
        <v>49944592.5</v>
      </c>
    </row>
    <row r="62" spans="1:9" ht="18.75">
      <c r="A62" s="85" t="s">
        <v>137</v>
      </c>
      <c r="B62" s="85"/>
      <c r="C62" s="85"/>
      <c r="D62" s="85"/>
      <c r="E62" s="85"/>
      <c r="F62" s="85"/>
      <c r="G62" s="85"/>
      <c r="H62" s="85"/>
      <c r="I62" s="85"/>
    </row>
    <row r="63" spans="1:9">
      <c r="A63" s="34" t="s">
        <v>11</v>
      </c>
      <c r="B63" s="34"/>
      <c r="C63" s="34" t="s">
        <v>11</v>
      </c>
      <c r="D63" s="34" t="s">
        <v>93</v>
      </c>
      <c r="E63" s="34"/>
      <c r="F63" s="34" t="s">
        <v>138</v>
      </c>
      <c r="G63" s="34" t="s">
        <v>139</v>
      </c>
      <c r="H63" s="34" t="b">
        <f>IF(AND(H57="Option 2",H58="Option 2.1"),SUM(H65,H70),IF(AND(H57="Option 2",H58="Option 2.2"),1))</f>
        <v>0</v>
      </c>
      <c r="I63" s="34"/>
    </row>
    <row r="64" spans="1:9" ht="18.75">
      <c r="A64" s="85" t="s">
        <v>140</v>
      </c>
      <c r="B64" s="85"/>
      <c r="C64" s="85"/>
      <c r="D64" s="85"/>
      <c r="E64" s="85"/>
      <c r="F64" s="85"/>
      <c r="G64" s="85"/>
      <c r="H64" s="85"/>
      <c r="I64" s="85"/>
    </row>
    <row r="65" spans="1:9">
      <c r="A65" s="34" t="s">
        <v>11</v>
      </c>
      <c r="B65" s="34"/>
      <c r="C65" s="34" t="s">
        <v>11</v>
      </c>
      <c r="D65" s="34" t="s">
        <v>93</v>
      </c>
      <c r="E65" s="34"/>
      <c r="F65" s="34" t="s">
        <v>141</v>
      </c>
      <c r="G65" s="34" t="s">
        <v>142</v>
      </c>
      <c r="H65" s="34">
        <f>H67*H68</f>
        <v>26280000</v>
      </c>
      <c r="I65" s="34"/>
    </row>
    <row r="66" spans="1:9">
      <c r="A66" t="s">
        <v>10</v>
      </c>
      <c r="C66" t="s">
        <v>10</v>
      </c>
      <c r="D66" t="s">
        <v>12</v>
      </c>
      <c r="F66" t="s">
        <v>42</v>
      </c>
      <c r="G66" t="s">
        <v>143</v>
      </c>
      <c r="H66" s="33" t="s">
        <v>144</v>
      </c>
    </row>
    <row r="67" spans="1:9">
      <c r="A67" t="s">
        <v>10</v>
      </c>
      <c r="C67" t="s">
        <v>10</v>
      </c>
      <c r="D67" t="s">
        <v>97</v>
      </c>
      <c r="F67" t="s">
        <v>145</v>
      </c>
      <c r="G67" t="s">
        <v>146</v>
      </c>
      <c r="H67">
        <v>6000</v>
      </c>
    </row>
    <row r="68" spans="1:9">
      <c r="A68" t="s">
        <v>10</v>
      </c>
      <c r="C68" t="s">
        <v>10</v>
      </c>
      <c r="D68" t="s">
        <v>97</v>
      </c>
      <c r="F68" t="s">
        <v>147</v>
      </c>
      <c r="G68" t="s">
        <v>148</v>
      </c>
      <c r="H68">
        <v>4380</v>
      </c>
    </row>
    <row r="69" spans="1:9" ht="18.75">
      <c r="A69" s="85" t="s">
        <v>149</v>
      </c>
      <c r="B69" s="85"/>
      <c r="C69" s="85"/>
      <c r="D69" s="85"/>
      <c r="E69" s="85"/>
      <c r="F69" s="85"/>
      <c r="G69" s="85"/>
      <c r="H69" s="85"/>
      <c r="I69" s="85"/>
    </row>
    <row r="70" spans="1:9">
      <c r="A70" s="34" t="s">
        <v>11</v>
      </c>
      <c r="B70" s="34"/>
      <c r="C70" s="34" t="s">
        <v>11</v>
      </c>
      <c r="D70" s="34" t="s">
        <v>93</v>
      </c>
      <c r="E70" s="34"/>
      <c r="F70" s="34" t="s">
        <v>141</v>
      </c>
      <c r="G70" s="34" t="s">
        <v>142</v>
      </c>
      <c r="H70" s="34">
        <f>H72*H73</f>
        <v>26280000</v>
      </c>
      <c r="I70" s="34"/>
    </row>
    <row r="71" spans="1:9">
      <c r="A71" t="s">
        <v>10</v>
      </c>
      <c r="C71" t="s">
        <v>10</v>
      </c>
      <c r="D71" t="s">
        <v>12</v>
      </c>
      <c r="F71" t="s">
        <v>42</v>
      </c>
      <c r="G71" t="s">
        <v>143</v>
      </c>
      <c r="H71" s="33" t="s">
        <v>150</v>
      </c>
    </row>
    <row r="72" spans="1:9">
      <c r="A72" t="s">
        <v>10</v>
      </c>
      <c r="C72" t="s">
        <v>10</v>
      </c>
      <c r="D72" t="s">
        <v>97</v>
      </c>
      <c r="F72" t="s">
        <v>145</v>
      </c>
      <c r="G72" t="s">
        <v>146</v>
      </c>
      <c r="H72">
        <v>6000</v>
      </c>
    </row>
    <row r="73" spans="1:9">
      <c r="A73" t="s">
        <v>10</v>
      </c>
      <c r="C73" t="s">
        <v>10</v>
      </c>
      <c r="D73" t="s">
        <v>97</v>
      </c>
      <c r="F73" t="s">
        <v>147</v>
      </c>
      <c r="G73" t="s">
        <v>148</v>
      </c>
      <c r="H73">
        <v>4380</v>
      </c>
    </row>
    <row r="74" spans="1:9" ht="18.75">
      <c r="A74" s="85" t="s">
        <v>151</v>
      </c>
      <c r="B74" s="85"/>
      <c r="C74" s="85"/>
      <c r="D74" s="85"/>
      <c r="E74" s="85"/>
      <c r="F74" s="85"/>
      <c r="G74" s="85"/>
      <c r="H74" s="85"/>
      <c r="I74" s="85"/>
    </row>
    <row r="75" spans="1:9">
      <c r="A75" s="34" t="s">
        <v>11</v>
      </c>
      <c r="B75" s="34"/>
      <c r="C75" s="34" t="s">
        <v>11</v>
      </c>
      <c r="D75" s="34" t="s">
        <v>93</v>
      </c>
      <c r="E75" s="34"/>
      <c r="F75" s="34" t="s">
        <v>152</v>
      </c>
      <c r="G75" s="34" t="s">
        <v>142</v>
      </c>
      <c r="H75" s="34">
        <f>H76*MIN(H77,5.5)*365</f>
        <v>49944592.5</v>
      </c>
      <c r="I75" s="34"/>
    </row>
    <row r="76" spans="1:9" ht="30">
      <c r="A76" t="s">
        <v>10</v>
      </c>
      <c r="C76" t="s">
        <v>10</v>
      </c>
      <c r="D76" t="s">
        <v>97</v>
      </c>
      <c r="F76" t="s">
        <v>153</v>
      </c>
      <c r="G76" s="4" t="s">
        <v>154</v>
      </c>
      <c r="H76">
        <v>24879</v>
      </c>
    </row>
    <row r="77" spans="1:9" ht="30">
      <c r="A77" t="s">
        <v>10</v>
      </c>
      <c r="C77" t="s">
        <v>10</v>
      </c>
      <c r="D77" t="s">
        <v>97</v>
      </c>
      <c r="F77" t="s">
        <v>155</v>
      </c>
      <c r="G77" s="4" t="s">
        <v>156</v>
      </c>
      <c r="H77">
        <v>5.5</v>
      </c>
    </row>
    <row r="78" spans="1:9" ht="18.75">
      <c r="A78" s="85" t="s">
        <v>157</v>
      </c>
      <c r="B78" s="85"/>
      <c r="C78" s="85"/>
      <c r="D78" s="85"/>
      <c r="E78" s="85"/>
      <c r="F78" s="85"/>
      <c r="G78" s="85"/>
      <c r="H78" s="85"/>
      <c r="I78" s="85"/>
    </row>
    <row r="79" spans="1:9">
      <c r="A79" s="34" t="s">
        <v>11</v>
      </c>
      <c r="B79" s="34"/>
      <c r="C79" s="34" t="s">
        <v>11</v>
      </c>
      <c r="D79" s="34" t="s">
        <v>93</v>
      </c>
      <c r="E79" s="83" t="s">
        <v>158</v>
      </c>
      <c r="F79" s="34" t="s">
        <v>159</v>
      </c>
      <c r="G79" s="34" t="s">
        <v>160</v>
      </c>
      <c r="H79" s="34">
        <f>H80+H81</f>
        <v>153.69510935999998</v>
      </c>
      <c r="I79" s="34"/>
    </row>
    <row r="80" spans="1:9">
      <c r="A80" s="34" t="s">
        <v>11</v>
      </c>
      <c r="B80" s="34"/>
      <c r="C80" s="34" t="s">
        <v>11</v>
      </c>
      <c r="D80" s="34" t="s">
        <v>93</v>
      </c>
      <c r="E80" s="34"/>
      <c r="F80" s="34" t="s">
        <v>161</v>
      </c>
      <c r="G80" s="34" t="s">
        <v>162</v>
      </c>
      <c r="H80" s="34">
        <f>'(Revised) Tool 03'!G3</f>
        <v>148.49999999999997</v>
      </c>
      <c r="I80" s="34"/>
    </row>
    <row r="81" spans="1:9">
      <c r="A81" s="34" t="s">
        <v>11</v>
      </c>
      <c r="B81" s="34"/>
      <c r="C81" s="34" t="s">
        <v>11</v>
      </c>
      <c r="D81" s="34" t="s">
        <v>93</v>
      </c>
      <c r="E81" s="34"/>
      <c r="F81" s="34" t="s">
        <v>163</v>
      </c>
      <c r="G81" s="34" t="s">
        <v>164</v>
      </c>
      <c r="H81" s="34">
        <f>'Tool 05.1'!G6</f>
        <v>5.1951093600000009</v>
      </c>
      <c r="I81" s="34"/>
    </row>
    <row r="82" spans="1:9" ht="18.75">
      <c r="A82" s="85" t="s">
        <v>165</v>
      </c>
      <c r="B82" s="85"/>
      <c r="C82" s="85"/>
      <c r="D82" s="85"/>
      <c r="E82" s="85"/>
      <c r="F82" s="85"/>
      <c r="G82" s="85"/>
      <c r="H82" s="85"/>
      <c r="I82" s="85"/>
    </row>
    <row r="83" spans="1:9" ht="45">
      <c r="A83" t="s">
        <v>10</v>
      </c>
      <c r="C83" t="s">
        <v>10</v>
      </c>
      <c r="D83" t="s">
        <v>97</v>
      </c>
      <c r="F83" t="s">
        <v>166</v>
      </c>
      <c r="G83" s="4" t="s">
        <v>167</v>
      </c>
      <c r="H83">
        <v>0</v>
      </c>
    </row>
    <row r="84" spans="1:9" ht="18.75">
      <c r="A84" s="85" t="s">
        <v>168</v>
      </c>
      <c r="B84" s="85"/>
      <c r="C84" s="85"/>
      <c r="D84" s="85"/>
      <c r="E84" s="85"/>
      <c r="F84" s="85"/>
      <c r="G84" s="85"/>
      <c r="H84" s="85"/>
      <c r="I84" s="85"/>
    </row>
    <row r="85" spans="1:9">
      <c r="A85" s="34" t="s">
        <v>11</v>
      </c>
      <c r="B85" s="34"/>
      <c r="C85" s="34" t="s">
        <v>11</v>
      </c>
      <c r="D85" s="34" t="s">
        <v>93</v>
      </c>
      <c r="E85" s="83" t="s">
        <v>169</v>
      </c>
      <c r="F85" s="34" t="s">
        <v>170</v>
      </c>
      <c r="G85" s="34" t="s">
        <v>171</v>
      </c>
      <c r="H85" s="34">
        <f>H34-H79-H83</f>
        <v>12788.802201672639</v>
      </c>
      <c r="I85" s="34"/>
    </row>
  </sheetData>
  <mergeCells count="14">
    <mergeCell ref="A2:I2"/>
    <mergeCell ref="A31:I31"/>
    <mergeCell ref="A33:I33"/>
    <mergeCell ref="A56:I56"/>
    <mergeCell ref="A64:I64"/>
    <mergeCell ref="A62:I62"/>
    <mergeCell ref="A60:I60"/>
    <mergeCell ref="A74:I74"/>
    <mergeCell ref="A82:I82"/>
    <mergeCell ref="A84:I84"/>
    <mergeCell ref="A46:I46"/>
    <mergeCell ref="A51:I51"/>
    <mergeCell ref="A78:I78"/>
    <mergeCell ref="A69:I69"/>
  </mergeCells>
  <dataValidations count="5">
    <dataValidation type="list" allowBlank="1" showInputMessage="1" showErrorMessage="1" sqref="H32" xr:uid="{5B8AAC1F-BF85-4F27-92FF-47CFE4F03E9C}">
      <formula1>"Tool 01,Tool 21,Tool 19"</formula1>
    </dataValidation>
    <dataValidation type="list" allowBlank="1" showInputMessage="1" showErrorMessage="1" sqref="H57" xr:uid="{4002D3FD-2FB4-4752-8F2C-1A5D695B22BC}">
      <formula1>"Option 1,Option 2"</formula1>
    </dataValidation>
    <dataValidation type="list" allowBlank="1" showInputMessage="1" showErrorMessage="1" sqref="H58" xr:uid="{BE271836-CD0B-4D28-8B1F-6C137354C4F1}">
      <formula1>"Option 2.1,Option 2.2"</formula1>
    </dataValidation>
    <dataValidation type="list" allowBlank="1" showInputMessage="1" showErrorMessage="1" sqref="H37 H47 H52" xr:uid="{C7176028-F68F-4CDF-816C-9BF56B84230B}">
      <formula1>"Yes,No"</formula1>
    </dataValidation>
    <dataValidation type="list" allowBlank="1" showInputMessage="1" showErrorMessage="1" sqref="H38" xr:uid="{D438F625-1982-4E39-BF99-7E1B6833ACD4}">
      <formula1>"three-stone fire or a conventional system,other systems using woody biomass,fossil fuel combusting system"</formula1>
    </dataValidation>
  </dataValidations>
  <hyperlinks>
    <hyperlink ref="H17" r:id="rId1" xr:uid="{3F04F93F-54FA-441E-98E6-7AAA0C0B5733}"/>
  </hyperlinks>
  <pageMargins left="0.7" right="0.7" top="0.75" bottom="0.75" header="0.3" footer="0.3"/>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8F36025-9EAD-4926-BBC2-7C1A76550C41}">
          <x14:formula1>
            <xm:f>'IWA Properties'!$A$2:$A$277</xm:f>
          </x14:formula1>
          <xm:sqref>E34 E85 E3:E30 E79</xm:sqref>
        </x14:dataValidation>
        <x14:dataValidation type="list" allowBlank="1" showInputMessage="1" showErrorMessage="1" xr:uid="{7EFC8063-4D59-441D-B254-B8184E90918D}">
          <x14:formula1>
            <xm:f>'IWA Properties'!$B$2:$B$481</xm:f>
          </x14:formula1>
          <xm:sqref>H22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286F4-7286-42D1-A7D3-12FA728FCF00}">
  <dimension ref="A1:H20"/>
  <sheetViews>
    <sheetView topLeftCell="A8" workbookViewId="0">
      <selection activeCell="E16" sqref="E16"/>
    </sheetView>
  </sheetViews>
  <sheetFormatPr defaultRowHeight="15"/>
  <cols>
    <col min="1" max="1" width="17.5703125" customWidth="1"/>
    <col min="2" max="2" width="13.7109375" customWidth="1"/>
    <col min="3" max="3" width="21.85546875" customWidth="1"/>
    <col min="4" max="4" width="16" customWidth="1"/>
    <col min="5" max="5" width="60.85546875" customWidth="1"/>
    <col min="6" max="6" width="34.85546875" customWidth="1"/>
    <col min="7" max="7" width="55.7109375" customWidth="1"/>
  </cols>
  <sheetData>
    <row r="1" spans="1:8" ht="37.5">
      <c r="A1" s="8" t="s">
        <v>0</v>
      </c>
      <c r="B1" s="8" t="s">
        <v>1</v>
      </c>
      <c r="C1" s="9" t="s">
        <v>172</v>
      </c>
      <c r="D1" s="8" t="s">
        <v>3</v>
      </c>
      <c r="E1" s="10" t="s">
        <v>6</v>
      </c>
      <c r="F1" s="10" t="s">
        <v>7</v>
      </c>
      <c r="G1" s="9" t="s">
        <v>8</v>
      </c>
      <c r="H1" s="3"/>
    </row>
    <row r="2" spans="1:8" ht="42" customHeight="1">
      <c r="A2" s="86" t="s">
        <v>461</v>
      </c>
      <c r="B2" s="86"/>
      <c r="C2" s="86"/>
      <c r="D2" s="86"/>
      <c r="E2" s="86"/>
      <c r="F2" s="86"/>
      <c r="G2" s="86"/>
      <c r="H2" s="5"/>
    </row>
    <row r="3" spans="1:8" ht="30">
      <c r="A3" s="31" t="s">
        <v>10</v>
      </c>
      <c r="B3" s="31"/>
      <c r="C3" s="31" t="s">
        <v>11</v>
      </c>
      <c r="D3" s="31" t="s">
        <v>89</v>
      </c>
      <c r="E3" s="32" t="s">
        <v>462</v>
      </c>
      <c r="F3" s="31" t="s">
        <v>463</v>
      </c>
      <c r="G3" s="32"/>
    </row>
    <row r="4" spans="1:8" ht="42" customHeight="1">
      <c r="A4" s="86" t="s">
        <v>464</v>
      </c>
      <c r="B4" s="86"/>
      <c r="C4" s="86"/>
      <c r="D4" s="86"/>
      <c r="E4" s="86"/>
      <c r="F4" s="86"/>
      <c r="G4" s="86"/>
      <c r="H4" s="5"/>
    </row>
    <row r="5" spans="1:8" ht="45">
      <c r="A5" s="31" t="s">
        <v>10</v>
      </c>
      <c r="B5" s="31"/>
      <c r="C5" s="31" t="s">
        <v>11</v>
      </c>
      <c r="D5" s="31" t="s">
        <v>89</v>
      </c>
      <c r="E5" s="32" t="s">
        <v>465</v>
      </c>
      <c r="F5" s="31" t="s">
        <v>10</v>
      </c>
      <c r="G5" s="32" t="s">
        <v>466</v>
      </c>
    </row>
    <row r="6" spans="1:8" ht="45">
      <c r="A6" s="31" t="s">
        <v>10</v>
      </c>
      <c r="B6" s="31"/>
      <c r="C6" s="31" t="s">
        <v>11</v>
      </c>
      <c r="D6" s="31" t="s">
        <v>89</v>
      </c>
      <c r="E6" s="32" t="s">
        <v>467</v>
      </c>
      <c r="F6" s="31" t="s">
        <v>11</v>
      </c>
      <c r="G6" s="32" t="s">
        <v>468</v>
      </c>
    </row>
    <row r="7" spans="1:8" ht="60">
      <c r="A7" s="31" t="s">
        <v>10</v>
      </c>
      <c r="B7" s="31"/>
      <c r="C7" s="31" t="s">
        <v>11</v>
      </c>
      <c r="D7" s="31" t="s">
        <v>89</v>
      </c>
      <c r="E7" s="32" t="s">
        <v>469</v>
      </c>
      <c r="F7" s="31" t="s">
        <v>10</v>
      </c>
      <c r="G7" s="32" t="s">
        <v>470</v>
      </c>
    </row>
    <row r="8" spans="1:8" ht="150">
      <c r="A8" s="31" t="s">
        <v>10</v>
      </c>
      <c r="B8" s="31"/>
      <c r="C8" s="31" t="s">
        <v>11</v>
      </c>
      <c r="D8" s="31" t="s">
        <v>89</v>
      </c>
      <c r="E8" s="32" t="s">
        <v>471</v>
      </c>
      <c r="F8" s="31" t="s">
        <v>11</v>
      </c>
      <c r="G8" s="32" t="s">
        <v>472</v>
      </c>
    </row>
    <row r="9" spans="1:8" ht="42" customHeight="1">
      <c r="A9" s="86" t="s">
        <v>473</v>
      </c>
      <c r="B9" s="86"/>
      <c r="C9" s="86"/>
      <c r="D9" s="86"/>
      <c r="E9" s="86"/>
      <c r="F9" s="86"/>
      <c r="G9" s="86"/>
      <c r="H9" s="5"/>
    </row>
    <row r="10" spans="1:8" ht="45">
      <c r="A10" s="31" t="s">
        <v>10</v>
      </c>
      <c r="B10" s="31"/>
      <c r="C10" s="31" t="s">
        <v>11</v>
      </c>
      <c r="D10" s="31" t="s">
        <v>89</v>
      </c>
      <c r="E10" s="32" t="s">
        <v>474</v>
      </c>
      <c r="F10" s="31" t="s">
        <v>10</v>
      </c>
      <c r="G10" s="32" t="s">
        <v>475</v>
      </c>
    </row>
    <row r="11" spans="1:8" ht="45">
      <c r="A11" s="31" t="s">
        <v>10</v>
      </c>
      <c r="B11" s="31"/>
      <c r="C11" s="31" t="s">
        <v>11</v>
      </c>
      <c r="D11" s="31" t="s">
        <v>89</v>
      </c>
      <c r="E11" s="32" t="s">
        <v>476</v>
      </c>
      <c r="F11" s="31" t="s">
        <v>11</v>
      </c>
      <c r="G11" s="32" t="s">
        <v>477</v>
      </c>
    </row>
    <row r="12" spans="1:8" ht="60">
      <c r="A12" s="31" t="s">
        <v>10</v>
      </c>
      <c r="B12" s="31"/>
      <c r="C12" s="31" t="s">
        <v>11</v>
      </c>
      <c r="D12" s="31" t="s">
        <v>89</v>
      </c>
      <c r="E12" s="32" t="s">
        <v>478</v>
      </c>
      <c r="F12" s="31"/>
      <c r="G12" s="32" t="s">
        <v>479</v>
      </c>
    </row>
    <row r="13" spans="1:8" ht="45">
      <c r="A13" s="31" t="s">
        <v>10</v>
      </c>
      <c r="B13" s="31"/>
      <c r="C13" s="31" t="s">
        <v>11</v>
      </c>
      <c r="D13" s="31" t="s">
        <v>89</v>
      </c>
      <c r="E13" s="32" t="s">
        <v>480</v>
      </c>
      <c r="F13" s="31" t="s">
        <v>10</v>
      </c>
      <c r="G13" s="32" t="s">
        <v>479</v>
      </c>
    </row>
    <row r="14" spans="1:8" ht="150">
      <c r="A14" s="31" t="s">
        <v>10</v>
      </c>
      <c r="B14" s="31"/>
      <c r="C14" s="31" t="s">
        <v>11</v>
      </c>
      <c r="D14" s="31" t="s">
        <v>89</v>
      </c>
      <c r="E14" s="32" t="s">
        <v>481</v>
      </c>
      <c r="F14" s="31" t="s">
        <v>11</v>
      </c>
      <c r="G14" s="32" t="s">
        <v>482</v>
      </c>
    </row>
    <row r="15" spans="1:8" ht="42" customHeight="1">
      <c r="A15" s="86" t="s">
        <v>483</v>
      </c>
      <c r="B15" s="86"/>
      <c r="C15" s="86"/>
      <c r="D15" s="86"/>
      <c r="E15" s="86"/>
      <c r="F15" s="86"/>
      <c r="G15" s="86"/>
      <c r="H15" s="5"/>
    </row>
    <row r="16" spans="1:8" ht="45">
      <c r="A16" t="s">
        <v>10</v>
      </c>
      <c r="C16" t="s">
        <v>10</v>
      </c>
      <c r="D16" t="s">
        <v>484</v>
      </c>
      <c r="E16" s="4" t="s">
        <v>485</v>
      </c>
    </row>
    <row r="17" spans="1:5" ht="30">
      <c r="A17" t="s">
        <v>10</v>
      </c>
      <c r="C17" t="s">
        <v>10</v>
      </c>
      <c r="D17" t="s">
        <v>12</v>
      </c>
      <c r="E17" s="4" t="s">
        <v>486</v>
      </c>
    </row>
    <row r="18" spans="1:5" ht="75">
      <c r="A18" t="s">
        <v>10</v>
      </c>
      <c r="C18" t="s">
        <v>10</v>
      </c>
      <c r="D18" t="s">
        <v>12</v>
      </c>
      <c r="E18" s="4" t="s">
        <v>487</v>
      </c>
    </row>
    <row r="19" spans="1:5" ht="45">
      <c r="A19" t="s">
        <v>10</v>
      </c>
      <c r="C19" t="s">
        <v>10</v>
      </c>
      <c r="D19" t="s">
        <v>12</v>
      </c>
      <c r="E19" s="4" t="s">
        <v>488</v>
      </c>
    </row>
    <row r="20" spans="1:5" ht="75">
      <c r="A20" t="s">
        <v>10</v>
      </c>
      <c r="C20" t="s">
        <v>10</v>
      </c>
      <c r="D20" t="s">
        <v>12</v>
      </c>
      <c r="E20" s="4" t="s">
        <v>489</v>
      </c>
    </row>
  </sheetData>
  <mergeCells count="4">
    <mergeCell ref="A2:G2"/>
    <mergeCell ref="A4:G4"/>
    <mergeCell ref="A9:G9"/>
    <mergeCell ref="A15:G15"/>
  </mergeCells>
  <dataValidations count="2">
    <dataValidation type="list" allowBlank="1" showInputMessage="1" showErrorMessage="1" sqref="F5:F8 F10:F14" xr:uid="{4B806703-AF2D-43B1-AC3D-9BA95C8261CC}">
      <formula1>"Yes,No"</formula1>
    </dataValidation>
    <dataValidation type="list" allowBlank="1" showInputMessage="1" showErrorMessage="1" sqref="F3" xr:uid="{1BFB4E4A-23CB-4471-AC04-3D79CBB24F08}">
      <formula1>"PA,CPA"</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37964-7CD1-4612-8F84-A8883EF2B321}">
  <dimension ref="A1:Q15"/>
  <sheetViews>
    <sheetView topLeftCell="A12" workbookViewId="0">
      <selection activeCell="D14" sqref="D14"/>
    </sheetView>
  </sheetViews>
  <sheetFormatPr defaultRowHeight="15"/>
  <cols>
    <col min="1" max="1" width="16.28515625" customWidth="1"/>
    <col min="2" max="2" width="39.140625" customWidth="1"/>
    <col min="3" max="3" width="36.140625" customWidth="1"/>
  </cols>
  <sheetData>
    <row r="1" spans="1:17" s="78" customFormat="1" ht="18.75">
      <c r="A1" s="94" t="s">
        <v>490</v>
      </c>
      <c r="B1" s="94"/>
      <c r="C1" s="94"/>
      <c r="D1" s="94"/>
      <c r="E1" s="94"/>
      <c r="F1" s="94"/>
      <c r="G1" s="94"/>
      <c r="H1" s="94"/>
      <c r="I1" s="94"/>
      <c r="J1" s="94"/>
      <c r="K1" s="94"/>
      <c r="L1" s="94"/>
      <c r="M1" s="94"/>
      <c r="N1" s="94"/>
      <c r="O1" s="94"/>
      <c r="P1" s="94"/>
      <c r="Q1" s="94"/>
    </row>
    <row r="2" spans="1:17" s="34" customFormat="1" ht="45">
      <c r="A2" s="34" t="s">
        <v>93</v>
      </c>
      <c r="B2" s="35" t="s">
        <v>491</v>
      </c>
      <c r="C2" s="36">
        <f>C3/(C3+C4)</f>
        <v>1</v>
      </c>
    </row>
    <row r="3" spans="1:17" s="34" customFormat="1" ht="45">
      <c r="A3" s="34" t="s">
        <v>93</v>
      </c>
      <c r="B3" s="35" t="s">
        <v>492</v>
      </c>
      <c r="C3" s="34">
        <f>C11-C4</f>
        <v>25</v>
      </c>
    </row>
    <row r="4" spans="1:17" s="34" customFormat="1" ht="63" customHeight="1">
      <c r="A4" s="34" t="s">
        <v>93</v>
      </c>
      <c r="B4" s="35" t="s">
        <v>493</v>
      </c>
      <c r="C4" s="34">
        <f>(C5*(C7-C9))+(C6*(C8-C10))</f>
        <v>0</v>
      </c>
    </row>
    <row r="5" spans="1:17" ht="63" customHeight="1">
      <c r="A5" t="s">
        <v>97</v>
      </c>
      <c r="B5" s="4" t="s">
        <v>494</v>
      </c>
      <c r="C5">
        <v>102</v>
      </c>
    </row>
    <row r="6" spans="1:17" ht="63" customHeight="1">
      <c r="A6" t="s">
        <v>97</v>
      </c>
      <c r="B6" s="4" t="s">
        <v>495</v>
      </c>
      <c r="C6">
        <v>150</v>
      </c>
    </row>
    <row r="7" spans="1:17" ht="32.25" customHeight="1">
      <c r="A7" t="s">
        <v>97</v>
      </c>
      <c r="B7" s="4" t="s">
        <v>496</v>
      </c>
      <c r="C7">
        <v>0</v>
      </c>
    </row>
    <row r="8" spans="1:17" ht="32.25" customHeight="1">
      <c r="A8" t="s">
        <v>97</v>
      </c>
      <c r="B8" s="4" t="s">
        <v>497</v>
      </c>
      <c r="C8">
        <v>0</v>
      </c>
    </row>
    <row r="9" spans="1:17" ht="75">
      <c r="A9" t="s">
        <v>97</v>
      </c>
      <c r="B9" s="4" t="s">
        <v>498</v>
      </c>
      <c r="C9">
        <v>0</v>
      </c>
    </row>
    <row r="10" spans="1:17" ht="75">
      <c r="A10" t="s">
        <v>97</v>
      </c>
      <c r="B10" s="4" t="s">
        <v>499</v>
      </c>
      <c r="C10">
        <v>0</v>
      </c>
    </row>
    <row r="11" spans="1:17" s="34" customFormat="1" ht="45">
      <c r="A11" s="34" t="s">
        <v>93</v>
      </c>
      <c r="B11" s="35" t="s">
        <v>500</v>
      </c>
      <c r="C11" s="36">
        <f>C12*C15+C13+C14</f>
        <v>25</v>
      </c>
    </row>
    <row r="12" spans="1:17" ht="60">
      <c r="A12" t="s">
        <v>97</v>
      </c>
      <c r="B12" s="4" t="s">
        <v>501</v>
      </c>
      <c r="C12">
        <v>0.25</v>
      </c>
    </row>
    <row r="13" spans="1:17" ht="120">
      <c r="A13" t="s">
        <v>97</v>
      </c>
      <c r="B13" s="4" t="s">
        <v>502</v>
      </c>
      <c r="C13">
        <v>0</v>
      </c>
    </row>
    <row r="14" spans="1:17" ht="90">
      <c r="A14" t="s">
        <v>97</v>
      </c>
      <c r="B14" s="4" t="s">
        <v>503</v>
      </c>
      <c r="C14">
        <v>0</v>
      </c>
    </row>
    <row r="15" spans="1:17" ht="45">
      <c r="A15" t="s">
        <v>97</v>
      </c>
      <c r="B15" s="4" t="s">
        <v>504</v>
      </c>
      <c r="C15">
        <v>100</v>
      </c>
    </row>
  </sheetData>
  <mergeCells count="1">
    <mergeCell ref="A1:Q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C5494-96C2-4C06-A9D9-2CFC0402ABB6}">
  <dimension ref="A1:B481"/>
  <sheetViews>
    <sheetView zoomScale="120" zoomScaleNormal="120" workbookViewId="0">
      <selection activeCell="A41" sqref="A41"/>
    </sheetView>
  </sheetViews>
  <sheetFormatPr defaultColWidth="8.85546875" defaultRowHeight="15"/>
  <cols>
    <col min="1" max="1" width="53.28515625" bestFit="1" customWidth="1"/>
    <col min="2" max="2" width="150.5703125" customWidth="1"/>
  </cols>
  <sheetData>
    <row r="1" spans="1:2">
      <c r="A1" s="79" t="s">
        <v>505</v>
      </c>
      <c r="B1" s="80" t="s">
        <v>506</v>
      </c>
    </row>
    <row r="2" spans="1:2">
      <c r="A2" t="s">
        <v>507</v>
      </c>
      <c r="B2" t="s">
        <v>508</v>
      </c>
    </row>
    <row r="3" spans="1:2">
      <c r="A3" t="s">
        <v>39</v>
      </c>
      <c r="B3" t="s">
        <v>509</v>
      </c>
    </row>
    <row r="4" spans="1:2">
      <c r="A4" t="s">
        <v>510</v>
      </c>
      <c r="B4" t="s">
        <v>511</v>
      </c>
    </row>
    <row r="5" spans="1:2">
      <c r="A5" t="s">
        <v>48</v>
      </c>
      <c r="B5" t="s">
        <v>512</v>
      </c>
    </row>
    <row r="6" spans="1:2">
      <c r="A6" t="s">
        <v>57</v>
      </c>
      <c r="B6" t="s">
        <v>513</v>
      </c>
    </row>
    <row r="7" spans="1:2">
      <c r="A7" t="s">
        <v>514</v>
      </c>
      <c r="B7" t="s">
        <v>515</v>
      </c>
    </row>
    <row r="8" spans="1:2">
      <c r="A8" t="s">
        <v>516</v>
      </c>
      <c r="B8" t="s">
        <v>517</v>
      </c>
    </row>
    <row r="9" spans="1:2">
      <c r="A9" t="s">
        <v>518</v>
      </c>
      <c r="B9" t="s">
        <v>519</v>
      </c>
    </row>
    <row r="10" spans="1:2">
      <c r="A10" t="s">
        <v>520</v>
      </c>
      <c r="B10" t="s">
        <v>521</v>
      </c>
    </row>
    <row r="11" spans="1:2">
      <c r="A11" t="s">
        <v>522</v>
      </c>
      <c r="B11" t="s">
        <v>523</v>
      </c>
    </row>
    <row r="12" spans="1:2">
      <c r="A12" t="s">
        <v>524</v>
      </c>
      <c r="B12" t="s">
        <v>525</v>
      </c>
    </row>
    <row r="13" spans="1:2">
      <c r="A13" t="s">
        <v>526</v>
      </c>
      <c r="B13" t="s">
        <v>527</v>
      </c>
    </row>
    <row r="14" spans="1:2">
      <c r="A14" t="s">
        <v>528</v>
      </c>
      <c r="B14" t="s">
        <v>529</v>
      </c>
    </row>
    <row r="15" spans="1:2">
      <c r="A15" t="s">
        <v>530</v>
      </c>
      <c r="B15" t="s">
        <v>531</v>
      </c>
    </row>
    <row r="16" spans="1:2">
      <c r="A16" t="s">
        <v>532</v>
      </c>
      <c r="B16" t="s">
        <v>533</v>
      </c>
    </row>
    <row r="17" spans="1:2">
      <c r="A17" t="s">
        <v>534</v>
      </c>
      <c r="B17" t="s">
        <v>535</v>
      </c>
    </row>
    <row r="18" spans="1:2">
      <c r="A18" t="s">
        <v>536</v>
      </c>
      <c r="B18" t="s">
        <v>537</v>
      </c>
    </row>
    <row r="19" spans="1:2">
      <c r="A19" t="s">
        <v>16</v>
      </c>
      <c r="B19" t="s">
        <v>538</v>
      </c>
    </row>
    <row r="20" spans="1:2">
      <c r="A20" t="s">
        <v>19</v>
      </c>
      <c r="B20" t="s">
        <v>539</v>
      </c>
    </row>
    <row r="21" spans="1:2">
      <c r="A21" t="s">
        <v>24</v>
      </c>
      <c r="B21" t="s">
        <v>540</v>
      </c>
    </row>
    <row r="22" spans="1:2">
      <c r="A22" t="s">
        <v>541</v>
      </c>
      <c r="B22" t="s">
        <v>542</v>
      </c>
    </row>
    <row r="23" spans="1:2">
      <c r="A23" t="s">
        <v>543</v>
      </c>
      <c r="B23" t="s">
        <v>544</v>
      </c>
    </row>
    <row r="24" spans="1:2">
      <c r="A24" t="s">
        <v>545</v>
      </c>
      <c r="B24" t="s">
        <v>546</v>
      </c>
    </row>
    <row r="25" spans="1:2">
      <c r="A25" t="s">
        <v>547</v>
      </c>
      <c r="B25" t="s">
        <v>548</v>
      </c>
    </row>
    <row r="26" spans="1:2">
      <c r="A26" t="s">
        <v>549</v>
      </c>
      <c r="B26" t="s">
        <v>550</v>
      </c>
    </row>
    <row r="27" spans="1:2">
      <c r="A27" t="s">
        <v>551</v>
      </c>
      <c r="B27" t="s">
        <v>552</v>
      </c>
    </row>
    <row r="28" spans="1:2">
      <c r="A28" t="s">
        <v>553</v>
      </c>
      <c r="B28" t="s">
        <v>554</v>
      </c>
    </row>
    <row r="29" spans="1:2">
      <c r="A29" t="s">
        <v>555</v>
      </c>
      <c r="B29" t="s">
        <v>556</v>
      </c>
    </row>
    <row r="30" spans="1:2">
      <c r="A30" t="s">
        <v>557</v>
      </c>
      <c r="B30" t="s">
        <v>558</v>
      </c>
    </row>
    <row r="31" spans="1:2">
      <c r="A31" t="s">
        <v>559</v>
      </c>
      <c r="B31" t="s">
        <v>560</v>
      </c>
    </row>
    <row r="32" spans="1:2">
      <c r="A32" t="s">
        <v>561</v>
      </c>
      <c r="B32" t="s">
        <v>562</v>
      </c>
    </row>
    <row r="33" spans="1:2">
      <c r="A33" t="s">
        <v>563</v>
      </c>
      <c r="B33" t="s">
        <v>564</v>
      </c>
    </row>
    <row r="34" spans="1:2">
      <c r="A34" s="81" t="s">
        <v>69</v>
      </c>
      <c r="B34" t="s">
        <v>565</v>
      </c>
    </row>
    <row r="35" spans="1:2">
      <c r="A35" s="81" t="s">
        <v>72</v>
      </c>
      <c r="B35" t="s">
        <v>566</v>
      </c>
    </row>
    <row r="36" spans="1:2">
      <c r="A36" s="81" t="s">
        <v>75</v>
      </c>
      <c r="B36" t="s">
        <v>567</v>
      </c>
    </row>
    <row r="37" spans="1:2">
      <c r="A37" s="81" t="s">
        <v>30</v>
      </c>
      <c r="B37" t="s">
        <v>568</v>
      </c>
    </row>
    <row r="38" spans="1:2">
      <c r="A38" s="81" t="s">
        <v>27</v>
      </c>
      <c r="B38" t="s">
        <v>569</v>
      </c>
    </row>
    <row r="39" spans="1:2">
      <c r="A39" s="81" t="s">
        <v>34</v>
      </c>
      <c r="B39" t="s">
        <v>570</v>
      </c>
    </row>
    <row r="40" spans="1:2">
      <c r="A40" t="s">
        <v>571</v>
      </c>
      <c r="B40" t="s">
        <v>572</v>
      </c>
    </row>
    <row r="41" spans="1:2">
      <c r="A41" t="s">
        <v>573</v>
      </c>
      <c r="B41" t="s">
        <v>574</v>
      </c>
    </row>
    <row r="42" spans="1:2">
      <c r="A42" t="s">
        <v>575</v>
      </c>
      <c r="B42" t="s">
        <v>576</v>
      </c>
    </row>
    <row r="43" spans="1:2">
      <c r="A43" t="s">
        <v>577</v>
      </c>
      <c r="B43" t="s">
        <v>578</v>
      </c>
    </row>
    <row r="44" spans="1:2">
      <c r="A44" t="s">
        <v>579</v>
      </c>
      <c r="B44" t="s">
        <v>580</v>
      </c>
    </row>
    <row r="45" spans="1:2">
      <c r="A45" t="s">
        <v>581</v>
      </c>
      <c r="B45" t="s">
        <v>582</v>
      </c>
    </row>
    <row r="46" spans="1:2">
      <c r="A46" t="s">
        <v>583</v>
      </c>
      <c r="B46" t="s">
        <v>584</v>
      </c>
    </row>
    <row r="47" spans="1:2">
      <c r="A47" t="s">
        <v>585</v>
      </c>
      <c r="B47" t="s">
        <v>586</v>
      </c>
    </row>
    <row r="48" spans="1:2">
      <c r="A48" t="s">
        <v>587</v>
      </c>
      <c r="B48" t="s">
        <v>588</v>
      </c>
    </row>
    <row r="49" spans="1:2">
      <c r="A49" t="s">
        <v>589</v>
      </c>
      <c r="B49" t="s">
        <v>590</v>
      </c>
    </row>
    <row r="50" spans="1:2">
      <c r="A50" t="s">
        <v>591</v>
      </c>
      <c r="B50" t="s">
        <v>592</v>
      </c>
    </row>
    <row r="51" spans="1:2">
      <c r="A51" t="s">
        <v>593</v>
      </c>
      <c r="B51" t="s">
        <v>594</v>
      </c>
    </row>
    <row r="52" spans="1:2">
      <c r="A52" t="s">
        <v>595</v>
      </c>
      <c r="B52" t="s">
        <v>596</v>
      </c>
    </row>
    <row r="53" spans="1:2">
      <c r="A53" t="s">
        <v>597</v>
      </c>
      <c r="B53" t="s">
        <v>598</v>
      </c>
    </row>
    <row r="54" spans="1:2">
      <c r="A54" t="s">
        <v>599</v>
      </c>
      <c r="B54" t="s">
        <v>600</v>
      </c>
    </row>
    <row r="55" spans="1:2">
      <c r="A55" t="s">
        <v>601</v>
      </c>
      <c r="B55" t="s">
        <v>602</v>
      </c>
    </row>
    <row r="56" spans="1:2">
      <c r="A56" t="s">
        <v>603</v>
      </c>
      <c r="B56" t="s">
        <v>604</v>
      </c>
    </row>
    <row r="57" spans="1:2">
      <c r="A57" t="s">
        <v>605</v>
      </c>
      <c r="B57" t="s">
        <v>606</v>
      </c>
    </row>
    <row r="58" spans="1:2">
      <c r="A58" t="s">
        <v>607</v>
      </c>
      <c r="B58" t="s">
        <v>608</v>
      </c>
    </row>
    <row r="59" spans="1:2">
      <c r="A59" t="s">
        <v>609</v>
      </c>
      <c r="B59" t="s">
        <v>610</v>
      </c>
    </row>
    <row r="60" spans="1:2">
      <c r="A60" t="s">
        <v>611</v>
      </c>
      <c r="B60" t="s">
        <v>612</v>
      </c>
    </row>
    <row r="61" spans="1:2">
      <c r="A61" t="s">
        <v>613</v>
      </c>
      <c r="B61" t="s">
        <v>614</v>
      </c>
    </row>
    <row r="62" spans="1:2">
      <c r="A62" t="s">
        <v>615</v>
      </c>
      <c r="B62" t="s">
        <v>616</v>
      </c>
    </row>
    <row r="63" spans="1:2">
      <c r="A63" t="s">
        <v>617</v>
      </c>
      <c r="B63" t="s">
        <v>618</v>
      </c>
    </row>
    <row r="64" spans="1:2">
      <c r="A64" t="s">
        <v>619</v>
      </c>
      <c r="B64" t="s">
        <v>620</v>
      </c>
    </row>
    <row r="65" spans="1:2">
      <c r="A65" t="s">
        <v>621</v>
      </c>
      <c r="B65" t="s">
        <v>622</v>
      </c>
    </row>
    <row r="66" spans="1:2">
      <c r="A66" t="s">
        <v>623</v>
      </c>
      <c r="B66" t="s">
        <v>624</v>
      </c>
    </row>
    <row r="67" spans="1:2">
      <c r="A67" t="s">
        <v>625</v>
      </c>
      <c r="B67" t="s">
        <v>626</v>
      </c>
    </row>
    <row r="68" spans="1:2">
      <c r="A68" t="s">
        <v>627</v>
      </c>
      <c r="B68" t="s">
        <v>628</v>
      </c>
    </row>
    <row r="69" spans="1:2">
      <c r="A69" t="s">
        <v>629</v>
      </c>
      <c r="B69" t="s">
        <v>630</v>
      </c>
    </row>
    <row r="70" spans="1:2">
      <c r="A70" t="s">
        <v>631</v>
      </c>
      <c r="B70" t="s">
        <v>632</v>
      </c>
    </row>
    <row r="71" spans="1:2">
      <c r="A71" t="s">
        <v>633</v>
      </c>
      <c r="B71" t="s">
        <v>634</v>
      </c>
    </row>
    <row r="72" spans="1:2">
      <c r="A72" t="s">
        <v>635</v>
      </c>
      <c r="B72" t="s">
        <v>636</v>
      </c>
    </row>
    <row r="73" spans="1:2">
      <c r="A73" t="s">
        <v>637</v>
      </c>
      <c r="B73" t="s">
        <v>638</v>
      </c>
    </row>
    <row r="74" spans="1:2">
      <c r="A74" t="s">
        <v>639</v>
      </c>
      <c r="B74" t="s">
        <v>640</v>
      </c>
    </row>
    <row r="75" spans="1:2">
      <c r="A75" t="s">
        <v>641</v>
      </c>
      <c r="B75" t="s">
        <v>642</v>
      </c>
    </row>
    <row r="76" spans="1:2">
      <c r="A76" t="s">
        <v>643</v>
      </c>
      <c r="B76" t="s">
        <v>644</v>
      </c>
    </row>
    <row r="77" spans="1:2">
      <c r="A77" t="s">
        <v>645</v>
      </c>
      <c r="B77" t="s">
        <v>646</v>
      </c>
    </row>
    <row r="78" spans="1:2">
      <c r="A78" t="s">
        <v>647</v>
      </c>
      <c r="B78" t="s">
        <v>648</v>
      </c>
    </row>
    <row r="79" spans="1:2">
      <c r="A79" t="s">
        <v>649</v>
      </c>
      <c r="B79" t="s">
        <v>650</v>
      </c>
    </row>
    <row r="80" spans="1:2">
      <c r="A80" t="s">
        <v>651</v>
      </c>
      <c r="B80" t="s">
        <v>652</v>
      </c>
    </row>
    <row r="81" spans="1:2">
      <c r="A81" t="s">
        <v>653</v>
      </c>
      <c r="B81" t="s">
        <v>654</v>
      </c>
    </row>
    <row r="82" spans="1:2">
      <c r="A82" t="s">
        <v>655</v>
      </c>
      <c r="B82" t="s">
        <v>656</v>
      </c>
    </row>
    <row r="83" spans="1:2">
      <c r="A83" t="s">
        <v>657</v>
      </c>
      <c r="B83" t="s">
        <v>658</v>
      </c>
    </row>
    <row r="84" spans="1:2">
      <c r="A84" t="s">
        <v>659</v>
      </c>
      <c r="B84" t="s">
        <v>660</v>
      </c>
    </row>
    <row r="85" spans="1:2">
      <c r="A85" t="s">
        <v>661</v>
      </c>
      <c r="B85" t="s">
        <v>662</v>
      </c>
    </row>
    <row r="86" spans="1:2">
      <c r="A86" t="s">
        <v>663</v>
      </c>
      <c r="B86" t="s">
        <v>664</v>
      </c>
    </row>
    <row r="87" spans="1:2">
      <c r="A87" t="s">
        <v>83</v>
      </c>
      <c r="B87" t="s">
        <v>665</v>
      </c>
    </row>
    <row r="88" spans="1:2">
      <c r="A88" t="s">
        <v>666</v>
      </c>
      <c r="B88" t="s">
        <v>667</v>
      </c>
    </row>
    <row r="89" spans="1:2">
      <c r="A89" t="s">
        <v>668</v>
      </c>
      <c r="B89" t="s">
        <v>669</v>
      </c>
    </row>
    <row r="90" spans="1:2">
      <c r="A90" t="s">
        <v>670</v>
      </c>
      <c r="B90" t="s">
        <v>671</v>
      </c>
    </row>
    <row r="91" spans="1:2">
      <c r="A91" t="s">
        <v>672</v>
      </c>
      <c r="B91" t="s">
        <v>673</v>
      </c>
    </row>
    <row r="92" spans="1:2">
      <c r="A92" t="s">
        <v>674</v>
      </c>
      <c r="B92" t="s">
        <v>675</v>
      </c>
    </row>
    <row r="93" spans="1:2">
      <c r="A93" t="s">
        <v>676</v>
      </c>
      <c r="B93" t="s">
        <v>677</v>
      </c>
    </row>
    <row r="94" spans="1:2">
      <c r="A94" t="s">
        <v>678</v>
      </c>
      <c r="B94" t="s">
        <v>679</v>
      </c>
    </row>
    <row r="95" spans="1:2">
      <c r="A95" t="s">
        <v>680</v>
      </c>
      <c r="B95" t="s">
        <v>681</v>
      </c>
    </row>
    <row r="96" spans="1:2">
      <c r="A96" t="s">
        <v>682</v>
      </c>
      <c r="B96" t="s">
        <v>683</v>
      </c>
    </row>
    <row r="97" spans="1:2">
      <c r="A97" t="s">
        <v>684</v>
      </c>
      <c r="B97" t="s">
        <v>685</v>
      </c>
    </row>
    <row r="98" spans="1:2">
      <c r="A98" t="s">
        <v>686</v>
      </c>
      <c r="B98" t="s">
        <v>687</v>
      </c>
    </row>
    <row r="99" spans="1:2">
      <c r="A99" t="s">
        <v>688</v>
      </c>
      <c r="B99" t="s">
        <v>689</v>
      </c>
    </row>
    <row r="100" spans="1:2">
      <c r="A100" t="s">
        <v>690</v>
      </c>
      <c r="B100" t="s">
        <v>691</v>
      </c>
    </row>
    <row r="101" spans="1:2">
      <c r="A101" t="s">
        <v>692</v>
      </c>
      <c r="B101" t="s">
        <v>693</v>
      </c>
    </row>
    <row r="102" spans="1:2">
      <c r="A102" t="s">
        <v>694</v>
      </c>
      <c r="B102" t="s">
        <v>695</v>
      </c>
    </row>
    <row r="103" spans="1:2">
      <c r="A103" t="s">
        <v>696</v>
      </c>
      <c r="B103" t="s">
        <v>697</v>
      </c>
    </row>
    <row r="104" spans="1:2">
      <c r="A104" t="s">
        <v>698</v>
      </c>
      <c r="B104" t="s">
        <v>699</v>
      </c>
    </row>
    <row r="105" spans="1:2">
      <c r="A105" t="s">
        <v>700</v>
      </c>
      <c r="B105" t="s">
        <v>701</v>
      </c>
    </row>
    <row r="106" spans="1:2">
      <c r="A106" t="s">
        <v>702</v>
      </c>
      <c r="B106" t="s">
        <v>703</v>
      </c>
    </row>
    <row r="107" spans="1:2">
      <c r="A107" t="s">
        <v>704</v>
      </c>
      <c r="B107" t="s">
        <v>705</v>
      </c>
    </row>
    <row r="108" spans="1:2">
      <c r="A108" t="s">
        <v>706</v>
      </c>
      <c r="B108" t="s">
        <v>707</v>
      </c>
    </row>
    <row r="109" spans="1:2">
      <c r="A109" t="s">
        <v>708</v>
      </c>
      <c r="B109" t="s">
        <v>709</v>
      </c>
    </row>
    <row r="110" spans="1:2">
      <c r="A110" t="s">
        <v>710</v>
      </c>
      <c r="B110" t="s">
        <v>711</v>
      </c>
    </row>
    <row r="111" spans="1:2">
      <c r="A111" t="s">
        <v>712</v>
      </c>
      <c r="B111" t="s">
        <v>713</v>
      </c>
    </row>
    <row r="112" spans="1:2">
      <c r="A112" t="s">
        <v>714</v>
      </c>
      <c r="B112" t="s">
        <v>715</v>
      </c>
    </row>
    <row r="113" spans="1:2">
      <c r="A113" t="s">
        <v>716</v>
      </c>
      <c r="B113" t="s">
        <v>717</v>
      </c>
    </row>
    <row r="114" spans="1:2">
      <c r="A114" t="s">
        <v>718</v>
      </c>
      <c r="B114" t="s">
        <v>719</v>
      </c>
    </row>
    <row r="115" spans="1:2">
      <c r="A115" t="s">
        <v>720</v>
      </c>
      <c r="B115" t="s">
        <v>721</v>
      </c>
    </row>
    <row r="116" spans="1:2">
      <c r="A116" t="s">
        <v>722</v>
      </c>
      <c r="B116" t="s">
        <v>723</v>
      </c>
    </row>
    <row r="117" spans="1:2">
      <c r="A117" t="s">
        <v>724</v>
      </c>
      <c r="B117" t="s">
        <v>725</v>
      </c>
    </row>
    <row r="118" spans="1:2">
      <c r="A118" t="s">
        <v>726</v>
      </c>
      <c r="B118" t="s">
        <v>727</v>
      </c>
    </row>
    <row r="119" spans="1:2">
      <c r="A119" t="s">
        <v>728</v>
      </c>
      <c r="B119" t="s">
        <v>729</v>
      </c>
    </row>
    <row r="120" spans="1:2">
      <c r="A120" t="s">
        <v>730</v>
      </c>
      <c r="B120" t="s">
        <v>731</v>
      </c>
    </row>
    <row r="121" spans="1:2">
      <c r="A121" t="s">
        <v>732</v>
      </c>
      <c r="B121" t="s">
        <v>733</v>
      </c>
    </row>
    <row r="122" spans="1:2">
      <c r="A122" t="s">
        <v>734</v>
      </c>
      <c r="B122" t="s">
        <v>735</v>
      </c>
    </row>
    <row r="123" spans="1:2">
      <c r="A123" t="s">
        <v>736</v>
      </c>
      <c r="B123" t="s">
        <v>737</v>
      </c>
    </row>
    <row r="124" spans="1:2">
      <c r="A124" t="s">
        <v>738</v>
      </c>
      <c r="B124" t="s">
        <v>739</v>
      </c>
    </row>
    <row r="125" spans="1:2">
      <c r="A125" t="s">
        <v>740</v>
      </c>
      <c r="B125" t="s">
        <v>741</v>
      </c>
    </row>
    <row r="126" spans="1:2">
      <c r="A126" t="s">
        <v>742</v>
      </c>
      <c r="B126" t="s">
        <v>743</v>
      </c>
    </row>
    <row r="127" spans="1:2">
      <c r="A127" t="s">
        <v>744</v>
      </c>
      <c r="B127" t="s">
        <v>745</v>
      </c>
    </row>
    <row r="128" spans="1:2">
      <c r="A128" t="s">
        <v>746</v>
      </c>
      <c r="B128" t="s">
        <v>747</v>
      </c>
    </row>
    <row r="129" spans="1:2">
      <c r="A129" t="s">
        <v>748</v>
      </c>
      <c r="B129" t="s">
        <v>749</v>
      </c>
    </row>
    <row r="130" spans="1:2">
      <c r="A130" t="s">
        <v>750</v>
      </c>
      <c r="B130" t="s">
        <v>751</v>
      </c>
    </row>
    <row r="131" spans="1:2">
      <c r="A131" t="s">
        <v>752</v>
      </c>
      <c r="B131" t="s">
        <v>753</v>
      </c>
    </row>
    <row r="132" spans="1:2">
      <c r="A132" t="s">
        <v>754</v>
      </c>
      <c r="B132" t="s">
        <v>755</v>
      </c>
    </row>
    <row r="133" spans="1:2">
      <c r="A133" t="s">
        <v>756</v>
      </c>
      <c r="B133" t="s">
        <v>757</v>
      </c>
    </row>
    <row r="134" spans="1:2">
      <c r="A134" t="s">
        <v>758</v>
      </c>
      <c r="B134" t="s">
        <v>759</v>
      </c>
    </row>
    <row r="135" spans="1:2">
      <c r="A135" t="s">
        <v>760</v>
      </c>
      <c r="B135" t="s">
        <v>761</v>
      </c>
    </row>
    <row r="136" spans="1:2">
      <c r="A136" t="s">
        <v>762</v>
      </c>
      <c r="B136" t="s">
        <v>763</v>
      </c>
    </row>
    <row r="137" spans="1:2">
      <c r="A137" t="s">
        <v>169</v>
      </c>
      <c r="B137" t="s">
        <v>764</v>
      </c>
    </row>
    <row r="138" spans="1:2">
      <c r="A138" t="s">
        <v>765</v>
      </c>
      <c r="B138" t="s">
        <v>766</v>
      </c>
    </row>
    <row r="139" spans="1:2">
      <c r="A139" t="s">
        <v>767</v>
      </c>
      <c r="B139" t="s">
        <v>768</v>
      </c>
    </row>
    <row r="140" spans="1:2">
      <c r="A140" t="s">
        <v>769</v>
      </c>
      <c r="B140" t="s">
        <v>770</v>
      </c>
    </row>
    <row r="141" spans="1:2">
      <c r="A141" t="s">
        <v>771</v>
      </c>
      <c r="B141" t="s">
        <v>772</v>
      </c>
    </row>
    <row r="142" spans="1:2">
      <c r="A142" t="s">
        <v>773</v>
      </c>
      <c r="B142" t="s">
        <v>774</v>
      </c>
    </row>
    <row r="143" spans="1:2">
      <c r="A143" t="s">
        <v>775</v>
      </c>
      <c r="B143" t="s">
        <v>776</v>
      </c>
    </row>
    <row r="144" spans="1:2">
      <c r="A144" t="s">
        <v>777</v>
      </c>
      <c r="B144" t="s">
        <v>778</v>
      </c>
    </row>
    <row r="145" spans="1:2">
      <c r="A145" t="s">
        <v>779</v>
      </c>
      <c r="B145" t="s">
        <v>780</v>
      </c>
    </row>
    <row r="146" spans="1:2">
      <c r="A146" t="s">
        <v>94</v>
      </c>
      <c r="B146" t="s">
        <v>781</v>
      </c>
    </row>
    <row r="147" spans="1:2">
      <c r="A147" t="s">
        <v>158</v>
      </c>
      <c r="B147" t="s">
        <v>782</v>
      </c>
    </row>
    <row r="148" spans="1:2">
      <c r="A148" t="s">
        <v>783</v>
      </c>
      <c r="B148" t="s">
        <v>784</v>
      </c>
    </row>
    <row r="149" spans="1:2">
      <c r="A149" t="s">
        <v>785</v>
      </c>
      <c r="B149" t="s">
        <v>786</v>
      </c>
    </row>
    <row r="150" spans="1:2">
      <c r="A150" t="s">
        <v>787</v>
      </c>
      <c r="B150" t="s">
        <v>788</v>
      </c>
    </row>
    <row r="151" spans="1:2">
      <c r="A151" t="s">
        <v>789</v>
      </c>
      <c r="B151" t="s">
        <v>790</v>
      </c>
    </row>
    <row r="152" spans="1:2">
      <c r="A152" t="s">
        <v>791</v>
      </c>
      <c r="B152" t="s">
        <v>792</v>
      </c>
    </row>
    <row r="153" spans="1:2">
      <c r="A153" t="s">
        <v>793</v>
      </c>
      <c r="B153" t="s">
        <v>794</v>
      </c>
    </row>
    <row r="154" spans="1:2">
      <c r="A154" t="s">
        <v>795</v>
      </c>
      <c r="B154" t="s">
        <v>796</v>
      </c>
    </row>
    <row r="155" spans="1:2">
      <c r="A155" t="s">
        <v>797</v>
      </c>
      <c r="B155" t="s">
        <v>798</v>
      </c>
    </row>
    <row r="156" spans="1:2">
      <c r="A156" t="s">
        <v>799</v>
      </c>
      <c r="B156" t="s">
        <v>800</v>
      </c>
    </row>
    <row r="157" spans="1:2">
      <c r="A157" t="s">
        <v>801</v>
      </c>
      <c r="B157" t="s">
        <v>802</v>
      </c>
    </row>
    <row r="158" spans="1:2">
      <c r="A158" t="s">
        <v>803</v>
      </c>
      <c r="B158" t="s">
        <v>804</v>
      </c>
    </row>
    <row r="159" spans="1:2">
      <c r="A159" t="s">
        <v>805</v>
      </c>
      <c r="B159" t="s">
        <v>806</v>
      </c>
    </row>
    <row r="160" spans="1:2">
      <c r="A160" t="s">
        <v>807</v>
      </c>
      <c r="B160" t="s">
        <v>808</v>
      </c>
    </row>
    <row r="161" spans="1:2">
      <c r="A161" t="s">
        <v>809</v>
      </c>
      <c r="B161" t="s">
        <v>810</v>
      </c>
    </row>
    <row r="162" spans="1:2">
      <c r="A162" t="s">
        <v>811</v>
      </c>
      <c r="B162" t="s">
        <v>812</v>
      </c>
    </row>
    <row r="163" spans="1:2">
      <c r="A163" t="s">
        <v>813</v>
      </c>
      <c r="B163" t="s">
        <v>814</v>
      </c>
    </row>
    <row r="164" spans="1:2">
      <c r="A164" t="s">
        <v>815</v>
      </c>
      <c r="B164" t="s">
        <v>816</v>
      </c>
    </row>
    <row r="165" spans="1:2">
      <c r="A165" t="s">
        <v>817</v>
      </c>
      <c r="B165" t="s">
        <v>818</v>
      </c>
    </row>
    <row r="166" spans="1:2">
      <c r="A166" t="s">
        <v>819</v>
      </c>
      <c r="B166" t="s">
        <v>820</v>
      </c>
    </row>
    <row r="167" spans="1:2">
      <c r="A167" t="s">
        <v>821</v>
      </c>
      <c r="B167" t="s">
        <v>822</v>
      </c>
    </row>
    <row r="168" spans="1:2">
      <c r="A168" t="s">
        <v>823</v>
      </c>
      <c r="B168" t="s">
        <v>824</v>
      </c>
    </row>
    <row r="169" spans="1:2">
      <c r="A169" t="s">
        <v>825</v>
      </c>
      <c r="B169" t="s">
        <v>826</v>
      </c>
    </row>
    <row r="170" spans="1:2">
      <c r="A170" t="s">
        <v>827</v>
      </c>
      <c r="B170" t="s">
        <v>828</v>
      </c>
    </row>
    <row r="171" spans="1:2">
      <c r="A171" t="s">
        <v>829</v>
      </c>
      <c r="B171" t="s">
        <v>830</v>
      </c>
    </row>
    <row r="172" spans="1:2">
      <c r="A172" t="s">
        <v>831</v>
      </c>
      <c r="B172" t="s">
        <v>832</v>
      </c>
    </row>
    <row r="173" spans="1:2">
      <c r="A173" t="s">
        <v>833</v>
      </c>
      <c r="B173" t="s">
        <v>834</v>
      </c>
    </row>
    <row r="174" spans="1:2">
      <c r="A174" t="s">
        <v>835</v>
      </c>
      <c r="B174" t="s">
        <v>836</v>
      </c>
    </row>
    <row r="175" spans="1:2">
      <c r="A175" t="s">
        <v>837</v>
      </c>
      <c r="B175" t="s">
        <v>838</v>
      </c>
    </row>
    <row r="176" spans="1:2">
      <c r="A176" t="s">
        <v>839</v>
      </c>
      <c r="B176" t="s">
        <v>840</v>
      </c>
    </row>
    <row r="177" spans="1:2">
      <c r="A177" t="s">
        <v>841</v>
      </c>
      <c r="B177" t="s">
        <v>842</v>
      </c>
    </row>
    <row r="178" spans="1:2">
      <c r="A178" t="s">
        <v>843</v>
      </c>
      <c r="B178" t="s">
        <v>844</v>
      </c>
    </row>
    <row r="179" spans="1:2">
      <c r="A179" t="s">
        <v>845</v>
      </c>
      <c r="B179" t="s">
        <v>846</v>
      </c>
    </row>
    <row r="180" spans="1:2">
      <c r="A180" t="s">
        <v>847</v>
      </c>
      <c r="B180" t="s">
        <v>848</v>
      </c>
    </row>
    <row r="181" spans="1:2">
      <c r="A181" t="s">
        <v>849</v>
      </c>
      <c r="B181" t="s">
        <v>850</v>
      </c>
    </row>
    <row r="182" spans="1:2">
      <c r="A182" t="s">
        <v>851</v>
      </c>
      <c r="B182" t="s">
        <v>852</v>
      </c>
    </row>
    <row r="183" spans="1:2">
      <c r="A183" t="s">
        <v>853</v>
      </c>
      <c r="B183" t="s">
        <v>854</v>
      </c>
    </row>
    <row r="184" spans="1:2">
      <c r="A184" t="s">
        <v>855</v>
      </c>
      <c r="B184" t="s">
        <v>856</v>
      </c>
    </row>
    <row r="185" spans="1:2">
      <c r="A185" t="s">
        <v>857</v>
      </c>
      <c r="B185" t="s">
        <v>858</v>
      </c>
    </row>
    <row r="186" spans="1:2">
      <c r="A186" t="s">
        <v>859</v>
      </c>
      <c r="B186" t="s">
        <v>860</v>
      </c>
    </row>
    <row r="187" spans="1:2">
      <c r="A187" t="s">
        <v>861</v>
      </c>
      <c r="B187" t="s">
        <v>862</v>
      </c>
    </row>
    <row r="188" spans="1:2">
      <c r="A188" t="s">
        <v>863</v>
      </c>
      <c r="B188" t="s">
        <v>864</v>
      </c>
    </row>
    <row r="189" spans="1:2">
      <c r="A189" t="s">
        <v>865</v>
      </c>
      <c r="B189" t="s">
        <v>866</v>
      </c>
    </row>
    <row r="190" spans="1:2">
      <c r="A190" t="s">
        <v>867</v>
      </c>
      <c r="B190" t="s">
        <v>868</v>
      </c>
    </row>
    <row r="191" spans="1:2">
      <c r="A191" t="s">
        <v>869</v>
      </c>
      <c r="B191" t="s">
        <v>870</v>
      </c>
    </row>
    <row r="192" spans="1:2">
      <c r="A192" t="s">
        <v>871</v>
      </c>
      <c r="B192" t="s">
        <v>872</v>
      </c>
    </row>
    <row r="193" spans="1:2">
      <c r="A193" t="s">
        <v>873</v>
      </c>
      <c r="B193" t="s">
        <v>874</v>
      </c>
    </row>
    <row r="194" spans="1:2">
      <c r="A194" t="s">
        <v>875</v>
      </c>
      <c r="B194" t="s">
        <v>876</v>
      </c>
    </row>
    <row r="195" spans="1:2">
      <c r="A195" t="s">
        <v>877</v>
      </c>
      <c r="B195" t="s">
        <v>878</v>
      </c>
    </row>
    <row r="196" spans="1:2">
      <c r="A196" t="s">
        <v>879</v>
      </c>
      <c r="B196" t="s">
        <v>880</v>
      </c>
    </row>
    <row r="197" spans="1:2">
      <c r="A197" t="s">
        <v>881</v>
      </c>
      <c r="B197" t="s">
        <v>882</v>
      </c>
    </row>
    <row r="198" spans="1:2">
      <c r="A198" t="s">
        <v>65</v>
      </c>
      <c r="B198" t="s">
        <v>883</v>
      </c>
    </row>
    <row r="199" spans="1:2">
      <c r="A199" t="s">
        <v>884</v>
      </c>
      <c r="B199" t="s">
        <v>885</v>
      </c>
    </row>
    <row r="200" spans="1:2">
      <c r="A200" t="s">
        <v>886</v>
      </c>
      <c r="B200" t="s">
        <v>887</v>
      </c>
    </row>
    <row r="201" spans="1:2">
      <c r="A201" t="s">
        <v>888</v>
      </c>
      <c r="B201" t="s">
        <v>889</v>
      </c>
    </row>
    <row r="202" spans="1:2">
      <c r="A202" t="s">
        <v>890</v>
      </c>
      <c r="B202" t="s">
        <v>891</v>
      </c>
    </row>
    <row r="203" spans="1:2">
      <c r="A203" t="s">
        <v>892</v>
      </c>
      <c r="B203" t="s">
        <v>893</v>
      </c>
    </row>
    <row r="204" spans="1:2">
      <c r="A204" t="s">
        <v>894</v>
      </c>
      <c r="B204" t="s">
        <v>895</v>
      </c>
    </row>
    <row r="205" spans="1:2">
      <c r="A205" t="s">
        <v>896</v>
      </c>
      <c r="B205" t="s">
        <v>897</v>
      </c>
    </row>
    <row r="206" spans="1:2">
      <c r="A206" t="s">
        <v>898</v>
      </c>
      <c r="B206" t="s">
        <v>899</v>
      </c>
    </row>
    <row r="207" spans="1:2">
      <c r="A207" t="s">
        <v>900</v>
      </c>
      <c r="B207" t="s">
        <v>901</v>
      </c>
    </row>
    <row r="208" spans="1:2">
      <c r="A208" t="s">
        <v>902</v>
      </c>
      <c r="B208" t="s">
        <v>903</v>
      </c>
    </row>
    <row r="209" spans="1:2">
      <c r="A209" t="s">
        <v>904</v>
      </c>
      <c r="B209" t="s">
        <v>905</v>
      </c>
    </row>
    <row r="210" spans="1:2">
      <c r="A210" t="s">
        <v>906</v>
      </c>
      <c r="B210" t="s">
        <v>907</v>
      </c>
    </row>
    <row r="211" spans="1:2">
      <c r="A211" t="s">
        <v>908</v>
      </c>
      <c r="B211" t="s">
        <v>67</v>
      </c>
    </row>
    <row r="212" spans="1:2">
      <c r="A212" t="s">
        <v>909</v>
      </c>
      <c r="B212" t="s">
        <v>910</v>
      </c>
    </row>
    <row r="213" spans="1:2">
      <c r="A213" t="s">
        <v>911</v>
      </c>
      <c r="B213" t="s">
        <v>912</v>
      </c>
    </row>
    <row r="214" spans="1:2">
      <c r="A214" t="s">
        <v>913</v>
      </c>
      <c r="B214" t="s">
        <v>914</v>
      </c>
    </row>
    <row r="215" spans="1:2">
      <c r="A215" t="s">
        <v>915</v>
      </c>
      <c r="B215" t="s">
        <v>916</v>
      </c>
    </row>
    <row r="216" spans="1:2">
      <c r="A216" t="s">
        <v>917</v>
      </c>
      <c r="B216" t="s">
        <v>918</v>
      </c>
    </row>
    <row r="217" spans="1:2">
      <c r="A217" t="s">
        <v>919</v>
      </c>
      <c r="B217" t="s">
        <v>920</v>
      </c>
    </row>
    <row r="218" spans="1:2">
      <c r="A218" t="s">
        <v>921</v>
      </c>
      <c r="B218" t="s">
        <v>922</v>
      </c>
    </row>
    <row r="219" spans="1:2">
      <c r="A219" t="s">
        <v>923</v>
      </c>
      <c r="B219" t="s">
        <v>924</v>
      </c>
    </row>
    <row r="220" spans="1:2">
      <c r="A220" t="s">
        <v>925</v>
      </c>
      <c r="B220" t="s">
        <v>926</v>
      </c>
    </row>
    <row r="221" spans="1:2">
      <c r="A221" t="s">
        <v>927</v>
      </c>
      <c r="B221" t="s">
        <v>928</v>
      </c>
    </row>
    <row r="222" spans="1:2">
      <c r="A222" t="s">
        <v>929</v>
      </c>
      <c r="B222" t="s">
        <v>930</v>
      </c>
    </row>
    <row r="223" spans="1:2">
      <c r="A223" t="s">
        <v>931</v>
      </c>
      <c r="B223" t="s">
        <v>932</v>
      </c>
    </row>
    <row r="224" spans="1:2">
      <c r="A224" t="s">
        <v>933</v>
      </c>
      <c r="B224" t="s">
        <v>934</v>
      </c>
    </row>
    <row r="225" spans="1:2">
      <c r="A225" t="s">
        <v>935</v>
      </c>
      <c r="B225" t="s">
        <v>936</v>
      </c>
    </row>
    <row r="226" spans="1:2">
      <c r="A226" t="s">
        <v>937</v>
      </c>
      <c r="B226" t="s">
        <v>938</v>
      </c>
    </row>
    <row r="227" spans="1:2">
      <c r="A227" t="s">
        <v>939</v>
      </c>
      <c r="B227" t="s">
        <v>940</v>
      </c>
    </row>
    <row r="228" spans="1:2">
      <c r="A228" t="s">
        <v>941</v>
      </c>
      <c r="B228" t="s">
        <v>942</v>
      </c>
    </row>
    <row r="229" spans="1:2">
      <c r="A229" t="s">
        <v>943</v>
      </c>
      <c r="B229" t="s">
        <v>944</v>
      </c>
    </row>
    <row r="230" spans="1:2">
      <c r="A230" t="s">
        <v>945</v>
      </c>
      <c r="B230" t="s">
        <v>946</v>
      </c>
    </row>
    <row r="231" spans="1:2">
      <c r="A231" t="s">
        <v>947</v>
      </c>
      <c r="B231" t="s">
        <v>948</v>
      </c>
    </row>
    <row r="232" spans="1:2">
      <c r="A232" t="s">
        <v>949</v>
      </c>
      <c r="B232" t="s">
        <v>950</v>
      </c>
    </row>
    <row r="233" spans="1:2">
      <c r="A233" t="s">
        <v>951</v>
      </c>
      <c r="B233" t="s">
        <v>952</v>
      </c>
    </row>
    <row r="234" spans="1:2">
      <c r="A234" t="s">
        <v>953</v>
      </c>
      <c r="B234" s="81" t="s">
        <v>954</v>
      </c>
    </row>
    <row r="235" spans="1:2">
      <c r="A235" t="s">
        <v>955</v>
      </c>
      <c r="B235" s="81" t="s">
        <v>956</v>
      </c>
    </row>
    <row r="236" spans="1:2">
      <c r="A236" t="s">
        <v>957</v>
      </c>
      <c r="B236" s="81" t="s">
        <v>958</v>
      </c>
    </row>
    <row r="237" spans="1:2">
      <c r="A237" t="s">
        <v>959</v>
      </c>
      <c r="B237" s="81" t="s">
        <v>960</v>
      </c>
    </row>
    <row r="238" spans="1:2">
      <c r="A238" t="s">
        <v>961</v>
      </c>
      <c r="B238" s="81" t="s">
        <v>962</v>
      </c>
    </row>
    <row r="239" spans="1:2">
      <c r="A239" t="s">
        <v>963</v>
      </c>
      <c r="B239" s="81" t="s">
        <v>964</v>
      </c>
    </row>
    <row r="240" spans="1:2">
      <c r="A240" t="s">
        <v>965</v>
      </c>
      <c r="B240" s="81" t="s">
        <v>966</v>
      </c>
    </row>
    <row r="241" spans="1:2">
      <c r="A241" t="s">
        <v>967</v>
      </c>
      <c r="B241" s="81" t="s">
        <v>968</v>
      </c>
    </row>
    <row r="242" spans="1:2">
      <c r="A242" t="s">
        <v>969</v>
      </c>
      <c r="B242" s="81" t="s">
        <v>970</v>
      </c>
    </row>
    <row r="243" spans="1:2">
      <c r="A243" t="s">
        <v>971</v>
      </c>
      <c r="B243" s="81" t="s">
        <v>972</v>
      </c>
    </row>
    <row r="244" spans="1:2">
      <c r="A244" t="s">
        <v>973</v>
      </c>
      <c r="B244" s="81" t="s">
        <v>974</v>
      </c>
    </row>
    <row r="245" spans="1:2">
      <c r="A245" t="s">
        <v>975</v>
      </c>
      <c r="B245" s="81" t="s">
        <v>976</v>
      </c>
    </row>
    <row r="246" spans="1:2">
      <c r="A246" t="s">
        <v>977</v>
      </c>
      <c r="B246" s="81" t="s">
        <v>978</v>
      </c>
    </row>
    <row r="247" spans="1:2">
      <c r="A247" t="s">
        <v>979</v>
      </c>
      <c r="B247" s="81" t="s">
        <v>980</v>
      </c>
    </row>
    <row r="248" spans="1:2">
      <c r="A248" t="s">
        <v>981</v>
      </c>
      <c r="B248" s="81" t="s">
        <v>982</v>
      </c>
    </row>
    <row r="249" spans="1:2">
      <c r="A249" t="s">
        <v>983</v>
      </c>
      <c r="B249" s="81" t="s">
        <v>984</v>
      </c>
    </row>
    <row r="250" spans="1:2">
      <c r="A250" t="s">
        <v>985</v>
      </c>
      <c r="B250" s="81" t="s">
        <v>986</v>
      </c>
    </row>
    <row r="251" spans="1:2">
      <c r="A251" t="s">
        <v>987</v>
      </c>
      <c r="B251" s="81" t="s">
        <v>988</v>
      </c>
    </row>
    <row r="252" spans="1:2">
      <c r="A252" t="s">
        <v>989</v>
      </c>
      <c r="B252" s="81" t="s">
        <v>990</v>
      </c>
    </row>
    <row r="253" spans="1:2">
      <c r="A253" t="s">
        <v>991</v>
      </c>
      <c r="B253" s="81" t="s">
        <v>992</v>
      </c>
    </row>
    <row r="254" spans="1:2">
      <c r="A254" t="s">
        <v>993</v>
      </c>
      <c r="B254" s="81" t="s">
        <v>994</v>
      </c>
    </row>
    <row r="255" spans="1:2">
      <c r="A255" t="s">
        <v>995</v>
      </c>
      <c r="B255" s="81" t="s">
        <v>996</v>
      </c>
    </row>
    <row r="256" spans="1:2">
      <c r="A256" t="s">
        <v>997</v>
      </c>
      <c r="B256" s="81" t="s">
        <v>998</v>
      </c>
    </row>
    <row r="257" spans="1:2">
      <c r="A257" t="s">
        <v>999</v>
      </c>
      <c r="B257" s="81" t="s">
        <v>1000</v>
      </c>
    </row>
    <row r="258" spans="1:2">
      <c r="A258" t="s">
        <v>1001</v>
      </c>
      <c r="B258" s="81" t="s">
        <v>1002</v>
      </c>
    </row>
    <row r="259" spans="1:2">
      <c r="A259" t="s">
        <v>1003</v>
      </c>
      <c r="B259" s="81" t="s">
        <v>1004</v>
      </c>
    </row>
    <row r="260" spans="1:2">
      <c r="A260" t="s">
        <v>1005</v>
      </c>
      <c r="B260" s="81" t="s">
        <v>1006</v>
      </c>
    </row>
    <row r="261" spans="1:2">
      <c r="A261" t="s">
        <v>1007</v>
      </c>
      <c r="B261" s="81" t="s">
        <v>1008</v>
      </c>
    </row>
    <row r="262" spans="1:2">
      <c r="A262" t="s">
        <v>1009</v>
      </c>
      <c r="B262" s="81" t="s">
        <v>1010</v>
      </c>
    </row>
    <row r="263" spans="1:2">
      <c r="A263" t="s">
        <v>1011</v>
      </c>
      <c r="B263" s="81" t="s">
        <v>1012</v>
      </c>
    </row>
    <row r="264" spans="1:2">
      <c r="A264" t="s">
        <v>1013</v>
      </c>
      <c r="B264" s="81" t="s">
        <v>1014</v>
      </c>
    </row>
    <row r="265" spans="1:2">
      <c r="A265" t="s">
        <v>1015</v>
      </c>
      <c r="B265" s="81" t="s">
        <v>1016</v>
      </c>
    </row>
    <row r="266" spans="1:2">
      <c r="A266" t="s">
        <v>1017</v>
      </c>
      <c r="B266" s="81" t="s">
        <v>1018</v>
      </c>
    </row>
    <row r="267" spans="1:2">
      <c r="A267" t="s">
        <v>1019</v>
      </c>
      <c r="B267" s="81" t="s">
        <v>1020</v>
      </c>
    </row>
    <row r="268" spans="1:2">
      <c r="A268" t="s">
        <v>1021</v>
      </c>
      <c r="B268" s="81" t="s">
        <v>1022</v>
      </c>
    </row>
    <row r="269" spans="1:2">
      <c r="A269" t="s">
        <v>1023</v>
      </c>
      <c r="B269" s="81" t="s">
        <v>1024</v>
      </c>
    </row>
    <row r="270" spans="1:2">
      <c r="A270" t="s">
        <v>1025</v>
      </c>
      <c r="B270" s="81" t="s">
        <v>1026</v>
      </c>
    </row>
    <row r="271" spans="1:2">
      <c r="A271" t="s">
        <v>1027</v>
      </c>
      <c r="B271" s="81" t="s">
        <v>1028</v>
      </c>
    </row>
    <row r="272" spans="1:2">
      <c r="A272" t="s">
        <v>1029</v>
      </c>
      <c r="B272" s="81" t="s">
        <v>1030</v>
      </c>
    </row>
    <row r="273" spans="1:2">
      <c r="A273" t="s">
        <v>1031</v>
      </c>
      <c r="B273" s="81" t="s">
        <v>1032</v>
      </c>
    </row>
    <row r="274" spans="1:2">
      <c r="A274" t="s">
        <v>1033</v>
      </c>
      <c r="B274" s="81" t="s">
        <v>1034</v>
      </c>
    </row>
    <row r="275" spans="1:2">
      <c r="A275" t="s">
        <v>1035</v>
      </c>
      <c r="B275" s="81" t="s">
        <v>1036</v>
      </c>
    </row>
    <row r="276" spans="1:2">
      <c r="A276" t="s">
        <v>1037</v>
      </c>
      <c r="B276" s="81" t="s">
        <v>1038</v>
      </c>
    </row>
    <row r="277" spans="1:2">
      <c r="A277" t="s">
        <v>1039</v>
      </c>
      <c r="B277" s="81" t="s">
        <v>1040</v>
      </c>
    </row>
    <row r="278" spans="1:2">
      <c r="B278" s="81" t="s">
        <v>1041</v>
      </c>
    </row>
    <row r="279" spans="1:2">
      <c r="B279" s="81" t="s">
        <v>1042</v>
      </c>
    </row>
    <row r="280" spans="1:2">
      <c r="B280" s="81" t="s">
        <v>1043</v>
      </c>
    </row>
    <row r="281" spans="1:2">
      <c r="B281" s="81" t="s">
        <v>1044</v>
      </c>
    </row>
    <row r="282" spans="1:2">
      <c r="B282" s="81" t="s">
        <v>1045</v>
      </c>
    </row>
    <row r="283" spans="1:2">
      <c r="B283" s="81" t="s">
        <v>1046</v>
      </c>
    </row>
    <row r="284" spans="1:2">
      <c r="B284" s="81" t="s">
        <v>1047</v>
      </c>
    </row>
    <row r="285" spans="1:2">
      <c r="B285" s="81" t="s">
        <v>1048</v>
      </c>
    </row>
    <row r="286" spans="1:2">
      <c r="B286" s="81" t="s">
        <v>1049</v>
      </c>
    </row>
    <row r="287" spans="1:2">
      <c r="B287" s="81" t="s">
        <v>1050</v>
      </c>
    </row>
    <row r="288" spans="1:2">
      <c r="B288" s="81" t="s">
        <v>1051</v>
      </c>
    </row>
    <row r="289" spans="2:2">
      <c r="B289" s="81" t="s">
        <v>1052</v>
      </c>
    </row>
    <row r="290" spans="2:2">
      <c r="B290" s="81" t="s">
        <v>1053</v>
      </c>
    </row>
    <row r="291" spans="2:2">
      <c r="B291" s="81" t="s">
        <v>1054</v>
      </c>
    </row>
    <row r="292" spans="2:2">
      <c r="B292" s="81" t="s">
        <v>1055</v>
      </c>
    </row>
    <row r="293" spans="2:2">
      <c r="B293" s="81" t="s">
        <v>1056</v>
      </c>
    </row>
    <row r="294" spans="2:2">
      <c r="B294" s="81" t="s">
        <v>1057</v>
      </c>
    </row>
    <row r="295" spans="2:2">
      <c r="B295" s="81" t="s">
        <v>1058</v>
      </c>
    </row>
    <row r="296" spans="2:2">
      <c r="B296" s="81" t="s">
        <v>1059</v>
      </c>
    </row>
    <row r="297" spans="2:2">
      <c r="B297" s="81" t="s">
        <v>1060</v>
      </c>
    </row>
    <row r="298" spans="2:2">
      <c r="B298" s="81" t="s">
        <v>1061</v>
      </c>
    </row>
    <row r="299" spans="2:2">
      <c r="B299" s="81" t="s">
        <v>1062</v>
      </c>
    </row>
    <row r="300" spans="2:2">
      <c r="B300" s="81" t="s">
        <v>1063</v>
      </c>
    </row>
    <row r="301" spans="2:2">
      <c r="B301" s="81" t="s">
        <v>1064</v>
      </c>
    </row>
    <row r="302" spans="2:2">
      <c r="B302" s="81" t="s">
        <v>1065</v>
      </c>
    </row>
    <row r="303" spans="2:2">
      <c r="B303" t="s">
        <v>1066</v>
      </c>
    </row>
    <row r="304" spans="2:2">
      <c r="B304" t="s">
        <v>1067</v>
      </c>
    </row>
    <row r="305" spans="2:2">
      <c r="B305" t="s">
        <v>1068</v>
      </c>
    </row>
    <row r="306" spans="2:2">
      <c r="B306" t="s">
        <v>1069</v>
      </c>
    </row>
    <row r="307" spans="2:2">
      <c r="B307" t="s">
        <v>1070</v>
      </c>
    </row>
    <row r="308" spans="2:2">
      <c r="B308" t="s">
        <v>1071</v>
      </c>
    </row>
    <row r="309" spans="2:2">
      <c r="B309" t="s">
        <v>1072</v>
      </c>
    </row>
    <row r="310" spans="2:2">
      <c r="B310" t="s">
        <v>1073</v>
      </c>
    </row>
    <row r="311" spans="2:2">
      <c r="B311" t="s">
        <v>1074</v>
      </c>
    </row>
    <row r="312" spans="2:2">
      <c r="B312" t="s">
        <v>1075</v>
      </c>
    </row>
    <row r="313" spans="2:2">
      <c r="B313" t="s">
        <v>1076</v>
      </c>
    </row>
    <row r="314" spans="2:2">
      <c r="B314" t="s">
        <v>1077</v>
      </c>
    </row>
    <row r="315" spans="2:2">
      <c r="B315" t="s">
        <v>1078</v>
      </c>
    </row>
    <row r="316" spans="2:2">
      <c r="B316" t="s">
        <v>1079</v>
      </c>
    </row>
    <row r="317" spans="2:2">
      <c r="B317" t="s">
        <v>1080</v>
      </c>
    </row>
    <row r="318" spans="2:2">
      <c r="B318" t="s">
        <v>1081</v>
      </c>
    </row>
    <row r="319" spans="2:2">
      <c r="B319" t="s">
        <v>1082</v>
      </c>
    </row>
    <row r="320" spans="2:2">
      <c r="B320" t="s">
        <v>1083</v>
      </c>
    </row>
    <row r="321" spans="2:2">
      <c r="B321" t="s">
        <v>1084</v>
      </c>
    </row>
    <row r="322" spans="2:2">
      <c r="B322" t="s">
        <v>1085</v>
      </c>
    </row>
    <row r="323" spans="2:2">
      <c r="B323" t="s">
        <v>1086</v>
      </c>
    </row>
    <row r="324" spans="2:2">
      <c r="B324" t="s">
        <v>1087</v>
      </c>
    </row>
    <row r="325" spans="2:2">
      <c r="B325" t="s">
        <v>1088</v>
      </c>
    </row>
    <row r="326" spans="2:2">
      <c r="B326" t="s">
        <v>1089</v>
      </c>
    </row>
    <row r="327" spans="2:2">
      <c r="B327" t="s">
        <v>1090</v>
      </c>
    </row>
    <row r="328" spans="2:2">
      <c r="B328" t="s">
        <v>1091</v>
      </c>
    </row>
    <row r="329" spans="2:2">
      <c r="B329" t="s">
        <v>1092</v>
      </c>
    </row>
    <row r="330" spans="2:2">
      <c r="B330" t="s">
        <v>1093</v>
      </c>
    </row>
    <row r="331" spans="2:2">
      <c r="B331" t="s">
        <v>1094</v>
      </c>
    </row>
    <row r="332" spans="2:2">
      <c r="B332" t="s">
        <v>1095</v>
      </c>
    </row>
    <row r="333" spans="2:2">
      <c r="B333" t="s">
        <v>1096</v>
      </c>
    </row>
    <row r="334" spans="2:2">
      <c r="B334" t="s">
        <v>1097</v>
      </c>
    </row>
    <row r="335" spans="2:2">
      <c r="B335" t="s">
        <v>1098</v>
      </c>
    </row>
    <row r="336" spans="2:2">
      <c r="B336" t="s">
        <v>1099</v>
      </c>
    </row>
    <row r="337" spans="2:2">
      <c r="B337" t="s">
        <v>1100</v>
      </c>
    </row>
    <row r="338" spans="2:2">
      <c r="B338" t="s">
        <v>1101</v>
      </c>
    </row>
    <row r="339" spans="2:2">
      <c r="B339" t="s">
        <v>1102</v>
      </c>
    </row>
    <row r="340" spans="2:2">
      <c r="B340" t="s">
        <v>1103</v>
      </c>
    </row>
    <row r="341" spans="2:2">
      <c r="B341" t="s">
        <v>1104</v>
      </c>
    </row>
    <row r="342" spans="2:2">
      <c r="B342" t="s">
        <v>1105</v>
      </c>
    </row>
    <row r="343" spans="2:2">
      <c r="B343" t="s">
        <v>1106</v>
      </c>
    </row>
    <row r="344" spans="2:2">
      <c r="B344" t="s">
        <v>1107</v>
      </c>
    </row>
    <row r="345" spans="2:2">
      <c r="B345" t="s">
        <v>1108</v>
      </c>
    </row>
    <row r="346" spans="2:2">
      <c r="B346" t="s">
        <v>1109</v>
      </c>
    </row>
    <row r="347" spans="2:2">
      <c r="B347" t="s">
        <v>1110</v>
      </c>
    </row>
    <row r="348" spans="2:2">
      <c r="B348" t="s">
        <v>1111</v>
      </c>
    </row>
    <row r="349" spans="2:2">
      <c r="B349" t="s">
        <v>1112</v>
      </c>
    </row>
    <row r="350" spans="2:2">
      <c r="B350" t="s">
        <v>1113</v>
      </c>
    </row>
    <row r="351" spans="2:2">
      <c r="B351" s="81" t="s">
        <v>1114</v>
      </c>
    </row>
    <row r="352" spans="2:2">
      <c r="B352" s="81" t="s">
        <v>1115</v>
      </c>
    </row>
    <row r="353" spans="2:2">
      <c r="B353" s="81" t="s">
        <v>1116</v>
      </c>
    </row>
    <row r="354" spans="2:2">
      <c r="B354" s="81" t="s">
        <v>1117</v>
      </c>
    </row>
    <row r="355" spans="2:2">
      <c r="B355" s="81" t="s">
        <v>1118</v>
      </c>
    </row>
    <row r="356" spans="2:2">
      <c r="B356" s="81" t="s">
        <v>1119</v>
      </c>
    </row>
    <row r="357" spans="2:2">
      <c r="B357" s="81" t="s">
        <v>1120</v>
      </c>
    </row>
    <row r="358" spans="2:2">
      <c r="B358" s="81" t="s">
        <v>1121</v>
      </c>
    </row>
    <row r="359" spans="2:2">
      <c r="B359" s="81" t="s">
        <v>1122</v>
      </c>
    </row>
    <row r="360" spans="2:2">
      <c r="B360" s="81" t="s">
        <v>1123</v>
      </c>
    </row>
    <row r="361" spans="2:2">
      <c r="B361" s="81" t="s">
        <v>1124</v>
      </c>
    </row>
    <row r="362" spans="2:2">
      <c r="B362" t="s">
        <v>1125</v>
      </c>
    </row>
    <row r="363" spans="2:2">
      <c r="B363" t="s">
        <v>1126</v>
      </c>
    </row>
    <row r="364" spans="2:2">
      <c r="B364" t="s">
        <v>1127</v>
      </c>
    </row>
    <row r="365" spans="2:2">
      <c r="B365" t="s">
        <v>1128</v>
      </c>
    </row>
    <row r="366" spans="2:2">
      <c r="B366" t="s">
        <v>1129</v>
      </c>
    </row>
    <row r="367" spans="2:2">
      <c r="B367" t="s">
        <v>1130</v>
      </c>
    </row>
    <row r="368" spans="2:2">
      <c r="B368" t="s">
        <v>1131</v>
      </c>
    </row>
    <row r="369" spans="2:2">
      <c r="B369" t="s">
        <v>1132</v>
      </c>
    </row>
    <row r="370" spans="2:2">
      <c r="B370" t="s">
        <v>1133</v>
      </c>
    </row>
    <row r="371" spans="2:2">
      <c r="B371" t="s">
        <v>1134</v>
      </c>
    </row>
    <row r="372" spans="2:2">
      <c r="B372" t="s">
        <v>1135</v>
      </c>
    </row>
    <row r="373" spans="2:2">
      <c r="B373" t="s">
        <v>1136</v>
      </c>
    </row>
    <row r="374" spans="2:2">
      <c r="B374" t="s">
        <v>1137</v>
      </c>
    </row>
    <row r="375" spans="2:2">
      <c r="B375" t="s">
        <v>1138</v>
      </c>
    </row>
    <row r="376" spans="2:2">
      <c r="B376" t="s">
        <v>1139</v>
      </c>
    </row>
    <row r="377" spans="2:2">
      <c r="B377" t="s">
        <v>1140</v>
      </c>
    </row>
    <row r="378" spans="2:2">
      <c r="B378" t="s">
        <v>1141</v>
      </c>
    </row>
    <row r="379" spans="2:2">
      <c r="B379" t="s">
        <v>1142</v>
      </c>
    </row>
    <row r="380" spans="2:2">
      <c r="B380" t="s">
        <v>1143</v>
      </c>
    </row>
    <row r="381" spans="2:2">
      <c r="B381" t="s">
        <v>1144</v>
      </c>
    </row>
    <row r="382" spans="2:2">
      <c r="B382" t="s">
        <v>1145</v>
      </c>
    </row>
    <row r="383" spans="2:2">
      <c r="B383" t="s">
        <v>1146</v>
      </c>
    </row>
    <row r="384" spans="2:2">
      <c r="B384" t="s">
        <v>1147</v>
      </c>
    </row>
    <row r="385" spans="2:2">
      <c r="B385" t="s">
        <v>1148</v>
      </c>
    </row>
    <row r="386" spans="2:2">
      <c r="B386" t="s">
        <v>1149</v>
      </c>
    </row>
    <row r="387" spans="2:2">
      <c r="B387" t="s">
        <v>1150</v>
      </c>
    </row>
    <row r="388" spans="2:2">
      <c r="B388" t="s">
        <v>1151</v>
      </c>
    </row>
    <row r="389" spans="2:2">
      <c r="B389" t="s">
        <v>1152</v>
      </c>
    </row>
    <row r="390" spans="2:2">
      <c r="B390" t="s">
        <v>1153</v>
      </c>
    </row>
    <row r="391" spans="2:2">
      <c r="B391" t="s">
        <v>1154</v>
      </c>
    </row>
    <row r="392" spans="2:2">
      <c r="B392" t="s">
        <v>1155</v>
      </c>
    </row>
    <row r="393" spans="2:2">
      <c r="B393" t="s">
        <v>1156</v>
      </c>
    </row>
    <row r="394" spans="2:2">
      <c r="B394" t="s">
        <v>1157</v>
      </c>
    </row>
    <row r="395" spans="2:2">
      <c r="B395" t="s">
        <v>1158</v>
      </c>
    </row>
    <row r="396" spans="2:2">
      <c r="B396" t="s">
        <v>1159</v>
      </c>
    </row>
    <row r="397" spans="2:2">
      <c r="B397" t="s">
        <v>1160</v>
      </c>
    </row>
    <row r="398" spans="2:2">
      <c r="B398" t="s">
        <v>1161</v>
      </c>
    </row>
    <row r="399" spans="2:2">
      <c r="B399" t="s">
        <v>1162</v>
      </c>
    </row>
    <row r="400" spans="2:2">
      <c r="B400" t="s">
        <v>1163</v>
      </c>
    </row>
    <row r="401" spans="2:2">
      <c r="B401" t="s">
        <v>1164</v>
      </c>
    </row>
    <row r="402" spans="2:2">
      <c r="B402" t="s">
        <v>1165</v>
      </c>
    </row>
    <row r="403" spans="2:2">
      <c r="B403" t="s">
        <v>1166</v>
      </c>
    </row>
    <row r="404" spans="2:2">
      <c r="B404" t="s">
        <v>1167</v>
      </c>
    </row>
    <row r="405" spans="2:2">
      <c r="B405" t="s">
        <v>1168</v>
      </c>
    </row>
    <row r="406" spans="2:2">
      <c r="B406" t="s">
        <v>1169</v>
      </c>
    </row>
    <row r="407" spans="2:2">
      <c r="B407" t="s">
        <v>1170</v>
      </c>
    </row>
    <row r="408" spans="2:2">
      <c r="B408" t="s">
        <v>1171</v>
      </c>
    </row>
    <row r="409" spans="2:2">
      <c r="B409" t="s">
        <v>1172</v>
      </c>
    </row>
    <row r="410" spans="2:2">
      <c r="B410" t="s">
        <v>1173</v>
      </c>
    </row>
    <row r="411" spans="2:2">
      <c r="B411" t="s">
        <v>1174</v>
      </c>
    </row>
    <row r="412" spans="2:2">
      <c r="B412" t="s">
        <v>1175</v>
      </c>
    </row>
    <row r="413" spans="2:2">
      <c r="B413" t="s">
        <v>1176</v>
      </c>
    </row>
    <row r="414" spans="2:2">
      <c r="B414" t="s">
        <v>1177</v>
      </c>
    </row>
    <row r="415" spans="2:2">
      <c r="B415" t="s">
        <v>1178</v>
      </c>
    </row>
    <row r="416" spans="2:2">
      <c r="B416" t="s">
        <v>1179</v>
      </c>
    </row>
    <row r="417" spans="2:2">
      <c r="B417" t="s">
        <v>1180</v>
      </c>
    </row>
    <row r="418" spans="2:2">
      <c r="B418" t="s">
        <v>1181</v>
      </c>
    </row>
    <row r="419" spans="2:2">
      <c r="B419" t="s">
        <v>1182</v>
      </c>
    </row>
    <row r="420" spans="2:2">
      <c r="B420" t="s">
        <v>1183</v>
      </c>
    </row>
    <row r="421" spans="2:2">
      <c r="B421" t="s">
        <v>1184</v>
      </c>
    </row>
    <row r="422" spans="2:2">
      <c r="B422" t="s">
        <v>1185</v>
      </c>
    </row>
    <row r="423" spans="2:2">
      <c r="B423" t="s">
        <v>1186</v>
      </c>
    </row>
    <row r="424" spans="2:2">
      <c r="B424" t="s">
        <v>1187</v>
      </c>
    </row>
    <row r="425" spans="2:2">
      <c r="B425" t="s">
        <v>1188</v>
      </c>
    </row>
    <row r="426" spans="2:2">
      <c r="B426" t="s">
        <v>1189</v>
      </c>
    </row>
    <row r="427" spans="2:2">
      <c r="B427" t="s">
        <v>1190</v>
      </c>
    </row>
    <row r="428" spans="2:2">
      <c r="B428" t="s">
        <v>1191</v>
      </c>
    </row>
    <row r="429" spans="2:2">
      <c r="B429" t="s">
        <v>1192</v>
      </c>
    </row>
    <row r="430" spans="2:2">
      <c r="B430" t="s">
        <v>1193</v>
      </c>
    </row>
    <row r="431" spans="2:2">
      <c r="B431" t="s">
        <v>1194</v>
      </c>
    </row>
    <row r="432" spans="2:2">
      <c r="B432" t="s">
        <v>1195</v>
      </c>
    </row>
    <row r="433" spans="2:2">
      <c r="B433" t="s">
        <v>1196</v>
      </c>
    </row>
    <row r="434" spans="2:2">
      <c r="B434" t="s">
        <v>1197</v>
      </c>
    </row>
    <row r="435" spans="2:2">
      <c r="B435" t="s">
        <v>1198</v>
      </c>
    </row>
    <row r="436" spans="2:2">
      <c r="B436" t="s">
        <v>1199</v>
      </c>
    </row>
    <row r="437" spans="2:2">
      <c r="B437" t="s">
        <v>1200</v>
      </c>
    </row>
    <row r="438" spans="2:2">
      <c r="B438" t="s">
        <v>1201</v>
      </c>
    </row>
    <row r="439" spans="2:2">
      <c r="B439" t="s">
        <v>1202</v>
      </c>
    </row>
    <row r="440" spans="2:2">
      <c r="B440" t="s">
        <v>1203</v>
      </c>
    </row>
    <row r="441" spans="2:2">
      <c r="B441" t="s">
        <v>1204</v>
      </c>
    </row>
    <row r="442" spans="2:2">
      <c r="B442" t="s">
        <v>1205</v>
      </c>
    </row>
    <row r="443" spans="2:2">
      <c r="B443" t="s">
        <v>1206</v>
      </c>
    </row>
    <row r="444" spans="2:2">
      <c r="B444" t="s">
        <v>1207</v>
      </c>
    </row>
    <row r="445" spans="2:2">
      <c r="B445" t="s">
        <v>1208</v>
      </c>
    </row>
    <row r="446" spans="2:2">
      <c r="B446" t="s">
        <v>1209</v>
      </c>
    </row>
    <row r="447" spans="2:2">
      <c r="B447" t="s">
        <v>1210</v>
      </c>
    </row>
    <row r="448" spans="2:2">
      <c r="B448" t="s">
        <v>1211</v>
      </c>
    </row>
    <row r="449" spans="2:2">
      <c r="B449" t="s">
        <v>1212</v>
      </c>
    </row>
    <row r="450" spans="2:2">
      <c r="B450" t="s">
        <v>1213</v>
      </c>
    </row>
    <row r="451" spans="2:2">
      <c r="B451" t="s">
        <v>1214</v>
      </c>
    </row>
    <row r="452" spans="2:2">
      <c r="B452" t="s">
        <v>1215</v>
      </c>
    </row>
    <row r="453" spans="2:2">
      <c r="B453" t="s">
        <v>1216</v>
      </c>
    </row>
    <row r="454" spans="2:2">
      <c r="B454" t="s">
        <v>1217</v>
      </c>
    </row>
    <row r="455" spans="2:2">
      <c r="B455" t="s">
        <v>1218</v>
      </c>
    </row>
    <row r="456" spans="2:2">
      <c r="B456" t="s">
        <v>1219</v>
      </c>
    </row>
    <row r="457" spans="2:2">
      <c r="B457" t="s">
        <v>1220</v>
      </c>
    </row>
    <row r="458" spans="2:2">
      <c r="B458" t="s">
        <v>1221</v>
      </c>
    </row>
    <row r="459" spans="2:2">
      <c r="B459" t="s">
        <v>1222</v>
      </c>
    </row>
    <row r="460" spans="2:2">
      <c r="B460" t="s">
        <v>1223</v>
      </c>
    </row>
    <row r="461" spans="2:2">
      <c r="B461" t="s">
        <v>1224</v>
      </c>
    </row>
    <row r="462" spans="2:2">
      <c r="B462" t="s">
        <v>1225</v>
      </c>
    </row>
    <row r="463" spans="2:2">
      <c r="B463" t="s">
        <v>1226</v>
      </c>
    </row>
    <row r="464" spans="2:2">
      <c r="B464" t="s">
        <v>1227</v>
      </c>
    </row>
    <row r="465" spans="2:2">
      <c r="B465" t="s">
        <v>1228</v>
      </c>
    </row>
    <row r="466" spans="2:2">
      <c r="B466" t="s">
        <v>1229</v>
      </c>
    </row>
    <row r="467" spans="2:2">
      <c r="B467" t="s">
        <v>1230</v>
      </c>
    </row>
    <row r="468" spans="2:2">
      <c r="B468" t="s">
        <v>1231</v>
      </c>
    </row>
    <row r="469" spans="2:2">
      <c r="B469" t="s">
        <v>1232</v>
      </c>
    </row>
    <row r="470" spans="2:2">
      <c r="B470" t="s">
        <v>1233</v>
      </c>
    </row>
    <row r="471" spans="2:2">
      <c r="B471" t="s">
        <v>1234</v>
      </c>
    </row>
    <row r="472" spans="2:2">
      <c r="B472" t="s">
        <v>1235</v>
      </c>
    </row>
    <row r="473" spans="2:2">
      <c r="B473" t="s">
        <v>1236</v>
      </c>
    </row>
    <row r="474" spans="2:2">
      <c r="B474" t="s">
        <v>1237</v>
      </c>
    </row>
    <row r="475" spans="2:2">
      <c r="B475" t="s">
        <v>1238</v>
      </c>
    </row>
    <row r="476" spans="2:2">
      <c r="B476" t="s">
        <v>1239</v>
      </c>
    </row>
    <row r="477" spans="2:2">
      <c r="B477" t="s">
        <v>1240</v>
      </c>
    </row>
    <row r="478" spans="2:2">
      <c r="B478" t="s">
        <v>1241</v>
      </c>
    </row>
    <row r="479" spans="2:2">
      <c r="B479" t="s">
        <v>1242</v>
      </c>
    </row>
    <row r="480" spans="2:2">
      <c r="B480" t="s">
        <v>1243</v>
      </c>
    </row>
    <row r="481" spans="2:2">
      <c r="B481" t="s">
        <v>1244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DD139-12E4-4125-ABA2-D3AA106DE925}">
  <dimension ref="A1:H14"/>
  <sheetViews>
    <sheetView workbookViewId="0">
      <pane ySplit="1" topLeftCell="A2" activePane="bottomLeft" state="frozen"/>
      <selection pane="bottomLeft" activeCell="G4" sqref="G4"/>
    </sheetView>
  </sheetViews>
  <sheetFormatPr defaultRowHeight="15"/>
  <cols>
    <col min="1" max="1" width="11.42578125" customWidth="1"/>
    <col min="2" max="2" width="12.5703125" customWidth="1"/>
    <col min="3" max="3" width="10.7109375" customWidth="1"/>
    <col min="4" max="4" width="10.28515625" customWidth="1"/>
    <col min="5" max="5" width="26.42578125" customWidth="1"/>
    <col min="6" max="6" width="59" customWidth="1"/>
    <col min="7" max="7" width="23.7109375" customWidth="1"/>
    <col min="8" max="8" width="56.7109375" customWidth="1"/>
  </cols>
  <sheetData>
    <row r="1" spans="1:8" ht="39.75" customHeight="1">
      <c r="A1" s="8" t="s">
        <v>0</v>
      </c>
      <c r="B1" s="8" t="s">
        <v>1</v>
      </c>
      <c r="C1" s="9" t="s">
        <v>172</v>
      </c>
      <c r="D1" s="8" t="s">
        <v>3</v>
      </c>
      <c r="E1" s="8" t="s">
        <v>5</v>
      </c>
      <c r="F1" s="10" t="s">
        <v>6</v>
      </c>
      <c r="G1" s="10" t="s">
        <v>7</v>
      </c>
      <c r="H1" s="9" t="s">
        <v>8</v>
      </c>
    </row>
    <row r="2" spans="1:8" s="11" customFormat="1" ht="21" customHeight="1">
      <c r="A2" s="86" t="s">
        <v>173</v>
      </c>
      <c r="B2" s="86"/>
      <c r="C2" s="86"/>
      <c r="D2" s="86"/>
      <c r="E2" s="86"/>
      <c r="F2" s="86"/>
      <c r="G2" s="86"/>
      <c r="H2" s="86"/>
    </row>
    <row r="3" spans="1:8" ht="47.25" customHeight="1">
      <c r="A3" s="12" t="s">
        <v>10</v>
      </c>
      <c r="B3" s="13"/>
      <c r="C3" s="12" t="s">
        <v>174</v>
      </c>
      <c r="D3" s="12" t="s">
        <v>175</v>
      </c>
      <c r="E3" s="14" t="s">
        <v>176</v>
      </c>
      <c r="F3" s="15" t="s">
        <v>177</v>
      </c>
      <c r="G3" s="16" t="s">
        <v>11</v>
      </c>
      <c r="H3" s="15" t="s">
        <v>178</v>
      </c>
    </row>
    <row r="4" spans="1:8" ht="47.25" customHeight="1">
      <c r="A4" s="17" t="s">
        <v>10</v>
      </c>
      <c r="B4" s="3"/>
      <c r="C4" s="17" t="s">
        <v>179</v>
      </c>
      <c r="D4" s="17" t="s">
        <v>180</v>
      </c>
      <c r="E4" s="18"/>
      <c r="F4" s="19" t="s">
        <v>181</v>
      </c>
      <c r="G4" s="20" t="s">
        <v>182</v>
      </c>
      <c r="H4" s="19" t="s">
        <v>183</v>
      </c>
    </row>
    <row r="5" spans="1:8" ht="90">
      <c r="A5" s="12" t="s">
        <v>10</v>
      </c>
      <c r="B5" s="13"/>
      <c r="C5" s="12" t="s">
        <v>174</v>
      </c>
      <c r="D5" s="12" t="s">
        <v>175</v>
      </c>
      <c r="E5" s="14" t="s">
        <v>184</v>
      </c>
      <c r="F5" s="15" t="s">
        <v>185</v>
      </c>
      <c r="G5" s="16" t="s">
        <v>186</v>
      </c>
      <c r="H5" s="15" t="s">
        <v>187</v>
      </c>
    </row>
    <row r="6" spans="1:8" ht="47.25" customHeight="1">
      <c r="A6" s="17" t="s">
        <v>10</v>
      </c>
      <c r="B6" s="3"/>
      <c r="C6" s="17" t="s">
        <v>179</v>
      </c>
      <c r="D6" s="17" t="s">
        <v>180</v>
      </c>
      <c r="E6" s="18"/>
      <c r="F6" s="19" t="s">
        <v>181</v>
      </c>
      <c r="G6" s="20" t="s">
        <v>182</v>
      </c>
      <c r="H6" s="19" t="s">
        <v>183</v>
      </c>
    </row>
    <row r="7" spans="1:8" ht="54" customHeight="1">
      <c r="A7" s="12" t="s">
        <v>10</v>
      </c>
      <c r="B7" s="13"/>
      <c r="C7" s="12" t="s">
        <v>174</v>
      </c>
      <c r="D7" s="12" t="s">
        <v>175</v>
      </c>
      <c r="E7" s="14" t="s">
        <v>188</v>
      </c>
      <c r="F7" s="14" t="s">
        <v>188</v>
      </c>
      <c r="G7" s="16" t="s">
        <v>10</v>
      </c>
      <c r="H7" s="15" t="s">
        <v>189</v>
      </c>
    </row>
    <row r="8" spans="1:8" ht="47.25" customHeight="1">
      <c r="A8" s="17" t="s">
        <v>10</v>
      </c>
      <c r="B8" s="3"/>
      <c r="C8" s="17" t="s">
        <v>179</v>
      </c>
      <c r="D8" s="17" t="s">
        <v>180</v>
      </c>
      <c r="E8" s="18"/>
      <c r="F8" s="19" t="s">
        <v>181</v>
      </c>
      <c r="G8" s="20" t="s">
        <v>182</v>
      </c>
      <c r="H8" s="19" t="s">
        <v>183</v>
      </c>
    </row>
    <row r="9" spans="1:8" ht="75">
      <c r="A9" s="12" t="s">
        <v>10</v>
      </c>
      <c r="B9" s="13"/>
      <c r="C9" s="12" t="s">
        <v>174</v>
      </c>
      <c r="D9" s="12" t="s">
        <v>175</v>
      </c>
      <c r="E9" s="14" t="s">
        <v>190</v>
      </c>
      <c r="F9" s="15" t="s">
        <v>191</v>
      </c>
      <c r="G9" s="16" t="s">
        <v>186</v>
      </c>
      <c r="H9" s="15" t="s">
        <v>192</v>
      </c>
    </row>
    <row r="10" spans="1:8" ht="47.25" customHeight="1">
      <c r="A10" s="17" t="s">
        <v>10</v>
      </c>
      <c r="B10" s="3"/>
      <c r="C10" s="17" t="s">
        <v>179</v>
      </c>
      <c r="D10" s="17" t="s">
        <v>180</v>
      </c>
      <c r="E10" s="18"/>
      <c r="F10" s="19" t="s">
        <v>181</v>
      </c>
      <c r="G10" s="20" t="s">
        <v>182</v>
      </c>
      <c r="H10" s="19" t="s">
        <v>183</v>
      </c>
    </row>
    <row r="11" spans="1:8" ht="60">
      <c r="A11" s="12" t="s">
        <v>10</v>
      </c>
      <c r="B11" s="13"/>
      <c r="C11" s="12" t="s">
        <v>174</v>
      </c>
      <c r="D11" s="12" t="s">
        <v>175</v>
      </c>
      <c r="E11" s="14" t="s">
        <v>193</v>
      </c>
      <c r="F11" s="15" t="s">
        <v>194</v>
      </c>
      <c r="G11" s="16" t="s">
        <v>10</v>
      </c>
      <c r="H11" s="15" t="s">
        <v>195</v>
      </c>
    </row>
    <row r="12" spans="1:8" ht="47.25" customHeight="1">
      <c r="A12" s="17" t="s">
        <v>10</v>
      </c>
      <c r="B12" s="3"/>
      <c r="C12" s="17" t="s">
        <v>179</v>
      </c>
      <c r="D12" s="17" t="s">
        <v>180</v>
      </c>
      <c r="E12" s="18"/>
      <c r="F12" s="19" t="s">
        <v>181</v>
      </c>
      <c r="G12" s="20" t="s">
        <v>182</v>
      </c>
      <c r="H12" s="19" t="s">
        <v>183</v>
      </c>
    </row>
    <row r="13" spans="1:8" ht="33" customHeight="1">
      <c r="A13" s="86" t="s">
        <v>196</v>
      </c>
      <c r="B13" s="86"/>
      <c r="C13" s="86"/>
      <c r="D13" s="86"/>
      <c r="E13" s="86"/>
      <c r="F13" s="86"/>
      <c r="G13" s="86"/>
      <c r="H13" s="86"/>
    </row>
    <row r="14" spans="1:8" ht="42.75" customHeight="1">
      <c r="A14" s="3"/>
      <c r="B14" s="3"/>
      <c r="C14" s="5"/>
      <c r="D14" s="3"/>
      <c r="E14" s="21"/>
      <c r="F14" s="19"/>
      <c r="G14" s="11"/>
    </row>
  </sheetData>
  <mergeCells count="2">
    <mergeCell ref="A2:H2"/>
    <mergeCell ref="A13:H1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B423E-7806-4CDE-BD55-22BDD30F0DC8}">
  <dimension ref="A1:H39"/>
  <sheetViews>
    <sheetView topLeftCell="A23" zoomScale="110" zoomScaleNormal="110" workbookViewId="0">
      <selection activeCell="G3" sqref="G3"/>
    </sheetView>
  </sheetViews>
  <sheetFormatPr defaultRowHeight="15"/>
  <cols>
    <col min="1" max="1" width="12.42578125" bestFit="1" customWidth="1"/>
    <col min="2" max="2" width="12.7109375" customWidth="1"/>
    <col min="3" max="3" width="15" customWidth="1"/>
    <col min="4" max="4" width="17" bestFit="1" customWidth="1"/>
    <col min="5" max="5" width="13.42578125" bestFit="1" customWidth="1"/>
    <col min="6" max="6" width="59" customWidth="1"/>
    <col min="7" max="7" width="25.5703125" customWidth="1"/>
    <col min="8" max="8" width="97.28515625" customWidth="1"/>
  </cols>
  <sheetData>
    <row r="1" spans="1:8" ht="39.75" customHeight="1">
      <c r="A1" s="8" t="s">
        <v>0</v>
      </c>
      <c r="B1" s="8" t="s">
        <v>1</v>
      </c>
      <c r="C1" s="9" t="s">
        <v>172</v>
      </c>
      <c r="D1" s="8" t="s">
        <v>3</v>
      </c>
      <c r="E1" s="8" t="s">
        <v>5</v>
      </c>
      <c r="F1" s="10" t="s">
        <v>6</v>
      </c>
      <c r="G1" s="10" t="s">
        <v>7</v>
      </c>
      <c r="H1" s="9" t="s">
        <v>8</v>
      </c>
    </row>
    <row r="2" spans="1:8" ht="30" customHeight="1">
      <c r="A2" s="86" t="s">
        <v>197</v>
      </c>
      <c r="B2" s="86"/>
      <c r="C2" s="86"/>
      <c r="D2" s="86"/>
      <c r="E2" s="86"/>
      <c r="F2" s="86"/>
      <c r="G2" s="86"/>
      <c r="H2" s="86"/>
    </row>
    <row r="3" spans="1:8" ht="30">
      <c r="A3" s="34" t="s">
        <v>11</v>
      </c>
      <c r="B3" s="34"/>
      <c r="C3" s="34" t="s">
        <v>11</v>
      </c>
      <c r="D3" s="34" t="s">
        <v>198</v>
      </c>
      <c r="E3" s="38" t="s">
        <v>199</v>
      </c>
      <c r="F3" s="39" t="s">
        <v>200</v>
      </c>
      <c r="G3" s="40">
        <f>SUM((G11*G12),(G29*G30))</f>
        <v>148.49999999999997</v>
      </c>
      <c r="H3" s="40" t="s">
        <v>201</v>
      </c>
    </row>
    <row r="4" spans="1:8" ht="46.5" customHeight="1">
      <c r="A4" s="86" t="s">
        <v>202</v>
      </c>
      <c r="B4" s="86"/>
      <c r="C4" s="86"/>
      <c r="D4" s="86"/>
      <c r="E4" s="86"/>
      <c r="F4" s="86"/>
      <c r="G4" s="86"/>
      <c r="H4" s="86"/>
    </row>
    <row r="5" spans="1:8" ht="33" customHeight="1">
      <c r="A5" t="s">
        <v>10</v>
      </c>
      <c r="C5" t="s">
        <v>10</v>
      </c>
      <c r="D5" t="s">
        <v>12</v>
      </c>
      <c r="E5" s="41" t="s">
        <v>203</v>
      </c>
      <c r="F5" s="42" t="s">
        <v>204</v>
      </c>
      <c r="G5" t="s">
        <v>205</v>
      </c>
    </row>
    <row r="6" spans="1:8">
      <c r="A6" t="s">
        <v>10</v>
      </c>
      <c r="C6" t="s">
        <v>10</v>
      </c>
      <c r="D6" t="s">
        <v>12</v>
      </c>
      <c r="F6" s="42" t="s">
        <v>206</v>
      </c>
      <c r="G6" t="s">
        <v>207</v>
      </c>
    </row>
    <row r="7" spans="1:8" ht="60">
      <c r="A7" s="31" t="s">
        <v>10</v>
      </c>
      <c r="B7" s="31"/>
      <c r="C7" s="31" t="s">
        <v>10</v>
      </c>
      <c r="D7" s="31" t="s">
        <v>208</v>
      </c>
      <c r="E7" s="31"/>
      <c r="F7" s="43" t="s">
        <v>209</v>
      </c>
      <c r="G7" s="31" t="s">
        <v>210</v>
      </c>
      <c r="H7" s="84" t="s">
        <v>211</v>
      </c>
    </row>
    <row r="8" spans="1:8" ht="30">
      <c r="A8" s="31" t="s">
        <v>10</v>
      </c>
      <c r="B8" s="31"/>
      <c r="C8" s="31" t="s">
        <v>10</v>
      </c>
      <c r="D8" s="31" t="s">
        <v>208</v>
      </c>
      <c r="E8" s="31"/>
      <c r="F8" s="43" t="s">
        <v>212</v>
      </c>
      <c r="G8" s="31" t="s">
        <v>213</v>
      </c>
      <c r="H8" s="32" t="s">
        <v>214</v>
      </c>
    </row>
    <row r="9" spans="1:8" ht="21">
      <c r="A9" s="87" t="s">
        <v>215</v>
      </c>
      <c r="B9" s="87"/>
      <c r="C9" s="87"/>
      <c r="D9" s="87"/>
      <c r="E9" s="87"/>
      <c r="F9" s="87"/>
      <c r="G9" s="87"/>
      <c r="H9" s="87"/>
    </row>
    <row r="10" spans="1:8" ht="30">
      <c r="A10" s="34" t="s">
        <v>11</v>
      </c>
      <c r="B10" s="34"/>
      <c r="C10" s="34" t="s">
        <v>11</v>
      </c>
      <c r="D10" s="34" t="s">
        <v>198</v>
      </c>
      <c r="E10" s="44" t="s">
        <v>216</v>
      </c>
      <c r="F10" s="39" t="s">
        <v>217</v>
      </c>
      <c r="G10" s="40">
        <f>G11*G12</f>
        <v>36.666666666666664</v>
      </c>
      <c r="H10" s="40"/>
    </row>
    <row r="11" spans="1:8" ht="30">
      <c r="A11" t="s">
        <v>10</v>
      </c>
      <c r="C11" t="s">
        <v>10</v>
      </c>
      <c r="D11" t="s">
        <v>97</v>
      </c>
      <c r="E11" s="45" t="s">
        <v>218</v>
      </c>
      <c r="F11" s="42" t="s">
        <v>219</v>
      </c>
      <c r="G11" s="11">
        <v>20</v>
      </c>
      <c r="H11" s="11"/>
    </row>
    <row r="12" spans="1:8" ht="30">
      <c r="A12" s="34" t="s">
        <v>10</v>
      </c>
      <c r="B12" s="34"/>
      <c r="C12" s="34" t="s">
        <v>11</v>
      </c>
      <c r="D12" s="34" t="s">
        <v>198</v>
      </c>
      <c r="E12" s="46" t="s">
        <v>220</v>
      </c>
      <c r="F12" s="39" t="s">
        <v>221</v>
      </c>
      <c r="G12" s="40">
        <f>G14</f>
        <v>1.8333333333333333</v>
      </c>
      <c r="H12" s="47" t="s">
        <v>222</v>
      </c>
    </row>
    <row r="13" spans="1:8" ht="21">
      <c r="A13" s="87" t="s">
        <v>223</v>
      </c>
      <c r="B13" s="87"/>
      <c r="C13" s="87"/>
      <c r="D13" s="87"/>
      <c r="E13" s="87"/>
      <c r="F13" s="87"/>
      <c r="G13" s="87"/>
      <c r="H13" s="87"/>
    </row>
    <row r="14" spans="1:8" ht="30">
      <c r="A14" s="34" t="s">
        <v>11</v>
      </c>
      <c r="B14" s="34"/>
      <c r="C14" s="34" t="s">
        <v>11</v>
      </c>
      <c r="D14" s="34" t="s">
        <v>198</v>
      </c>
      <c r="E14" s="44" t="s">
        <v>220</v>
      </c>
      <c r="F14" s="39" t="s">
        <v>224</v>
      </c>
      <c r="G14" s="40">
        <f>G16*(44/12)</f>
        <v>1.8333333333333333</v>
      </c>
      <c r="H14" s="40" t="s">
        <v>225</v>
      </c>
    </row>
    <row r="15" spans="1:8" ht="30">
      <c r="A15" s="34" t="s">
        <v>11</v>
      </c>
      <c r="B15" s="34"/>
      <c r="C15" s="34" t="s">
        <v>11</v>
      </c>
      <c r="D15" s="34" t="s">
        <v>198</v>
      </c>
      <c r="E15" s="44" t="s">
        <v>220</v>
      </c>
      <c r="F15" s="39" t="s">
        <v>226</v>
      </c>
      <c r="G15" s="40">
        <f>G16*G17*(44/12)</f>
        <v>3.6666666666666665</v>
      </c>
      <c r="H15" s="40" t="s">
        <v>227</v>
      </c>
    </row>
    <row r="16" spans="1:8" ht="30">
      <c r="A16" t="s">
        <v>10</v>
      </c>
      <c r="C16" t="s">
        <v>10</v>
      </c>
      <c r="D16" t="s">
        <v>97</v>
      </c>
      <c r="E16" s="45" t="s">
        <v>228</v>
      </c>
      <c r="F16" s="42" t="s">
        <v>229</v>
      </c>
      <c r="G16" s="11">
        <v>0.5</v>
      </c>
      <c r="H16" s="11"/>
    </row>
    <row r="17" spans="1:8" ht="30">
      <c r="A17" t="s">
        <v>10</v>
      </c>
      <c r="C17" t="s">
        <v>10</v>
      </c>
      <c r="D17" t="s">
        <v>97</v>
      </c>
      <c r="E17" s="45" t="s">
        <v>230</v>
      </c>
      <c r="F17" s="42" t="s">
        <v>231</v>
      </c>
      <c r="G17" s="11">
        <v>2</v>
      </c>
      <c r="H17" s="11"/>
    </row>
    <row r="18" spans="1:8" ht="21">
      <c r="A18" s="87" t="s">
        <v>232</v>
      </c>
      <c r="B18" s="87"/>
      <c r="C18" s="87"/>
      <c r="D18" s="87"/>
      <c r="E18" s="87"/>
      <c r="F18" s="87"/>
      <c r="G18" s="87"/>
      <c r="H18" s="87"/>
    </row>
    <row r="19" spans="1:8" ht="30">
      <c r="A19" s="34" t="s">
        <v>11</v>
      </c>
      <c r="B19" s="34"/>
      <c r="C19" s="34" t="s">
        <v>11</v>
      </c>
      <c r="D19" s="34" t="s">
        <v>198</v>
      </c>
      <c r="E19" s="44" t="s">
        <v>220</v>
      </c>
      <c r="F19" s="47" t="s">
        <v>221</v>
      </c>
      <c r="G19" s="40">
        <f>G20*G21</f>
        <v>11.15</v>
      </c>
      <c r="H19" s="40"/>
    </row>
    <row r="20" spans="1:8" ht="30">
      <c r="A20" t="s">
        <v>10</v>
      </c>
      <c r="C20" t="s">
        <v>10</v>
      </c>
      <c r="D20" t="s">
        <v>97</v>
      </c>
      <c r="E20" s="45" t="s">
        <v>233</v>
      </c>
      <c r="F20" s="4" t="s">
        <v>234</v>
      </c>
      <c r="G20" s="11">
        <v>0.5</v>
      </c>
      <c r="H20" s="11"/>
    </row>
    <row r="21" spans="1:8" ht="30">
      <c r="A21" t="s">
        <v>10</v>
      </c>
      <c r="C21" t="s">
        <v>10</v>
      </c>
      <c r="D21" t="s">
        <v>97</v>
      </c>
      <c r="E21" s="45" t="s">
        <v>235</v>
      </c>
      <c r="F21" s="4" t="s">
        <v>236</v>
      </c>
      <c r="G21" s="11">
        <v>22.3</v>
      </c>
      <c r="H21" s="11"/>
    </row>
    <row r="22" spans="1:8" ht="46.5" customHeight="1">
      <c r="A22" s="86" t="s">
        <v>237</v>
      </c>
      <c r="B22" s="86"/>
      <c r="C22" s="86"/>
      <c r="D22" s="86"/>
      <c r="E22" s="86"/>
      <c r="F22" s="86"/>
      <c r="G22" s="86"/>
      <c r="H22" s="86"/>
    </row>
    <row r="23" spans="1:8" ht="33" customHeight="1">
      <c r="A23" t="s">
        <v>10</v>
      </c>
      <c r="C23" t="s">
        <v>10</v>
      </c>
      <c r="D23" t="s">
        <v>12</v>
      </c>
      <c r="E23" s="45" t="s">
        <v>203</v>
      </c>
      <c r="F23" s="42" t="s">
        <v>204</v>
      </c>
      <c r="G23" t="s">
        <v>205</v>
      </c>
    </row>
    <row r="24" spans="1:8">
      <c r="A24" t="s">
        <v>10</v>
      </c>
      <c r="C24" t="s">
        <v>10</v>
      </c>
      <c r="D24" t="s">
        <v>12</v>
      </c>
      <c r="E24" s="48"/>
      <c r="F24" s="42" t="s">
        <v>206</v>
      </c>
      <c r="G24" t="s">
        <v>207</v>
      </c>
    </row>
    <row r="25" spans="1:8" ht="60">
      <c r="A25" s="31" t="s">
        <v>10</v>
      </c>
      <c r="B25" s="31"/>
      <c r="C25" s="31" t="s">
        <v>10</v>
      </c>
      <c r="D25" s="31" t="s">
        <v>238</v>
      </c>
      <c r="E25" s="49"/>
      <c r="F25" s="43" t="s">
        <v>209</v>
      </c>
      <c r="G25" s="31" t="s">
        <v>239</v>
      </c>
      <c r="H25" s="84" t="s">
        <v>211</v>
      </c>
    </row>
    <row r="26" spans="1:8" ht="30">
      <c r="A26" s="31" t="s">
        <v>10</v>
      </c>
      <c r="B26" s="31"/>
      <c r="C26" s="31" t="s">
        <v>10</v>
      </c>
      <c r="D26" s="31" t="s">
        <v>238</v>
      </c>
      <c r="E26" s="49"/>
      <c r="F26" s="43" t="s">
        <v>212</v>
      </c>
      <c r="G26" s="31" t="s">
        <v>240</v>
      </c>
      <c r="H26" s="32" t="s">
        <v>214</v>
      </c>
    </row>
    <row r="27" spans="1:8" ht="21">
      <c r="A27" s="87" t="s">
        <v>215</v>
      </c>
      <c r="B27" s="87"/>
      <c r="C27" s="87"/>
      <c r="D27" s="87"/>
      <c r="E27" s="87"/>
      <c r="F27" s="87"/>
      <c r="G27" s="87"/>
      <c r="H27" s="87"/>
    </row>
    <row r="28" spans="1:8" ht="30">
      <c r="A28" s="34" t="s">
        <v>11</v>
      </c>
      <c r="B28" s="34"/>
      <c r="C28" s="34" t="s">
        <v>11</v>
      </c>
      <c r="D28" s="34" t="s">
        <v>198</v>
      </c>
      <c r="E28" s="44" t="s">
        <v>216</v>
      </c>
      <c r="F28" s="39" t="s">
        <v>217</v>
      </c>
      <c r="G28" s="40">
        <f>G29*G30</f>
        <v>111.83333333333331</v>
      </c>
      <c r="H28" s="40"/>
    </row>
    <row r="29" spans="1:8" ht="30">
      <c r="A29" t="s">
        <v>10</v>
      </c>
      <c r="C29" t="s">
        <v>10</v>
      </c>
      <c r="D29" t="s">
        <v>97</v>
      </c>
      <c r="E29" s="45" t="s">
        <v>218</v>
      </c>
      <c r="F29" s="42" t="s">
        <v>219</v>
      </c>
      <c r="G29" s="11">
        <v>10</v>
      </c>
      <c r="H29" s="11"/>
    </row>
    <row r="30" spans="1:8" ht="30">
      <c r="A30" s="34" t="s">
        <v>10</v>
      </c>
      <c r="B30" s="34"/>
      <c r="C30" s="34" t="s">
        <v>10</v>
      </c>
      <c r="D30" s="34" t="s">
        <v>198</v>
      </c>
      <c r="E30" s="46" t="s">
        <v>220</v>
      </c>
      <c r="F30" s="39" t="s">
        <v>221</v>
      </c>
      <c r="G30" s="40">
        <f>G33</f>
        <v>11.183333333333332</v>
      </c>
      <c r="H30" s="47" t="s">
        <v>241</v>
      </c>
    </row>
    <row r="31" spans="1:8" ht="21">
      <c r="A31" s="87" t="s">
        <v>223</v>
      </c>
      <c r="B31" s="87"/>
      <c r="C31" s="87"/>
      <c r="D31" s="87"/>
      <c r="E31" s="87"/>
      <c r="F31" s="87"/>
      <c r="G31" s="87"/>
      <c r="H31" s="87"/>
    </row>
    <row r="32" spans="1:8" ht="30">
      <c r="A32" s="34" t="s">
        <v>11</v>
      </c>
      <c r="B32" s="34"/>
      <c r="C32" s="34" t="s">
        <v>11</v>
      </c>
      <c r="D32" s="34" t="s">
        <v>198</v>
      </c>
      <c r="E32" s="44" t="s">
        <v>220</v>
      </c>
      <c r="F32" s="39" t="s">
        <v>224</v>
      </c>
      <c r="G32" s="40">
        <f>G34*(44/12)</f>
        <v>1.8333333333333333</v>
      </c>
      <c r="H32" s="40" t="s">
        <v>225</v>
      </c>
    </row>
    <row r="33" spans="1:8" ht="30">
      <c r="A33" s="34" t="s">
        <v>11</v>
      </c>
      <c r="B33" s="34"/>
      <c r="C33" s="34" t="s">
        <v>11</v>
      </c>
      <c r="D33" s="34" t="s">
        <v>198</v>
      </c>
      <c r="E33" s="44" t="s">
        <v>220</v>
      </c>
      <c r="F33" s="39" t="s">
        <v>226</v>
      </c>
      <c r="G33" s="40">
        <f>G34*G35*(44/12)</f>
        <v>11.183333333333332</v>
      </c>
      <c r="H33" s="40" t="s">
        <v>227</v>
      </c>
    </row>
    <row r="34" spans="1:8" ht="30">
      <c r="A34" t="s">
        <v>10</v>
      </c>
      <c r="C34" t="s">
        <v>10</v>
      </c>
      <c r="D34" t="s">
        <v>97</v>
      </c>
      <c r="E34" s="45" t="s">
        <v>228</v>
      </c>
      <c r="F34" s="42" t="s">
        <v>229</v>
      </c>
      <c r="G34" s="11">
        <v>0.5</v>
      </c>
      <c r="H34" s="11"/>
    </row>
    <row r="35" spans="1:8" ht="30">
      <c r="A35" t="s">
        <v>10</v>
      </c>
      <c r="C35" t="s">
        <v>10</v>
      </c>
      <c r="D35" t="s">
        <v>97</v>
      </c>
      <c r="E35" s="45" t="s">
        <v>230</v>
      </c>
      <c r="F35" s="42" t="s">
        <v>231</v>
      </c>
      <c r="G35" s="11">
        <v>6.1</v>
      </c>
      <c r="H35" s="11"/>
    </row>
    <row r="36" spans="1:8" ht="21">
      <c r="A36" s="87" t="s">
        <v>232</v>
      </c>
      <c r="B36" s="87"/>
      <c r="C36" s="87"/>
      <c r="D36" s="87"/>
      <c r="E36" s="87"/>
      <c r="F36" s="87"/>
      <c r="G36" s="87"/>
      <c r="H36" s="87"/>
    </row>
    <row r="37" spans="1:8" ht="30">
      <c r="A37" s="34" t="s">
        <v>11</v>
      </c>
      <c r="B37" s="34"/>
      <c r="C37" s="34" t="s">
        <v>11</v>
      </c>
      <c r="D37" s="34" t="s">
        <v>198</v>
      </c>
      <c r="E37" s="44" t="s">
        <v>220</v>
      </c>
      <c r="F37" s="39" t="s">
        <v>221</v>
      </c>
      <c r="G37" s="40">
        <f>G38*G39</f>
        <v>11.15</v>
      </c>
      <c r="H37" s="40"/>
    </row>
    <row r="38" spans="1:8" ht="30">
      <c r="A38" t="s">
        <v>10</v>
      </c>
      <c r="C38" t="s">
        <v>10</v>
      </c>
      <c r="D38" t="s">
        <v>97</v>
      </c>
      <c r="E38" s="45" t="s">
        <v>233</v>
      </c>
      <c r="F38" s="42" t="s">
        <v>234</v>
      </c>
      <c r="G38" s="11">
        <v>0.5</v>
      </c>
      <c r="H38" s="11"/>
    </row>
    <row r="39" spans="1:8" ht="30">
      <c r="A39" t="s">
        <v>10</v>
      </c>
      <c r="C39" t="s">
        <v>10</v>
      </c>
      <c r="D39" t="s">
        <v>97</v>
      </c>
      <c r="E39" s="45" t="s">
        <v>235</v>
      </c>
      <c r="F39" s="42" t="s">
        <v>236</v>
      </c>
      <c r="G39" s="11">
        <v>22.3</v>
      </c>
      <c r="H39" s="11"/>
    </row>
  </sheetData>
  <mergeCells count="9">
    <mergeCell ref="A27:H27"/>
    <mergeCell ref="A31:H31"/>
    <mergeCell ref="A36:H36"/>
    <mergeCell ref="A2:H2"/>
    <mergeCell ref="A4:H4"/>
    <mergeCell ref="A9:H9"/>
    <mergeCell ref="A13:H13"/>
    <mergeCell ref="A18:H18"/>
    <mergeCell ref="A22:H22"/>
  </mergeCells>
  <dataValidations count="2">
    <dataValidation type="list" allowBlank="1" showInputMessage="1" showErrorMessage="1" sqref="G8 G26" xr:uid="{DB456331-E3DA-4FC5-AD98-AE8AAC85E897}">
      <formula1>"Mass,Volume"</formula1>
    </dataValidation>
    <dataValidation type="list" allowBlank="1" showInputMessage="1" showErrorMessage="1" sqref="G7 G25" xr:uid="{C39FF18B-6F16-4B4C-B22B-493D708DCB51}">
      <formula1>"Option A,Option B"</formula1>
    </dataValidation>
  </dataValidations>
  <pageMargins left="0.7" right="0.7" top="0.75" bottom="0.75" header="0.3" footer="0.3"/>
  <pageSetup scale="34"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BFD7C-E2A5-46B9-9806-0DFF564511FF}">
  <dimension ref="A1:H47"/>
  <sheetViews>
    <sheetView topLeftCell="C1" zoomScaleNormal="100" workbookViewId="0">
      <pane ySplit="1" topLeftCell="A34" activePane="bottomLeft" state="frozen"/>
      <selection pane="bottomLeft" activeCell="G37" sqref="G37"/>
      <selection activeCell="G10" sqref="G10"/>
    </sheetView>
  </sheetViews>
  <sheetFormatPr defaultRowHeight="15"/>
  <cols>
    <col min="1" max="1" width="12.42578125" bestFit="1" customWidth="1"/>
    <col min="2" max="2" width="13.140625" bestFit="1" customWidth="1"/>
    <col min="3" max="3" width="11.7109375" bestFit="1" customWidth="1"/>
    <col min="4" max="4" width="17.140625" bestFit="1" customWidth="1"/>
    <col min="5" max="5" width="17.28515625" bestFit="1" customWidth="1"/>
    <col min="6" max="6" width="84" customWidth="1"/>
    <col min="7" max="7" width="22.85546875" customWidth="1"/>
    <col min="8" max="8" width="94.5703125" customWidth="1"/>
  </cols>
  <sheetData>
    <row r="1" spans="1:8" ht="39.75" customHeight="1">
      <c r="A1" s="8" t="s">
        <v>0</v>
      </c>
      <c r="B1" s="8" t="s">
        <v>1</v>
      </c>
      <c r="C1" s="9" t="s">
        <v>172</v>
      </c>
      <c r="D1" s="8" t="s">
        <v>3</v>
      </c>
      <c r="E1" s="8" t="s">
        <v>5</v>
      </c>
      <c r="F1" s="10" t="s">
        <v>6</v>
      </c>
      <c r="G1" s="10" t="s">
        <v>7</v>
      </c>
      <c r="H1" s="9" t="s">
        <v>8</v>
      </c>
    </row>
    <row r="2" spans="1:8" ht="30" customHeight="1">
      <c r="A2" s="86" t="s">
        <v>242</v>
      </c>
      <c r="B2" s="86"/>
      <c r="C2" s="86"/>
      <c r="D2" s="86"/>
      <c r="E2" s="86"/>
      <c r="F2" s="86"/>
      <c r="G2" s="86"/>
      <c r="H2" s="86"/>
    </row>
    <row r="3" spans="1:8" ht="33" customHeight="1">
      <c r="A3" s="88" t="s">
        <v>243</v>
      </c>
      <c r="B3" s="88"/>
      <c r="C3" s="88"/>
      <c r="D3" s="88"/>
      <c r="E3" s="88"/>
      <c r="F3" s="88"/>
      <c r="G3" s="88"/>
      <c r="H3" s="88"/>
    </row>
    <row r="4" spans="1:8" s="53" customFormat="1" ht="210.75">
      <c r="A4" s="50" t="s">
        <v>10</v>
      </c>
      <c r="B4" s="50"/>
      <c r="C4" s="50" t="s">
        <v>11</v>
      </c>
      <c r="D4" s="50" t="s">
        <v>238</v>
      </c>
      <c r="E4" s="50"/>
      <c r="F4" s="51" t="s">
        <v>244</v>
      </c>
      <c r="G4" s="51" t="s">
        <v>245</v>
      </c>
      <c r="H4" s="52" t="s">
        <v>246</v>
      </c>
    </row>
    <row r="5" spans="1:8" ht="30.75" customHeight="1">
      <c r="A5" s="89" t="s">
        <v>247</v>
      </c>
      <c r="B5" s="89"/>
      <c r="C5" s="89"/>
      <c r="D5" s="89"/>
      <c r="E5" s="89"/>
      <c r="F5" s="89"/>
      <c r="G5" s="89"/>
      <c r="H5" s="89"/>
    </row>
    <row r="6" spans="1:8" ht="23.25">
      <c r="A6" s="54" t="s">
        <v>11</v>
      </c>
      <c r="B6" s="54"/>
      <c r="C6" s="54" t="s">
        <v>11</v>
      </c>
      <c r="D6" s="54" t="s">
        <v>198</v>
      </c>
      <c r="E6" s="44" t="s">
        <v>248</v>
      </c>
      <c r="F6" s="35" t="s">
        <v>249</v>
      </c>
      <c r="G6" s="40">
        <f>SUM(G8*G7*(1+G9))</f>
        <v>5.1951093600000009</v>
      </c>
      <c r="H6" s="40"/>
    </row>
    <row r="7" spans="1:8" ht="23.25">
      <c r="A7" s="54" t="s">
        <v>11</v>
      </c>
      <c r="B7" s="54"/>
      <c r="C7" s="54" t="s">
        <v>11</v>
      </c>
      <c r="D7" s="54" t="s">
        <v>198</v>
      </c>
      <c r="E7" s="44" t="s">
        <v>250</v>
      </c>
      <c r="F7" s="35" t="s">
        <v>251</v>
      </c>
      <c r="G7" s="40">
        <f>G37</f>
        <v>1.7670440000000003</v>
      </c>
      <c r="H7" s="35" t="s">
        <v>252</v>
      </c>
    </row>
    <row r="8" spans="1:8" ht="30">
      <c r="A8" s="53" t="s">
        <v>10</v>
      </c>
      <c r="B8" s="53"/>
      <c r="C8" s="53" t="s">
        <v>10</v>
      </c>
      <c r="D8" s="53" t="s">
        <v>97</v>
      </c>
      <c r="E8" s="45" t="s">
        <v>253</v>
      </c>
      <c r="F8" s="4" t="s">
        <v>254</v>
      </c>
      <c r="G8" s="11">
        <v>2.8</v>
      </c>
    </row>
    <row r="9" spans="1:8" ht="30">
      <c r="A9" s="53" t="s">
        <v>10</v>
      </c>
      <c r="B9" s="53"/>
      <c r="C9" s="53" t="s">
        <v>10</v>
      </c>
      <c r="D9" s="53" t="s">
        <v>97</v>
      </c>
      <c r="E9" s="45" t="s">
        <v>255</v>
      </c>
      <c r="F9" s="4" t="s">
        <v>256</v>
      </c>
      <c r="G9" s="11">
        <v>0.05</v>
      </c>
    </row>
    <row r="10" spans="1:8" ht="21" customHeight="1">
      <c r="A10" s="53" t="s">
        <v>10</v>
      </c>
      <c r="B10" s="53"/>
      <c r="C10" s="53" t="s">
        <v>10</v>
      </c>
      <c r="D10" s="53" t="s">
        <v>12</v>
      </c>
      <c r="E10" s="55" t="s">
        <v>257</v>
      </c>
      <c r="F10" t="s">
        <v>258</v>
      </c>
      <c r="G10" s="11">
        <v>0</v>
      </c>
    </row>
    <row r="11" spans="1:8" ht="26.25">
      <c r="A11" s="54" t="s">
        <v>11</v>
      </c>
      <c r="B11" s="54"/>
      <c r="C11" s="54" t="s">
        <v>11</v>
      </c>
      <c r="D11" s="54" t="s">
        <v>198</v>
      </c>
      <c r="E11" s="44" t="s">
        <v>259</v>
      </c>
      <c r="F11" s="35" t="s">
        <v>260</v>
      </c>
      <c r="G11" s="40">
        <f>SUM(G13*G12*(1+G14))</f>
        <v>7.978203660000001</v>
      </c>
      <c r="H11" s="40"/>
    </row>
    <row r="12" spans="1:8" ht="26.25">
      <c r="A12" s="54" t="s">
        <v>11</v>
      </c>
      <c r="B12" s="54"/>
      <c r="C12" s="54" t="s">
        <v>11</v>
      </c>
      <c r="D12" s="54" t="s">
        <v>198</v>
      </c>
      <c r="E12" s="44" t="s">
        <v>261</v>
      </c>
      <c r="F12" s="35" t="s">
        <v>262</v>
      </c>
      <c r="G12" s="40">
        <f>G37</f>
        <v>1.7670440000000003</v>
      </c>
      <c r="H12" s="35" t="s">
        <v>252</v>
      </c>
    </row>
    <row r="13" spans="1:8" ht="30">
      <c r="A13" s="53" t="s">
        <v>10</v>
      </c>
      <c r="B13" s="53"/>
      <c r="C13" s="53" t="s">
        <v>10</v>
      </c>
      <c r="D13" s="53" t="s">
        <v>97</v>
      </c>
      <c r="E13" s="45" t="s">
        <v>263</v>
      </c>
      <c r="F13" s="4" t="s">
        <v>264</v>
      </c>
      <c r="G13" s="11">
        <v>4.3</v>
      </c>
    </row>
    <row r="14" spans="1:8" ht="30">
      <c r="A14" s="53" t="s">
        <v>10</v>
      </c>
      <c r="B14" s="53"/>
      <c r="C14" s="53" t="s">
        <v>10</v>
      </c>
      <c r="D14" s="53" t="s">
        <v>97</v>
      </c>
      <c r="E14" s="45" t="s">
        <v>265</v>
      </c>
      <c r="F14" s="4" t="s">
        <v>266</v>
      </c>
      <c r="G14" s="11">
        <v>0.05</v>
      </c>
    </row>
    <row r="15" spans="1:8" ht="30" customHeight="1">
      <c r="A15" s="53" t="s">
        <v>10</v>
      </c>
      <c r="B15" s="53"/>
      <c r="C15" s="53" t="s">
        <v>10</v>
      </c>
      <c r="D15" s="53" t="s">
        <v>12</v>
      </c>
      <c r="E15" s="55" t="s">
        <v>267</v>
      </c>
      <c r="F15" t="s">
        <v>268</v>
      </c>
      <c r="G15" s="11">
        <v>0</v>
      </c>
    </row>
    <row r="16" spans="1:8" ht="26.25">
      <c r="A16" s="54" t="s">
        <v>11</v>
      </c>
      <c r="B16" s="54"/>
      <c r="C16" s="54" t="s">
        <v>11</v>
      </c>
      <c r="D16" s="54" t="s">
        <v>198</v>
      </c>
      <c r="E16" s="44" t="s">
        <v>269</v>
      </c>
      <c r="F16" s="35" t="s">
        <v>270</v>
      </c>
      <c r="G16" s="40">
        <f>SUM(G18*G17*(1+G19))</f>
        <v>2.7830943000000006</v>
      </c>
      <c r="H16" s="40"/>
    </row>
    <row r="17" spans="1:8" ht="26.25">
      <c r="A17" s="54" t="s">
        <v>11</v>
      </c>
      <c r="B17" s="54"/>
      <c r="C17" s="54" t="s">
        <v>11</v>
      </c>
      <c r="D17" s="54" t="s">
        <v>198</v>
      </c>
      <c r="E17" s="44" t="s">
        <v>271</v>
      </c>
      <c r="F17" s="35" t="s">
        <v>272</v>
      </c>
      <c r="G17" s="40">
        <f>G37</f>
        <v>1.7670440000000003</v>
      </c>
      <c r="H17" s="35" t="s">
        <v>252</v>
      </c>
    </row>
    <row r="18" spans="1:8" ht="26.25">
      <c r="A18" s="53" t="s">
        <v>10</v>
      </c>
      <c r="B18" s="53"/>
      <c r="C18" s="53" t="s">
        <v>10</v>
      </c>
      <c r="D18" s="53" t="s">
        <v>97</v>
      </c>
      <c r="E18" s="45" t="s">
        <v>273</v>
      </c>
      <c r="F18" s="4" t="s">
        <v>274</v>
      </c>
      <c r="G18" s="11">
        <v>1.5</v>
      </c>
    </row>
    <row r="19" spans="1:8" ht="30">
      <c r="A19" s="53" t="s">
        <v>10</v>
      </c>
      <c r="B19" s="53"/>
      <c r="C19" s="53" t="s">
        <v>10</v>
      </c>
      <c r="D19" s="53" t="s">
        <v>97</v>
      </c>
      <c r="E19" s="45" t="s">
        <v>275</v>
      </c>
      <c r="F19" s="4" t="s">
        <v>276</v>
      </c>
      <c r="G19" s="11">
        <v>0.05</v>
      </c>
    </row>
    <row r="20" spans="1:8" ht="24" customHeight="1">
      <c r="A20" s="53" t="s">
        <v>10</v>
      </c>
      <c r="B20" s="53"/>
      <c r="C20" s="53" t="s">
        <v>10</v>
      </c>
      <c r="D20" s="53" t="s">
        <v>12</v>
      </c>
      <c r="E20" s="55" t="s">
        <v>277</v>
      </c>
      <c r="F20" t="s">
        <v>278</v>
      </c>
      <c r="G20" s="11">
        <v>0</v>
      </c>
    </row>
    <row r="21" spans="1:8" ht="36" customHeight="1">
      <c r="A21" s="90" t="s">
        <v>279</v>
      </c>
      <c r="B21" s="90"/>
      <c r="C21" s="90"/>
      <c r="D21" s="90"/>
      <c r="E21" s="90"/>
      <c r="F21" s="90"/>
      <c r="G21" s="90"/>
      <c r="H21" s="90"/>
    </row>
    <row r="22" spans="1:8" ht="28.5" customHeight="1">
      <c r="A22" s="34" t="s">
        <v>11</v>
      </c>
      <c r="B22" s="34"/>
      <c r="C22" s="34" t="s">
        <v>11</v>
      </c>
      <c r="D22" s="34" t="s">
        <v>198</v>
      </c>
      <c r="E22" s="44" t="s">
        <v>280</v>
      </c>
      <c r="F22" s="35" t="s">
        <v>281</v>
      </c>
      <c r="G22" s="40">
        <f>11400*1.3*G24</f>
        <v>0</v>
      </c>
      <c r="H22" s="40"/>
    </row>
    <row r="23" spans="1:8" ht="28.5" customHeight="1">
      <c r="A23" s="34" t="s">
        <v>11</v>
      </c>
      <c r="B23" s="34"/>
      <c r="C23" s="34" t="s">
        <v>11</v>
      </c>
      <c r="D23" s="34" t="s">
        <v>198</v>
      </c>
      <c r="E23" s="44" t="s">
        <v>282</v>
      </c>
      <c r="F23" s="35" t="s">
        <v>283</v>
      </c>
      <c r="G23" s="40">
        <f>11400*1.3*G26</f>
        <v>0</v>
      </c>
      <c r="H23" s="40"/>
    </row>
    <row r="24" spans="1:8" ht="30">
      <c r="A24" t="s">
        <v>11</v>
      </c>
      <c r="C24" t="s">
        <v>10</v>
      </c>
      <c r="D24" t="s">
        <v>97</v>
      </c>
      <c r="E24" s="45" t="s">
        <v>284</v>
      </c>
      <c r="F24" s="4" t="s">
        <v>285</v>
      </c>
      <c r="G24">
        <v>0</v>
      </c>
    </row>
    <row r="25" spans="1:8" ht="30">
      <c r="A25" t="s">
        <v>10</v>
      </c>
      <c r="C25" t="s">
        <v>10</v>
      </c>
      <c r="D25" t="s">
        <v>12</v>
      </c>
      <c r="E25" s="45" t="s">
        <v>257</v>
      </c>
      <c r="F25" s="4" t="s">
        <v>286</v>
      </c>
      <c r="G25">
        <v>0</v>
      </c>
    </row>
    <row r="26" spans="1:8" ht="30">
      <c r="A26" t="s">
        <v>11</v>
      </c>
      <c r="C26" t="s">
        <v>10</v>
      </c>
      <c r="D26" t="s">
        <v>97</v>
      </c>
      <c r="E26" s="45" t="s">
        <v>287</v>
      </c>
      <c r="F26" s="4" t="s">
        <v>288</v>
      </c>
      <c r="G26">
        <v>0</v>
      </c>
    </row>
    <row r="27" spans="1:8" ht="30">
      <c r="A27" t="s">
        <v>10</v>
      </c>
      <c r="C27" t="s">
        <v>10</v>
      </c>
      <c r="D27" t="s">
        <v>12</v>
      </c>
      <c r="E27" s="45" t="s">
        <v>277</v>
      </c>
      <c r="F27" s="4" t="s">
        <v>289</v>
      </c>
      <c r="G27">
        <v>0</v>
      </c>
    </row>
    <row r="28" spans="1:8" ht="21">
      <c r="A28" s="88" t="s">
        <v>290</v>
      </c>
      <c r="B28" s="88"/>
      <c r="C28" s="88"/>
      <c r="D28" s="88"/>
      <c r="E28" s="88"/>
      <c r="F28" s="88"/>
      <c r="G28" s="88"/>
      <c r="H28" s="88"/>
    </row>
    <row r="29" spans="1:8" ht="92.25" customHeight="1">
      <c r="A29" s="31" t="s">
        <v>10</v>
      </c>
      <c r="B29" s="31"/>
      <c r="C29" s="31" t="s">
        <v>11</v>
      </c>
      <c r="D29" s="31" t="s">
        <v>238</v>
      </c>
      <c r="E29" s="32" t="s">
        <v>291</v>
      </c>
      <c r="F29" s="56" t="s">
        <v>292</v>
      </c>
      <c r="G29" s="31" t="s">
        <v>293</v>
      </c>
      <c r="H29" s="32" t="s">
        <v>294</v>
      </c>
    </row>
    <row r="30" spans="1:8" ht="102" customHeight="1">
      <c r="A30" s="31" t="s">
        <v>10</v>
      </c>
      <c r="B30" s="31"/>
      <c r="C30" s="31" t="s">
        <v>11</v>
      </c>
      <c r="D30" s="31" t="s">
        <v>238</v>
      </c>
      <c r="E30" s="57" t="s">
        <v>295</v>
      </c>
      <c r="F30" s="56" t="s">
        <v>296</v>
      </c>
      <c r="G30" s="57" t="s">
        <v>297</v>
      </c>
      <c r="H30" s="43"/>
    </row>
    <row r="31" spans="1:8" ht="68.25" customHeight="1">
      <c r="A31" s="31" t="s">
        <v>10</v>
      </c>
      <c r="B31" s="31"/>
      <c r="C31" s="31" t="s">
        <v>11</v>
      </c>
      <c r="D31" s="31" t="s">
        <v>238</v>
      </c>
      <c r="E31" s="57" t="s">
        <v>298</v>
      </c>
      <c r="F31" s="56" t="s">
        <v>299</v>
      </c>
      <c r="G31" s="57" t="s">
        <v>11</v>
      </c>
      <c r="H31" s="43" t="s">
        <v>300</v>
      </c>
    </row>
    <row r="32" spans="1:8" ht="70.5" customHeight="1">
      <c r="A32" s="34" t="s">
        <v>11</v>
      </c>
      <c r="B32" s="34"/>
      <c r="C32" s="34" t="s">
        <v>11</v>
      </c>
      <c r="D32" s="34" t="s">
        <v>198</v>
      </c>
      <c r="E32" s="58" t="s">
        <v>301</v>
      </c>
      <c r="F32" s="35" t="s">
        <v>302</v>
      </c>
      <c r="G32" s="40">
        <v>0.25</v>
      </c>
      <c r="H32" s="39" t="s">
        <v>303</v>
      </c>
    </row>
    <row r="33" spans="1:8" ht="31.5" customHeight="1">
      <c r="A33" s="87" t="s">
        <v>304</v>
      </c>
      <c r="B33" s="87"/>
      <c r="C33" s="87"/>
      <c r="D33" s="87"/>
      <c r="E33" s="87"/>
      <c r="F33" s="87"/>
      <c r="G33" s="87"/>
      <c r="H33" s="87"/>
    </row>
    <row r="34" spans="1:8" ht="105">
      <c r="A34" s="31" t="s">
        <v>10</v>
      </c>
      <c r="B34" s="31"/>
      <c r="C34" s="31" t="s">
        <v>11</v>
      </c>
      <c r="D34" s="31" t="s">
        <v>238</v>
      </c>
      <c r="E34" s="56" t="s">
        <v>305</v>
      </c>
      <c r="F34" s="56" t="s">
        <v>306</v>
      </c>
      <c r="G34" s="56" t="s">
        <v>307</v>
      </c>
      <c r="H34" s="56" t="s">
        <v>308</v>
      </c>
    </row>
    <row r="35" spans="1:8" ht="45">
      <c r="A35" s="31" t="s">
        <v>10</v>
      </c>
      <c r="B35" s="31"/>
      <c r="C35" s="31" t="s">
        <v>11</v>
      </c>
      <c r="D35" s="31" t="s">
        <v>238</v>
      </c>
      <c r="E35" s="56" t="s">
        <v>309</v>
      </c>
      <c r="F35" s="56" t="s">
        <v>310</v>
      </c>
      <c r="G35" s="57" t="s">
        <v>311</v>
      </c>
      <c r="H35" s="56" t="s">
        <v>312</v>
      </c>
    </row>
    <row r="36" spans="1:8" ht="90">
      <c r="A36" s="31" t="s">
        <v>10</v>
      </c>
      <c r="B36" s="31"/>
      <c r="C36" s="31" t="s">
        <v>11</v>
      </c>
      <c r="D36" s="31" t="s">
        <v>238</v>
      </c>
      <c r="E36" s="56" t="s">
        <v>313</v>
      </c>
      <c r="F36" s="56" t="s">
        <v>314</v>
      </c>
      <c r="G36" s="56" t="s">
        <v>315</v>
      </c>
      <c r="H36" s="43" t="s">
        <v>316</v>
      </c>
    </row>
    <row r="37" spans="1:8" ht="63" customHeight="1">
      <c r="A37" s="34" t="s">
        <v>11</v>
      </c>
      <c r="B37" s="34"/>
      <c r="C37" s="34" t="s">
        <v>11</v>
      </c>
      <c r="D37" s="34" t="s">
        <v>198</v>
      </c>
      <c r="E37" s="58" t="s">
        <v>301</v>
      </c>
      <c r="F37" s="35" t="s">
        <v>317</v>
      </c>
      <c r="G37" s="40">
        <f>'Tool 05.2 Power Plants'!G3</f>
        <v>1.7670440000000003</v>
      </c>
      <c r="H37" s="40" t="s">
        <v>318</v>
      </c>
    </row>
    <row r="38" spans="1:8" ht="49.5" customHeight="1">
      <c r="A38" s="34" t="s">
        <v>11</v>
      </c>
      <c r="B38" s="34"/>
      <c r="C38" s="34" t="s">
        <v>11</v>
      </c>
      <c r="D38" s="34" t="s">
        <v>198</v>
      </c>
      <c r="E38" s="58" t="s">
        <v>301</v>
      </c>
      <c r="F38" s="35" t="s">
        <v>319</v>
      </c>
      <c r="G38" s="40">
        <f>'Tool 05.2 Power Plants'!G4</f>
        <v>1.7253240000000001</v>
      </c>
      <c r="H38" s="59" t="s">
        <v>320</v>
      </c>
    </row>
    <row r="39" spans="1:8" ht="21">
      <c r="A39" s="87" t="s">
        <v>321</v>
      </c>
      <c r="B39" s="87"/>
      <c r="C39" s="87"/>
      <c r="D39" s="87"/>
      <c r="E39" s="87"/>
      <c r="F39" s="87"/>
      <c r="G39" s="87"/>
      <c r="H39" s="87"/>
    </row>
    <row r="40" spans="1:8" ht="90">
      <c r="A40" s="31" t="s">
        <v>10</v>
      </c>
      <c r="B40" s="31"/>
      <c r="C40" s="31" t="s">
        <v>11</v>
      </c>
      <c r="D40" s="31" t="s">
        <v>238</v>
      </c>
      <c r="E40" s="56" t="s">
        <v>322</v>
      </c>
      <c r="F40" s="56" t="s">
        <v>323</v>
      </c>
      <c r="G40" s="57" t="s">
        <v>210</v>
      </c>
      <c r="H40" s="43" t="s">
        <v>324</v>
      </c>
    </row>
    <row r="41" spans="1:8" ht="45" customHeight="1">
      <c r="A41" s="34" t="s">
        <v>11</v>
      </c>
      <c r="B41" s="34"/>
      <c r="C41" s="34" t="s">
        <v>11</v>
      </c>
      <c r="D41" s="34" t="s">
        <v>198</v>
      </c>
      <c r="E41" s="58" t="s">
        <v>301</v>
      </c>
      <c r="F41" s="35" t="s">
        <v>302</v>
      </c>
      <c r="G41" s="40">
        <v>1.3</v>
      </c>
      <c r="H41" s="40" t="s">
        <v>325</v>
      </c>
    </row>
    <row r="42" spans="1:8" ht="34.5" customHeight="1">
      <c r="A42" s="34" t="s">
        <v>11</v>
      </c>
      <c r="B42" s="34"/>
      <c r="C42" s="34" t="s">
        <v>11</v>
      </c>
      <c r="D42" s="34" t="s">
        <v>198</v>
      </c>
      <c r="E42" s="58" t="s">
        <v>301</v>
      </c>
      <c r="F42" s="35" t="s">
        <v>326</v>
      </c>
      <c r="G42" s="40">
        <v>0.4</v>
      </c>
      <c r="H42" s="40" t="s">
        <v>327</v>
      </c>
    </row>
    <row r="43" spans="1:8" ht="21">
      <c r="A43" s="87" t="s">
        <v>328</v>
      </c>
      <c r="B43" s="87"/>
      <c r="C43" s="87"/>
      <c r="D43" s="87"/>
      <c r="E43" s="87"/>
      <c r="F43" s="87"/>
      <c r="G43" s="87"/>
      <c r="H43" s="87"/>
    </row>
    <row r="44" spans="1:8" ht="225">
      <c r="A44" s="31" t="s">
        <v>10</v>
      </c>
      <c r="B44" s="31"/>
      <c r="C44" s="31" t="s">
        <v>11</v>
      </c>
      <c r="D44" s="31" t="s">
        <v>238</v>
      </c>
      <c r="E44" s="31"/>
      <c r="F44" s="56" t="s">
        <v>329</v>
      </c>
      <c r="G44" s="57" t="s">
        <v>330</v>
      </c>
      <c r="H44" s="32"/>
    </row>
    <row r="45" spans="1:8">
      <c r="A45" s="31" t="s">
        <v>10</v>
      </c>
      <c r="B45" s="31"/>
      <c r="C45" s="31" t="s">
        <v>11</v>
      </c>
      <c r="D45" s="31" t="s">
        <v>89</v>
      </c>
      <c r="E45" s="31"/>
      <c r="F45" s="32" t="s">
        <v>331</v>
      </c>
      <c r="G45" s="32" t="s">
        <v>332</v>
      </c>
      <c r="H45" s="32"/>
    </row>
    <row r="46" spans="1:8" ht="36.75" customHeight="1">
      <c r="A46" s="31" t="s">
        <v>10</v>
      </c>
      <c r="B46" s="31"/>
      <c r="C46" s="31" t="s">
        <v>11</v>
      </c>
      <c r="D46" s="31" t="s">
        <v>89</v>
      </c>
      <c r="E46" s="31"/>
      <c r="F46" s="32" t="s">
        <v>333</v>
      </c>
      <c r="G46" s="32" t="s">
        <v>334</v>
      </c>
      <c r="H46" s="32"/>
    </row>
    <row r="47" spans="1:8" ht="60">
      <c r="A47" s="31" t="s">
        <v>10</v>
      </c>
      <c r="B47" s="31"/>
      <c r="C47" s="31" t="s">
        <v>11</v>
      </c>
      <c r="D47" s="31" t="s">
        <v>89</v>
      </c>
      <c r="E47" s="31"/>
      <c r="F47" s="32" t="s">
        <v>335</v>
      </c>
      <c r="G47" s="32" t="s">
        <v>336</v>
      </c>
      <c r="H47" s="32" t="s">
        <v>337</v>
      </c>
    </row>
  </sheetData>
  <mergeCells count="8">
    <mergeCell ref="A39:H39"/>
    <mergeCell ref="A43:H43"/>
    <mergeCell ref="A2:H2"/>
    <mergeCell ref="A3:H3"/>
    <mergeCell ref="A5:H5"/>
    <mergeCell ref="A21:H21"/>
    <mergeCell ref="A28:H28"/>
    <mergeCell ref="A33:H33"/>
  </mergeCells>
  <dataValidations count="9">
    <dataValidation type="list" allowBlank="1" showInputMessage="1" showErrorMessage="1" sqref="G29" xr:uid="{09078A14-9212-4277-B8D4-D8934623EC77}">
      <formula1>"Option A1,Option A2"</formula1>
    </dataValidation>
    <dataValidation type="list" allowBlank="1" showInputMessage="1" showErrorMessage="1" sqref="G30" xr:uid="{487B7204-698F-4A8D-A2E6-0DF60630609C}">
      <formula1>"Option 2.1,Option 2.2"</formula1>
    </dataValidation>
    <dataValidation type="list" allowBlank="1" showInputMessage="1" showErrorMessage="1" sqref="G31" xr:uid="{15BA0120-E97D-4572-B8E5-E45301F3401A}">
      <formula1>"Yes,No"</formula1>
    </dataValidation>
    <dataValidation type="list" allowBlank="1" showInputMessage="1" showErrorMessage="1" sqref="G4" xr:uid="{A35007E7-6138-4492-8E7D-246148397F7D}">
      <formula1>"A: From the Grid,B: Off-Grid Captive Power Plants,C: From the Grid and Captive Power Plant"</formula1>
    </dataValidation>
    <dataValidation type="list" allowBlank="1" showInputMessage="1" showErrorMessage="1" sqref="G34" xr:uid="{873D4722-BABB-475C-9C91-4BDD50785B8E}">
      <formula1>"Yes: Alternative Approach, No: Generic Approach"</formula1>
    </dataValidation>
    <dataValidation type="list" allowBlank="1" showInputMessage="1" showErrorMessage="1" sqref="G35" xr:uid="{31F01DB5-582C-425B-817C-BA5C60894406}">
      <formula1>"Monitored Data, Default Values"</formula1>
    </dataValidation>
    <dataValidation type="list" allowBlank="1" showInputMessage="1" showErrorMessage="1" sqref="G36" xr:uid="{13A5ECED-113A-4274-8843-0C59FEA92D16}">
      <formula1>"Heat Generation ignored,Fuel consumption between electricity and heat generation"</formula1>
    </dataValidation>
    <dataValidation type="list" allowBlank="1" showInputMessage="1" showErrorMessage="1" sqref="G40" xr:uid="{91DFF7AD-B2CF-4A14-9567-6B0DAD169D6E}">
      <formula1>"Option A,Option B"</formula1>
    </dataValidation>
    <dataValidation type="list" allowBlank="1" showInputMessage="1" showErrorMessage="1" sqref="G44" xr:uid="{0D1B7719-8F4A-47FA-87FE-17D127847F03}">
      <formula1>"Case 1,Case 2, Case 3"</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F1D31-5A2B-41F5-A75D-9844A8BA550C}">
  <dimension ref="B1:D56"/>
  <sheetViews>
    <sheetView workbookViewId="0">
      <selection activeCell="G10" sqref="G10"/>
    </sheetView>
  </sheetViews>
  <sheetFormatPr defaultRowHeight="15"/>
  <cols>
    <col min="2" max="2" width="33.85546875" bestFit="1" customWidth="1"/>
    <col min="3" max="3" width="20.7109375" customWidth="1"/>
    <col min="4" max="4" width="40.42578125" customWidth="1"/>
  </cols>
  <sheetData>
    <row r="1" spans="2:4" ht="15.75" thickBot="1"/>
    <row r="2" spans="2:4" ht="19.5" thickBot="1">
      <c r="B2" s="91" t="s">
        <v>338</v>
      </c>
      <c r="C2" s="92"/>
      <c r="D2" s="93"/>
    </row>
    <row r="3" spans="2:4" ht="48" thickBot="1">
      <c r="B3" s="65" t="s">
        <v>339</v>
      </c>
      <c r="C3" s="66" t="s">
        <v>340</v>
      </c>
      <c r="D3" s="66" t="s">
        <v>341</v>
      </c>
    </row>
    <row r="4" spans="2:4">
      <c r="B4" s="67" t="s">
        <v>342</v>
      </c>
      <c r="C4" s="68">
        <v>40.1</v>
      </c>
      <c r="D4" s="69">
        <v>75500</v>
      </c>
    </row>
    <row r="5" spans="2:4">
      <c r="B5" s="70" t="s">
        <v>343</v>
      </c>
      <c r="C5" s="71">
        <v>27.5</v>
      </c>
      <c r="D5" s="72">
        <v>85400</v>
      </c>
    </row>
    <row r="6" spans="2:4">
      <c r="B6" s="70" t="s">
        <v>344</v>
      </c>
      <c r="C6" s="71">
        <v>40.9</v>
      </c>
      <c r="D6" s="72">
        <v>70400</v>
      </c>
    </row>
    <row r="7" spans="2:4">
      <c r="B7" s="70" t="s">
        <v>345</v>
      </c>
      <c r="C7" s="71">
        <v>42.5</v>
      </c>
      <c r="D7" s="72">
        <v>73000</v>
      </c>
    </row>
    <row r="8" spans="2:4">
      <c r="B8" s="70" t="s">
        <v>346</v>
      </c>
      <c r="C8" s="71">
        <v>42.5</v>
      </c>
      <c r="D8" s="72">
        <v>73000</v>
      </c>
    </row>
    <row r="9" spans="2:4">
      <c r="B9" s="70" t="s">
        <v>347</v>
      </c>
      <c r="C9" s="71">
        <v>42.5</v>
      </c>
      <c r="D9" s="72">
        <v>73000</v>
      </c>
    </row>
    <row r="10" spans="2:4">
      <c r="B10" s="70" t="s">
        <v>348</v>
      </c>
      <c r="C10" s="71">
        <v>42</v>
      </c>
      <c r="D10" s="72">
        <v>74400</v>
      </c>
    </row>
    <row r="11" spans="2:4">
      <c r="B11" s="70" t="s">
        <v>349</v>
      </c>
      <c r="C11" s="71">
        <v>42.4</v>
      </c>
      <c r="D11" s="72">
        <v>73700</v>
      </c>
    </row>
    <row r="12" spans="2:4">
      <c r="B12" s="70" t="s">
        <v>350</v>
      </c>
      <c r="C12" s="71">
        <v>32.1</v>
      </c>
      <c r="D12" s="72">
        <v>79200</v>
      </c>
    </row>
    <row r="13" spans="2:4">
      <c r="B13" s="70" t="s">
        <v>351</v>
      </c>
      <c r="C13" s="71">
        <v>41.4</v>
      </c>
      <c r="D13" s="72">
        <v>74800</v>
      </c>
    </row>
    <row r="14" spans="2:4">
      <c r="B14" s="70" t="s">
        <v>352</v>
      </c>
      <c r="C14" s="71">
        <v>39.799999999999997</v>
      </c>
      <c r="D14" s="72">
        <v>78800</v>
      </c>
    </row>
    <row r="15" spans="2:4">
      <c r="B15" s="70" t="s">
        <v>353</v>
      </c>
      <c r="C15" s="71">
        <v>44.8</v>
      </c>
      <c r="D15" s="72">
        <v>65600</v>
      </c>
    </row>
    <row r="16" spans="2:4">
      <c r="B16" s="70" t="s">
        <v>354</v>
      </c>
      <c r="C16" s="71">
        <v>44.9</v>
      </c>
      <c r="D16" s="72">
        <v>68600</v>
      </c>
    </row>
    <row r="17" spans="2:4">
      <c r="B17" s="70" t="s">
        <v>355</v>
      </c>
      <c r="C17" s="71">
        <v>41.8</v>
      </c>
      <c r="D17" s="72">
        <v>76300</v>
      </c>
    </row>
    <row r="18" spans="2:4">
      <c r="B18" s="70" t="s">
        <v>356</v>
      </c>
      <c r="C18" s="71">
        <v>33.5</v>
      </c>
      <c r="D18" s="72">
        <v>89900</v>
      </c>
    </row>
    <row r="19" spans="2:4">
      <c r="B19" s="70" t="s">
        <v>357</v>
      </c>
      <c r="C19" s="71">
        <v>33.5</v>
      </c>
      <c r="D19" s="72">
        <v>75200</v>
      </c>
    </row>
    <row r="20" spans="2:4">
      <c r="B20" s="70" t="s">
        <v>358</v>
      </c>
      <c r="C20" s="71">
        <v>29.7</v>
      </c>
      <c r="D20" s="72">
        <v>115000</v>
      </c>
    </row>
    <row r="21" spans="2:4">
      <c r="B21" s="70" t="s">
        <v>359</v>
      </c>
      <c r="C21" s="71">
        <v>36.299999999999997</v>
      </c>
      <c r="D21" s="72">
        <v>76600</v>
      </c>
    </row>
    <row r="22" spans="2:4">
      <c r="B22" s="70" t="s">
        <v>360</v>
      </c>
      <c r="C22" s="71">
        <v>47.5</v>
      </c>
      <c r="D22" s="72">
        <v>69000</v>
      </c>
    </row>
    <row r="23" spans="2:4">
      <c r="B23" s="70" t="s">
        <v>361</v>
      </c>
      <c r="C23" s="71">
        <v>33.700000000000003</v>
      </c>
      <c r="D23" s="72">
        <v>74400</v>
      </c>
    </row>
    <row r="24" spans="2:4">
      <c r="B24" s="70" t="s">
        <v>362</v>
      </c>
      <c r="C24" s="71">
        <v>33.700000000000003</v>
      </c>
      <c r="D24" s="72">
        <v>74400</v>
      </c>
    </row>
    <row r="25" spans="2:4">
      <c r="B25" s="70" t="s">
        <v>363</v>
      </c>
      <c r="C25" s="71">
        <v>33.700000000000003</v>
      </c>
      <c r="D25" s="72">
        <v>74400</v>
      </c>
    </row>
    <row r="26" spans="2:4">
      <c r="B26" s="70" t="s">
        <v>364</v>
      </c>
      <c r="C26" s="71">
        <v>21.6</v>
      </c>
      <c r="D26" s="72">
        <v>101000</v>
      </c>
    </row>
    <row r="27" spans="2:4">
      <c r="B27" s="70" t="s">
        <v>365</v>
      </c>
      <c r="C27" s="71">
        <v>24</v>
      </c>
      <c r="D27" s="72">
        <v>101000</v>
      </c>
    </row>
    <row r="28" spans="2:4">
      <c r="B28" s="70" t="s">
        <v>366</v>
      </c>
      <c r="C28" s="71">
        <v>19.899999999999999</v>
      </c>
      <c r="D28" s="72">
        <v>99700</v>
      </c>
    </row>
    <row r="29" spans="2:4">
      <c r="B29" s="70" t="s">
        <v>367</v>
      </c>
      <c r="C29" s="71">
        <v>11.5</v>
      </c>
      <c r="D29" s="72">
        <v>100000</v>
      </c>
    </row>
    <row r="30" spans="2:4">
      <c r="B30" s="70" t="s">
        <v>368</v>
      </c>
      <c r="C30" s="71">
        <v>5.5</v>
      </c>
      <c r="D30" s="72">
        <v>115000</v>
      </c>
    </row>
    <row r="31" spans="2:4">
      <c r="B31" s="70" t="s">
        <v>369</v>
      </c>
      <c r="C31" s="71">
        <v>7.1</v>
      </c>
      <c r="D31" s="72">
        <v>125000</v>
      </c>
    </row>
    <row r="32" spans="2:4">
      <c r="B32" s="70" t="s">
        <v>370</v>
      </c>
      <c r="C32" s="71">
        <v>15.1</v>
      </c>
      <c r="D32" s="72">
        <v>109000</v>
      </c>
    </row>
    <row r="33" spans="2:4">
      <c r="B33" s="70" t="s">
        <v>371</v>
      </c>
      <c r="C33" s="71">
        <v>15.1</v>
      </c>
      <c r="D33" s="72">
        <v>109000</v>
      </c>
    </row>
    <row r="34" spans="2:4">
      <c r="B34" s="70" t="s">
        <v>372</v>
      </c>
      <c r="C34" s="71">
        <v>25.1</v>
      </c>
      <c r="D34" s="72">
        <v>119000</v>
      </c>
    </row>
    <row r="35" spans="2:4">
      <c r="B35" s="70" t="s">
        <v>373</v>
      </c>
      <c r="C35" s="71">
        <v>25.1</v>
      </c>
      <c r="D35" s="72">
        <v>119000</v>
      </c>
    </row>
    <row r="36" spans="2:4">
      <c r="B36" s="70" t="s">
        <v>374</v>
      </c>
      <c r="C36" s="71">
        <v>14.1</v>
      </c>
      <c r="D36" s="72">
        <v>95300</v>
      </c>
    </row>
    <row r="37" spans="2:4">
      <c r="B37" s="70" t="s">
        <v>375</v>
      </c>
      <c r="C37" s="71">
        <v>19.600000000000001</v>
      </c>
      <c r="D37" s="72">
        <v>54100</v>
      </c>
    </row>
    <row r="38" spans="2:4">
      <c r="B38" s="70" t="s">
        <v>376</v>
      </c>
      <c r="C38" s="71">
        <v>19.600000000000001</v>
      </c>
      <c r="D38" s="72">
        <v>54100</v>
      </c>
    </row>
    <row r="39" spans="2:4">
      <c r="B39" s="70" t="s">
        <v>377</v>
      </c>
      <c r="C39" s="71">
        <v>1.2</v>
      </c>
      <c r="D39" s="72">
        <v>308000</v>
      </c>
    </row>
    <row r="40" spans="2:4">
      <c r="B40" s="70" t="s">
        <v>378</v>
      </c>
      <c r="C40" s="71">
        <v>3.8</v>
      </c>
      <c r="D40" s="72">
        <v>202000</v>
      </c>
    </row>
    <row r="41" spans="2:4">
      <c r="B41" s="70" t="s">
        <v>379</v>
      </c>
      <c r="C41" s="71">
        <v>46.5</v>
      </c>
      <c r="D41" s="72">
        <v>58300</v>
      </c>
    </row>
    <row r="42" spans="2:4" ht="30">
      <c r="B42" s="73" t="s">
        <v>380</v>
      </c>
      <c r="C42" s="71">
        <v>7</v>
      </c>
      <c r="D42" s="72">
        <v>121000</v>
      </c>
    </row>
    <row r="43" spans="2:4">
      <c r="B43" s="70" t="s">
        <v>381</v>
      </c>
      <c r="C43" s="71">
        <v>20.3</v>
      </c>
      <c r="D43" s="72">
        <v>74400</v>
      </c>
    </row>
    <row r="44" spans="2:4">
      <c r="B44" s="70" t="s">
        <v>382</v>
      </c>
      <c r="C44" s="71">
        <v>7.8</v>
      </c>
      <c r="D44" s="72">
        <v>108000</v>
      </c>
    </row>
    <row r="45" spans="2:4">
      <c r="B45" s="70" t="s">
        <v>383</v>
      </c>
      <c r="C45" s="71">
        <v>7.9</v>
      </c>
      <c r="D45" s="72">
        <v>132000</v>
      </c>
    </row>
    <row r="46" spans="2:4">
      <c r="B46" s="70" t="s">
        <v>384</v>
      </c>
      <c r="C46" s="71">
        <v>5.9</v>
      </c>
      <c r="D46" s="72">
        <v>110000</v>
      </c>
    </row>
    <row r="47" spans="2:4">
      <c r="B47" s="70" t="s">
        <v>385</v>
      </c>
      <c r="C47" s="71">
        <v>5.9</v>
      </c>
      <c r="D47" s="72">
        <v>117000</v>
      </c>
    </row>
    <row r="48" spans="2:4">
      <c r="B48" s="70" t="s">
        <v>386</v>
      </c>
      <c r="C48" s="71">
        <v>14.9</v>
      </c>
      <c r="D48" s="72">
        <v>132000</v>
      </c>
    </row>
    <row r="49" spans="2:4">
      <c r="B49" s="70" t="s">
        <v>387</v>
      </c>
      <c r="C49" s="71">
        <v>13.6</v>
      </c>
      <c r="D49" s="72">
        <v>84300</v>
      </c>
    </row>
    <row r="50" spans="2:4">
      <c r="B50" s="70" t="s">
        <v>388</v>
      </c>
      <c r="C50" s="71">
        <v>13.6</v>
      </c>
      <c r="D50" s="72">
        <v>84300</v>
      </c>
    </row>
    <row r="51" spans="2:4">
      <c r="B51" s="70" t="s">
        <v>389</v>
      </c>
      <c r="C51" s="71">
        <v>13.8</v>
      </c>
      <c r="D51" s="72">
        <v>95300</v>
      </c>
    </row>
    <row r="52" spans="2:4">
      <c r="B52" s="70" t="s">
        <v>390</v>
      </c>
      <c r="C52" s="71">
        <v>25.4</v>
      </c>
      <c r="D52" s="72">
        <v>66000</v>
      </c>
    </row>
    <row r="53" spans="2:4">
      <c r="B53" s="70" t="s">
        <v>391</v>
      </c>
      <c r="C53" s="71">
        <v>25.4</v>
      </c>
      <c r="D53" s="72">
        <v>66000</v>
      </c>
    </row>
    <row r="54" spans="2:4">
      <c r="B54" s="70" t="s">
        <v>392</v>
      </c>
      <c r="C54" s="71">
        <v>25.4</v>
      </c>
      <c r="D54" s="72">
        <v>66000</v>
      </c>
    </row>
    <row r="55" spans="2:4">
      <c r="B55" s="70" t="s">
        <v>393</v>
      </c>
      <c r="C55" s="71">
        <v>6.8</v>
      </c>
      <c r="D55" s="72">
        <v>117000</v>
      </c>
    </row>
    <row r="56" spans="2:4" ht="15.75" thickBot="1">
      <c r="B56" s="74" t="s">
        <v>394</v>
      </c>
      <c r="C56" s="75" t="s">
        <v>13</v>
      </c>
      <c r="D56" s="76">
        <v>183000</v>
      </c>
    </row>
  </sheetData>
  <mergeCells count="1">
    <mergeCell ref="B2:D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0089B-A3DF-402B-A54A-10BF7765C787}">
  <dimension ref="A1:H40"/>
  <sheetViews>
    <sheetView topLeftCell="A27" workbookViewId="0">
      <selection activeCell="G37" sqref="G37"/>
    </sheetView>
  </sheetViews>
  <sheetFormatPr defaultRowHeight="15"/>
  <cols>
    <col min="1" max="1" width="12.28515625" bestFit="1" customWidth="1"/>
    <col min="2" max="2" width="13.140625" bestFit="1" customWidth="1"/>
    <col min="3" max="3" width="11.7109375" bestFit="1" customWidth="1"/>
    <col min="4" max="4" width="14.28515625" customWidth="1"/>
    <col min="5" max="5" width="16" customWidth="1"/>
    <col min="6" max="6" width="70.140625" customWidth="1"/>
    <col min="7" max="7" width="31" customWidth="1"/>
    <col min="8" max="8" width="58.140625" customWidth="1"/>
  </cols>
  <sheetData>
    <row r="1" spans="1:8" ht="37.5">
      <c r="A1" s="8" t="s">
        <v>0</v>
      </c>
      <c r="B1" s="8" t="s">
        <v>1</v>
      </c>
      <c r="C1" s="9" t="s">
        <v>172</v>
      </c>
      <c r="D1" s="8" t="s">
        <v>3</v>
      </c>
      <c r="E1" s="8" t="s">
        <v>5</v>
      </c>
      <c r="F1" s="9" t="s">
        <v>6</v>
      </c>
      <c r="G1" s="8" t="s">
        <v>7</v>
      </c>
      <c r="H1" s="8" t="s">
        <v>8</v>
      </c>
    </row>
    <row r="2" spans="1:8" ht="18.75">
      <c r="A2" s="94" t="s">
        <v>395</v>
      </c>
      <c r="B2" s="94"/>
      <c r="C2" s="94"/>
      <c r="D2" s="94"/>
      <c r="E2" s="94"/>
      <c r="F2" s="94"/>
      <c r="G2" s="94"/>
      <c r="H2" s="94"/>
    </row>
    <row r="3" spans="1:8" ht="30.75">
      <c r="A3" s="34" t="s">
        <v>11</v>
      </c>
      <c r="B3" s="34"/>
      <c r="C3" s="34" t="s">
        <v>11</v>
      </c>
      <c r="D3" s="34" t="s">
        <v>396</v>
      </c>
      <c r="E3" s="58" t="s">
        <v>301</v>
      </c>
      <c r="F3" s="35" t="s">
        <v>397</v>
      </c>
      <c r="G3" s="40">
        <f>G7+G19+G31</f>
        <v>1.7670440000000003</v>
      </c>
      <c r="H3" s="60" t="s">
        <v>398</v>
      </c>
    </row>
    <row r="4" spans="1:8" ht="30.75">
      <c r="A4" s="34" t="s">
        <v>11</v>
      </c>
      <c r="B4" s="34"/>
      <c r="C4" s="34" t="s">
        <v>11</v>
      </c>
      <c r="D4" s="34" t="s">
        <v>396</v>
      </c>
      <c r="E4" s="58" t="s">
        <v>301</v>
      </c>
      <c r="F4" s="35" t="s">
        <v>319</v>
      </c>
      <c r="G4" s="40">
        <f>G8+G20+G32</f>
        <v>1.7253240000000001</v>
      </c>
      <c r="H4" s="47" t="s">
        <v>399</v>
      </c>
    </row>
    <row r="5" spans="1:8" ht="18.75">
      <c r="A5" s="94" t="s">
        <v>400</v>
      </c>
      <c r="B5" s="94"/>
      <c r="C5" s="94"/>
      <c r="D5" s="94"/>
      <c r="E5" s="94"/>
      <c r="F5" s="94"/>
      <c r="G5" s="94"/>
      <c r="H5" s="94"/>
    </row>
    <row r="6" spans="1:8">
      <c r="A6" s="5" t="s">
        <v>10</v>
      </c>
      <c r="B6" s="5"/>
      <c r="C6" s="5" t="s">
        <v>10</v>
      </c>
      <c r="D6" s="5" t="s">
        <v>12</v>
      </c>
      <c r="E6" s="61"/>
      <c r="F6" s="5" t="s">
        <v>401</v>
      </c>
      <c r="G6" s="5" t="s">
        <v>402</v>
      </c>
    </row>
    <row r="7" spans="1:8" ht="30.75">
      <c r="A7" s="34" t="s">
        <v>11</v>
      </c>
      <c r="B7" s="34"/>
      <c r="C7" s="34" t="s">
        <v>11</v>
      </c>
      <c r="D7" s="34" t="s">
        <v>396</v>
      </c>
      <c r="E7" s="58" t="s">
        <v>301</v>
      </c>
      <c r="F7" s="35" t="s">
        <v>397</v>
      </c>
      <c r="G7" s="40">
        <f>(G12*G10*G11)/G13</f>
        <v>0.60550999999999999</v>
      </c>
      <c r="H7" s="34"/>
    </row>
    <row r="8" spans="1:8" ht="30.75">
      <c r="A8" s="34" t="s">
        <v>11</v>
      </c>
      <c r="B8" s="34"/>
      <c r="C8" s="34" t="s">
        <v>11</v>
      </c>
      <c r="D8" s="34" t="s">
        <v>396</v>
      </c>
      <c r="E8" s="58" t="s">
        <v>301</v>
      </c>
      <c r="F8" s="35" t="s">
        <v>319</v>
      </c>
      <c r="G8" s="40">
        <f>ABS(((G12*G10)-(G14/G15))*G11)/G13</f>
        <v>0.59040999999999999</v>
      </c>
      <c r="H8" s="34"/>
    </row>
    <row r="9" spans="1:8">
      <c r="A9" s="31" t="s">
        <v>10</v>
      </c>
      <c r="B9" s="31"/>
      <c r="C9" s="31" t="s">
        <v>11</v>
      </c>
      <c r="D9" s="31" t="s">
        <v>403</v>
      </c>
      <c r="E9" s="31"/>
      <c r="F9" s="32" t="s">
        <v>404</v>
      </c>
      <c r="G9" s="62" t="s">
        <v>342</v>
      </c>
      <c r="H9" s="31"/>
    </row>
    <row r="10" spans="1:8" ht="30">
      <c r="A10" s="34" t="s">
        <v>11</v>
      </c>
      <c r="B10" s="34"/>
      <c r="C10" s="34" t="s">
        <v>11</v>
      </c>
      <c r="D10" s="34" t="s">
        <v>396</v>
      </c>
      <c r="E10" s="63" t="s">
        <v>405</v>
      </c>
      <c r="F10" s="35" t="s">
        <v>406</v>
      </c>
      <c r="G10" s="40">
        <f>IF(G9="","",VLOOKUP(G9,'Tool 05.3 Default Values'!B4:D56,2,FALSE))</f>
        <v>40.1</v>
      </c>
      <c r="H10" s="35" t="s">
        <v>407</v>
      </c>
    </row>
    <row r="11" spans="1:8" ht="30">
      <c r="A11" s="34" t="s">
        <v>11</v>
      </c>
      <c r="B11" s="34"/>
      <c r="C11" s="34" t="s">
        <v>11</v>
      </c>
      <c r="D11" s="34" t="s">
        <v>396</v>
      </c>
      <c r="E11" s="63" t="s">
        <v>408</v>
      </c>
      <c r="F11" s="35" t="s">
        <v>409</v>
      </c>
      <c r="G11" s="40">
        <f>IF(G9="","",VLOOKUP(G9,'Tool 05.3 Default Values'!B4:D56,3,FALSE))*0.001</f>
        <v>75.5</v>
      </c>
      <c r="H11" s="35" t="s">
        <v>410</v>
      </c>
    </row>
    <row r="12" spans="1:8" ht="30">
      <c r="A12" t="s">
        <v>10</v>
      </c>
      <c r="C12" t="s">
        <v>10</v>
      </c>
      <c r="D12" t="s">
        <v>97</v>
      </c>
      <c r="E12" s="64" t="s">
        <v>411</v>
      </c>
      <c r="F12" s="4" t="s">
        <v>412</v>
      </c>
      <c r="G12" s="11">
        <v>2</v>
      </c>
    </row>
    <row r="13" spans="1:8" ht="30">
      <c r="A13" t="s">
        <v>10</v>
      </c>
      <c r="C13" t="s">
        <v>10</v>
      </c>
      <c r="D13" t="s">
        <v>97</v>
      </c>
      <c r="E13" s="64" t="s">
        <v>413</v>
      </c>
      <c r="F13" s="4" t="s">
        <v>414</v>
      </c>
      <c r="G13" s="11">
        <v>10000</v>
      </c>
    </row>
    <row r="14" spans="1:8" ht="60">
      <c r="A14" t="s">
        <v>10</v>
      </c>
      <c r="C14" t="s">
        <v>10</v>
      </c>
      <c r="D14" t="s">
        <v>97</v>
      </c>
      <c r="E14" s="64" t="s">
        <v>415</v>
      </c>
      <c r="F14" s="4" t="s">
        <v>416</v>
      </c>
      <c r="G14" s="11">
        <v>2</v>
      </c>
    </row>
    <row r="15" spans="1:8" ht="33">
      <c r="A15" s="34" t="s">
        <v>11</v>
      </c>
      <c r="B15" s="34"/>
      <c r="C15" s="34" t="s">
        <v>11</v>
      </c>
      <c r="D15" s="34" t="s">
        <v>396</v>
      </c>
      <c r="E15" s="46" t="s">
        <v>417</v>
      </c>
      <c r="F15" s="35" t="s">
        <v>418</v>
      </c>
      <c r="G15" s="40">
        <v>1</v>
      </c>
      <c r="H15" s="34" t="s">
        <v>419</v>
      </c>
    </row>
    <row r="16" spans="1:8" ht="33">
      <c r="A16" s="34" t="s">
        <v>11</v>
      </c>
      <c r="B16" s="34"/>
      <c r="C16" s="34" t="s">
        <v>11</v>
      </c>
      <c r="D16" s="34" t="s">
        <v>396</v>
      </c>
      <c r="E16" s="46" t="s">
        <v>417</v>
      </c>
      <c r="F16" s="35" t="s">
        <v>420</v>
      </c>
      <c r="G16" s="40">
        <v>0.6</v>
      </c>
      <c r="H16" s="34" t="s">
        <v>419</v>
      </c>
    </row>
    <row r="17" spans="1:8" ht="18.75">
      <c r="A17" s="94" t="s">
        <v>400</v>
      </c>
      <c r="B17" s="94"/>
      <c r="C17" s="94"/>
      <c r="D17" s="94"/>
      <c r="E17" s="94"/>
      <c r="F17" s="94"/>
      <c r="G17" s="94"/>
      <c r="H17" s="94"/>
    </row>
    <row r="18" spans="1:8">
      <c r="A18" s="5" t="s">
        <v>10</v>
      </c>
      <c r="B18" s="5"/>
      <c r="C18" s="5" t="s">
        <v>10</v>
      </c>
      <c r="D18" s="5" t="s">
        <v>12</v>
      </c>
      <c r="E18" s="61"/>
      <c r="F18" s="5" t="s">
        <v>401</v>
      </c>
      <c r="G18" s="5" t="s">
        <v>421</v>
      </c>
    </row>
    <row r="19" spans="1:8" ht="30.75">
      <c r="A19" s="34" t="s">
        <v>11</v>
      </c>
      <c r="B19" s="34"/>
      <c r="C19" s="34" t="s">
        <v>11</v>
      </c>
      <c r="D19" s="34" t="s">
        <v>396</v>
      </c>
      <c r="E19" s="58" t="s">
        <v>301</v>
      </c>
      <c r="F19" s="35" t="s">
        <v>397</v>
      </c>
      <c r="G19" s="40">
        <f>(G24*G22*G23)/G25</f>
        <v>0.61934400000000001</v>
      </c>
      <c r="H19" s="34"/>
    </row>
    <row r="20" spans="1:8" ht="30.75">
      <c r="A20" s="34" t="s">
        <v>11</v>
      </c>
      <c r="B20" s="34"/>
      <c r="C20" s="34" t="s">
        <v>11</v>
      </c>
      <c r="D20" s="34" t="s">
        <v>396</v>
      </c>
      <c r="E20" s="58" t="s">
        <v>301</v>
      </c>
      <c r="F20" s="35" t="s">
        <v>319</v>
      </c>
      <c r="G20" s="40">
        <f>ABS(((G24*G22)-(G26/G27))*G23)/G25</f>
        <v>0.60438399999999992</v>
      </c>
      <c r="H20" s="34"/>
    </row>
    <row r="21" spans="1:8">
      <c r="A21" s="31" t="s">
        <v>10</v>
      </c>
      <c r="B21" s="31"/>
      <c r="C21" s="31" t="s">
        <v>11</v>
      </c>
      <c r="D21" s="31" t="s">
        <v>403</v>
      </c>
      <c r="E21" s="31"/>
      <c r="F21" s="32" t="s">
        <v>404</v>
      </c>
      <c r="G21" s="62" t="s">
        <v>351</v>
      </c>
      <c r="H21" s="31"/>
    </row>
    <row r="22" spans="1:8" ht="30">
      <c r="A22" s="34" t="s">
        <v>11</v>
      </c>
      <c r="B22" s="34"/>
      <c r="C22" s="34" t="s">
        <v>11</v>
      </c>
      <c r="D22" s="34" t="s">
        <v>396</v>
      </c>
      <c r="E22" s="63" t="s">
        <v>405</v>
      </c>
      <c r="F22" s="35" t="s">
        <v>406</v>
      </c>
      <c r="G22" s="40">
        <f>IF(G21="","",VLOOKUP(G21,'Tool 05.3 Default Values'!B4:D56,2,FALSE))</f>
        <v>41.4</v>
      </c>
      <c r="H22" s="35" t="s">
        <v>407</v>
      </c>
    </row>
    <row r="23" spans="1:8" ht="30">
      <c r="A23" s="34" t="s">
        <v>11</v>
      </c>
      <c r="B23" s="34"/>
      <c r="C23" s="34" t="s">
        <v>11</v>
      </c>
      <c r="D23" s="34" t="s">
        <v>396</v>
      </c>
      <c r="E23" s="63" t="s">
        <v>408</v>
      </c>
      <c r="F23" s="35" t="s">
        <v>409</v>
      </c>
      <c r="G23" s="40">
        <f>IF(G21="","",VLOOKUP(G21,'Tool 05.3 Default Values'!B4:D56,3,FALSE))*0.001</f>
        <v>74.8</v>
      </c>
      <c r="H23" s="35" t="s">
        <v>410</v>
      </c>
    </row>
    <row r="24" spans="1:8" ht="30">
      <c r="A24" t="s">
        <v>10</v>
      </c>
      <c r="C24" t="s">
        <v>10</v>
      </c>
      <c r="D24" t="s">
        <v>97</v>
      </c>
      <c r="E24" s="64" t="s">
        <v>411</v>
      </c>
      <c r="F24" s="4" t="s">
        <v>412</v>
      </c>
      <c r="G24" s="11">
        <v>2</v>
      </c>
    </row>
    <row r="25" spans="1:8" ht="30">
      <c r="A25" t="s">
        <v>10</v>
      </c>
      <c r="C25" t="s">
        <v>10</v>
      </c>
      <c r="D25" t="s">
        <v>97</v>
      </c>
      <c r="E25" s="64" t="s">
        <v>413</v>
      </c>
      <c r="F25" s="4" t="s">
        <v>414</v>
      </c>
      <c r="G25" s="11">
        <v>10000</v>
      </c>
    </row>
    <row r="26" spans="1:8" ht="60">
      <c r="A26" t="s">
        <v>10</v>
      </c>
      <c r="C26" t="s">
        <v>10</v>
      </c>
      <c r="D26" t="s">
        <v>97</v>
      </c>
      <c r="E26" s="64" t="s">
        <v>415</v>
      </c>
      <c r="F26" s="4" t="s">
        <v>416</v>
      </c>
      <c r="G26" s="11">
        <v>2</v>
      </c>
    </row>
    <row r="27" spans="1:8" ht="33">
      <c r="A27" s="34" t="s">
        <v>11</v>
      </c>
      <c r="B27" s="34"/>
      <c r="C27" s="34" t="s">
        <v>11</v>
      </c>
      <c r="D27" s="34" t="s">
        <v>396</v>
      </c>
      <c r="E27" s="46" t="s">
        <v>417</v>
      </c>
      <c r="F27" s="35" t="s">
        <v>418</v>
      </c>
      <c r="G27" s="40">
        <v>1</v>
      </c>
      <c r="H27" s="34" t="s">
        <v>419</v>
      </c>
    </row>
    <row r="28" spans="1:8" ht="33">
      <c r="A28" s="34" t="s">
        <v>11</v>
      </c>
      <c r="B28" s="34"/>
      <c r="C28" s="34" t="s">
        <v>11</v>
      </c>
      <c r="D28" s="34" t="s">
        <v>396</v>
      </c>
      <c r="E28" s="46" t="s">
        <v>417</v>
      </c>
      <c r="F28" s="35" t="s">
        <v>420</v>
      </c>
      <c r="G28" s="40">
        <v>0.6</v>
      </c>
      <c r="H28" s="34" t="s">
        <v>419</v>
      </c>
    </row>
    <row r="29" spans="1:8" ht="18.75">
      <c r="A29" s="94" t="s">
        <v>400</v>
      </c>
      <c r="B29" s="94"/>
      <c r="C29" s="94"/>
      <c r="D29" s="94"/>
      <c r="E29" s="94"/>
      <c r="F29" s="94"/>
      <c r="G29" s="94"/>
      <c r="H29" s="94"/>
    </row>
    <row r="30" spans="1:8">
      <c r="A30" s="5" t="s">
        <v>10</v>
      </c>
      <c r="B30" s="5"/>
      <c r="C30" s="5" t="s">
        <v>10</v>
      </c>
      <c r="D30" s="5" t="s">
        <v>12</v>
      </c>
      <c r="E30" s="61"/>
      <c r="F30" s="5" t="s">
        <v>401</v>
      </c>
      <c r="G30" s="5" t="s">
        <v>422</v>
      </c>
    </row>
    <row r="31" spans="1:8" ht="30.75">
      <c r="A31" s="34" t="s">
        <v>11</v>
      </c>
      <c r="B31" s="34"/>
      <c r="C31" s="34" t="s">
        <v>11</v>
      </c>
      <c r="D31" s="34" t="s">
        <v>396</v>
      </c>
      <c r="E31" s="58" t="s">
        <v>301</v>
      </c>
      <c r="F31" s="35" t="s">
        <v>397</v>
      </c>
      <c r="G31" s="40">
        <f>(G36*G34*G35)/G37</f>
        <v>0.54219000000000006</v>
      </c>
      <c r="H31" s="34"/>
    </row>
    <row r="32" spans="1:8" ht="30.75">
      <c r="A32" s="34" t="s">
        <v>11</v>
      </c>
      <c r="B32" s="34"/>
      <c r="C32" s="34" t="s">
        <v>11</v>
      </c>
      <c r="D32" s="34" t="s">
        <v>396</v>
      </c>
      <c r="E32" s="58" t="s">
        <v>301</v>
      </c>
      <c r="F32" s="35" t="s">
        <v>319</v>
      </c>
      <c r="G32" s="40">
        <f>ABS(((G36*G34)-(G38/G39))*G35)/G37</f>
        <v>0.53053000000000006</v>
      </c>
      <c r="H32" s="34"/>
    </row>
    <row r="33" spans="1:8">
      <c r="A33" s="31" t="s">
        <v>10</v>
      </c>
      <c r="B33" s="31"/>
      <c r="C33" s="31" t="s">
        <v>11</v>
      </c>
      <c r="D33" s="31" t="s">
        <v>403</v>
      </c>
      <c r="E33" s="31"/>
      <c r="F33" s="32" t="s">
        <v>404</v>
      </c>
      <c r="G33" s="62" t="s">
        <v>379</v>
      </c>
      <c r="H33" s="31"/>
    </row>
    <row r="34" spans="1:8" ht="30">
      <c r="A34" s="34" t="s">
        <v>11</v>
      </c>
      <c r="B34" s="34"/>
      <c r="C34" s="34" t="s">
        <v>11</v>
      </c>
      <c r="D34" s="34" t="s">
        <v>396</v>
      </c>
      <c r="E34" s="63" t="s">
        <v>405</v>
      </c>
      <c r="F34" s="35" t="s">
        <v>406</v>
      </c>
      <c r="G34" s="40">
        <f>IF(G33="","",VLOOKUP(G33,'Tool 05.3 Default Values'!B4:D56,2,FALSE))</f>
        <v>46.5</v>
      </c>
      <c r="H34" s="35" t="s">
        <v>407</v>
      </c>
    </row>
    <row r="35" spans="1:8" ht="30">
      <c r="A35" s="34" t="s">
        <v>11</v>
      </c>
      <c r="B35" s="34"/>
      <c r="C35" s="34" t="s">
        <v>11</v>
      </c>
      <c r="D35" s="34" t="s">
        <v>396</v>
      </c>
      <c r="E35" s="63" t="s">
        <v>408</v>
      </c>
      <c r="F35" s="35" t="s">
        <v>409</v>
      </c>
      <c r="G35" s="40">
        <f>IF(G33="","",VLOOKUP(G33,'Tool 05.3 Default Values'!B4:D56,3,FALSE))*0.001</f>
        <v>58.300000000000004</v>
      </c>
      <c r="H35" s="35" t="s">
        <v>410</v>
      </c>
    </row>
    <row r="36" spans="1:8" ht="30">
      <c r="A36" t="s">
        <v>10</v>
      </c>
      <c r="C36" t="s">
        <v>10</v>
      </c>
      <c r="D36" t="s">
        <v>97</v>
      </c>
      <c r="E36" s="64" t="s">
        <v>411</v>
      </c>
      <c r="F36" s="4" t="s">
        <v>412</v>
      </c>
      <c r="G36" s="11">
        <v>2</v>
      </c>
    </row>
    <row r="37" spans="1:8" ht="30">
      <c r="A37" t="s">
        <v>10</v>
      </c>
      <c r="C37" t="s">
        <v>10</v>
      </c>
      <c r="D37" t="s">
        <v>97</v>
      </c>
      <c r="E37" s="64" t="s">
        <v>413</v>
      </c>
      <c r="F37" s="4" t="s">
        <v>414</v>
      </c>
      <c r="G37" s="11">
        <v>10000</v>
      </c>
    </row>
    <row r="38" spans="1:8" ht="60">
      <c r="A38" t="s">
        <v>10</v>
      </c>
      <c r="C38" t="s">
        <v>10</v>
      </c>
      <c r="D38" t="s">
        <v>97</v>
      </c>
      <c r="E38" s="64" t="s">
        <v>415</v>
      </c>
      <c r="F38" s="4" t="s">
        <v>416</v>
      </c>
      <c r="G38" s="11">
        <v>2</v>
      </c>
    </row>
    <row r="39" spans="1:8" ht="33">
      <c r="A39" s="34" t="s">
        <v>11</v>
      </c>
      <c r="B39" s="34"/>
      <c r="C39" s="34" t="s">
        <v>11</v>
      </c>
      <c r="D39" s="34" t="s">
        <v>396</v>
      </c>
      <c r="E39" s="46" t="s">
        <v>417</v>
      </c>
      <c r="F39" s="35" t="s">
        <v>418</v>
      </c>
      <c r="G39" s="40">
        <v>1</v>
      </c>
      <c r="H39" s="34" t="s">
        <v>419</v>
      </c>
    </row>
    <row r="40" spans="1:8" ht="33">
      <c r="A40" s="34" t="s">
        <v>11</v>
      </c>
      <c r="B40" s="34"/>
      <c r="C40" s="34" t="s">
        <v>11</v>
      </c>
      <c r="D40" s="34" t="s">
        <v>396</v>
      </c>
      <c r="E40" s="46" t="s">
        <v>417</v>
      </c>
      <c r="F40" s="35" t="s">
        <v>420</v>
      </c>
      <c r="G40" s="40">
        <v>0.6</v>
      </c>
      <c r="H40" s="34" t="s">
        <v>419</v>
      </c>
    </row>
  </sheetData>
  <mergeCells count="4">
    <mergeCell ref="A2:H2"/>
    <mergeCell ref="A5:H5"/>
    <mergeCell ref="A17:H17"/>
    <mergeCell ref="A29:H29"/>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8B313F2-26DC-403D-A194-C357AA3F8AC2}">
          <x14:formula1>
            <xm:f>'Tool 05.3 Default Values'!$B$4:$B$56</xm:f>
          </x14:formula1>
          <xm:sqref>G9 G21 G33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EFC32-4E2B-43D4-BDDB-1C3F7CD1AF72}">
  <dimension ref="A1:G30"/>
  <sheetViews>
    <sheetView topLeftCell="A11" workbookViewId="0">
      <selection activeCell="B10" sqref="B10"/>
    </sheetView>
  </sheetViews>
  <sheetFormatPr defaultRowHeight="15"/>
  <cols>
    <col min="1" max="1" width="126.5703125" customWidth="1"/>
    <col min="2" max="2" width="26.5703125" customWidth="1"/>
    <col min="3" max="3" width="14.85546875" customWidth="1"/>
    <col min="4" max="4" width="30.140625" customWidth="1"/>
    <col min="5" max="5" width="18.7109375" bestFit="1" customWidth="1"/>
    <col min="6" max="6" width="15.42578125" customWidth="1"/>
    <col min="7" max="7" width="17.85546875" customWidth="1"/>
  </cols>
  <sheetData>
    <row r="1" spans="1:7" s="22" customFormat="1" ht="18.75">
      <c r="A1" s="22" t="s">
        <v>6</v>
      </c>
      <c r="B1" s="22" t="s">
        <v>7</v>
      </c>
      <c r="C1" s="22" t="s">
        <v>423</v>
      </c>
      <c r="D1" s="22" t="s">
        <v>8</v>
      </c>
      <c r="E1" s="22" t="s">
        <v>3</v>
      </c>
      <c r="F1" s="22" t="s">
        <v>172</v>
      </c>
      <c r="G1" s="22" t="s">
        <v>1</v>
      </c>
    </row>
    <row r="2" spans="1:7">
      <c r="A2" t="s">
        <v>424</v>
      </c>
      <c r="B2" t="s">
        <v>425</v>
      </c>
      <c r="C2" t="s">
        <v>10</v>
      </c>
      <c r="E2" t="s">
        <v>426</v>
      </c>
      <c r="F2" t="s">
        <v>11</v>
      </c>
    </row>
    <row r="3" spans="1:7">
      <c r="A3" t="s">
        <v>427</v>
      </c>
      <c r="B3" t="s">
        <v>10</v>
      </c>
      <c r="C3" t="s">
        <v>428</v>
      </c>
      <c r="E3" t="s">
        <v>426</v>
      </c>
      <c r="F3" t="s">
        <v>11</v>
      </c>
    </row>
    <row r="4" spans="1:7">
      <c r="A4" t="s">
        <v>429</v>
      </c>
      <c r="B4" t="s">
        <v>10</v>
      </c>
      <c r="C4" t="str">
        <f>(IF(B3="Yes","Yes","NA"))</f>
        <v>Yes</v>
      </c>
      <c r="D4" t="s">
        <v>430</v>
      </c>
      <c r="E4" t="s">
        <v>426</v>
      </c>
      <c r="F4" t="s">
        <v>11</v>
      </c>
    </row>
    <row r="5" spans="1:7">
      <c r="A5" t="s">
        <v>431</v>
      </c>
      <c r="B5" t="s">
        <v>10</v>
      </c>
      <c r="C5" t="str">
        <f>(IF(B3="Yes","Yes","NA"))</f>
        <v>Yes</v>
      </c>
      <c r="D5" t="s">
        <v>430</v>
      </c>
      <c r="E5" t="s">
        <v>426</v>
      </c>
      <c r="F5" t="s">
        <v>11</v>
      </c>
    </row>
    <row r="6" spans="1:7">
      <c r="A6" t="s">
        <v>432</v>
      </c>
      <c r="B6" t="s">
        <v>11</v>
      </c>
      <c r="C6" t="s">
        <v>10</v>
      </c>
      <c r="D6" t="s">
        <v>433</v>
      </c>
      <c r="E6" t="s">
        <v>426</v>
      </c>
      <c r="F6" t="s">
        <v>11</v>
      </c>
    </row>
    <row r="7" spans="1:7" ht="53.45" customHeight="1" thickBot="1">
      <c r="A7" s="4" t="s">
        <v>434</v>
      </c>
      <c r="B7" t="s">
        <v>10</v>
      </c>
      <c r="C7" t="s">
        <v>10</v>
      </c>
      <c r="D7" t="s">
        <v>430</v>
      </c>
      <c r="E7" t="s">
        <v>426</v>
      </c>
      <c r="F7" t="s">
        <v>11</v>
      </c>
    </row>
    <row r="8" spans="1:7" s="25" customFormat="1" ht="15" customHeight="1" thickTop="1" thickBot="1">
      <c r="A8" s="23" t="s">
        <v>435</v>
      </c>
      <c r="B8" s="24" t="str">
        <f>IF(OR(B2="NA",B4="No",B5="No",B6="Yes",B7="No"),"NA","Applicable")</f>
        <v>Applicable</v>
      </c>
      <c r="E8" s="25" t="s">
        <v>396</v>
      </c>
      <c r="F8" s="25" t="s">
        <v>11</v>
      </c>
    </row>
    <row r="9" spans="1:7" s="26" customFormat="1" ht="15.75" thickTop="1">
      <c r="A9" s="26" t="s">
        <v>436</v>
      </c>
      <c r="C9" s="26" t="str">
        <f>IF(B2="Type I: Project activities up to 5 MW that employ renewable energy as their primary technology.","Yes","NA")</f>
        <v>Yes</v>
      </c>
      <c r="D9" s="26" t="s">
        <v>437</v>
      </c>
    </row>
    <row r="10" spans="1:7">
      <c r="A10" t="s">
        <v>438</v>
      </c>
      <c r="B10" t="s">
        <v>10</v>
      </c>
      <c r="C10" t="str">
        <f>IF(B2="Type I: Project activities up to 5 MW that employ renewable energy as their primary technology.","Yes","NA")</f>
        <v>Yes</v>
      </c>
      <c r="D10" t="s">
        <v>439</v>
      </c>
      <c r="E10" t="s">
        <v>426</v>
      </c>
      <c r="F10" t="s">
        <v>11</v>
      </c>
    </row>
    <row r="11" spans="1:7">
      <c r="A11" t="s">
        <v>440</v>
      </c>
      <c r="B11" t="s">
        <v>11</v>
      </c>
      <c r="C11" t="str">
        <f>IF(B2="Type I: Project activities up to 5 MW that employ renewable energy as their primary technology.","Yes","NA")</f>
        <v>Yes</v>
      </c>
      <c r="D11" t="s">
        <v>439</v>
      </c>
      <c r="E11" t="s">
        <v>426</v>
      </c>
      <c r="F11" t="s">
        <v>11</v>
      </c>
    </row>
    <row r="12" spans="1:7">
      <c r="A12" t="s">
        <v>441</v>
      </c>
      <c r="B12" t="s">
        <v>11</v>
      </c>
      <c r="C12" t="str">
        <f>IF(B2="Type I: Project activities up to 5 MW that employ renewable energy as their primary technology.","Yes","NA")</f>
        <v>Yes</v>
      </c>
      <c r="D12" t="s">
        <v>439</v>
      </c>
      <c r="E12" t="s">
        <v>426</v>
      </c>
      <c r="F12" t="s">
        <v>11</v>
      </c>
    </row>
    <row r="13" spans="1:7" ht="45.75" thickBot="1">
      <c r="A13" s="4" t="s">
        <v>442</v>
      </c>
      <c r="B13" t="s">
        <v>11</v>
      </c>
      <c r="C13" t="str">
        <f>IF(B2="Type I: Project activities up to 5 MW that employ renewable energy as their primary technology.","Yes","NA")</f>
        <v>Yes</v>
      </c>
      <c r="D13" t="s">
        <v>439</v>
      </c>
      <c r="E13" t="s">
        <v>426</v>
      </c>
      <c r="F13" t="s">
        <v>11</v>
      </c>
    </row>
    <row r="14" spans="1:7" s="25" customFormat="1" ht="16.5" thickTop="1" thickBot="1">
      <c r="A14" s="23" t="s">
        <v>443</v>
      </c>
      <c r="B14" s="24" t="str">
        <f>IF(OR(B10="Yes",B11="Yes",B12="Yes",B13="Yes"),"Additional","Nil")</f>
        <v>Additional</v>
      </c>
      <c r="C14" s="25" t="str">
        <f>IF(B2="Type I: Project activities up to 5 MW that employ renewable energy as their primary technology.","Yes","NA")</f>
        <v>Yes</v>
      </c>
      <c r="E14" s="25" t="s">
        <v>396</v>
      </c>
      <c r="F14" s="25" t="s">
        <v>11</v>
      </c>
    </row>
    <row r="15" spans="1:7" s="26" customFormat="1" ht="15.75" thickTop="1">
      <c r="A15" s="26" t="s">
        <v>444</v>
      </c>
      <c r="C15" s="26" t="str">
        <f>IF(B2="Type II: Energy efficiency project activities that aim to achieve energy savings at a scale of no more than 20 GWh per year.","Yes","NA")</f>
        <v>NA</v>
      </c>
      <c r="D15" s="26" t="s">
        <v>437</v>
      </c>
    </row>
    <row r="16" spans="1:7">
      <c r="A16" t="s">
        <v>445</v>
      </c>
      <c r="B16" t="s">
        <v>11</v>
      </c>
      <c r="C16" t="str">
        <f>IF(B2="Type II: Energy efficiency project activities that aim to achieve energy savings at a scale of no more than 20 GWh per year.","Yes","NA")</f>
        <v>NA</v>
      </c>
      <c r="D16" t="s">
        <v>439</v>
      </c>
      <c r="E16" t="s">
        <v>426</v>
      </c>
      <c r="F16" t="s">
        <v>11</v>
      </c>
    </row>
    <row r="17" spans="1:6" ht="15.75" thickBot="1">
      <c r="A17" t="s">
        <v>446</v>
      </c>
      <c r="B17" t="s">
        <v>11</v>
      </c>
      <c r="C17" t="str">
        <f>IF(B2="Type II: Energy efficiency project activities that aim to achieve energy savings at a scale of no more than 20 GWh per year.","Yes","NA")</f>
        <v>NA</v>
      </c>
      <c r="D17" t="s">
        <v>439</v>
      </c>
      <c r="E17" t="s">
        <v>426</v>
      </c>
      <c r="F17" t="s">
        <v>11</v>
      </c>
    </row>
    <row r="18" spans="1:6" s="25" customFormat="1" ht="16.5" thickTop="1" thickBot="1">
      <c r="A18" s="23" t="s">
        <v>443</v>
      </c>
      <c r="B18" s="24" t="str">
        <f>IF(OR(B16="Yes",B17="Yes"),"Additional","Nil")</f>
        <v>Nil</v>
      </c>
      <c r="C18" s="25" t="str">
        <f>IF(B2="Type II: Energy efficiency project activities that aim to achieve energy savings at a scale of no more than 20 GWh per year.","Yes","NA")</f>
        <v>NA</v>
      </c>
      <c r="E18" s="25" t="s">
        <v>396</v>
      </c>
      <c r="F18" s="25" t="s">
        <v>11</v>
      </c>
    </row>
    <row r="19" spans="1:6" s="26" customFormat="1" ht="15.75" thickTop="1">
      <c r="A19" s="26" t="s">
        <v>447</v>
      </c>
      <c r="C19" s="26" t="str">
        <f>IF(B2="Type III: Other project activities not included in Type I or Type II that aim to achieve GHG emissions reductions at a scale of no more than 20 ktCO2e per year.","Yes","NA")</f>
        <v>NA</v>
      </c>
      <c r="D19" s="26" t="s">
        <v>437</v>
      </c>
    </row>
    <row r="20" spans="1:6">
      <c r="A20" t="s">
        <v>445</v>
      </c>
      <c r="B20" t="s">
        <v>11</v>
      </c>
      <c r="C20" t="str">
        <f>IF(B2="Type III: Other project activities not included in Type I or Type II that aim to achieve GHG emissions reductions at a scale of no more than 20 ktCO2e per year.","Yes","NA")</f>
        <v>NA</v>
      </c>
      <c r="D20" t="s">
        <v>439</v>
      </c>
      <c r="E20" t="s">
        <v>426</v>
      </c>
      <c r="F20" t="s">
        <v>11</v>
      </c>
    </row>
    <row r="21" spans="1:6" ht="15.75" thickBot="1">
      <c r="A21" t="s">
        <v>448</v>
      </c>
      <c r="B21" t="s">
        <v>11</v>
      </c>
      <c r="C21" t="str">
        <f>IF(B2="Type III: Other project activities not included in Type I or Type II that aim to achieve GHG emissions reductions at a scale of no more than 20 ktCO2e per year.","Yes","NA")</f>
        <v>NA</v>
      </c>
      <c r="D21" t="s">
        <v>439</v>
      </c>
      <c r="E21" t="s">
        <v>426</v>
      </c>
      <c r="F21" t="s">
        <v>11</v>
      </c>
    </row>
    <row r="22" spans="1:6" s="25" customFormat="1" ht="16.5" thickTop="1" thickBot="1">
      <c r="A22" s="23" t="s">
        <v>443</v>
      </c>
      <c r="B22" s="24" t="str">
        <f>IF(OR(B20="Yes",B21="Yes"),"Additional","Nil")</f>
        <v>Nil</v>
      </c>
      <c r="C22" s="25" t="str">
        <f>IF(B2="Type III: Other project activities not included in Type I or Type II that aim to achieve GHG emissions reductions at a scale of no more than 20 ktCO2e per year.","Yes","NA")</f>
        <v>NA</v>
      </c>
      <c r="E22" s="25" t="s">
        <v>396</v>
      </c>
      <c r="F22" s="25" t="s">
        <v>11</v>
      </c>
    </row>
    <row r="23" spans="1:6" s="26" customFormat="1" ht="15.75" thickTop="1">
      <c r="A23" s="26" t="s">
        <v>449</v>
      </c>
      <c r="C23" s="26" t="s">
        <v>11</v>
      </c>
    </row>
    <row r="24" spans="1:6">
      <c r="A24" t="s">
        <v>450</v>
      </c>
      <c r="B24" s="27" t="s">
        <v>451</v>
      </c>
      <c r="C24" t="s">
        <v>11</v>
      </c>
      <c r="D24" t="s">
        <v>452</v>
      </c>
      <c r="E24" t="s">
        <v>97</v>
      </c>
      <c r="F24" t="s">
        <v>11</v>
      </c>
    </row>
    <row r="25" spans="1:6" ht="15.75" thickBot="1">
      <c r="A25" t="s">
        <v>453</v>
      </c>
      <c r="B25" s="27" t="s">
        <v>451</v>
      </c>
      <c r="C25" t="s">
        <v>11</v>
      </c>
      <c r="D25" t="s">
        <v>454</v>
      </c>
      <c r="E25" t="s">
        <v>97</v>
      </c>
      <c r="F25" t="s">
        <v>11</v>
      </c>
    </row>
    <row r="26" spans="1:6" s="25" customFormat="1" ht="16.5" thickTop="1" thickBot="1">
      <c r="A26" s="23" t="s">
        <v>443</v>
      </c>
      <c r="B26" s="24" t="str">
        <f>IF(OR(B24&lt;=0.025,B25&lt;=0.015),"Additional","Nil")</f>
        <v>Nil</v>
      </c>
      <c r="C26" s="25" t="s">
        <v>11</v>
      </c>
      <c r="E26" s="25" t="s">
        <v>396</v>
      </c>
      <c r="F26" s="25" t="s">
        <v>11</v>
      </c>
    </row>
    <row r="27" spans="1:6" ht="15.75" thickTop="1"/>
    <row r="28" spans="1:6" ht="15.75" thickBot="1"/>
    <row r="29" spans="1:6" s="28" customFormat="1" ht="20.25" thickTop="1" thickBot="1">
      <c r="A29" s="28" t="s">
        <v>455</v>
      </c>
      <c r="B29" s="29" t="str">
        <f>IF(B8="NA","NA",IF(OR(B14="Additional",B18="Additional",B22="Additional",B26="Additional"),"Additional","Not Additional"))</f>
        <v>Additional</v>
      </c>
      <c r="E29" s="28" t="s">
        <v>456</v>
      </c>
      <c r="F29" s="28" t="s">
        <v>11</v>
      </c>
    </row>
    <row r="30" spans="1:6" ht="15.75" thickTop="1"/>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89608C55-371D-4F43-B4F6-24856F4E6FD9}">
          <x14:formula1>
            <xm:f>'Dropdown Items'!$B$2:$B$4</xm:f>
          </x14:formula1>
          <xm:sqref>B3:B7 B10:B13 B16:B17 B20:B21</xm:sqref>
        </x14:dataValidation>
        <x14:dataValidation type="list" allowBlank="1" showInputMessage="1" showErrorMessage="1" xr:uid="{48DDE963-2B96-4A4E-BBAD-48C2AD0A9D32}">
          <x14:formula1>
            <xm:f>'Dropdown Items'!$A$2:$A$5</xm:f>
          </x14:formula1>
          <xm:sqref>B2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0B726-38FE-4A50-AD8D-134BF87E86ED}">
  <dimension ref="A1:B5"/>
  <sheetViews>
    <sheetView workbookViewId="0">
      <selection activeCell="A3" sqref="A3"/>
    </sheetView>
  </sheetViews>
  <sheetFormatPr defaultRowHeight="15"/>
  <cols>
    <col min="1" max="1" width="22.42578125" customWidth="1"/>
  </cols>
  <sheetData>
    <row r="1" spans="1:2" s="30" customFormat="1">
      <c r="A1" s="30" t="s">
        <v>457</v>
      </c>
      <c r="B1" s="30" t="s">
        <v>458</v>
      </c>
    </row>
    <row r="2" spans="1:2">
      <c r="A2" t="s">
        <v>425</v>
      </c>
      <c r="B2" t="s">
        <v>10</v>
      </c>
    </row>
    <row r="3" spans="1:2">
      <c r="A3" t="s">
        <v>459</v>
      </c>
      <c r="B3" t="s">
        <v>11</v>
      </c>
    </row>
    <row r="4" spans="1:2">
      <c r="A4" t="s">
        <v>447</v>
      </c>
      <c r="B4" t="s">
        <v>460</v>
      </c>
    </row>
    <row r="5" spans="1:2">
      <c r="A5" t="s">
        <v>460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AE864-9185-4404-97FA-1DAEC9AD2A13}">
  <dimension ref="A1"/>
  <sheetViews>
    <sheetView workbookViewId="0">
      <selection activeCell="A3" sqref="A3"/>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Jailine Molina</dc:creator>
  <cp:keywords/>
  <dc:description/>
  <cp:lastModifiedBy>Margarita Khramova</cp:lastModifiedBy>
  <cp:revision/>
  <dcterms:created xsi:type="dcterms:W3CDTF">2023-10-03T16:41:50Z</dcterms:created>
  <dcterms:modified xsi:type="dcterms:W3CDTF">2024-03-04T13:45:49Z</dcterms:modified>
  <cp:category/>
  <cp:contentStatus/>
</cp:coreProperties>
</file>