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4387646bbb898/Desktop/Guardian/GS AR/"/>
    </mc:Choice>
  </mc:AlternateContent>
  <xr:revisionPtr revIDLastSave="0" documentId="8_{058399FD-95D8-4FF6-8188-C4879A03B2D2}" xr6:coauthVersionLast="47" xr6:coauthVersionMax="47" xr10:uidLastSave="{00000000-0000-0000-0000-000000000000}"/>
  <bookViews>
    <workbookView xWindow="-120" yWindow="-120" windowWidth="29040" windowHeight="15840" xr2:uid="{A625174B-F51C-4DCB-B5CF-F32EEE8B6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93" i="1"/>
  <c r="E91" i="1"/>
  <c r="E89" i="1"/>
  <c r="E87" i="1"/>
  <c r="E59" i="1" l="1"/>
  <c r="E57" i="1"/>
  <c r="E44" i="1"/>
  <c r="E60" i="1" l="1"/>
  <c r="E56" i="1"/>
  <c r="E98" i="1" s="1"/>
  <c r="E62" i="1"/>
  <c r="E74" i="1"/>
  <c r="E68" i="1"/>
  <c r="E80" i="1"/>
  <c r="E51" i="1"/>
  <c r="E48" i="1"/>
  <c r="E49" i="1" s="1"/>
  <c r="E75" i="1" l="1"/>
  <c r="E81" i="1"/>
  <c r="E69" i="1"/>
  <c r="E63" i="1"/>
  <c r="E52" i="1"/>
  <c r="E53" i="1" s="1"/>
  <c r="E82" i="1"/>
  <c r="E76" i="1"/>
  <c r="E70" i="1"/>
  <c r="E64" i="1"/>
  <c r="E58" i="1"/>
  <c r="E77" i="1" l="1"/>
  <c r="E78" i="1" s="1"/>
  <c r="E71" i="1"/>
  <c r="E72" i="1" s="1"/>
  <c r="E65" i="1"/>
  <c r="E66" i="1" s="1"/>
  <c r="E83" i="1"/>
  <c r="E84" i="1" s="1"/>
  <c r="E102" i="1" l="1"/>
  <c r="E104" i="1" s="1"/>
  <c r="E101" i="1"/>
  <c r="E1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tc={999F2482-E095-4AE5-8FF5-053C749B9F59}</author>
    <author>tc={A45B8922-D3D9-4CE7-B578-469FD7A78E09}</author>
  </authors>
  <commentList>
    <comment ref="E97" authorId="0" shapeId="0" xr:uid="{999F2482-E095-4AE5-8FF5-053C749B9F59}">
      <text>
        <t>[Threaded comment]
Your version of Excel allows you to read this threaded comment; however, any edits to it will get removed if the file is opened in a newer version of Excel. Learn more: https://go.microsoft.com/fwlink/?linkid=870924
Comment:
    Build out the IF/THEN for table 2
https://verra.org/wp-content/uploads/imported/ARR-Leakage-Tool-1.pdf</t>
      </text>
    </comment>
    <comment ref="C101" authorId="1" shapeId="0" xr:uid="{A45B8922-D3D9-4CE7-B578-469FD7A78E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how they did it in the pdd</t>
      </text>
    </comment>
  </commentList>
</comments>
</file>

<file path=xl/sharedStrings.xml><?xml version="1.0" encoding="utf-8"?>
<sst xmlns="http://schemas.openxmlformats.org/spreadsheetml/2006/main" count="420" uniqueCount="137">
  <si>
    <t>Required Field</t>
  </si>
  <si>
    <t>Schema Type</t>
  </si>
  <si>
    <t>Question</t>
  </si>
  <si>
    <t>Allow Multiple Answers</t>
  </si>
  <si>
    <t>Answer</t>
  </si>
  <si>
    <t>Project Details</t>
  </si>
  <si>
    <t>Yes</t>
  </si>
  <si>
    <t>String</t>
  </si>
  <si>
    <t>Summary of the Project Description</t>
  </si>
  <si>
    <t>No</t>
  </si>
  <si>
    <t>Grassland in Kenya with afforestation, reforestation and revegetation projects</t>
  </si>
  <si>
    <t>Project Scope</t>
  </si>
  <si>
    <t>Project Scope 14: Afforestation and Reforestation</t>
  </si>
  <si>
    <t>Project Category</t>
  </si>
  <si>
    <t>Project Category: Afforestation, Reforestation, and Revegetation</t>
  </si>
  <si>
    <t>Type of Activity</t>
  </si>
  <si>
    <t xml:space="preserve">GHG removals with the implementation of afforestation, reforestation, and revegetation activities </t>
  </si>
  <si>
    <t>Project Eligibility</t>
  </si>
  <si>
    <t xml:space="preserve">The project activity would not occur or be financially attractive without the income associated with the sale of VCUs. The land qualifies as a crop land and would be degraded over time if not for this project. </t>
  </si>
  <si>
    <t>Project Proponent Organization Name</t>
  </si>
  <si>
    <t>X Agricultural Project</t>
  </si>
  <si>
    <t>Name</t>
  </si>
  <si>
    <t>Project Proponent Contact Person</t>
  </si>
  <si>
    <t>John Doe</t>
  </si>
  <si>
    <t xml:space="preserve">Project Proponent Title </t>
  </si>
  <si>
    <t xml:space="preserve">Owner </t>
  </si>
  <si>
    <t>Address</t>
  </si>
  <si>
    <t xml:space="preserve">Project Proponent Address </t>
  </si>
  <si>
    <t xml:space="preserve">Kenya </t>
  </si>
  <si>
    <t>Phone Number</t>
  </si>
  <si>
    <t xml:space="preserve">Project Proponent Telephone </t>
  </si>
  <si>
    <t>(555) 222-3131</t>
  </si>
  <si>
    <t>Email</t>
  </si>
  <si>
    <t>Project Proponent Email</t>
  </si>
  <si>
    <t>JD@XYZagriculture.com</t>
  </si>
  <si>
    <t>Evidence of Ownership</t>
  </si>
  <si>
    <t xml:space="preserve">Legal title to land </t>
  </si>
  <si>
    <t>Participation under other GHG Programs</t>
  </si>
  <si>
    <t>Other Forms of Environmental Credit</t>
  </si>
  <si>
    <t>Title and Reference of Methodologies</t>
  </si>
  <si>
    <t>AR-ACM0003: A/R Large-scale Consolidated Methodology – Afforestation and reforestation of lands except wetlands, v.02.0</t>
  </si>
  <si>
    <t>Description of Project Area</t>
  </si>
  <si>
    <t>The project is within Kenya in a combined area of 1000 ha</t>
  </si>
  <si>
    <t>Image</t>
  </si>
  <si>
    <t>Maps of the Project Area</t>
  </si>
  <si>
    <t>Image Upload</t>
  </si>
  <si>
    <t>Number</t>
  </si>
  <si>
    <t>Area (per stratum, if applicable) in year 𝑡 (ha)</t>
  </si>
  <si>
    <t>Start of the project activity (y)</t>
  </si>
  <si>
    <t>Length of monitoring interval ending in year 2018 (y)</t>
  </si>
  <si>
    <t>Length of monitoring interval ending in year 2019 (y)</t>
  </si>
  <si>
    <t>Length of monitoring interval ending in year 2020 (y)</t>
  </si>
  <si>
    <t>Length of monitoring interval ending in year 2021(y)</t>
  </si>
  <si>
    <t>Length of monitoring interval ending in year 2022 (y)</t>
  </si>
  <si>
    <t>Carbon Pools</t>
  </si>
  <si>
    <t>Above Ground Woody Biomass</t>
  </si>
  <si>
    <t>GHG Sources</t>
  </si>
  <si>
    <t>Use of Nitrogen Fertilizers</t>
  </si>
  <si>
    <t>Monitoring Plan</t>
  </si>
  <si>
    <t>Default Values</t>
  </si>
  <si>
    <t>Carbon fraction for tree biomass</t>
  </si>
  <si>
    <t>Carbon fraction for non-tree biomass</t>
  </si>
  <si>
    <t>Root to shoot ratio for tree biomass in CO2 removals</t>
  </si>
  <si>
    <t>Biomass Expansion Factor in CO2 removals</t>
  </si>
  <si>
    <t>Woody density in CO2 removals</t>
  </si>
  <si>
    <t>Biomass Expansion Factor in baseline or leakage</t>
  </si>
  <si>
    <t>Root to shoot ratio for non-tree biomass in baseline or leakage</t>
  </si>
  <si>
    <t>Root to shoot ratio for tree biomass in baseline or leakage</t>
  </si>
  <si>
    <t>Woody density in baseline or leakage</t>
  </si>
  <si>
    <t>Auto-Calculate</t>
  </si>
  <si>
    <t>Baseline Scenario</t>
  </si>
  <si>
    <t xml:space="preserve">C to CO2 Factor </t>
  </si>
  <si>
    <t>Dry biomass</t>
  </si>
  <si>
    <r>
      <t>Stem 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</si>
  <si>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Stem volume 2018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</si>
  <si>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Stem volume 2019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</si>
  <si>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Stem volume 2020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</si>
  <si>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Stem volume 2021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</si>
  <si>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Stem volume 2022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</si>
  <si>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Project Scenario (Present CO2-Fixation)</t>
  </si>
  <si>
    <t>Leakage</t>
  </si>
  <si>
    <t>Leakage above ground woody biomass (tCO2)</t>
  </si>
  <si>
    <t>Net GHG Emission Reductions and Removals</t>
  </si>
  <si>
    <t>Leakage displacement (%)</t>
  </si>
  <si>
    <t>Carbon stock in aboveground tree biomass (tCO2/ha)</t>
  </si>
  <si>
    <t>Carbon stock in belowground tree biomass (tCO2/ha)</t>
  </si>
  <si>
    <t>Carbon stock in aboveground non-tree biomass (tCO2/ha)</t>
  </si>
  <si>
    <t>Carbon stock in belowground non-tree biomass (tCO2/ha)</t>
  </si>
  <si>
    <t>Carbon stock in aboveground tree biomass 2018 (tCO2/ha)</t>
  </si>
  <si>
    <t>Average annual change in carbon stock in aboveground tree biomass in the project scenario in the monitoring interval ending in year 2018 (tCO2/ha)</t>
  </si>
  <si>
    <t>Carbon stock in belowground tree biomass 2018 (tCO2/ha)</t>
  </si>
  <si>
    <t>Average annual change in carbon stock in belowground tree biomass in the project scenario in the monitoring interval ending in year 2018 (tCO2/ha)</t>
  </si>
  <si>
    <t>Carbon stock in aboveground tree biomass 2019 (tCO2/ha)</t>
  </si>
  <si>
    <t>Carbon stock in belowground tree biomass 2019 (tCO2/ha)</t>
  </si>
  <si>
    <t>Carbon stock in aboveground tree biomass 2020 (tCO2/ha)</t>
  </si>
  <si>
    <t>Carbon stock in belowground tree biomass 2020 (tCO2/ha)</t>
  </si>
  <si>
    <t>Carbon stock in aboveground tree biomass 2021 (tCO2/ha)</t>
  </si>
  <si>
    <t>Carbon stock in belowground tree biomass 2021 (tCO2/ha)</t>
  </si>
  <si>
    <t>Carbon stock in aboveground tree biomass 2022 (tCO2/ha)</t>
  </si>
  <si>
    <t>Carbon stock in belowground tree biomass 2022 (tCO2/ha)</t>
  </si>
  <si>
    <t>Average annual change in carbon stock in aboveground tree biomass in the project scenario in the monitoring interval ending in year 2019 (tCO2/ha)</t>
  </si>
  <si>
    <t>Average annual change in carbon stock in belowground tree biomass in the project scenario in the monitoring interval ending in year 2019 (tCO2/ha)</t>
  </si>
  <si>
    <t>Average annual change in carbon stock in aboveground tree biomass in the project scenario in the monitoring interval ending in year 2020 (tCO2/ha)</t>
  </si>
  <si>
    <t>Average annual change in carbon stock in belowground tree biomass in the project scenario in the monitoring interval ending in year 2020 (tCO2/ha)</t>
  </si>
  <si>
    <t>Change in carbon stock in tree biomass carbon pools in project scenario in 2020 (tCO2/ha)</t>
  </si>
  <si>
    <t>Average annual change in carbon stock in aboveground tree biomass in the project scenario in the monitoring interval ending in year 2021 (tCO2/ha)</t>
  </si>
  <si>
    <t>Average annual change in carbon stock in belowground tree biomass in the project scenario in the monitoring interval ending in year 2021 (tCO2/ha)</t>
  </si>
  <si>
    <t>Change in carbon stock in tree biomass carbon pools in project scenario in 2021 (tCO2/ha)</t>
  </si>
  <si>
    <t>Average annual change in carbon stock in aboveground tree biomass in the project scenario in the monitoring interval ending in year 2022 (tCO2/ha)</t>
  </si>
  <si>
    <t>Average annual change in carbon stock in belowground tree biomass in the project scenario in the monitoring interval ending in year 2022 (tCO2/ha)</t>
  </si>
  <si>
    <t>Change in carbon stock in tree biomass carbon pools in project scenario in 2022 (tCO2/ha)</t>
  </si>
  <si>
    <t>Change in carbon stock in tree biomass carbon pools in project scenario in 2018 (tCO2/ha)</t>
  </si>
  <si>
    <t>Change in carbon stock in tree biomass carbon pools in project scenario in 2019 (tCO2/ha)</t>
  </si>
  <si>
    <t>Total baseline carbon stock (tCO2/ha)</t>
  </si>
  <si>
    <t xml:space="preserve">Buffer </t>
  </si>
  <si>
    <t>Project Scenario (Nitrogen Fertilizer)</t>
  </si>
  <si>
    <t>Direct nitrous oxide emissions due to fertilizer use in the project scenario in year 2019  (t CO2e ha-1 )</t>
  </si>
  <si>
    <t>Fertilizer Factor</t>
  </si>
  <si>
    <t>N fertilizer applied in the project scenario in year 2018 (kg N ha-1)</t>
  </si>
  <si>
    <t>Gold Standard Afforestation/Reforestation GHG Emissions Reduction &amp; Requestration Methodology v.2.0</t>
  </si>
  <si>
    <t>Monitoring plan was structured based on Gold Standard Afforestation/Reforestation GHG Emissions Reduction &amp; Requestration Methodology v.2.0 criteria</t>
  </si>
  <si>
    <t xml:space="preserve">Annual net average of GHG removals over the crediting period </t>
  </si>
  <si>
    <t xml:space="preserve">Annual average of GHG removals over the crediting period </t>
  </si>
  <si>
    <t>Total Net Removals</t>
  </si>
  <si>
    <t xml:space="preserve">Total Project Removals Estimate </t>
  </si>
  <si>
    <t>Direct nitrous oxide emissions due to fertilizer use in the project scenario in year 2018  (t CO2e ha-1 )</t>
  </si>
  <si>
    <t>Direct nitrous oxide emissions due to fertilizer use in the project scenario in year 2020  (t CO2e ha-1 )</t>
  </si>
  <si>
    <t>Direct nitrous oxide emissions due to fertilizer use in the project scenario in year 2021  (t CO2e ha-1 )</t>
  </si>
  <si>
    <t>Direct nitrous oxide emissions due to fertilizer use in the project scenario in year 2022  (t CO2e ha-1 )</t>
  </si>
  <si>
    <t>N fertilizer applied in the project scenario in year 2019 (kg N ha-1)</t>
  </si>
  <si>
    <t>N fertilizer applied in the project scenario in year 2020 (kg N ha-1)</t>
  </si>
  <si>
    <t>N fertilizer applied in the project scenario in year 2021 (kg N ha-1)</t>
  </si>
  <si>
    <t>N fertilizer applied in the project scenario in year 2022 (kg N ha-1)</t>
  </si>
  <si>
    <t>SDG Impact</t>
  </si>
  <si>
    <t>13 - Climate Action</t>
  </si>
  <si>
    <t>5 - Gender Equality</t>
  </si>
  <si>
    <t>15 - Life on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</si>
</sst>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2" fillId="0" borderId="0" xfId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2" applyNumberFormat="1" applyFont="1" applyFill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Pinnola" id="{BEEE8D33-8F59-49EC-AFFC-F1F29B258A85}" userId="6071b2e426a8e48f" providerId="Windows Live"/>
  <person displayName="Jailine Molina" id="{00401178-1E81-4891-8EC9-E5424D6A2282}" userId="S::jailine.molina@envisionblockchain.com::dcbde9ba-19ec-4293-81b0-e7f5b6f86a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7" dT="2023-04-07T15:50:14.07" personId="{BEEE8D33-8F59-49EC-AFFC-F1F29B258A85}" id="{999F2482-E095-4AE5-8FF5-053C749B9F59}">
    <text>Build out the IF/THEN for table 2
https://verra.org/wp-content/uploads/imported/ARR-Leakage-Tool-1.pdf</text>
    <extLst>
      <x:ext xmlns:xltc2="http://schemas.microsoft.com/office/spreadsheetml/2020/threadedcomments2" uri="{F7C98A9C-CBB3-438F-8F68-D28B6AF4A901}">
        <xltc2:checksum>3099781224</xltc2:checksum>
        <xltc2:hyperlink startIndex="35" length="68" url="https://verra.org/wp-content/uploads/imported/ARR-Leakage-Tool-1.pdf"/>
      </x:ext>
    </extLst>
  </threadedComment>
  <threadedComment ref="C101" dT="2023-04-14T19:42:58.88" personId="{00401178-1E81-4891-8EC9-E5424D6A2282}" id="{A45B8922-D3D9-4CE7-B578-469FD7A78E09}">
    <text>This is how they did it in the pdd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@XYZagriculture.com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5BF8-7069-4AE6-A619-191CCD1537E2}">
  <dimension ref="A1:E104"/>
  <sheetViews>
    <sheetView tabSelected="1" workbookViewId="0">
      <selection activeCell="C14" sqref="C14"/>
    </sheetView>
  </sheetViews>
  <sheetFormatPr defaultRowHeight="15" x14ac:dyDescent="0.25"/>
  <cols>
    <col min="1" max="1" width="18.140625" bestFit="1" customWidth="1"/>
    <col min="2" max="2" width="16.140625" bestFit="1" customWidth="1"/>
    <col min="3" max="3" width="134" customWidth="1"/>
    <col min="4" max="4" width="29.28515625" bestFit="1" customWidth="1"/>
    <col min="5" max="5" width="187.5703125" bestFit="1" customWidth="1"/>
  </cols>
  <sheetData>
    <row r="1" spans="1:5" s="1" customFormat="1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s="5" customFormat="1" ht="18.75" x14ac:dyDescent="0.3">
      <c r="A2" s="3"/>
      <c r="B2" s="4"/>
      <c r="C2" s="3" t="s">
        <v>5</v>
      </c>
      <c r="D2" s="4"/>
      <c r="E2" s="4"/>
    </row>
    <row r="3" spans="1:5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 x14ac:dyDescent="0.25">
      <c r="A4" t="s">
        <v>6</v>
      </c>
      <c r="B4" t="s">
        <v>7</v>
      </c>
      <c r="C4" t="s">
        <v>11</v>
      </c>
      <c r="D4" t="s">
        <v>9</v>
      </c>
      <c r="E4" t="s">
        <v>12</v>
      </c>
    </row>
    <row r="5" spans="1:5" x14ac:dyDescent="0.25">
      <c r="A5" t="s">
        <v>6</v>
      </c>
      <c r="B5" t="s">
        <v>7</v>
      </c>
      <c r="C5" t="s">
        <v>13</v>
      </c>
      <c r="D5" t="s">
        <v>6</v>
      </c>
      <c r="E5" t="s">
        <v>14</v>
      </c>
    </row>
    <row r="6" spans="1:5" x14ac:dyDescent="0.25">
      <c r="A6" t="s">
        <v>6</v>
      </c>
      <c r="B6" t="s">
        <v>7</v>
      </c>
      <c r="C6" t="s">
        <v>15</v>
      </c>
      <c r="D6" t="s">
        <v>6</v>
      </c>
      <c r="E6" t="s">
        <v>16</v>
      </c>
    </row>
    <row r="7" spans="1:5" ht="15.75" customHeight="1" x14ac:dyDescent="0.25">
      <c r="A7" t="s">
        <v>6</v>
      </c>
      <c r="B7" t="s">
        <v>7</v>
      </c>
      <c r="C7" t="s">
        <v>17</v>
      </c>
      <c r="D7" t="s">
        <v>9</v>
      </c>
      <c r="E7" t="s">
        <v>18</v>
      </c>
    </row>
    <row r="8" spans="1:5" x14ac:dyDescent="0.25">
      <c r="A8" t="s">
        <v>6</v>
      </c>
      <c r="B8" t="s">
        <v>7</v>
      </c>
      <c r="C8" t="s">
        <v>133</v>
      </c>
      <c r="D8" t="s">
        <v>6</v>
      </c>
      <c r="E8" s="7" t="s">
        <v>134</v>
      </c>
    </row>
    <row r="9" spans="1:5" x14ac:dyDescent="0.25">
      <c r="A9" t="s">
        <v>6</v>
      </c>
      <c r="B9" t="s">
        <v>7</v>
      </c>
      <c r="C9" t="s">
        <v>133</v>
      </c>
      <c r="D9" t="s">
        <v>6</v>
      </c>
      <c r="E9" s="7" t="s">
        <v>135</v>
      </c>
    </row>
    <row r="10" spans="1:5" x14ac:dyDescent="0.25">
      <c r="A10" t="s">
        <v>6</v>
      </c>
      <c r="B10" t="s">
        <v>7</v>
      </c>
      <c r="C10" t="s">
        <v>133</v>
      </c>
      <c r="D10" t="s">
        <v>6</v>
      </c>
      <c r="E10" t="s">
        <v>136</v>
      </c>
    </row>
    <row r="11" spans="1:5" x14ac:dyDescent="0.25">
      <c r="A11" t="s">
        <v>6</v>
      </c>
      <c r="B11" t="s">
        <v>7</v>
      </c>
      <c r="C11" t="s">
        <v>19</v>
      </c>
      <c r="D11" t="s">
        <v>9</v>
      </c>
      <c r="E11" t="s">
        <v>20</v>
      </c>
    </row>
    <row r="12" spans="1:5" x14ac:dyDescent="0.25">
      <c r="A12" t="s">
        <v>6</v>
      </c>
      <c r="B12" t="s">
        <v>21</v>
      </c>
      <c r="C12" t="s">
        <v>22</v>
      </c>
      <c r="D12" t="s">
        <v>9</v>
      </c>
      <c r="E12" t="s">
        <v>23</v>
      </c>
    </row>
    <row r="13" spans="1:5" x14ac:dyDescent="0.25">
      <c r="A13" t="s">
        <v>6</v>
      </c>
      <c r="B13" t="s">
        <v>7</v>
      </c>
      <c r="C13" t="s">
        <v>24</v>
      </c>
      <c r="D13" t="s">
        <v>9</v>
      </c>
      <c r="E13" t="s">
        <v>25</v>
      </c>
    </row>
    <row r="14" spans="1:5" x14ac:dyDescent="0.25">
      <c r="A14" t="s">
        <v>6</v>
      </c>
      <c r="B14" t="s">
        <v>26</v>
      </c>
      <c r="C14" t="s">
        <v>27</v>
      </c>
      <c r="D14" t="s">
        <v>9</v>
      </c>
      <c r="E14" t="s">
        <v>28</v>
      </c>
    </row>
    <row r="15" spans="1:5" x14ac:dyDescent="0.25">
      <c r="A15" t="s">
        <v>6</v>
      </c>
      <c r="B15" t="s">
        <v>29</v>
      </c>
      <c r="C15" t="s">
        <v>30</v>
      </c>
      <c r="D15" t="s">
        <v>9</v>
      </c>
      <c r="E15" t="s">
        <v>31</v>
      </c>
    </row>
    <row r="16" spans="1:5" x14ac:dyDescent="0.25">
      <c r="A16" t="s">
        <v>6</v>
      </c>
      <c r="B16" t="s">
        <v>32</v>
      </c>
      <c r="C16" t="s">
        <v>33</v>
      </c>
      <c r="D16" t="s">
        <v>9</v>
      </c>
      <c r="E16" s="6" t="s">
        <v>34</v>
      </c>
    </row>
    <row r="17" spans="1:5" x14ac:dyDescent="0.25">
      <c r="A17" t="s">
        <v>6</v>
      </c>
      <c r="B17" t="s">
        <v>7</v>
      </c>
      <c r="C17" t="s">
        <v>35</v>
      </c>
      <c r="D17" t="s">
        <v>9</v>
      </c>
      <c r="E17" t="s">
        <v>36</v>
      </c>
    </row>
    <row r="18" spans="1:5" x14ac:dyDescent="0.25">
      <c r="A18" t="s">
        <v>6</v>
      </c>
      <c r="B18" t="s">
        <v>7</v>
      </c>
      <c r="C18" t="s">
        <v>37</v>
      </c>
      <c r="D18" t="s">
        <v>9</v>
      </c>
      <c r="E18" t="s">
        <v>9</v>
      </c>
    </row>
    <row r="19" spans="1:5" x14ac:dyDescent="0.25">
      <c r="A19" t="s">
        <v>6</v>
      </c>
      <c r="B19" t="s">
        <v>7</v>
      </c>
      <c r="C19" t="s">
        <v>38</v>
      </c>
      <c r="D19" t="s">
        <v>9</v>
      </c>
      <c r="E19" t="s">
        <v>9</v>
      </c>
    </row>
    <row r="20" spans="1:5" x14ac:dyDescent="0.25">
      <c r="A20" t="s">
        <v>6</v>
      </c>
      <c r="B20" t="s">
        <v>7</v>
      </c>
      <c r="C20" t="s">
        <v>39</v>
      </c>
      <c r="D20" t="s">
        <v>6</v>
      </c>
      <c r="E20" t="s">
        <v>119</v>
      </c>
    </row>
    <row r="21" spans="1:5" x14ac:dyDescent="0.25">
      <c r="A21" t="s">
        <v>6</v>
      </c>
      <c r="B21" t="s">
        <v>7</v>
      </c>
      <c r="C21" t="s">
        <v>39</v>
      </c>
      <c r="D21" t="s">
        <v>6</v>
      </c>
      <c r="E21" t="s">
        <v>40</v>
      </c>
    </row>
    <row r="22" spans="1:5" x14ac:dyDescent="0.25">
      <c r="A22" t="s">
        <v>6</v>
      </c>
      <c r="B22" t="s">
        <v>7</v>
      </c>
      <c r="C22" t="s">
        <v>41</v>
      </c>
      <c r="D22" t="s">
        <v>9</v>
      </c>
      <c r="E22" t="s">
        <v>42</v>
      </c>
    </row>
    <row r="23" spans="1:5" x14ac:dyDescent="0.25">
      <c r="A23" t="s">
        <v>6</v>
      </c>
      <c r="B23" t="s">
        <v>43</v>
      </c>
      <c r="C23" t="s">
        <v>44</v>
      </c>
      <c r="D23" t="s">
        <v>6</v>
      </c>
      <c r="E23" t="s">
        <v>45</v>
      </c>
    </row>
    <row r="24" spans="1:5" x14ac:dyDescent="0.25">
      <c r="A24" t="s">
        <v>6</v>
      </c>
      <c r="B24" t="s">
        <v>46</v>
      </c>
      <c r="C24" s="7" t="s">
        <v>47</v>
      </c>
      <c r="D24" s="7" t="s">
        <v>6</v>
      </c>
      <c r="E24" s="7">
        <v>1000</v>
      </c>
    </row>
    <row r="25" spans="1:5" x14ac:dyDescent="0.25">
      <c r="A25" t="s">
        <v>6</v>
      </c>
      <c r="B25" t="s">
        <v>46</v>
      </c>
      <c r="C25" s="7" t="s">
        <v>48</v>
      </c>
      <c r="D25" s="7" t="s">
        <v>6</v>
      </c>
      <c r="E25" s="7">
        <v>2018</v>
      </c>
    </row>
    <row r="26" spans="1:5" x14ac:dyDescent="0.25">
      <c r="A26" t="s">
        <v>6</v>
      </c>
      <c r="B26" t="s">
        <v>46</v>
      </c>
      <c r="C26" s="7" t="s">
        <v>49</v>
      </c>
      <c r="D26" s="7" t="s">
        <v>6</v>
      </c>
      <c r="E26" s="7">
        <v>0</v>
      </c>
    </row>
    <row r="27" spans="1:5" x14ac:dyDescent="0.25">
      <c r="A27" t="s">
        <v>6</v>
      </c>
      <c r="B27" t="s">
        <v>46</v>
      </c>
      <c r="C27" s="7" t="s">
        <v>50</v>
      </c>
      <c r="D27" s="7" t="s">
        <v>6</v>
      </c>
      <c r="E27" s="7">
        <v>1</v>
      </c>
    </row>
    <row r="28" spans="1:5" x14ac:dyDescent="0.25">
      <c r="A28" t="s">
        <v>6</v>
      </c>
      <c r="B28" t="s">
        <v>46</v>
      </c>
      <c r="C28" s="7" t="s">
        <v>51</v>
      </c>
      <c r="D28" s="7" t="s">
        <v>6</v>
      </c>
      <c r="E28" s="7">
        <v>2</v>
      </c>
    </row>
    <row r="29" spans="1:5" x14ac:dyDescent="0.25">
      <c r="A29" t="s">
        <v>6</v>
      </c>
      <c r="B29" t="s">
        <v>46</v>
      </c>
      <c r="C29" s="7" t="s">
        <v>52</v>
      </c>
      <c r="D29" s="7" t="s">
        <v>6</v>
      </c>
      <c r="E29" s="7">
        <v>3</v>
      </c>
    </row>
    <row r="30" spans="1:5" x14ac:dyDescent="0.25">
      <c r="A30" t="s">
        <v>6</v>
      </c>
      <c r="B30" t="s">
        <v>46</v>
      </c>
      <c r="C30" s="7" t="s">
        <v>53</v>
      </c>
      <c r="D30" s="7" t="s">
        <v>6</v>
      </c>
      <c r="E30" s="7">
        <v>4</v>
      </c>
    </row>
    <row r="31" spans="1:5" x14ac:dyDescent="0.25">
      <c r="A31" t="s">
        <v>6</v>
      </c>
      <c r="B31" t="s">
        <v>7</v>
      </c>
      <c r="C31" s="7" t="s">
        <v>54</v>
      </c>
      <c r="D31" s="7" t="s">
        <v>6</v>
      </c>
      <c r="E31" s="7" t="s">
        <v>55</v>
      </c>
    </row>
    <row r="32" spans="1:5" x14ac:dyDescent="0.25">
      <c r="A32" t="s">
        <v>6</v>
      </c>
      <c r="B32" t="s">
        <v>7</v>
      </c>
      <c r="C32" s="7" t="s">
        <v>56</v>
      </c>
      <c r="D32" s="7" t="s">
        <v>6</v>
      </c>
      <c r="E32" s="7" t="s">
        <v>57</v>
      </c>
    </row>
    <row r="33" spans="1:5" x14ac:dyDescent="0.25">
      <c r="A33" t="s">
        <v>6</v>
      </c>
      <c r="B33" t="s">
        <v>7</v>
      </c>
      <c r="C33" s="7" t="s">
        <v>58</v>
      </c>
      <c r="D33" s="7" t="s">
        <v>9</v>
      </c>
      <c r="E33" s="7" t="s">
        <v>120</v>
      </c>
    </row>
    <row r="34" spans="1:5" s="5" customFormat="1" ht="18.75" x14ac:dyDescent="0.3">
      <c r="A34" s="3"/>
      <c r="B34" s="4"/>
      <c r="C34" s="3" t="s">
        <v>59</v>
      </c>
      <c r="D34" s="4"/>
      <c r="E34" s="4"/>
    </row>
    <row r="35" spans="1:5" x14ac:dyDescent="0.25">
      <c r="A35" t="s">
        <v>6</v>
      </c>
      <c r="B35" t="s">
        <v>46</v>
      </c>
      <c r="C35" t="s">
        <v>68</v>
      </c>
      <c r="D35" t="s">
        <v>9</v>
      </c>
      <c r="E35" s="7">
        <v>0.7</v>
      </c>
    </row>
    <row r="36" spans="1:5" x14ac:dyDescent="0.25">
      <c r="A36" t="s">
        <v>6</v>
      </c>
      <c r="B36" t="s">
        <v>46</v>
      </c>
      <c r="C36" t="s">
        <v>64</v>
      </c>
      <c r="D36" t="s">
        <v>9</v>
      </c>
      <c r="E36" s="7">
        <v>0.3</v>
      </c>
    </row>
    <row r="37" spans="1:5" x14ac:dyDescent="0.25">
      <c r="A37" t="s">
        <v>6</v>
      </c>
      <c r="B37" t="s">
        <v>46</v>
      </c>
      <c r="C37" t="s">
        <v>67</v>
      </c>
      <c r="D37" t="s">
        <v>9</v>
      </c>
      <c r="E37" s="7">
        <v>0.8</v>
      </c>
    </row>
    <row r="38" spans="1:5" x14ac:dyDescent="0.25">
      <c r="A38" t="s">
        <v>6</v>
      </c>
      <c r="B38" t="s">
        <v>46</v>
      </c>
      <c r="C38" t="s">
        <v>66</v>
      </c>
      <c r="D38" t="s">
        <v>9</v>
      </c>
      <c r="E38" s="7">
        <v>4</v>
      </c>
    </row>
    <row r="39" spans="1:5" x14ac:dyDescent="0.25">
      <c r="A39" t="s">
        <v>6</v>
      </c>
      <c r="B39" t="s">
        <v>46</v>
      </c>
      <c r="C39" t="s">
        <v>62</v>
      </c>
      <c r="D39" t="s">
        <v>9</v>
      </c>
      <c r="E39" s="7">
        <v>0.2</v>
      </c>
    </row>
    <row r="40" spans="1:5" x14ac:dyDescent="0.25">
      <c r="A40" t="s">
        <v>6</v>
      </c>
      <c r="B40" t="s">
        <v>46</v>
      </c>
      <c r="C40" t="s">
        <v>60</v>
      </c>
      <c r="D40" t="s">
        <v>9</v>
      </c>
      <c r="E40" s="7">
        <v>0.5</v>
      </c>
    </row>
    <row r="41" spans="1:5" x14ac:dyDescent="0.25">
      <c r="A41" t="s">
        <v>6</v>
      </c>
      <c r="B41" t="s">
        <v>46</v>
      </c>
      <c r="C41" t="s">
        <v>61</v>
      </c>
      <c r="D41" t="s">
        <v>9</v>
      </c>
      <c r="E41" s="7">
        <v>0.4</v>
      </c>
    </row>
    <row r="42" spans="1:5" x14ac:dyDescent="0.25">
      <c r="A42" t="s">
        <v>6</v>
      </c>
      <c r="B42" t="s">
        <v>46</v>
      </c>
      <c r="C42" t="s">
        <v>65</v>
      </c>
      <c r="D42" t="s">
        <v>9</v>
      </c>
      <c r="E42" s="7">
        <v>3.5</v>
      </c>
    </row>
    <row r="43" spans="1:5" x14ac:dyDescent="0.25">
      <c r="A43" t="s">
        <v>6</v>
      </c>
      <c r="B43" t="s">
        <v>46</v>
      </c>
      <c r="C43" t="s">
        <v>63</v>
      </c>
      <c r="D43" t="s">
        <v>9</v>
      </c>
      <c r="E43" s="7">
        <v>1.1000000000000001</v>
      </c>
    </row>
    <row r="44" spans="1:5" x14ac:dyDescent="0.25">
      <c r="A44" t="s">
        <v>6</v>
      </c>
      <c r="B44" t="s">
        <v>46</v>
      </c>
      <c r="C44" t="s">
        <v>71</v>
      </c>
      <c r="D44" t="s">
        <v>9</v>
      </c>
      <c r="E44" s="7">
        <f>44/12</f>
        <v>3.6666666666666665</v>
      </c>
    </row>
    <row r="45" spans="1:5" x14ac:dyDescent="0.25">
      <c r="A45" t="s">
        <v>6</v>
      </c>
      <c r="B45" t="s">
        <v>46</v>
      </c>
      <c r="C45" t="s">
        <v>117</v>
      </c>
      <c r="D45" t="s">
        <v>9</v>
      </c>
      <c r="E45" s="7">
        <v>5.0000000000000001E-3</v>
      </c>
    </row>
    <row r="46" spans="1:5" s="8" customFormat="1" ht="19.5" thickBot="1" x14ac:dyDescent="0.35">
      <c r="C46" s="3" t="s">
        <v>70</v>
      </c>
      <c r="D46" s="3"/>
    </row>
    <row r="47" spans="1:5" s="9" customFormat="1" ht="15" customHeight="1" x14ac:dyDescent="0.25">
      <c r="A47" s="9" t="s">
        <v>6</v>
      </c>
      <c r="B47" s="9" t="s">
        <v>46</v>
      </c>
      <c r="C47" s="10" t="s">
        <v>73</v>
      </c>
      <c r="D47" s="10" t="s">
        <v>6</v>
      </c>
      <c r="E47" s="10">
        <v>1</v>
      </c>
    </row>
    <row r="48" spans="1:5" s="11" customFormat="1" x14ac:dyDescent="0.25">
      <c r="A48" s="11" t="s">
        <v>6</v>
      </c>
      <c r="B48" s="11" t="s">
        <v>69</v>
      </c>
      <c r="C48" s="12" t="s">
        <v>84</v>
      </c>
      <c r="D48" s="12" t="s">
        <v>6</v>
      </c>
      <c r="E48" s="12">
        <f>E47*E42*E35*E40*E44</f>
        <v>4.4916666666666663</v>
      </c>
    </row>
    <row r="49" spans="1:5" s="11" customFormat="1" x14ac:dyDescent="0.25">
      <c r="A49" s="11" t="s">
        <v>6</v>
      </c>
      <c r="B49" s="11" t="s">
        <v>69</v>
      </c>
      <c r="C49" s="12" t="s">
        <v>85</v>
      </c>
      <c r="D49" s="12" t="s">
        <v>6</v>
      </c>
      <c r="E49" s="12">
        <f>E48*E39</f>
        <v>0.89833333333333332</v>
      </c>
    </row>
    <row r="50" spans="1:5" x14ac:dyDescent="0.25">
      <c r="A50" t="s">
        <v>6</v>
      </c>
      <c r="B50" t="s">
        <v>46</v>
      </c>
      <c r="C50" t="s">
        <v>72</v>
      </c>
      <c r="D50" s="7" t="s">
        <v>6</v>
      </c>
      <c r="E50" s="7">
        <v>1</v>
      </c>
    </row>
    <row r="51" spans="1:5" s="11" customFormat="1" x14ac:dyDescent="0.25">
      <c r="A51" s="11" t="s">
        <v>6</v>
      </c>
      <c r="B51" s="11" t="s">
        <v>69</v>
      </c>
      <c r="C51" s="11" t="s">
        <v>86</v>
      </c>
      <c r="D51" s="12" t="s">
        <v>6</v>
      </c>
      <c r="E51" s="12">
        <f>E50*E41*E44</f>
        <v>1.4666666666666668</v>
      </c>
    </row>
    <row r="52" spans="1:5" s="11" customFormat="1" x14ac:dyDescent="0.25">
      <c r="A52" s="11" t="s">
        <v>6</v>
      </c>
      <c r="B52" s="11" t="s">
        <v>69</v>
      </c>
      <c r="C52" s="11" t="s">
        <v>87</v>
      </c>
      <c r="D52" s="11" t="s">
        <v>6</v>
      </c>
      <c r="E52" s="12">
        <f>E51*E38</f>
        <v>5.8666666666666671</v>
      </c>
    </row>
    <row r="53" spans="1:5" s="11" customFormat="1" x14ac:dyDescent="0.25">
      <c r="A53" s="11" t="s">
        <v>6</v>
      </c>
      <c r="B53" s="11" t="s">
        <v>69</v>
      </c>
      <c r="C53" s="11" t="s">
        <v>113</v>
      </c>
      <c r="D53" s="11" t="s">
        <v>6</v>
      </c>
      <c r="E53" s="12">
        <f>E48+E49+E51+E52</f>
        <v>12.723333333333333</v>
      </c>
    </row>
    <row r="54" spans="1:5" s="8" customFormat="1" ht="19.5" thickBot="1" x14ac:dyDescent="0.35">
      <c r="C54" s="3" t="s">
        <v>79</v>
      </c>
      <c r="D54" s="3"/>
    </row>
    <row r="55" spans="1:5" s="9" customFormat="1" ht="15" customHeight="1" x14ac:dyDescent="0.25">
      <c r="A55" s="9" t="s">
        <v>6</v>
      </c>
      <c r="B55" s="9" t="s">
        <v>46</v>
      </c>
      <c r="C55" s="10" t="s">
        <v>74</v>
      </c>
      <c r="D55" s="10" t="s">
        <v>6</v>
      </c>
      <c r="E55" s="10">
        <v>425</v>
      </c>
    </row>
    <row r="56" spans="1:5" s="11" customFormat="1" x14ac:dyDescent="0.25">
      <c r="A56" s="11" t="s">
        <v>6</v>
      </c>
      <c r="B56" s="11" t="s">
        <v>69</v>
      </c>
      <c r="C56" s="12" t="s">
        <v>88</v>
      </c>
      <c r="D56" s="12" t="s">
        <v>6</v>
      </c>
      <c r="E56" s="12">
        <f>E55*E43*E36*E40*E44</f>
        <v>257.125</v>
      </c>
    </row>
    <row r="57" spans="1:5" s="11" customFormat="1" x14ac:dyDescent="0.25">
      <c r="A57" s="11" t="s">
        <v>6</v>
      </c>
      <c r="B57" s="11" t="s">
        <v>69</v>
      </c>
      <c r="C57" s="12" t="s">
        <v>89</v>
      </c>
      <c r="D57" s="12" t="s">
        <v>6</v>
      </c>
      <c r="E57" s="12">
        <f>0</f>
        <v>0</v>
      </c>
    </row>
    <row r="58" spans="1:5" s="11" customFormat="1" x14ac:dyDescent="0.25">
      <c r="A58" s="11" t="s">
        <v>6</v>
      </c>
      <c r="B58" s="11" t="s">
        <v>69</v>
      </c>
      <c r="C58" s="12" t="s">
        <v>90</v>
      </c>
      <c r="D58" s="12" t="s">
        <v>6</v>
      </c>
      <c r="E58" s="12">
        <f>E56*E39</f>
        <v>51.425000000000004</v>
      </c>
    </row>
    <row r="59" spans="1:5" s="11" customFormat="1" x14ac:dyDescent="0.25">
      <c r="A59" s="11" t="s">
        <v>6</v>
      </c>
      <c r="B59" s="11" t="s">
        <v>69</v>
      </c>
      <c r="C59" s="12" t="s">
        <v>91</v>
      </c>
      <c r="D59" s="12" t="s">
        <v>6</v>
      </c>
      <c r="E59" s="12">
        <f>0</f>
        <v>0</v>
      </c>
    </row>
    <row r="60" spans="1:5" s="11" customFormat="1" ht="15.75" thickBot="1" x14ac:dyDescent="0.3">
      <c r="A60" s="11" t="s">
        <v>6</v>
      </c>
      <c r="B60" s="11" t="s">
        <v>69</v>
      </c>
      <c r="C60" s="13" t="s">
        <v>111</v>
      </c>
      <c r="D60" s="12" t="s">
        <v>6</v>
      </c>
      <c r="E60" s="12">
        <f>SUM(E57,E59)</f>
        <v>0</v>
      </c>
    </row>
    <row r="61" spans="1:5" s="9" customFormat="1" ht="15" customHeight="1" x14ac:dyDescent="0.25">
      <c r="A61" s="9" t="s">
        <v>6</v>
      </c>
      <c r="B61" s="9" t="s">
        <v>46</v>
      </c>
      <c r="C61" s="10" t="s">
        <v>75</v>
      </c>
      <c r="D61" s="10" t="s">
        <v>6</v>
      </c>
      <c r="E61" s="10">
        <v>1375</v>
      </c>
    </row>
    <row r="62" spans="1:5" s="11" customFormat="1" x14ac:dyDescent="0.25">
      <c r="A62" s="11" t="s">
        <v>6</v>
      </c>
      <c r="B62" s="11" t="s">
        <v>69</v>
      </c>
      <c r="C62" s="12" t="s">
        <v>92</v>
      </c>
      <c r="D62" s="12" t="s">
        <v>6</v>
      </c>
      <c r="E62" s="12">
        <f>E61*E43*E36*E40*E44</f>
        <v>831.87500000000011</v>
      </c>
    </row>
    <row r="63" spans="1:5" s="11" customFormat="1" x14ac:dyDescent="0.25">
      <c r="A63" s="11" t="s">
        <v>6</v>
      </c>
      <c r="B63" s="11" t="s">
        <v>69</v>
      </c>
      <c r="C63" s="12" t="s">
        <v>100</v>
      </c>
      <c r="D63" s="12" t="s">
        <v>6</v>
      </c>
      <c r="E63" s="12">
        <f>(E62-E56)/E27</f>
        <v>574.75000000000011</v>
      </c>
    </row>
    <row r="64" spans="1:5" s="11" customFormat="1" x14ac:dyDescent="0.25">
      <c r="A64" s="11" t="s">
        <v>6</v>
      </c>
      <c r="B64" s="11" t="s">
        <v>69</v>
      </c>
      <c r="C64" s="12" t="s">
        <v>93</v>
      </c>
      <c r="D64" s="12" t="s">
        <v>6</v>
      </c>
      <c r="E64" s="12">
        <f>E62*E39</f>
        <v>166.37500000000003</v>
      </c>
    </row>
    <row r="65" spans="1:5" s="11" customFormat="1" x14ac:dyDescent="0.25">
      <c r="A65" s="11" t="s">
        <v>6</v>
      </c>
      <c r="B65" s="11" t="s">
        <v>69</v>
      </c>
      <c r="C65" s="12" t="s">
        <v>101</v>
      </c>
      <c r="D65" s="12" t="s">
        <v>6</v>
      </c>
      <c r="E65" s="12">
        <f>(E64-E58)/E27</f>
        <v>114.95000000000002</v>
      </c>
    </row>
    <row r="66" spans="1:5" s="11" customFormat="1" ht="15.75" thickBot="1" x14ac:dyDescent="0.3">
      <c r="A66" s="11" t="s">
        <v>6</v>
      </c>
      <c r="B66" s="11" t="s">
        <v>69</v>
      </c>
      <c r="C66" s="13" t="s">
        <v>112</v>
      </c>
      <c r="D66" s="12" t="s">
        <v>6</v>
      </c>
      <c r="E66" s="12">
        <f>SUM(E63,E65)</f>
        <v>689.70000000000016</v>
      </c>
    </row>
    <row r="67" spans="1:5" s="9" customFormat="1" ht="15" customHeight="1" x14ac:dyDescent="0.25">
      <c r="A67" s="9" t="s">
        <v>6</v>
      </c>
      <c r="B67" s="9" t="s">
        <v>46</v>
      </c>
      <c r="C67" s="10" t="s">
        <v>76</v>
      </c>
      <c r="D67" s="10" t="s">
        <v>6</v>
      </c>
      <c r="E67" s="10">
        <v>2000</v>
      </c>
    </row>
    <row r="68" spans="1:5" s="11" customFormat="1" x14ac:dyDescent="0.25">
      <c r="A68" s="11" t="s">
        <v>6</v>
      </c>
      <c r="B68" s="11" t="s">
        <v>69</v>
      </c>
      <c r="C68" s="12" t="s">
        <v>94</v>
      </c>
      <c r="D68" s="12" t="s">
        <v>6</v>
      </c>
      <c r="E68" s="12">
        <f>E67*E43*E36*E40*E44</f>
        <v>1210</v>
      </c>
    </row>
    <row r="69" spans="1:5" s="11" customFormat="1" x14ac:dyDescent="0.25">
      <c r="A69" s="11" t="s">
        <v>6</v>
      </c>
      <c r="B69" s="11" t="s">
        <v>69</v>
      </c>
      <c r="C69" s="12" t="s">
        <v>102</v>
      </c>
      <c r="D69" s="12" t="s">
        <v>6</v>
      </c>
      <c r="E69" s="12">
        <f>(E68-E62)/E28</f>
        <v>189.06249999999994</v>
      </c>
    </row>
    <row r="70" spans="1:5" s="11" customFormat="1" x14ac:dyDescent="0.25">
      <c r="A70" s="11" t="s">
        <v>6</v>
      </c>
      <c r="B70" s="11" t="s">
        <v>69</v>
      </c>
      <c r="C70" s="12" t="s">
        <v>95</v>
      </c>
      <c r="D70" s="12" t="s">
        <v>6</v>
      </c>
      <c r="E70" s="12">
        <f>E68*E39</f>
        <v>242</v>
      </c>
    </row>
    <row r="71" spans="1:5" s="11" customFormat="1" x14ac:dyDescent="0.25">
      <c r="A71" s="11" t="s">
        <v>6</v>
      </c>
      <c r="B71" s="11" t="s">
        <v>69</v>
      </c>
      <c r="C71" s="12" t="s">
        <v>103</v>
      </c>
      <c r="D71" s="12" t="s">
        <v>6</v>
      </c>
      <c r="E71" s="12">
        <f>(E70-E64)/E28</f>
        <v>37.812499999999986</v>
      </c>
    </row>
    <row r="72" spans="1:5" s="11" customFormat="1" ht="15.75" thickBot="1" x14ac:dyDescent="0.3">
      <c r="A72" s="11" t="s">
        <v>6</v>
      </c>
      <c r="B72" s="11" t="s">
        <v>69</v>
      </c>
      <c r="C72" s="13" t="s">
        <v>104</v>
      </c>
      <c r="D72" s="12" t="s">
        <v>6</v>
      </c>
      <c r="E72" s="12">
        <f>SUM(E69,E71)</f>
        <v>226.87499999999994</v>
      </c>
    </row>
    <row r="73" spans="1:5" s="9" customFormat="1" ht="15" customHeight="1" x14ac:dyDescent="0.25">
      <c r="A73" s="9" t="s">
        <v>6</v>
      </c>
      <c r="B73" s="9" t="s">
        <v>46</v>
      </c>
      <c r="C73" s="10" t="s">
        <v>77</v>
      </c>
      <c r="D73" s="10" t="s">
        <v>6</v>
      </c>
      <c r="E73" s="10">
        <v>2550</v>
      </c>
    </row>
    <row r="74" spans="1:5" s="11" customFormat="1" x14ac:dyDescent="0.25">
      <c r="A74" s="11" t="s">
        <v>6</v>
      </c>
      <c r="B74" s="11" t="s">
        <v>69</v>
      </c>
      <c r="C74" s="12" t="s">
        <v>96</v>
      </c>
      <c r="D74" s="12" t="s">
        <v>6</v>
      </c>
      <c r="E74" s="12">
        <f>E73*E43*E36*E40*E44</f>
        <v>1542.75</v>
      </c>
    </row>
    <row r="75" spans="1:5" s="11" customFormat="1" x14ac:dyDescent="0.25">
      <c r="A75" s="11" t="s">
        <v>6</v>
      </c>
      <c r="B75" s="11" t="s">
        <v>69</v>
      </c>
      <c r="C75" s="12" t="s">
        <v>105</v>
      </c>
      <c r="D75" s="12" t="s">
        <v>6</v>
      </c>
      <c r="E75" s="12">
        <f>(E74-E68)/E29</f>
        <v>110.91666666666667</v>
      </c>
    </row>
    <row r="76" spans="1:5" s="11" customFormat="1" x14ac:dyDescent="0.25">
      <c r="A76" s="11" t="s">
        <v>6</v>
      </c>
      <c r="B76" s="11" t="s">
        <v>69</v>
      </c>
      <c r="C76" s="12" t="s">
        <v>97</v>
      </c>
      <c r="D76" s="12" t="s">
        <v>6</v>
      </c>
      <c r="E76" s="12">
        <f>E74*E39</f>
        <v>308.55</v>
      </c>
    </row>
    <row r="77" spans="1:5" s="11" customFormat="1" x14ac:dyDescent="0.25">
      <c r="A77" s="11" t="s">
        <v>6</v>
      </c>
      <c r="B77" s="11" t="s">
        <v>69</v>
      </c>
      <c r="C77" s="12" t="s">
        <v>106</v>
      </c>
      <c r="D77" s="12" t="s">
        <v>6</v>
      </c>
      <c r="E77" s="12">
        <f>(E76-E70)/E29</f>
        <v>22.183333333333337</v>
      </c>
    </row>
    <row r="78" spans="1:5" s="11" customFormat="1" ht="15.75" thickBot="1" x14ac:dyDescent="0.3">
      <c r="A78" s="11" t="s">
        <v>6</v>
      </c>
      <c r="B78" s="11" t="s">
        <v>69</v>
      </c>
      <c r="C78" s="13" t="s">
        <v>107</v>
      </c>
      <c r="D78" s="12" t="s">
        <v>6</v>
      </c>
      <c r="E78" s="12">
        <f>SUM(E75,E77)</f>
        <v>133.10000000000002</v>
      </c>
    </row>
    <row r="79" spans="1:5" s="9" customFormat="1" ht="15" customHeight="1" x14ac:dyDescent="0.25">
      <c r="A79" s="9" t="s">
        <v>6</v>
      </c>
      <c r="B79" s="9" t="s">
        <v>46</v>
      </c>
      <c r="C79" s="10" t="s">
        <v>78</v>
      </c>
      <c r="D79" s="10" t="s">
        <v>6</v>
      </c>
      <c r="E79" s="10">
        <v>3400</v>
      </c>
    </row>
    <row r="80" spans="1:5" s="11" customFormat="1" x14ac:dyDescent="0.25">
      <c r="A80" s="11" t="s">
        <v>6</v>
      </c>
      <c r="B80" s="11" t="s">
        <v>69</v>
      </c>
      <c r="C80" s="12" t="s">
        <v>98</v>
      </c>
      <c r="D80" s="12" t="s">
        <v>6</v>
      </c>
      <c r="E80" s="12">
        <f>E79*E43*E36*E40*E44</f>
        <v>2057</v>
      </c>
    </row>
    <row r="81" spans="1:5" s="11" customFormat="1" x14ac:dyDescent="0.25">
      <c r="A81" s="11" t="s">
        <v>6</v>
      </c>
      <c r="B81" s="11" t="s">
        <v>69</v>
      </c>
      <c r="C81" s="12" t="s">
        <v>108</v>
      </c>
      <c r="D81" s="12" t="s">
        <v>6</v>
      </c>
      <c r="E81" s="12">
        <f>(E80-E74)/E30</f>
        <v>128.5625</v>
      </c>
    </row>
    <row r="82" spans="1:5" s="11" customFormat="1" x14ac:dyDescent="0.25">
      <c r="A82" s="11" t="s">
        <v>6</v>
      </c>
      <c r="B82" s="11" t="s">
        <v>69</v>
      </c>
      <c r="C82" s="12" t="s">
        <v>99</v>
      </c>
      <c r="D82" s="12" t="s">
        <v>6</v>
      </c>
      <c r="E82" s="12">
        <f>E80*E39</f>
        <v>411.40000000000003</v>
      </c>
    </row>
    <row r="83" spans="1:5" s="11" customFormat="1" x14ac:dyDescent="0.25">
      <c r="A83" s="11" t="s">
        <v>6</v>
      </c>
      <c r="B83" s="11" t="s">
        <v>69</v>
      </c>
      <c r="C83" s="12" t="s">
        <v>109</v>
      </c>
      <c r="D83" s="12" t="s">
        <v>6</v>
      </c>
      <c r="E83" s="12">
        <f>(E82-E76)/E30</f>
        <v>25.712500000000006</v>
      </c>
    </row>
    <row r="84" spans="1:5" s="11" customFormat="1" x14ac:dyDescent="0.25">
      <c r="A84" s="11" t="s">
        <v>6</v>
      </c>
      <c r="B84" s="11" t="s">
        <v>69</v>
      </c>
      <c r="C84" s="13" t="s">
        <v>110</v>
      </c>
      <c r="D84" s="12" t="s">
        <v>6</v>
      </c>
      <c r="E84" s="12">
        <f>SUM(E81,E83)</f>
        <v>154.27500000000001</v>
      </c>
    </row>
    <row r="85" spans="1:5" s="8" customFormat="1" ht="18.75" x14ac:dyDescent="0.3">
      <c r="C85" s="3" t="s">
        <v>115</v>
      </c>
      <c r="D85" s="3"/>
    </row>
    <row r="86" spans="1:5" x14ac:dyDescent="0.25">
      <c r="A86" t="s">
        <v>6</v>
      </c>
      <c r="B86" t="s">
        <v>46</v>
      </c>
      <c r="C86" s="15" t="s">
        <v>118</v>
      </c>
      <c r="D86" s="7" t="s">
        <v>6</v>
      </c>
      <c r="E86" s="7">
        <v>20000</v>
      </c>
    </row>
    <row r="87" spans="1:5" s="11" customFormat="1" x14ac:dyDescent="0.25">
      <c r="A87" s="11" t="s">
        <v>6</v>
      </c>
      <c r="B87" s="11" t="s">
        <v>69</v>
      </c>
      <c r="C87" s="16" t="s">
        <v>125</v>
      </c>
      <c r="D87" s="12" t="s">
        <v>6</v>
      </c>
      <c r="E87" s="12">
        <f>E86*E45</f>
        <v>100</v>
      </c>
    </row>
    <row r="88" spans="1:5" x14ac:dyDescent="0.25">
      <c r="A88" t="s">
        <v>6</v>
      </c>
      <c r="B88" t="s">
        <v>46</v>
      </c>
      <c r="C88" s="15" t="s">
        <v>129</v>
      </c>
      <c r="D88" s="7" t="s">
        <v>6</v>
      </c>
      <c r="E88" s="7">
        <v>17500</v>
      </c>
    </row>
    <row r="89" spans="1:5" s="11" customFormat="1" x14ac:dyDescent="0.25">
      <c r="A89" s="11" t="s">
        <v>6</v>
      </c>
      <c r="B89" s="11" t="s">
        <v>69</v>
      </c>
      <c r="C89" s="16" t="s">
        <v>116</v>
      </c>
      <c r="D89" s="12" t="s">
        <v>6</v>
      </c>
      <c r="E89" s="12">
        <f>E88*E45</f>
        <v>87.5</v>
      </c>
    </row>
    <row r="90" spans="1:5" x14ac:dyDescent="0.25">
      <c r="A90" t="s">
        <v>6</v>
      </c>
      <c r="B90" t="s">
        <v>46</v>
      </c>
      <c r="C90" s="15" t="s">
        <v>130</v>
      </c>
      <c r="D90" s="7" t="s">
        <v>6</v>
      </c>
      <c r="E90" s="7">
        <v>15000</v>
      </c>
    </row>
    <row r="91" spans="1:5" s="11" customFormat="1" x14ac:dyDescent="0.25">
      <c r="A91" s="11" t="s">
        <v>6</v>
      </c>
      <c r="B91" s="11" t="s">
        <v>69</v>
      </c>
      <c r="C91" s="16" t="s">
        <v>126</v>
      </c>
      <c r="D91" s="12" t="s">
        <v>6</v>
      </c>
      <c r="E91" s="12">
        <f>E90*E45</f>
        <v>75</v>
      </c>
    </row>
    <row r="92" spans="1:5" x14ac:dyDescent="0.25">
      <c r="A92" t="s">
        <v>6</v>
      </c>
      <c r="B92" t="s">
        <v>46</v>
      </c>
      <c r="C92" s="15" t="s">
        <v>131</v>
      </c>
      <c r="D92" s="7" t="s">
        <v>6</v>
      </c>
      <c r="E92" s="7">
        <v>12500</v>
      </c>
    </row>
    <row r="93" spans="1:5" s="11" customFormat="1" x14ac:dyDescent="0.25">
      <c r="A93" s="11" t="s">
        <v>6</v>
      </c>
      <c r="B93" s="11" t="s">
        <v>69</v>
      </c>
      <c r="C93" s="16" t="s">
        <v>127</v>
      </c>
      <c r="D93" s="12" t="s">
        <v>6</v>
      </c>
      <c r="E93" s="12">
        <f>E92*E45</f>
        <v>62.5</v>
      </c>
    </row>
    <row r="94" spans="1:5" x14ac:dyDescent="0.25">
      <c r="A94" t="s">
        <v>6</v>
      </c>
      <c r="B94" t="s">
        <v>46</v>
      </c>
      <c r="C94" s="15" t="s">
        <v>132</v>
      </c>
      <c r="D94" s="7" t="s">
        <v>6</v>
      </c>
      <c r="E94" s="7">
        <v>10000</v>
      </c>
    </row>
    <row r="95" spans="1:5" s="11" customFormat="1" x14ac:dyDescent="0.25">
      <c r="A95" s="11" t="s">
        <v>6</v>
      </c>
      <c r="B95" s="11" t="s">
        <v>69</v>
      </c>
      <c r="C95" s="16" t="s">
        <v>128</v>
      </c>
      <c r="D95" s="12" t="s">
        <v>6</v>
      </c>
      <c r="E95" s="12">
        <f>E94*E45</f>
        <v>50</v>
      </c>
    </row>
    <row r="96" spans="1:5" s="8" customFormat="1" ht="18.75" x14ac:dyDescent="0.3">
      <c r="C96" s="3" t="s">
        <v>80</v>
      </c>
      <c r="D96" s="3"/>
    </row>
    <row r="97" spans="1:5" s="18" customFormat="1" x14ac:dyDescent="0.25">
      <c r="A97" s="18" t="s">
        <v>6</v>
      </c>
      <c r="B97" s="18" t="s">
        <v>46</v>
      </c>
      <c r="C97" s="19" t="s">
        <v>83</v>
      </c>
      <c r="D97" s="20" t="s">
        <v>6</v>
      </c>
      <c r="E97" s="21">
        <v>0.05</v>
      </c>
    </row>
    <row r="98" spans="1:5" s="11" customFormat="1" x14ac:dyDescent="0.25">
      <c r="A98" s="11" t="s">
        <v>6</v>
      </c>
      <c r="B98" s="11" t="s">
        <v>69</v>
      </c>
      <c r="C98" s="12" t="s">
        <v>81</v>
      </c>
      <c r="D98" s="11" t="s">
        <v>6</v>
      </c>
      <c r="E98" s="12">
        <f>E97*E56*E24</f>
        <v>12856.250000000002</v>
      </c>
    </row>
    <row r="99" spans="1:5" s="8" customFormat="1" ht="18.75" x14ac:dyDescent="0.3">
      <c r="C99" s="3" t="s">
        <v>82</v>
      </c>
      <c r="D99" s="3"/>
    </row>
    <row r="100" spans="1:5" x14ac:dyDescent="0.25">
      <c r="A100" t="s">
        <v>6</v>
      </c>
      <c r="B100" t="s">
        <v>46</v>
      </c>
      <c r="C100" s="7" t="s">
        <v>114</v>
      </c>
      <c r="D100" s="7" t="s">
        <v>6</v>
      </c>
      <c r="E100" s="17">
        <v>0.2</v>
      </c>
    </row>
    <row r="101" spans="1:5" s="11" customFormat="1" x14ac:dyDescent="0.25">
      <c r="A101" s="11" t="s">
        <v>6</v>
      </c>
      <c r="B101" s="11" t="s">
        <v>69</v>
      </c>
      <c r="C101" s="13" t="s">
        <v>124</v>
      </c>
      <c r="D101" s="11" t="s">
        <v>6</v>
      </c>
      <c r="E101" s="12">
        <f>(E60+E66+E72+E78+E84)*E24</f>
        <v>1203950.0000000002</v>
      </c>
    </row>
    <row r="102" spans="1:5" s="11" customFormat="1" x14ac:dyDescent="0.25">
      <c r="A102" s="11" t="s">
        <v>6</v>
      </c>
      <c r="B102" s="11" t="s">
        <v>69</v>
      </c>
      <c r="C102" s="13" t="s">
        <v>123</v>
      </c>
      <c r="D102" s="11" t="s">
        <v>6</v>
      </c>
      <c r="E102" s="12">
        <f>E24*((E60+E66+E72+E78+E84)-(E87+E89+E91+E93+E95)-E53)*(1-E100)-E98</f>
        <v>640125.08333333349</v>
      </c>
    </row>
    <row r="103" spans="1:5" s="11" customFormat="1" x14ac:dyDescent="0.25">
      <c r="A103" s="11" t="s">
        <v>6</v>
      </c>
      <c r="B103" s="11" t="s">
        <v>69</v>
      </c>
      <c r="C103" s="13" t="s">
        <v>122</v>
      </c>
      <c r="D103" s="11" t="s">
        <v>6</v>
      </c>
      <c r="E103" s="14">
        <f>E101/5</f>
        <v>240790.00000000006</v>
      </c>
    </row>
    <row r="104" spans="1:5" s="11" customFormat="1" x14ac:dyDescent="0.25">
      <c r="A104" s="11" t="s">
        <v>6</v>
      </c>
      <c r="B104" s="11" t="s">
        <v>69</v>
      </c>
      <c r="C104" s="13" t="s">
        <v>121</v>
      </c>
      <c r="D104" s="11" t="s">
        <v>6</v>
      </c>
      <c r="E104" s="12">
        <f>E102/5</f>
        <v>128025.01666666669</v>
      </c>
    </row>
  </sheetData>
  <hyperlinks>
    <hyperlink ref="E16" r:id="rId1" xr:uid="{1BCCD5E8-3AE1-4E7E-AD47-C86AAF28591E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777255-547c-4997-b980-b8ec387fc9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A71156DC7A845931FA815841BBBE9" ma:contentTypeVersion="6" ma:contentTypeDescription="Create a new document." ma:contentTypeScope="" ma:versionID="4ce270e2022d7091cd96e94fbf90d5bf">
  <xsd:schema xmlns:xsd="http://www.w3.org/2001/XMLSchema" xmlns:xs="http://www.w3.org/2001/XMLSchema" xmlns:p="http://schemas.microsoft.com/office/2006/metadata/properties" xmlns:ns3="65777255-547c-4997-b980-b8ec387fc921" xmlns:ns4="544e15c9-ee33-4574-8cbe-20a29a71700b" targetNamespace="http://schemas.microsoft.com/office/2006/metadata/properties" ma:root="true" ma:fieldsID="b25df88d8b5b879b0aa1d669e6d7364e" ns3:_="" ns4:_="">
    <xsd:import namespace="65777255-547c-4997-b980-b8ec387fc921"/>
    <xsd:import namespace="544e15c9-ee33-4574-8cbe-20a29a7170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77255-547c-4997-b980-b8ec387fc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e15c9-ee33-4574-8cbe-20a29a7170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E7304-45D3-49EF-BBD5-41F3D1EC4A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0A8B19-8045-4B5A-B8C9-147041F03348}">
  <ds:schemaRefs>
    <ds:schemaRef ds:uri="http://schemas.openxmlformats.org/package/2006/metadata/core-properties"/>
    <ds:schemaRef ds:uri="65777255-547c-4997-b980-b8ec387fc921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544e15c9-ee33-4574-8cbe-20a29a71700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0EF301-F723-400F-933C-5AE6595AE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777255-547c-4997-b980-b8ec387fc921"/>
    <ds:schemaRef ds:uri="544e15c9-ee33-4574-8cbe-20a29a7170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Jailine Molina</dc:creator>
  <cp:lastModifiedBy>Jailine Molina</cp:lastModifiedBy>
  <dcterms:created xsi:type="dcterms:W3CDTF">2023-04-12T15:19:42Z</dcterms:created>
  <dcterms:modified xsi:type="dcterms:W3CDTF">2023-04-24T13:55:19Z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0x0101005A2A71156DC7A845931FA815841BBBE9</vt:lpwstr>
  </property>
</Properties>
</file>