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4"/>
  <workbookPr filterPrivacy="1"/>
  <xr:revisionPtr revIDLastSave="0" documentId="8_{0427389C-FBEF-4CA4-B3D2-FBA42F6EC231}" xr6:coauthVersionLast="47" xr6:coauthVersionMax="47" xr10:uidLastSave="{00000000-0000-0000-0000-000000000000}"/>
  <bookViews>
    <workbookView minimized="1" xWindow="-21495" yWindow="1740" windowWidth="21600" windowHeight="11295" firstSheet="2" activeTab="2" xr2:uid="{00000000-000D-0000-FFFF-FFFF00000000}"/>
  </bookViews>
  <sheets>
    <sheet name="Key Project Information" sheetId="13" r:id="rId1"/>
    <sheet name="New Areas Added" sheetId="14" r:id="rId2"/>
    <sheet name="PDD" sheetId="78" r:id="rId3"/>
    <sheet name="Est SDCs" sheetId="79" r:id="rId4"/>
    <sheet name="SDG Outcomes" sheetId="81" r:id="rId5"/>
    <sheet name="SDG Ex-ante Data Tables" sheetId="82" r:id="rId6"/>
    <sheet name="SDG Monitoring Data Tables" sheetId="83" r:id="rId7"/>
    <sheet name="Safeguarding Principles" sheetId="84" r:id="rId8"/>
    <sheet name="ER Questionnnaire" sheetId="50" r:id="rId9"/>
    <sheet name="Baseline Emissions in Year y" sheetId="30" r:id="rId10"/>
    <sheet name="Add a Season Baseline" sheetId="48" r:id="rId11"/>
    <sheet name="Baseline Emissions for Groups" sheetId="29" r:id="rId12"/>
    <sheet name="Baseline Emissions for Group g" sheetId="15" r:id="rId13"/>
    <sheet name="Groups" sheetId="17" r:id="rId14"/>
    <sheet name="Water Regime - on-season" sheetId="25" r:id="rId15"/>
    <sheet name="Water Regime - pre-season" sheetId="24" r:id="rId16"/>
    <sheet name="Organic Amendment (App Rate)" sheetId="23" r:id="rId17"/>
    <sheet name="Organic Amendment (Type)" sheetId="22" r:id="rId18"/>
    <sheet name="Soil pH" sheetId="21" r:id="rId19"/>
    <sheet name="Soil Organic Carbon" sheetId="20" r:id="rId20"/>
    <sheet name="Climate" sheetId="19" r:id="rId21"/>
    <sheet name="Input Number" sheetId="18" r:id="rId22"/>
    <sheet name="Baseline EF - Field" sheetId="26" r:id="rId23"/>
    <sheet name="Project EF - Field" sheetId="27" r:id="rId24"/>
    <sheet name="Project Emissions in Year y" sheetId="38" r:id="rId25"/>
    <sheet name="Add a Season Project" sheetId="47" r:id="rId26"/>
    <sheet name="Project Emissions for Groups" sheetId="32" r:id="rId27"/>
    <sheet name="CH4 Project Emissions" sheetId="33" r:id="rId28"/>
    <sheet name="N2O Project Emissions" sheetId="34" r:id="rId29"/>
    <sheet name="PEN,Proj" sheetId="35" r:id="rId30"/>
    <sheet name="PEN,AWD" sheetId="37" r:id="rId31"/>
    <sheet name="CO2 Project Emissions" sheetId="39" r:id="rId32"/>
    <sheet name="Add a fuel type" sheetId="41" r:id="rId33"/>
    <sheet name="Standard ER Approach" sheetId="53" r:id="rId34"/>
    <sheet name="Simplified ER Approach" sheetId="54" r:id="rId35"/>
    <sheet name="Simplified Baseline Emissions" sheetId="55" r:id="rId36"/>
    <sheet name="Baseline for All Organic Amend" sheetId="59" r:id="rId37"/>
    <sheet name="Baseline Type of Org Amend" sheetId="58" r:id="rId38"/>
    <sheet name="Simplified Project Emissions" sheetId="63" r:id="rId39"/>
    <sheet name="Project for All Organic Amend" sheetId="60" r:id="rId40"/>
    <sheet name="Project Type of Org Amend" sheetId="61" r:id="rId41"/>
    <sheet name="Tier-2 Emission Factor" sheetId="64" r:id="rId42"/>
    <sheet name="Activity Requirements (enum)" sheetId="72" r:id="rId43"/>
    <sheet name="Scale of project (enum)" sheetId="73" r:id="rId44"/>
    <sheet name="Product Requirement (enum)" sheetId="74" r:id="rId45"/>
    <sheet name="Project Cycle (enum)" sheetId="75" r:id="rId46"/>
    <sheet name="Scope (enum)" sheetId="77" r:id="rId47"/>
    <sheet name="Silvicultural system (enum)" sheetId="76" r:id="rId48"/>
    <sheet name="CDM Tools" sheetId="80" r:id="rId49"/>
    <sheet name="Select the water regime o(enum)" sheetId="46" r:id="rId50"/>
    <sheet name="Select the water regime p(enum)" sheetId="31" r:id="rId51"/>
    <sheet name="Select the amend rate (enum)" sheetId="45" r:id="rId52"/>
    <sheet name="Select the amend type (enum)" sheetId="44" r:id="rId53"/>
    <sheet name="Select the soil pH (enum)" sheetId="43" r:id="rId54"/>
    <sheet name="Select the input number (enum)" sheetId="42" r:id="rId55"/>
    <sheet name="Project scale (enum)" sheetId="51" r:id="rId56"/>
    <sheet name="ER Approach (enum)" sheetId="66" r:id="rId57"/>
    <sheet name="Will you be using global (enum)" sheetId="65" r:id="rId58"/>
    <sheet name="Tier (enum)" sheetId="52" r:id="rId59"/>
    <sheet name="For regional values (enum)" sheetId="67" r:id="rId60"/>
    <sheet name="For country specific (enum)" sheetId="68" r:id="rId61"/>
    <sheet name="Water regime during the (enum)" sheetId="69" r:id="rId62"/>
    <sheet name="Water regime prior (enum)" sheetId="70" r:id="rId63"/>
    <sheet name="Type of organic amend (enum)" sheetId="71" r:id="rId64"/>
  </sheets>
  <definedNames>
    <definedName name="_Ref128431685" localSheetId="2">PDD!$E$10</definedName>
    <definedName name="_Ref128431741" localSheetId="2">PDD!$E$61</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9" i="53" l="1"/>
  <c r="G89" i="53"/>
  <c r="G82" i="53"/>
  <c r="G73" i="53"/>
  <c r="G63" i="53"/>
  <c r="G61" i="53"/>
  <c r="G37" i="38"/>
  <c r="G9" i="47"/>
  <c r="G10" i="47"/>
  <c r="G20" i="38"/>
  <c r="G9" i="34"/>
  <c r="G27" i="38"/>
  <c r="G8" i="37"/>
  <c r="G16" i="34"/>
  <c r="G8" i="35"/>
  <c r="G11" i="38"/>
  <c r="G64" i="30"/>
  <c r="G57" i="48"/>
  <c r="G40" i="54"/>
  <c r="G56" i="54"/>
  <c r="G5" i="64"/>
  <c r="G29" i="54"/>
  <c r="G31" i="54"/>
  <c r="G33" i="54"/>
  <c r="G37" i="54"/>
  <c r="G38" i="54"/>
  <c r="G21" i="54"/>
  <c r="G13" i="54"/>
  <c r="G15" i="54"/>
  <c r="G17" i="54"/>
  <c r="G9" i="54"/>
  <c r="G22" i="54"/>
  <c r="G10" i="63"/>
  <c r="G10" i="55"/>
  <c r="G12" i="55"/>
  <c r="G7" i="61"/>
  <c r="G19" i="63"/>
  <c r="G7" i="58"/>
  <c r="G19" i="55"/>
  <c r="G18" i="63"/>
  <c r="G8" i="60"/>
  <c r="G14" i="63"/>
  <c r="G12" i="63"/>
  <c r="G9" i="59"/>
  <c r="G9" i="60"/>
  <c r="G14" i="55"/>
  <c r="G6" i="55"/>
  <c r="G18" i="55"/>
  <c r="G8" i="59"/>
  <c r="G84" i="53"/>
  <c r="G91" i="53"/>
  <c r="G92" i="53"/>
  <c r="G96" i="53"/>
  <c r="G98" i="53"/>
  <c r="G87" i="53"/>
  <c r="G90" i="53"/>
  <c r="G83" i="53"/>
  <c r="G71" i="53"/>
  <c r="G72" i="53"/>
  <c r="G74" i="53"/>
  <c r="G62" i="53"/>
  <c r="G58" i="53"/>
  <c r="G54" i="53"/>
  <c r="G20" i="53"/>
  <c r="G24" i="53"/>
  <c r="G28" i="53"/>
  <c r="G32" i="53"/>
  <c r="G49" i="53"/>
  <c r="G48" i="53"/>
  <c r="G40" i="53"/>
  <c r="G36" i="53"/>
  <c r="G56" i="29"/>
  <c r="G55" i="29"/>
  <c r="G54" i="29"/>
  <c r="G53" i="29"/>
  <c r="G52" i="29"/>
  <c r="G48" i="29"/>
  <c r="G14" i="29"/>
  <c r="G18" i="29"/>
  <c r="G22" i="29"/>
  <c r="G26" i="29"/>
  <c r="G43" i="29"/>
  <c r="G42" i="29"/>
  <c r="G34" i="29"/>
  <c r="G30" i="29"/>
  <c r="G59" i="48"/>
  <c r="G63" i="30"/>
  <c r="G59" i="30"/>
  <c r="G55" i="30"/>
  <c r="G51" i="30"/>
  <c r="G17" i="30"/>
  <c r="G21" i="30"/>
  <c r="G25" i="30"/>
  <c r="G29" i="30"/>
  <c r="G46" i="30"/>
  <c r="G45" i="30"/>
  <c r="G37" i="30"/>
  <c r="G33" i="30"/>
  <c r="G58" i="48"/>
  <c r="G54" i="48"/>
  <c r="G50" i="48"/>
  <c r="G16" i="48"/>
  <c r="G20" i="48"/>
  <c r="G24" i="48"/>
  <c r="G28" i="48"/>
  <c r="G45" i="48"/>
  <c r="G44" i="48"/>
  <c r="G36" i="48"/>
  <c r="G32" i="48"/>
  <c r="G49" i="17"/>
  <c r="G8" i="47" s="1"/>
  <c r="G5" i="33"/>
  <c r="G6" i="33"/>
  <c r="G7" i="33"/>
  <c r="G8" i="33"/>
  <c r="G13" i="38"/>
  <c r="G9" i="38"/>
  <c r="G10" i="38"/>
  <c r="G30" i="38"/>
  <c r="G10" i="32"/>
  <c r="G14" i="38" s="1"/>
  <c r="G76" i="53" s="1"/>
  <c r="G100" i="53" s="1"/>
  <c r="G12" i="38"/>
  <c r="G11" i="47"/>
  <c r="G22" i="38"/>
  <c r="G29" i="38"/>
  <c r="G34" i="38"/>
  <c r="G36" i="38"/>
  <c r="G25" i="38"/>
  <c r="G28" i="38"/>
  <c r="G21" i="38"/>
  <c r="G14" i="34"/>
  <c r="G17" i="34"/>
  <c r="G10" i="34"/>
  <c r="G8" i="32"/>
  <c r="G7" i="32"/>
  <c r="G6" i="32"/>
  <c r="G55" i="15"/>
  <c r="G51" i="15"/>
  <c r="G45" i="17"/>
  <c r="G53" i="15"/>
  <c r="G54" i="15"/>
  <c r="G10" i="39"/>
  <c r="G7" i="39"/>
  <c r="G9" i="39"/>
  <c r="G8" i="41"/>
  <c r="G6" i="41"/>
  <c r="G9" i="32"/>
  <c r="G9" i="37"/>
  <c r="G18" i="34" s="1"/>
  <c r="G6" i="37"/>
  <c r="G9" i="35"/>
  <c r="G11" i="34" s="1"/>
  <c r="G19" i="34" s="1"/>
  <c r="G47" i="15"/>
  <c r="G13" i="15"/>
  <c r="G17" i="15"/>
  <c r="G21" i="15"/>
  <c r="G25" i="15"/>
  <c r="G42" i="15"/>
  <c r="G41" i="15"/>
  <c r="G33" i="15"/>
  <c r="G29" i="15"/>
  <c r="G11" i="17"/>
  <c r="G15" i="17"/>
  <c r="G19" i="17"/>
  <c r="G23" i="17"/>
  <c r="G40" i="17"/>
  <c r="G31" i="17"/>
  <c r="G39" i="17"/>
  <c r="G8" i="18"/>
  <c r="G7" i="20"/>
  <c r="G27" i="17"/>
  <c r="G7" i="21"/>
  <c r="G7" i="22"/>
  <c r="G7" i="23"/>
  <c r="G7" i="24"/>
  <c r="G7" i="25"/>
  <c r="G62" i="30" l="1"/>
  <c r="G58" i="30"/>
  <c r="G52" i="15"/>
  <c r="G57" i="29" s="1"/>
  <c r="G65" i="30" s="1"/>
  <c r="G60" i="53"/>
  <c r="G59" i="53" s="1"/>
  <c r="G56" i="48"/>
  <c r="G55" i="48" s="1"/>
  <c r="G57" i="30"/>
  <c r="G56" i="30" s="1"/>
  <c r="G61" i="30"/>
  <c r="G60" i="30" s="1"/>
  <c r="G38" i="38"/>
  <c r="G75" i="53"/>
  <c r="G12" i="47"/>
  <c r="G64" i="53"/>
  <c r="G65" i="53" s="1"/>
  <c r="G66" i="30"/>
  <c r="G25" i="54"/>
  <c r="G6" i="63"/>
  <c r="G53" i="54" s="1"/>
  <c r="G6" i="54" s="1"/>
  <c r="G5" i="5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tc={4FCA9259-8C44-4357-A572-9579B0808871}</author>
  </authors>
  <commentList>
    <comment ref="G7" authorId="0" shapeId="0" xr:uid="{4FCA9259-8C44-4357-A572-9579B0808871}">
      <text>
        <t>[Threaded comment]
Your version of Excel allows you to read this threaded comment; however, any edits to it will get removed if the file is opened in a newer version of Excel. Learn more: https://go.microsoft.com/fwlink/?linkid=870924
Comment:
    If standard then all orange sheets are used for calculations and if they choose simplified then all the blue sheets are used (depends on the selection of tier-1 or tier-2 in "Simplified ER Approach"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tc={2E12243C-333E-47B7-B9D5-A60799551330}</author>
  </authors>
  <commentList>
    <comment ref="E8" authorId="0" shapeId="0" xr:uid="{2E12243C-333E-47B7-B9D5-A60799551330}">
      <text>
        <t>[Threaded comment]
Your version of Excel allows you to read this threaded comment; however, any edits to it will get removed if the file is opened in a newer version of Excel. Learn more: https://go.microsoft.com/fwlink/?linkid=870924
Comment:
    Eq 4 before sum</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tc={5BCE787F-F35F-4EAC-9FB5-7ED7010D894D}</author>
    <author>tc={0E4CD1EB-6229-48FD-B956-24685ADB33A1}</author>
    <author>tc={D8371AEE-2FF1-409B-90D0-F60E73D57A27}</author>
    <author>tc={BD4ABAFB-EB1A-4B6A-8B38-80A02EBF34E6}</author>
    <author>tc={8C38DFD1-2F71-4A08-A67A-50790DBD28AB}</author>
    <author>tc={746E06FD-D402-4E1D-BED1-A85011732FA3}</author>
    <author>tc={206BB44B-2ED7-46E0-B319-92DA8AFB5A61}</author>
    <author>tc={86687589-7F35-439C-9241-A449755D8A9C}</author>
  </authors>
  <commentList>
    <comment ref="E10" authorId="0" shapeId="0" xr:uid="{5BCE787F-F35F-4EAC-9FB5-7ED7010D894D}">
      <text>
        <t>[Threaded comment]
Your version of Excel allows you to read this threaded comment; however, any edits to it will get removed if the file is opened in a newer version of Excel. Learn more: https://go.microsoft.com/fwlink/?linkid=870924
Comment:
    Eq 6 before sum</t>
      </text>
    </comment>
    <comment ref="G10" authorId="1" shapeId="0" xr:uid="{0E4CD1EB-6229-48FD-B956-24685ADB33A1}">
      <text>
        <t>[Threaded comment]
Your version of Excel allows you to read this threaded comment; however, any edits to it will get removed if the file is opened in a newer version of Excel. Learn more: https://go.microsoft.com/fwlink/?linkid=870924
Comment:
    Equation 6 before sum</t>
      </text>
    </comment>
    <comment ref="E11" authorId="2" shapeId="0" xr:uid="{D8371AEE-2FF1-409B-90D0-F60E73D57A27}">
      <text>
        <t>[Threaded comment]
Your version of Excel allows you to read this threaded comment; however, any edits to it will get removed if the file is opened in a newer version of Excel. Learn more: https://go.microsoft.com/fwlink/?linkid=870924
Comment:
    Eq 6 with summation</t>
      </text>
    </comment>
    <comment ref="G11" authorId="3" shapeId="0" xr:uid="{BD4ABAFB-EB1A-4B6A-8B38-80A02EBF34E6}">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17" authorId="4" shapeId="0" xr:uid="{8C38DFD1-2F71-4A08-A67A-50790DBD28AB}">
      <text>
        <t>[Threaded comment]
Your version of Excel allows you to read this threaded comment; however, any edits to it will get removed if the file is opened in a newer version of Excel. Learn more: https://go.microsoft.com/fwlink/?linkid=870924
Comment:
    Eq 7 before sum</t>
      </text>
    </comment>
    <comment ref="E18" authorId="5" shapeId="0" xr:uid="{746E06FD-D402-4E1D-BED1-A85011732FA3}">
      <text>
        <t>[Threaded comment]
Your version of Excel allows you to read this threaded comment; however, any edits to it will get removed if the file is opened in a newer version of Excel. Learn more: https://go.microsoft.com/fwlink/?linkid=870924
Comment:
    Eq 7 with summation</t>
      </text>
    </comment>
    <comment ref="G18" authorId="6" shapeId="0" xr:uid="{206BB44B-2ED7-46E0-B319-92DA8AFB5A61}">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19" authorId="7" shapeId="0" xr:uid="{86687589-7F35-439C-9241-A449755D8A9C}">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tc={84687200-60BC-4BB5-850E-D9ECA455B186}</author>
    <author>tc={34C5D5A5-C637-42FB-9829-8CADED9833C6}</author>
  </authors>
  <commentList>
    <comment ref="E9" authorId="0" shapeId="0" xr:uid="{84687200-60BC-4BB5-850E-D9ECA455B186}">
      <text>
        <t>[Threaded comment]
Your version of Excel allows you to read this threaded comment; however, any edits to it will get removed if the file is opened in a newer version of Excel. Learn more: https://go.microsoft.com/fwlink/?linkid=870924
Comment:
    Eq 6 before sum</t>
      </text>
    </comment>
    <comment ref="G9" authorId="1" shapeId="0" xr:uid="{34C5D5A5-C637-42FB-9829-8CADED9833C6}">
      <text>
        <t>[Threaded comment]
Your version of Excel allows you to read this threaded comment; however, any edits to it will get removed if the file is opened in a newer version of Excel. Learn more: https://go.microsoft.com/fwlink/?linkid=870924
Comment:
    Equation 6 before sum</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tc={2C918EDE-44D1-43AA-9F9B-F3B6C70D1609}</author>
  </authors>
  <commentList>
    <comment ref="E9" authorId="0" shapeId="0" xr:uid="{2C918EDE-44D1-43AA-9F9B-F3B6C70D1609}">
      <text>
        <t>[Threaded comment]
Your version of Excel allows you to read this threaded comment; however, any edits to it will get removed if the file is opened in a newer version of Excel. Learn more: https://go.microsoft.com/fwlink/?linkid=870924
Comment:
    Eq 7 before sum</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tc={ACC63B96-4047-4F2E-9E20-176C1D3E42CE}</author>
    <author>tc={3DA1BAF4-C90D-4F5A-9FF4-D400A1CBE247}</author>
  </authors>
  <commentList>
    <comment ref="E9" authorId="0" shapeId="0" xr:uid="{ACC63B96-4047-4F2E-9E20-176C1D3E42CE}">
      <text>
        <t>[Threaded comment]
Your version of Excel allows you to read this threaded comment; however, any edits to it will get removed if the file is opened in a newer version of Excel. Learn more: https://go.microsoft.com/fwlink/?linkid=870924
Comment:
    Eq 8 before summation</t>
      </text>
    </comment>
    <comment ref="E10" authorId="1" shapeId="0" xr:uid="{3DA1BAF4-C90D-4F5A-9FF4-D400A1CBE247}">
      <text>
        <t>[Threaded comment]
Your version of Excel allows you to read this threaded comment; however, any edits to it will get removed if the file is opened in a newer version of Excel. Learn more: https://go.microsoft.com/fwlink/?linkid=870924
Comment:
    Eq 8 with fuel type summation</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tc={517258FB-8010-4D7B-BA7E-49DDA8196F49}</author>
  </authors>
  <commentList>
    <comment ref="E8" authorId="0" shapeId="0" xr:uid="{517258FB-8010-4D7B-BA7E-49DDA8196F49}">
      <text>
        <t>[Threaded comment]
Your version of Excel allows you to read this threaded comment; however, any edits to it will get removed if the file is opened in a newer version of Excel. Learn more: https://go.microsoft.com/fwlink/?linkid=870924
Comment:
    Eq 8 before summation</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tc={09AC9433-15FF-46AD-811F-172BBADBE4AE}</author>
    <author>tc={3DD02012-2061-4F04-B866-35DB2C4392B8}</author>
    <author>tc={EF890A5E-B0DF-4415-8B6F-0BB4949D2BC8}</author>
    <author>tc={3B5BCA41-3B52-4603-9782-9BBC8E9AEEE4}</author>
    <author>tc={52704F79-42ED-446B-B6C2-999187616E06}</author>
    <author>tc={3D97061C-B025-4F66-B5F5-FD757F48F8B0}</author>
    <author>tc={D0695CDB-BFB4-4C18-B59E-41A1C6A37A34}</author>
    <author>tc={202C3EF8-EB16-4ECE-ACAE-8818526D168C}</author>
    <author>tc={D77429AC-5AC6-4FBA-A786-1876989AEA3B}</author>
    <author>tc={B5552875-0B82-4857-9979-A29D53E97E37}</author>
    <author>tc={95DCE647-1B40-42A0-B2F3-D083005407CE}</author>
    <author>tc={CE0B91A4-7A49-44AE-A254-EE2895213957}</author>
    <author>tc={906C1358-2125-46F8-BC81-FE519CDB8CF0}</author>
    <author>tc={70286376-ED3E-417B-A1F3-DB4D9E9D8DB4}</author>
    <author>tc={A69CD711-B7B2-4121-9EF6-FB2674EF2686}</author>
    <author>tc={8DB4007A-95E1-4018-8085-FAAF8F661CE6}</author>
    <author>tc={2454DBCB-E161-447D-ACFF-F2E485FFF209}</author>
    <author>tc={6C38C2AE-DBBB-497A-A9F1-65C7B68431CF}</author>
    <author>tc={B56C544B-C1F0-4BCF-A630-39AA7DC66B8E}</author>
    <author>tc={361175AE-AE04-4851-A38C-8036977E2F49}</author>
    <author>tc={B5990350-EB95-4F9A-A8A0-7D45C744F2B8}</author>
    <author>tc={45041392-246B-4ABE-BB22-AC8A2CA9D7DA}</author>
    <author>tc={5DC85621-8872-4862-9662-708601FBE06D}</author>
    <author>tc={28D68E91-B6B7-4927-8DAC-6931E8C4271F}</author>
    <author>tc={29CADDFB-EC0E-4C61-869D-0FD7A588525A}</author>
    <author>tc={92B68BA4-195C-442A-964F-D0A8FB7080BE}</author>
    <author>tc={82ABB63F-DFE2-450D-BA2F-644DCE2899E6}</author>
    <author>tc={62B6861D-7DAA-46B1-83E5-931986D7AC1B}</author>
  </authors>
  <commentList>
    <comment ref="E5" authorId="0" shapeId="0" xr:uid="{09AC9433-15FF-46AD-811F-172BBADBE4AE}">
      <text>
        <t>[Threaded comment]
Your version of Excel allows you to read this threaded comment; however, any edits to it will get removed if the file is opened in a newer version of Excel. Learn more: https://go.microsoft.com/fwlink/?linkid=870924
Comment:
    Eq 9</t>
      </text>
    </comment>
    <comment ref="E16" authorId="1" shapeId="0" xr:uid="{3DD02012-2061-4F04-B866-35DB2C4392B8}">
      <text>
        <t>[Threaded comment]
Your version of Excel allows you to read this threaded comment; however, any edits to it will get removed if the file is opened in a newer version of Excel. Learn more: https://go.microsoft.com/fwlink/?linkid=870924
Comment:
    As,g used in eq 2</t>
      </text>
    </comment>
    <comment ref="E54" authorId="2" shapeId="0" xr:uid="{EF890A5E-B0DF-4415-8B6F-0BB4949D2BC8}">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54" authorId="3" shapeId="0" xr:uid="{3B5BCA41-3B52-4603-9782-9BBC8E9AEEE4}">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58" authorId="4" shapeId="0" xr:uid="{52704F79-42ED-446B-B6C2-999187616E06}">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58" authorId="5" shapeId="0" xr:uid="{3D97061C-B025-4F66-B5F5-FD757F48F8B0}">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 ref="E59" authorId="6" shapeId="0" xr:uid="{D0695CDB-BFB4-4C18-B59E-41A1C6A37A34}">
      <text>
        <t>[Threaded comment]
Your version of Excel allows you to read this threaded comment; however, any edits to it will get removed if the file is opened in a newer version of Excel. Learn more: https://go.microsoft.com/fwlink/?linkid=870924
Comment:
    Eq 2 before summation</t>
      </text>
    </comment>
    <comment ref="E63" authorId="7" shapeId="0" xr:uid="{202C3EF8-EB16-4ECE-ACAE-8818526D168C}">
      <text>
        <t>[Threaded comment]
Your version of Excel allows you to read this threaded comment; however, any edits to it will get removed if the file is opened in a newer version of Excel. Learn more: https://go.microsoft.com/fwlink/?linkid=870924
Comment:
    Eq 2 with summation</t>
      </text>
    </comment>
    <comment ref="G63" authorId="8" shapeId="0" xr:uid="{D77429AC-5AC6-4FBA-A786-1876989AEA3B}">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
Reply:
    The new excel formatting doesn't allow for me to provide an example of multiple groups so the equation only includes one value.</t>
      </text>
    </comment>
    <comment ref="G64" authorId="9" shapeId="0" xr:uid="{B5552875-0B82-4857-9979-A29D53E97E37}">
      <text>
        <t>[Threaded comment]
Your version of Excel allows you to read this threaded comment; however, any edits to it will get removed if the file is opened in a newer version of Excel. Learn more: https://go.microsoft.com/fwlink/?linkid=870924
Comment:
    This sums all the groups the user has added in season s</t>
      </text>
    </comment>
    <comment ref="E65" authorId="10" shapeId="0" xr:uid="{95DCE647-1B40-42A0-B2F3-D083005407CE}">
      <text>
        <t>[Threaded comment]
Your version of Excel allows you to read this threaded comment; however, any edits to it will get removed if the file is opened in a newer version of Excel. Learn more: https://go.microsoft.com/fwlink/?linkid=870924
Comment:
    Eq 1</t>
      </text>
    </comment>
    <comment ref="G65" authorId="11" shapeId="0" xr:uid="{CE0B91A4-7A49-44AE-A254-EE2895213957}">
      <text>
        <t>[Threaded comment]
Your version of Excel allows you to read this threaded comment; however, any edits to it will get removed if the file is opened in a newer version of Excel. Learn more: https://go.microsoft.com/fwlink/?linkid=870924
Comment:
    This sums all the seasons the user has added</t>
      </text>
    </comment>
    <comment ref="E74" authorId="12" shapeId="0" xr:uid="{906C1358-2125-46F8-BC81-FE519CDB8CF0}">
      <text>
        <t>[Threaded comment]
Your version of Excel allows you to read this threaded comment; however, any edits to it will get removed if the file is opened in a newer version of Excel. Learn more: https://go.microsoft.com/fwlink/?linkid=870924
Comment:
    Eq 4 before sum</t>
      </text>
    </comment>
    <comment ref="E75" authorId="13" shapeId="0" xr:uid="{70286376-ED3E-417B-A1F3-DB4D9E9D8DB4}">
      <text>
        <t>[Threaded comment]
Your version of Excel allows you to read this threaded comment; however, any edits to it will get removed if the file is opened in a newer version of Excel. Learn more: https://go.microsoft.com/fwlink/?linkid=870924
Comment:
    Eq 4 with summation</t>
      </text>
    </comment>
    <comment ref="G75" authorId="14" shapeId="0" xr:uid="{A69CD711-B7B2-4121-9EF6-FB2674EF2686}">
      <text>
        <t>[Threaded comment]
Your version of Excel allows you to read this threaded comment; however, any edits to it will get removed if the file is opened in a newer version of Excel. Learn more: https://go.microsoft.com/fwlink/?linkid=870924
Comment:
    Value should be a sum of all groups</t>
      </text>
    </comment>
    <comment ref="G76" authorId="15" shapeId="0" xr:uid="{8DB4007A-95E1-4018-8085-FAAF8F661CE6}">
      <text>
        <t>[Threaded comment]
Your version of Excel allows you to read this threaded comment; however, any edits to it will get removed if the file is opened in a newer version of Excel. Learn more: https://go.microsoft.com/fwlink/?linkid=870924
Comment:
    This is the sum of all seasons</t>
      </text>
    </comment>
    <comment ref="E83" authorId="16" shapeId="0" xr:uid="{2454DBCB-E161-447D-ACFF-F2E485FFF209}">
      <text>
        <t>[Threaded comment]
Your version of Excel allows you to read this threaded comment; however, any edits to it will get removed if the file is opened in a newer version of Excel. Learn more: https://go.microsoft.com/fwlink/?linkid=870924
Comment:
    Eq 6 before sum</t>
      </text>
    </comment>
    <comment ref="G83" authorId="17" shapeId="0" xr:uid="{6C38C2AE-DBBB-497A-A9F1-65C7B68431CF}">
      <text>
        <t>[Threaded comment]
Your version of Excel allows you to read this threaded comment; however, any edits to it will get removed if the file is opened in a newer version of Excel. Learn more: https://go.microsoft.com/fwlink/?linkid=870924
Comment:
    Equation 6 before sum</t>
      </text>
    </comment>
    <comment ref="E84" authorId="18" shapeId="0" xr:uid="{B56C544B-C1F0-4BCF-A630-39AA7DC66B8E}">
      <text>
        <t>[Threaded comment]
Your version of Excel allows you to read this threaded comment; however, any edits to it will get removed if the file is opened in a newer version of Excel. Learn more: https://go.microsoft.com/fwlink/?linkid=870924
Comment:
    Eq 6 with summation</t>
      </text>
    </comment>
    <comment ref="G84" authorId="19" shapeId="0" xr:uid="{361175AE-AE04-4851-A38C-8036977E2F49}">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90" authorId="20" shapeId="0" xr:uid="{B5990350-EB95-4F9A-A8A0-7D45C744F2B8}">
      <text>
        <t>[Threaded comment]
Your version of Excel allows you to read this threaded comment; however, any edits to it will get removed if the file is opened in a newer version of Excel. Learn more: https://go.microsoft.com/fwlink/?linkid=870924
Comment:
    Eq 7 before sum</t>
      </text>
    </comment>
    <comment ref="E91" authorId="21" shapeId="0" xr:uid="{45041392-246B-4ABE-BB22-AC8A2CA9D7DA}">
      <text>
        <t>[Threaded comment]
Your version of Excel allows you to read this threaded comment; however, any edits to it will get removed if the file is opened in a newer version of Excel. Learn more: https://go.microsoft.com/fwlink/?linkid=870924
Comment:
    Eq 7 with summation</t>
      </text>
    </comment>
    <comment ref="G91" authorId="22" shapeId="0" xr:uid="{5DC85621-8872-4862-9662-708601FBE06D}">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92" authorId="23" shapeId="0" xr:uid="{28D68E91-B6B7-4927-8DAC-6931E8C4271F}">
      <text>
        <t>[Threaded comment]
Your version of Excel allows you to read this threaded comment; however, any edits to it will get removed if the file is opened in a newer version of Excel. Learn more: https://go.microsoft.com/fwlink/?linkid=870924
Comment:
    Eq 5</t>
      </text>
    </comment>
    <comment ref="E98" authorId="24" shapeId="0" xr:uid="{29CADDFB-EC0E-4C61-869D-0FD7A588525A}">
      <text>
        <t>[Threaded comment]
Your version of Excel allows you to read this threaded comment; however, any edits to it will get removed if the file is opened in a newer version of Excel. Learn more: https://go.microsoft.com/fwlink/?linkid=870924
Comment:
    Eq 8 before summation</t>
      </text>
    </comment>
    <comment ref="E99" authorId="25" shapeId="0" xr:uid="{92B68BA4-195C-442A-964F-D0A8FB7080BE}">
      <text>
        <t>[Threaded comment]
Your version of Excel allows you to read this threaded comment; however, any edits to it will get removed if the file is opened in a newer version of Excel. Learn more: https://go.microsoft.com/fwlink/?linkid=870924
Comment:
    Eq 8 with fuel type summation</t>
      </text>
    </comment>
    <comment ref="E100" authorId="26" shapeId="0" xr:uid="{82ABB63F-DFE2-450D-BA2F-644DCE2899E6}">
      <text>
        <t>[Threaded comment]
Your version of Excel allows you to read this threaded comment; however, any edits to it will get removed if the file is opened in a newer version of Excel. Learn more: https://go.microsoft.com/fwlink/?linkid=870924
Comment:
    Eq 3</t>
      </text>
    </comment>
    <comment ref="G100" authorId="27" shapeId="0" xr:uid="{62B6861D-7DAA-46B1-83E5-931986D7AC1B}">
      <text>
        <t>[Threaded comment]
Your version of Excel allows you to read this threaded comment; however, any edits to it will get removed if the file is opened in a newer version of Excel. Learn more: https://go.microsoft.com/fwlink/?linkid=870924
Comment:
    No need to sum this equation as the equations included have been summed where required in the methodology. Example is cell G8 in this sheet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tc={3B9AECA4-CA53-46BB-A21C-060744CD12FF}</author>
    <author>tc={08DC9F9E-FA12-4C42-A21A-AB4014BA149F}</author>
    <author>tc={8FF76E34-065A-4614-B1B8-F39F22687FB8}</author>
    <author>tc={FAAAAD10-C6AD-4312-BE19-07F715D48CF5}</author>
    <author>tc={1D1C6EA8-2431-4D2A-A4D9-B826492991E9}</author>
    <author>tc={725B1A7A-F557-4A23-9A26-29F8A3A38EE6}</author>
    <author>tc={D6F3D3AA-7E48-4214-84C0-AF9FD85B2C56}</author>
  </authors>
  <commentList>
    <comment ref="E6" authorId="0" shapeId="0" xr:uid="{3B9AECA4-CA53-46BB-A21C-060744CD12FF}">
      <text>
        <t>[Threaded comment]
Your version of Excel allows you to read this threaded comment; however, any edits to it will get removed if the file is opened in a newer version of Excel. Learn more: https://go.microsoft.com/fwlink/?linkid=870924
Comment:
    Eq 10 with EF from Eq 11 or Eq 15</t>
      </text>
    </comment>
    <comment ref="E9" authorId="1" shapeId="0" xr:uid="{08DC9F9E-FA12-4C42-A21A-AB4014BA149F}">
      <text>
        <t>[Threaded comment]
Your version of Excel allows you to read this threaded comment; however, any edits to it will get removed if the file is opened in a newer version of Excel. Learn more: https://go.microsoft.com/fwlink/?linkid=870924
Comment:
    Eq 12</t>
      </text>
    </comment>
    <comment ref="E22" authorId="2" shapeId="0" xr:uid="{8FF76E34-065A-4614-B1B8-F39F22687FB8}">
      <text>
        <t>[Threaded comment]
Your version of Excel allows you to read this threaded comment; however, any edits to it will get removed if the file is opened in a newer version of Excel. Learn more: https://go.microsoft.com/fwlink/?linkid=870924
Comment:
    SFBL,o with summation and +1 at the beginning at the equation since it was left of out the equation in the "Baseline Organic Amend" sheet (Cell G7)</t>
      </text>
    </comment>
    <comment ref="E25" authorId="3" shapeId="0" xr:uid="{FAAAAD10-C6AD-4312-BE19-07F715D48CF5}">
      <text>
        <t>[Threaded comment]
Your version of Excel allows you to read this threaded comment; however, any edits to it will get removed if the file is opened in a newer version of Excel. Learn more: https://go.microsoft.com/fwlink/?linkid=870924
Comment:
    Eq 13</t>
      </text>
    </comment>
    <comment ref="E38" authorId="4" shapeId="0" xr:uid="{1D1C6EA8-2431-4D2A-A4D9-B826492991E9}">
      <text>
        <t>[Threaded comment]
Your version of Excel allows you to read this threaded comment; however, any edits to it will get removed if the file is opened in a newer version of Excel. Learn more: https://go.microsoft.com/fwlink/?linkid=870924
Comment:
    SFp,o with summation and +1 at the beginning at the equation since it was left of out the equation in the "Baseline Organic Amend" sheet (Cell G7)</t>
      </text>
    </comment>
    <comment ref="E40" authorId="5" shapeId="0" xr:uid="{725B1A7A-F557-4A23-9A26-29F8A3A38EE6}">
      <text>
        <t>[Threaded comment]
Your version of Excel allows you to read this threaded comment; however, any edits to it will get removed if the file is opened in a newer version of Excel. Learn more: https://go.microsoft.com/fwlink/?linkid=870924
Comment:
    Eq 15</t>
      </text>
    </comment>
    <comment ref="E53" authorId="6" shapeId="0" xr:uid="{D6F3D3AA-7E48-4214-84C0-AF9FD85B2C56}">
      <text>
        <t>[Threaded comment]
Your version of Excel allows you to read this threaded comment; however, any edits to it will get removed if the file is opened in a newer version of Excel. Learn more: https://go.microsoft.com/fwlink/?linkid=870924
Comment:
    Eq 11</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tc={F497A3E3-FE14-4113-8953-BE26E7ADC921}</author>
    <author>tc={164EFCEC-AF1C-4B79-AEE2-B4E4B8C881DC}</author>
  </authors>
  <commentList>
    <comment ref="E6" authorId="0" shapeId="0" xr:uid="{F497A3E3-FE14-4113-8953-BE26E7ADC921}">
      <text>
        <t>[Threaded comment]
Your version of Excel allows you to read this threaded comment; however, any edits to it will get removed if the file is opened in a newer version of Excel. Learn more: https://go.microsoft.com/fwlink/?linkid=870924
Comment:
    Eq 12</t>
      </text>
    </comment>
    <comment ref="E19" authorId="1" shapeId="0" xr:uid="{164EFCEC-AF1C-4B79-AEE2-B4E4B8C881DC}">
      <text>
        <t>[Threaded comment]
Your version of Excel allows you to read this threaded comment; however, any edits to it will get removed if the file is opened in a newer version of Excel. Learn more: https://go.microsoft.com/fwlink/?linkid=870924
Comment:
    SFBL,o with summation and +1 at the beginning at the equation since it was left of out the equation in the "Baseline Organic Amend" sheet (Cell G7)</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tc={4248B75C-DC13-4205-BBB8-29CCB95266C6}</author>
  </authors>
  <commentList>
    <comment ref="E9" authorId="0" shapeId="0" xr:uid="{4248B75C-DC13-4205-BBB8-29CCB95266C6}">
      <text>
        <t>[Threaded comment]
Your version of Excel allows you to read this threaded comment; however, any edits to it will get removed if the file is opened in a newer version of Excel. Learn more: https://go.microsoft.com/fwlink/?linkid=870924
Comment:
    SFBL,o with summation and +1 at the beginning of the equation and ^0.59 at the end of the equation since it was left of out the equation in the "Baseline Organic Amend" sheet (Cell G7)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tc={3A777EE1-14E2-46A3-BDD7-A5E52FA725FE}</author>
    <author>tc={99347DC4-AC1A-4568-B500-16E314DD2D40}</author>
    <author>tc={749D989A-9D68-4632-89E4-51FA8AE486B6}</author>
    <author>tc={E1453BA6-7625-4143-94FF-D7094CFFE35C}</author>
    <author>tc={99EB98D3-6B63-484A-9102-BB703B02C745}</author>
    <author>tc={5CF5F754-51E6-4259-A526-D1464502E553}</author>
    <author>tc={895B00A2-D820-4296-A5D5-F703CC4DDD21}</author>
    <author>tc={6402B668-3423-418C-98A4-0B6530FBC429}</author>
    <author>tc={DC2974DA-6488-47D3-A992-6023A495361F}</author>
    <author>tc={CD7EBD34-1E9D-42C6-9D6A-5376D8BE9528}</author>
    <author>tc={977BFE2C-271E-4C39-BCE8-7387858530AC}</author>
    <author>tc={2034DFBB-F6A7-4452-A926-A6FC3E40200B}</author>
  </authors>
  <commentList>
    <comment ref="E13" authorId="0" shapeId="0" xr:uid="{3A777EE1-14E2-46A3-BDD7-A5E52FA725FE}">
      <text>
        <t>[Threaded comment]
Your version of Excel allows you to read this threaded comment; however, any edits to it will get removed if the file is opened in a newer version of Excel. Learn more: https://go.microsoft.com/fwlink/?linkid=870924
Comment:
    As,g used in eq 2</t>
      </text>
    </comment>
    <comment ref="E51" authorId="1" shapeId="0" xr:uid="{99347DC4-AC1A-4568-B500-16E314DD2D40}">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51" authorId="2" shapeId="0" xr:uid="{749D989A-9D68-4632-89E4-51FA8AE486B6}">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55" authorId="3" shapeId="0" xr:uid="{E1453BA6-7625-4143-94FF-D7094CFFE35C}">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55" authorId="4" shapeId="0" xr:uid="{99EB98D3-6B63-484A-9102-BB703B02C745}">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 ref="E56" authorId="5" shapeId="0" xr:uid="{5CF5F754-51E6-4259-A526-D1464502E553}">
      <text>
        <t>[Threaded comment]
Your version of Excel allows you to read this threaded comment; however, any edits to it will get removed if the file is opened in a newer version of Excel. Learn more: https://go.microsoft.com/fwlink/?linkid=870924
Comment:
    Eq 2 before summation</t>
      </text>
    </comment>
    <comment ref="E60" authorId="6" shapeId="0" xr:uid="{895B00A2-D820-4296-A5D5-F703CC4DDD21}">
      <text>
        <t>[Threaded comment]
Your version of Excel allows you to read this threaded comment; however, any edits to it will get removed if the file is opened in a newer version of Excel. Learn more: https://go.microsoft.com/fwlink/?linkid=870924
Comment:
    Eq 2 before summation</t>
      </text>
    </comment>
    <comment ref="E64" authorId="7" shapeId="0" xr:uid="{6402B668-3423-418C-98A4-0B6530FBC429}">
      <text>
        <t>[Threaded comment]
Your version of Excel allows you to read this threaded comment; however, any edits to it will get removed if the file is opened in a newer version of Excel. Learn more: https://go.microsoft.com/fwlink/?linkid=870924
Comment:
    Eq 2 with summation</t>
      </text>
    </comment>
    <comment ref="G64" authorId="8" shapeId="0" xr:uid="{DC2974DA-6488-47D3-A992-6023A495361F}">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
Reply:
    The new excel formatting doesn't allow for me to provide an example of multiple groups so the equation only includes one value.</t>
      </text>
    </comment>
    <comment ref="G65" authorId="9" shapeId="0" xr:uid="{CD7EBD34-1E9D-42C6-9D6A-5376D8BE9528}">
      <text>
        <t>[Threaded comment]
Your version of Excel allows you to read this threaded comment; however, any edits to it will get removed if the file is opened in a newer version of Excel. Learn more: https://go.microsoft.com/fwlink/?linkid=870924
Comment:
    This sums all the groups the user has added in season s</t>
      </text>
    </comment>
    <comment ref="E66" authorId="10" shapeId="0" xr:uid="{977BFE2C-271E-4C39-BCE8-7387858530AC}">
      <text>
        <t>[Threaded comment]
Your version of Excel allows you to read this threaded comment; however, any edits to it will get removed if the file is opened in a newer version of Excel. Learn more: https://go.microsoft.com/fwlink/?linkid=870924
Comment:
    Eq 1</t>
      </text>
    </comment>
    <comment ref="G66" authorId="11" shapeId="0" xr:uid="{2034DFBB-F6A7-4452-A926-A6FC3E40200B}">
      <text>
        <t>[Threaded comment]
Your version of Excel allows you to read this threaded comment; however, any edits to it will get removed if the file is opened in a newer version of Excel. Learn more: https://go.microsoft.com/fwlink/?linkid=870924
Comment:
    This sums all the seasons the user has added</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tc={77BF4D4E-12A9-402B-9237-B72DDB04D67E}</author>
    <author>tc={8390BEF1-1BD4-4080-9DDD-A9A8A0575B1C}</author>
  </authors>
  <commentList>
    <comment ref="E6" authorId="0" shapeId="0" xr:uid="{77BF4D4E-12A9-402B-9237-B72DDB04D67E}">
      <text>
        <t>[Threaded comment]
Your version of Excel allows you to read this threaded comment; however, any edits to it will get removed if the file is opened in a newer version of Excel. Learn more: https://go.microsoft.com/fwlink/?linkid=870924
Comment:
    Eq 13</t>
      </text>
    </comment>
    <comment ref="E19" authorId="1" shapeId="0" xr:uid="{8390BEF1-1BD4-4080-9DDD-A9A8A0575B1C}">
      <text>
        <t>[Threaded comment]
Your version of Excel allows you to read this threaded comment; however, any edits to it will get removed if the file is opened in a newer version of Excel. Learn more: https://go.microsoft.com/fwlink/?linkid=870924
Comment:
    SFp,o with summation and +1 at the beginning at the equation since it was left of out the equation in the "Baseline Organic Amend" sheet (Cell G7)</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tc={0A7B347C-360F-4764-AA8F-440C0805D2CE}</author>
  </authors>
  <commentList>
    <comment ref="E9" authorId="0" shapeId="0" xr:uid="{0A7B347C-360F-4764-AA8F-440C0805D2CE}">
      <text>
        <t>[Threaded comment]
Your version of Excel allows you to read this threaded comment; however, any edits to it will get removed if the file is opened in a newer version of Excel. Learn more: https://go.microsoft.com/fwlink/?linkid=870924
Comment:
    SFBL,o with summation and +1 at the beginning of the equation and ^0.59 at the end of the equation since it was left of out the equation in the "Project Organic Amend" sheet (Cell G7)</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tc={912349CA-A09B-40C0-9F68-3678E2BB93B0}</author>
  </authors>
  <commentList>
    <comment ref="E5" authorId="0" shapeId="0" xr:uid="{912349CA-A09B-40C0-9F68-3678E2BB93B0}">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tc={D14C82A3-5C5C-49A5-8BD4-D9F644EBCCE2}</author>
    <author>tc={5AA531DD-E015-456E-AC28-A5E31920474E}</author>
    <author>tc={6B40650A-8746-4C28-93E8-1FE125ED4D27}</author>
    <author>tc={7E674175-37E0-4964-A5D0-979F66F9BF0C}</author>
    <author>tc={635904FE-411D-4B49-9B5F-C4E9A87CAB5A}</author>
    <author>tc={7CB78F91-3D2A-4868-A678-1790C8BFDA8D}</author>
    <author>tc={30221CB4-54D3-45AD-99C5-B9E436D1D0B6}</author>
    <author>tc={2FB4201B-B3A1-4425-9B03-CEC05DD2E71B}</author>
  </authors>
  <commentList>
    <comment ref="E12" authorId="0" shapeId="0" xr:uid="{D14C82A3-5C5C-49A5-8BD4-D9F644EBCCE2}">
      <text>
        <t>[Threaded comment]
Your version of Excel allows you to read this threaded comment; however, any edits to it will get removed if the file is opened in a newer version of Excel. Learn more: https://go.microsoft.com/fwlink/?linkid=870924
Comment:
    As,g used in eq 2</t>
      </text>
    </comment>
    <comment ref="E50" authorId="1" shapeId="0" xr:uid="{5AA531DD-E015-456E-AC28-A5E31920474E}">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50" authorId="2" shapeId="0" xr:uid="{6B40650A-8746-4C28-93E8-1FE125ED4D27}">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54" authorId="3" shapeId="0" xr:uid="{7E674175-37E0-4964-A5D0-979F66F9BF0C}">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54" authorId="4" shapeId="0" xr:uid="{635904FE-411D-4B49-9B5F-C4E9A87CAB5A}">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 ref="E55" authorId="5" shapeId="0" xr:uid="{7CB78F91-3D2A-4868-A678-1790C8BFDA8D}">
      <text>
        <t>[Threaded comment]
Your version of Excel allows you to read this threaded comment; however, any edits to it will get removed if the file is opened in a newer version of Excel. Learn more: https://go.microsoft.com/fwlink/?linkid=870924
Comment:
    Eq 2 before summation</t>
      </text>
    </comment>
    <comment ref="E59" authorId="6" shapeId="0" xr:uid="{30221CB4-54D3-45AD-99C5-B9E436D1D0B6}">
      <text>
        <t>[Threaded comment]
Your version of Excel allows you to read this threaded comment; however, any edits to it will get removed if the file is opened in a newer version of Excel. Learn more: https://go.microsoft.com/fwlink/?linkid=870924
Comment:
    Eq 2 with summation</t>
      </text>
    </comment>
    <comment ref="G59" authorId="7" shapeId="0" xr:uid="{2FB4201B-B3A1-4425-9B03-CEC05DD2E71B}">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
Reply:
    The new excel formatting doesn't allow for me to provide an example of multiple groups so the equation only includes one value.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tc={24E934F1-73D1-4F20-970A-359503FFF639}</author>
    <author>tc={D8E6E972-CF45-4D01-A0CD-12A4F9877B06}</author>
    <author>tc={0FD78DF3-B7BB-459A-8B96-9CDFC02C5A2E}</author>
    <author>tc={3C050853-54AD-4402-AE7E-05CE8B9A6D8C}</author>
    <author>tc={0EC493D0-2D76-48A8-8F4C-E12F7E44EA64}</author>
    <author>tc={28B46D10-8FCA-409E-AFEB-4955A6AE0F50}</author>
    <author>tc={7FC2BF0E-1F5D-4D35-BA70-D44737B6CAB0}</author>
    <author>tc={ADBCEFAD-8F0E-4C59-96E3-37BCDE08BD70}</author>
  </authors>
  <commentList>
    <comment ref="E10" authorId="0" shapeId="0" xr:uid="{24E934F1-73D1-4F20-970A-359503FFF639}">
      <text>
        <t>[Threaded comment]
Your version of Excel allows you to read this threaded comment; however, any edits to it will get removed if the file is opened in a newer version of Excel. Learn more: https://go.microsoft.com/fwlink/?linkid=870924
Comment:
    As,g used in eq 2</t>
      </text>
    </comment>
    <comment ref="E48" authorId="1" shapeId="0" xr:uid="{D8E6E972-CF45-4D01-A0CD-12A4F9877B06}">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48" authorId="2" shapeId="0" xr:uid="{0FD78DF3-B7BB-459A-8B96-9CDFC02C5A2E}">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52" authorId="3" shapeId="0" xr:uid="{3C050853-54AD-4402-AE7E-05CE8B9A6D8C}">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52" authorId="4" shapeId="0" xr:uid="{0EC493D0-2D76-48A8-8F4C-E12F7E44EA64}">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 ref="E53" authorId="5" shapeId="0" xr:uid="{28B46D10-8FCA-409E-AFEB-4955A6AE0F50}">
      <text>
        <t>[Threaded comment]
Your version of Excel allows you to read this threaded comment; however, any edits to it will get removed if the file is opened in a newer version of Excel. Learn more: https://go.microsoft.com/fwlink/?linkid=870924
Comment:
    Eq 2 before summation</t>
      </text>
    </comment>
    <comment ref="E57" authorId="6" shapeId="0" xr:uid="{7FC2BF0E-1F5D-4D35-BA70-D44737B6CAB0}">
      <text>
        <t>[Threaded comment]
Your version of Excel allows you to read this threaded comment; however, any edits to it will get removed if the file is opened in a newer version of Excel. Learn more: https://go.microsoft.com/fwlink/?linkid=870924
Comment:
    Eq 2 with summation</t>
      </text>
    </comment>
    <comment ref="G57" authorId="7" shapeId="0" xr:uid="{ADBCEFAD-8F0E-4C59-96E3-37BCDE08BD70}">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
Reply:
    The new excel formatting doesn't allow for me to provide an example of multiple groups so the equation only includes one value.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tc={AC15C758-CE36-4BAB-BF05-BA5458359405}</author>
    <author>tc={41BC3EFF-863E-4644-BA49-CBA2F7F71483}</author>
    <author>tc={D4EB2F9A-F6CA-469E-9A49-F8AB8E1E1DB4}</author>
    <author>tc={7276FC4F-75F2-44E3-98FB-AECA918CD814}</author>
    <author>tc={694123F7-8C18-452F-AB7C-B95F0C1F4C36}</author>
    <author>tc={1125544D-B6E1-4512-9B4F-558F7CC9015D}</author>
  </authors>
  <commentList>
    <comment ref="E9" authorId="0" shapeId="0" xr:uid="{AC15C758-CE36-4BAB-BF05-BA5458359405}">
      <text>
        <t>[Threaded comment]
Your version of Excel allows you to read this threaded comment; however, any edits to it will get removed if the file is opened in a newer version of Excel. Learn more: https://go.microsoft.com/fwlink/?linkid=870924
Comment:
    As,g used in eq 2</t>
      </text>
    </comment>
    <comment ref="E47" authorId="1" shapeId="0" xr:uid="{41BC3EFF-863E-4644-BA49-CBA2F7F71483}">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47" authorId="2" shapeId="0" xr:uid="{D4EB2F9A-F6CA-469E-9A49-F8AB8E1E1DB4}">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51" authorId="3" shapeId="0" xr:uid="{7276FC4F-75F2-44E3-98FB-AECA918CD814}">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51" authorId="4" shapeId="0" xr:uid="{694123F7-8C18-452F-AB7C-B95F0C1F4C36}">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 ref="E52" authorId="5" shapeId="0" xr:uid="{1125544D-B6E1-4512-9B4F-558F7CC9015D}">
      <text>
        <t>[Threaded comment]
Your version of Excel allows you to read this threaded comment; however, any edits to it will get removed if the file is opened in a newer version of Excel. Learn more: https://go.microsoft.com/fwlink/?linkid=870924
Comment:
    Eq 2 before summation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tc={41376ADD-F7ED-4559-A845-5C3B59996650}</author>
    <author>tc={145558F4-260D-40EA-95A5-1D8C8FFA98BE}</author>
    <author>tc={5B3B4D84-9E3E-4887-AAE2-749F51B62113}</author>
    <author>tc={C65417C1-A4F6-4DE5-940C-A9B46D0BB31D}</author>
    <author>tc={E66BDD67-AA34-48AE-B351-38A63C9EA296}</author>
  </authors>
  <commentList>
    <comment ref="E7" authorId="0" shapeId="0" xr:uid="{41376ADD-F7ED-4559-A845-5C3B59996650}">
      <text>
        <t>[Threaded comment]
Your version of Excel allows you to read this threaded comment; however, any edits to it will get removed if the file is opened in a newer version of Excel. Learn more: https://go.microsoft.com/fwlink/?linkid=870924
Comment:
    As,g used in eq 2</t>
      </text>
    </comment>
    <comment ref="E45" authorId="1" shapeId="0" xr:uid="{145558F4-260D-40EA-95A5-1D8C8FFA98BE}">
      <text>
        <t>[Threaded comment]
Your version of Excel allows you to read this threaded comment; however, any edits to it will get removed if the file is opened in a newer version of Excel. Learn more: https://go.microsoft.com/fwlink/?linkid=870924
Comment:
    EFBL,g,s used in eq 2</t>
      </text>
    </comment>
    <comment ref="G45" authorId="2" shapeId="0" xr:uid="{5B3B4D84-9E3E-4887-AAE2-749F51B62113}">
      <text>
        <t>[Threaded comment]
Your version of Excel allows you to read this threaded comment; however, any edits to it will get removed if the file is opened in a newer version of Excel. Learn more: https://go.microsoft.com/fwlink/?linkid=870924
Comment:
    This average should have at least 3 values (Baseline Emission Factor per Reference Field is a click to add)</t>
      </text>
    </comment>
    <comment ref="E49" authorId="3" shapeId="0" xr:uid="{C65417C1-A4F6-4DE5-940C-A9B46D0BB31D}">
      <text>
        <t>[Threaded comment]
Your version of Excel allows you to read this threaded comment; however, any edits to it will get removed if the file is opened in a newer version of Excel. Learn more: https://go.microsoft.com/fwlink/?linkid=870924
Comment:
    EFP,g,s used in eq 4</t>
      </text>
    </comment>
    <comment ref="G49" authorId="4" shapeId="0" xr:uid="{E66BDD67-AA34-48AE-B351-38A63C9EA296}">
      <text>
        <t>[Threaded comment]
Your version of Excel allows you to read this threaded comment; however, any edits to it will get removed if the file is opened in a newer version of Excel. Learn more: https://go.microsoft.com/fwlink/?linkid=870924
Comment:
    This average should have at least 3 values (Project Emission Factor per Reference Field is a click to add)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tc={301CD642-EC24-47F1-A2CE-98B5441682C5}</author>
    <author>tc={20D3CEDD-3A65-4B16-A965-552DEB1527AF}</author>
    <author>tc={3612C7B3-E3CD-4DC8-9354-58C7B075B42B}</author>
    <author>tc={9F5339A4-51FD-4DCF-AF4D-16E89CD4B095}</author>
    <author>tc={522AB8D0-D9B9-4C3C-9E8A-B228B5CF1C9B}</author>
    <author>tc={5A7935C1-5E64-487C-9A85-27A4849A6A97}</author>
    <author>tc={3A5D4F76-DF56-4028-A16D-1CC52E5FE81A}</author>
    <author>tc={6AD80261-F0CF-4164-B108-C48C6FD9BEBB}</author>
    <author>tc={8FCB9E95-C07F-41BD-AE4D-C01C4022ECF9}</author>
    <author>tc={F2EFC098-B584-4F37-842C-2103CB60AC6B}</author>
    <author>tc={28EBAB9E-17E3-4986-A43C-E758CF5512E5}</author>
    <author>tc={DE8CE695-2ED5-4482-A27A-3F06F1C8763C}</author>
    <author>tc={121217F7-1194-49BF-900A-38B412FDD46C}</author>
    <author>tc={BF0AC1CA-0B11-4A2A-AEB8-B399D2D3C671}</author>
    <author>tc={49D748F0-FC65-4467-B284-D9875B2A0E29}</author>
    <author>tc={6524F551-B2AD-4180-9083-863F54B444F8}</author>
  </authors>
  <commentList>
    <comment ref="E12" authorId="0" shapeId="0" xr:uid="{301CD642-EC24-47F1-A2CE-98B5441682C5}">
      <text>
        <t>[Threaded comment]
Your version of Excel allows you to read this threaded comment; however, any edits to it will get removed if the file is opened in a newer version of Excel. Learn more: https://go.microsoft.com/fwlink/?linkid=870924
Comment:
    Eq 4 before sum</t>
      </text>
    </comment>
    <comment ref="E13" authorId="1" shapeId="0" xr:uid="{20D3CEDD-3A65-4B16-A965-552DEB1527AF}">
      <text>
        <t>[Threaded comment]
Your version of Excel allows you to read this threaded comment; however, any edits to it will get removed if the file is opened in a newer version of Excel. Learn more: https://go.microsoft.com/fwlink/?linkid=870924
Comment:
    Eq 4 with summation</t>
      </text>
    </comment>
    <comment ref="G13" authorId="2" shapeId="0" xr:uid="{3612C7B3-E3CD-4DC8-9354-58C7B075B42B}">
      <text>
        <t>[Threaded comment]
Your version of Excel allows you to read this threaded comment; however, any edits to it will get removed if the file is opened in a newer version of Excel. Learn more: https://go.microsoft.com/fwlink/?linkid=870924
Comment:
    Value should be a sum of all groups</t>
      </text>
    </comment>
    <comment ref="G14" authorId="3" shapeId="0" xr:uid="{9F5339A4-51FD-4DCF-AF4D-16E89CD4B095}">
      <text>
        <t>[Threaded comment]
Your version of Excel allows you to read this threaded comment; however, any edits to it will get removed if the file is opened in a newer version of Excel. Learn more: https://go.microsoft.com/fwlink/?linkid=870924
Comment:
    This is the sum of all seasons</t>
      </text>
    </comment>
    <comment ref="E21" authorId="4" shapeId="0" xr:uid="{522AB8D0-D9B9-4C3C-9E8A-B228B5CF1C9B}">
      <text>
        <t>[Threaded comment]
Your version of Excel allows you to read this threaded comment; however, any edits to it will get removed if the file is opened in a newer version of Excel. Learn more: https://go.microsoft.com/fwlink/?linkid=870924
Comment:
    Eq 6 before sum</t>
      </text>
    </comment>
    <comment ref="G21" authorId="5" shapeId="0" xr:uid="{5A7935C1-5E64-487C-9A85-27A4849A6A97}">
      <text>
        <t>[Threaded comment]
Your version of Excel allows you to read this threaded comment; however, any edits to it will get removed if the file is opened in a newer version of Excel. Learn more: https://go.microsoft.com/fwlink/?linkid=870924
Comment:
    Equation 6 before sum</t>
      </text>
    </comment>
    <comment ref="E22" authorId="6" shapeId="0" xr:uid="{3A5D4F76-DF56-4028-A16D-1CC52E5FE81A}">
      <text>
        <t>[Threaded comment]
Your version of Excel allows you to read this threaded comment; however, any edits to it will get removed if the file is opened in a newer version of Excel. Learn more: https://go.microsoft.com/fwlink/?linkid=870924
Comment:
    Eq 6 with summation</t>
      </text>
    </comment>
    <comment ref="G22" authorId="7" shapeId="0" xr:uid="{6AD80261-F0CF-4164-B108-C48C6FD9BEBB}">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28" authorId="8" shapeId="0" xr:uid="{8FCB9E95-C07F-41BD-AE4D-C01C4022ECF9}">
      <text>
        <t>[Threaded comment]
Your version of Excel allows you to read this threaded comment; however, any edits to it will get removed if the file is opened in a newer version of Excel. Learn more: https://go.microsoft.com/fwlink/?linkid=870924
Comment:
    Eq 7 before sum</t>
      </text>
    </comment>
    <comment ref="E29" authorId="9" shapeId="0" xr:uid="{F2EFC098-B584-4F37-842C-2103CB60AC6B}">
      <text>
        <t>[Threaded comment]
Your version of Excel allows you to read this threaded comment; however, any edits to it will get removed if the file is opened in a newer version of Excel. Learn more: https://go.microsoft.com/fwlink/?linkid=870924
Comment:
    Eq 7 with summation</t>
      </text>
    </comment>
    <comment ref="G29" authorId="10" shapeId="0" xr:uid="{28EBAB9E-17E3-4986-A43C-E758CF5512E5}">
      <text>
        <t>[Threaded comment]
Your version of Excel allows you to read this threaded comment; however, any edits to it will get removed if the file is opened in a newer version of Excel. Learn more: https://go.microsoft.com/fwlink/?linkid=870924
Comment:
    This value is a sum of all the groups included in the project</t>
      </text>
    </comment>
    <comment ref="E30" authorId="11" shapeId="0" xr:uid="{DE8CE695-2ED5-4482-A27A-3F06F1C8763C}">
      <text>
        <t>[Threaded comment]
Your version of Excel allows you to read this threaded comment; however, any edits to it will get removed if the file is opened in a newer version of Excel. Learn more: https://go.microsoft.com/fwlink/?linkid=870924
Comment:
    Eq 5</t>
      </text>
    </comment>
    <comment ref="E36" authorId="12" shapeId="0" xr:uid="{121217F7-1194-49BF-900A-38B412FDD46C}">
      <text>
        <t>[Threaded comment]
Your version of Excel allows you to read this threaded comment; however, any edits to it will get removed if the file is opened in a newer version of Excel. Learn more: https://go.microsoft.com/fwlink/?linkid=870924
Comment:
    Eq 8 before summation</t>
      </text>
    </comment>
    <comment ref="E37" authorId="13" shapeId="0" xr:uid="{BF0AC1CA-0B11-4A2A-AEB8-B399D2D3C671}">
      <text>
        <t>[Threaded comment]
Your version of Excel allows you to read this threaded comment; however, any edits to it will get removed if the file is opened in a newer version of Excel. Learn more: https://go.microsoft.com/fwlink/?linkid=870924
Comment:
    Eq 8 with fuel type summation</t>
      </text>
    </comment>
    <comment ref="E38" authorId="14" shapeId="0" xr:uid="{49D748F0-FC65-4467-B284-D9875B2A0E29}">
      <text>
        <t>[Threaded comment]
Your version of Excel allows you to read this threaded comment; however, any edits to it will get removed if the file is opened in a newer version of Excel. Learn more: https://go.microsoft.com/fwlink/?linkid=870924
Comment:
    Eq 3</t>
      </text>
    </comment>
    <comment ref="G38" authorId="15" shapeId="0" xr:uid="{6524F551-B2AD-4180-9083-863F54B444F8}">
      <text>
        <t>[Threaded comment]
Your version of Excel allows you to read this threaded comment; however, any edits to it will get removed if the file is opened in a newer version of Excel. Learn more: https://go.microsoft.com/fwlink/?linkid=870924
Comment:
    No need to sum this equation as the equations included have been summed where required in the methodology. Example is cell G8 in this sheet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tc={D87BB38D-9D10-45EE-8F8A-6F60183CF8B1}</author>
    <author>tc={DFCCD240-1916-46D2-ABDE-D43277C359BA}</author>
    <author>tc={A4DE446B-2A24-4B3E-87D8-BF233193C5F1}</author>
  </authors>
  <commentList>
    <comment ref="E11" authorId="0" shapeId="0" xr:uid="{D87BB38D-9D10-45EE-8F8A-6F60183CF8B1}">
      <text>
        <t>[Threaded comment]
Your version of Excel allows you to read this threaded comment; however, any edits to it will get removed if the file is opened in a newer version of Excel. Learn more: https://go.microsoft.com/fwlink/?linkid=870924
Comment:
    Eq 4 before sum</t>
      </text>
    </comment>
    <comment ref="E12" authorId="1" shapeId="0" xr:uid="{DFCCD240-1916-46D2-ABDE-D43277C359BA}">
      <text>
        <t>[Threaded comment]
Your version of Excel allows you to read this threaded comment; however, any edits to it will get removed if the file is opened in a newer version of Excel. Learn more: https://go.microsoft.com/fwlink/?linkid=870924
Comment:
    Eq 4 with summation</t>
      </text>
    </comment>
    <comment ref="G12" authorId="2" shapeId="0" xr:uid="{A4DE446B-2A24-4B3E-87D8-BF233193C5F1}">
      <text>
        <t>[Threaded comment]
Your version of Excel allows you to read this threaded comment; however, any edits to it will get removed if the file is opened in a newer version of Excel. Learn more: https://go.microsoft.com/fwlink/?linkid=870924
Comment:
    Value should be a sum of all groups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tc={C6DEE4BC-1CB0-464F-B693-6795E0468A31}</author>
    <author>tc={49819615-F4CC-4F58-9F14-7C8C0110759B}</author>
    <author>tc={8B58DD43-88A1-4DCE-B58D-CC7E67385DAA}</author>
  </authors>
  <commentList>
    <comment ref="E9" authorId="0" shapeId="0" xr:uid="{C6DEE4BC-1CB0-464F-B693-6795E0468A31}">
      <text>
        <t>[Threaded comment]
Your version of Excel allows you to read this threaded comment; however, any edits to it will get removed if the file is opened in a newer version of Excel. Learn more: https://go.microsoft.com/fwlink/?linkid=870924
Comment:
    Eq 4 before sum</t>
      </text>
    </comment>
    <comment ref="E10" authorId="1" shapeId="0" xr:uid="{49819615-F4CC-4F58-9F14-7C8C0110759B}">
      <text>
        <t>[Threaded comment]
Your version of Excel allows you to read this threaded comment; however, any edits to it will get removed if the file is opened in a newer version of Excel. Learn more: https://go.microsoft.com/fwlink/?linkid=870924
Comment:
    Eq 4 with summation</t>
      </text>
    </comment>
    <comment ref="G10" authorId="2" shapeId="0" xr:uid="{8B58DD43-88A1-4DCE-B58D-CC7E67385DAA}">
      <text>
        <t>[Threaded comment]
Your version of Excel allows you to read this threaded comment; however, any edits to it will get removed if the file is opened in a newer version of Excel. Learn more: https://go.microsoft.com/fwlink/?linkid=870924
Comment:
    Value should be a sum of all groups</t>
      </text>
    </comment>
  </commentList>
</comments>
</file>

<file path=xl/sharedStrings.xml><?xml version="1.0" encoding="utf-8"?>
<sst xmlns="http://schemas.openxmlformats.org/spreadsheetml/2006/main" count="4909" uniqueCount="552">
  <si>
    <t>Key Project Information</t>
  </si>
  <si>
    <t>Description</t>
  </si>
  <si>
    <t>Key Project Information &amp; Project Design Document (PDD)</t>
  </si>
  <si>
    <t>Schema Type</t>
  </si>
  <si>
    <t>Sub-Schema</t>
  </si>
  <si>
    <t>Required Field</t>
  </si>
  <si>
    <t>Field Type</t>
  </si>
  <si>
    <t>Parameter</t>
  </si>
  <si>
    <t>Visibility</t>
  </si>
  <si>
    <t>Question</t>
  </si>
  <si>
    <t>Allow Multiple Answers</t>
  </si>
  <si>
    <t>Answer</t>
  </si>
  <si>
    <t>Yes</t>
  </si>
  <si>
    <t>String</t>
  </si>
  <si>
    <t>GS ID of Project</t>
  </si>
  <si>
    <t>No</t>
  </si>
  <si>
    <t/>
  </si>
  <si>
    <t>Title of Project</t>
  </si>
  <si>
    <t>Date</t>
  </si>
  <si>
    <t xml:space="preserve">Time of First Submission Date </t>
  </si>
  <si>
    <t>Date of Design Certification</t>
  </si>
  <si>
    <t>Version number of the PDD</t>
  </si>
  <si>
    <t>Completion date of version</t>
  </si>
  <si>
    <t>Project Developer</t>
  </si>
  <si>
    <t xml:space="preserve">Project Representative </t>
  </si>
  <si>
    <t xml:space="preserve">Project Participants and any communities involved </t>
  </si>
  <si>
    <t xml:space="preserve">Host Country (ies) </t>
  </si>
  <si>
    <t>Enum</t>
  </si>
  <si>
    <t>Activity Requirements (enum)</t>
  </si>
  <si>
    <t>Activity Requirements applied</t>
  </si>
  <si>
    <t>Community Services Activities</t>
  </si>
  <si>
    <t>Scale of project (enum)</t>
  </si>
  <si>
    <t>Scale of the project activity</t>
  </si>
  <si>
    <t>Small Scale</t>
  </si>
  <si>
    <t>Other Requirements applied</t>
  </si>
  <si>
    <t>Methodology (ies) applied and version number</t>
  </si>
  <si>
    <t>Product Requirements (enum)</t>
  </si>
  <si>
    <t>Product Requirements applied</t>
  </si>
  <si>
    <t>GHG Emissions Reduction &amp; Sequestration</t>
  </si>
  <si>
    <t>Project Cycle (enum)</t>
  </si>
  <si>
    <t>Project Cycle:</t>
  </si>
  <si>
    <t>Help Text</t>
  </si>
  <si>
    <t>The Following Section is Based on Land-use &amp; Forest Key Project Information</t>
  </si>
  <si>
    <t>Scope (enum)</t>
  </si>
  <si>
    <t>Scope:</t>
  </si>
  <si>
    <t>Forestry</t>
  </si>
  <si>
    <t>Silvicultural system (enum)</t>
  </si>
  <si>
    <t>Silvicultural system:</t>
  </si>
  <si>
    <t>Project Area (ha):</t>
  </si>
  <si>
    <t>Eligible Area (ha):</t>
  </si>
  <si>
    <t>10% Set Aside Conservation area (ha):</t>
  </si>
  <si>
    <t>Evidence that Project Area Boundary is clearly distinguishable in the field:</t>
  </si>
  <si>
    <t>Planting Area:</t>
  </si>
  <si>
    <t>How many Modelling Units (MUs) are included in the eligible area:</t>
  </si>
  <si>
    <t>New Areas Added</t>
  </si>
  <si>
    <t>Summary of New Areas added:</t>
  </si>
  <si>
    <t>Size (ha):</t>
  </si>
  <si>
    <t>Date Added</t>
  </si>
  <si>
    <t>Project Design Document</t>
  </si>
  <si>
    <t>Est SDCs</t>
  </si>
  <si>
    <t>Estimated Sustainable Development Contributions</t>
  </si>
  <si>
    <t xml:space="preserve">Sustainable Development Goals Targeted </t>
  </si>
  <si>
    <t>SDG Impact</t>
  </si>
  <si>
    <t>Estimated Annual Average</t>
  </si>
  <si>
    <t>Units or Products</t>
  </si>
  <si>
    <t>SECTION A. DESCRIPTION OF PROJECT</t>
  </si>
  <si>
    <t xml:space="preserve">Purpose and general description of project </t>
  </si>
  <si>
    <t>Eligibility of the project under Gold Standard</t>
  </si>
  <si>
    <t>Legal ownership of products generated by the project and legal rights to alter use of resources required to service the project</t>
  </si>
  <si>
    <t>GeoJSON</t>
  </si>
  <si>
    <t>Location of project</t>
  </si>
  <si>
    <t>Technologies and/or measures</t>
  </si>
  <si>
    <t>Scale of the project</t>
  </si>
  <si>
    <t xml:space="preserve">Funding sources of project </t>
  </si>
  <si>
    <t xml:space="preserve">SECTION B. APPLICATION OF APPROVED GOLD STANDARD METHODOLOGY (IES) AND/OR DEMONSTRATION OF SDG CONTRIBUTIONS </t>
  </si>
  <si>
    <t xml:space="preserve">Reference of approved methodology (ies) </t>
  </si>
  <si>
    <t>Applicability of methodology (ies)</t>
  </si>
  <si>
    <t>Project boundary</t>
  </si>
  <si>
    <t>Establishment and description of baseline scenario</t>
  </si>
  <si>
    <t>Demonstration of additionality</t>
  </si>
  <si>
    <t>CDM Tools</t>
  </si>
  <si>
    <t xml:space="preserve">Select which CDM additionality tool will be used to demonstrate additionality: 
CDM Tool 01 - Tool for the Demonstration and Assessment of Additionality;
CDM Tool 19 - Demonstration of additionality of microscale project activities; (not applicable to Gold Standard microscale projects) 
CDM Tool 21 – Demonstration of additionality of small-scale project activities; (applicable to small-scale projects only) </t>
  </si>
  <si>
    <t>CDM Tool 01</t>
  </si>
  <si>
    <t xml:space="preserve">Prior Consideration </t>
  </si>
  <si>
    <t>Ongoing Financial Need</t>
  </si>
  <si>
    <t>SDG Outcomes</t>
  </si>
  <si>
    <t>Sustainable Development Goals (SDG) outcomes</t>
  </si>
  <si>
    <t>Most Relevant SDG Target</t>
  </si>
  <si>
    <t>SDG Ex-ante Data Tables</t>
  </si>
  <si>
    <t xml:space="preserve">Data and parameters fixed ex ante </t>
  </si>
  <si>
    <t>SDG</t>
  </si>
  <si>
    <t>Data/Parameter</t>
  </si>
  <si>
    <t>Unit</t>
  </si>
  <si>
    <t>Source of data</t>
  </si>
  <si>
    <t>Value(s) applied</t>
  </si>
  <si>
    <t xml:space="preserve">Choice of data or Measurement methods and procedures </t>
  </si>
  <si>
    <t>Purpose of data</t>
  </si>
  <si>
    <t>Additional comment</t>
  </si>
  <si>
    <t>SDG Monitoring Data Tables</t>
  </si>
  <si>
    <t>Data and parameters to be monitored</t>
  </si>
  <si>
    <t xml:space="preserve">Measurement methods and procedures </t>
  </si>
  <si>
    <t>Monitoring frequency</t>
  </si>
  <si>
    <t>QA/QC procedures</t>
  </si>
  <si>
    <t>Explanation of methodological choices/approaches for estimating the SDG Impact</t>
  </si>
  <si>
    <t>Sampling plan</t>
  </si>
  <si>
    <t>Other elements of monitoring plan</t>
  </si>
  <si>
    <t>SECTION C. DURATION AND CREDITING PERIOD</t>
  </si>
  <si>
    <t xml:space="preserve">Start date of project </t>
  </si>
  <si>
    <t xml:space="preserve">Expected operational lifetime of project </t>
  </si>
  <si>
    <t>Start date of crediting period</t>
  </si>
  <si>
    <t>Total length of crediting period</t>
  </si>
  <si>
    <t xml:space="preserve">SECTION D. SUMMARY OF SAFEGUARDING PRINCIPLES AND GENDER SENSITIVE ASSESSMENT </t>
  </si>
  <si>
    <t>Safeguarding Principles</t>
  </si>
  <si>
    <t>Safeguarding Principles that will be monitored</t>
  </si>
  <si>
    <t>Principle</t>
  </si>
  <si>
    <t>Mitigation measurements added to the monitoring plan</t>
  </si>
  <si>
    <t>Assessment that project complies with GS4GG Gender Sensitive requirements</t>
  </si>
  <si>
    <t>Question 1 - Explain how the project reflects the key issues and requirements of Gender Sensitive design and implementation as outlined in the Gender Policy?</t>
  </si>
  <si>
    <t>Question 2 - Explain how the project aligns with existing country policies, strategies and best practices</t>
  </si>
  <si>
    <t>Question 3 - Is an Expert required for the Gender Safeguarding Principles &amp; Requirements?</t>
  </si>
  <si>
    <t>Question 4 - Is an Expert required to assist with Gender issues at the Stakeholder Consultation?</t>
  </si>
  <si>
    <t xml:space="preserve">SECTION E. SUMMARY OF LOCAL STAKEHOLDER CONSULTATION </t>
  </si>
  <si>
    <t xml:space="preserve">Summary of stakeholder mitigation measures </t>
  </si>
  <si>
    <t>Final continuous input / grievance mechanism</t>
  </si>
  <si>
    <t>SOCIAL SAFEGUARDING PRINCIPLES: If the answer to any of the following questions is "yes," please explain the reason and how the project will ensure compliance with applicable requirements.</t>
  </si>
  <si>
    <t xml:space="preserve">HUMAN RIGHTS: Does the project developer, its representatives and the Project disrespect internationally proclaimed human rights? </t>
  </si>
  <si>
    <t>HUMAN RIGHTS: Is the project involved or complicit in violence or human rights abuses of any kind as defined in the Universal Declaration of Human Rights?</t>
  </si>
  <si>
    <t>HUMAN RIGHTS: Have local communities or individuals raised human rights concerns regarding the project (e.g., during the stakeholder engagement process, grievance processes, public statements)?</t>
  </si>
  <si>
    <t>HUMAN RIGHTS: Is there a risk that rights-holders (e.g., Project-affected stakeholders) do not have the capacity to claim their rights?</t>
  </si>
  <si>
    <t>HUMAN RIGHTS: Does this project undermine national or regional measures for the realisation of the right to development?</t>
  </si>
  <si>
    <t>Would the project potentially involve or lead to: adverse impacts on enjoyment of the human rights (civil, political, economic, social or cultural) of the affected population and particularly of marginalised groups?</t>
  </si>
  <si>
    <t>Would the project potentially involve or lead to: inequitable or discriminatory impacts on affected populations, particularly people living in poverty or marginalised or excluded individuals or groups, including persons with disabilities?</t>
  </si>
  <si>
    <t>Would the project potentially involve or lead to: restrictions in availability, quality of and/or access to resources or basic services, in particular to marginalised individuals or groups, including persons with disabilities?</t>
  </si>
  <si>
    <t>Would the project potentially involve or lead to: exacerbation of conflicts among and/or the risk of violence to project-affected communities and individuals?</t>
  </si>
  <si>
    <t>Briefly describe below how the project incorporates a human rights-based approach.</t>
  </si>
  <si>
    <t>GENDER EQUALITY AND WOMEN’S EMPOWERMENT: Have women’s groups/leaders raised gender equality concerns regarding the project, (e.g., during the stakeholder engagement process, grievance processes, public statements)?</t>
  </si>
  <si>
    <t>GENDER EQUALITY AND WOMEN’S EMPOWERMENT: Does the project undermine the principles of non-discrimination, equal treatment, and equal pay for equal work?</t>
  </si>
  <si>
    <t>GENDER EQUALITY AND WOMEN’S EMPOWERMENT: Does the project prevent men and women from having equal opportunities to participate in identified tasks and activities, whether through paid work, volunteer work, or community contributions, as appropriate?</t>
  </si>
  <si>
    <t>GENDER EQUALITY AND WOMEN’S EMPOWERMENT: Does the project limit the participation of women or men based on pregnancy, maternity/paternity leave, or marital status?</t>
  </si>
  <si>
    <t>GENDER EQUALITY AND WOMEN’S EMPOWERMENT: Is information about project objectives being communicated in a way that is inappropriate for the local context and not tailored to the methods of understanding of both women and men, which could hinder their participation?</t>
  </si>
  <si>
    <t>GENDER EQUALITY AND WOMEN’S EMPOWERMENT: Has the project assessed gender risks without referencing the country's gender strategy or equivalent national commitment?</t>
  </si>
  <si>
    <t>GENDER EQUALITY AND WOMEN’S EMPOWERMENT: Has expert stakeholder(s) been involved, and has their input been requested for the project design on gender equality and women's empowerment?</t>
  </si>
  <si>
    <t>Would the project potentially involve or lead to: adverse impacts on gender equality and/or the situation of women and girls?</t>
  </si>
  <si>
    <t>Would the project potentially involve or lead to: exacerbation of risks of gender-based violence? For example, through the influx of workers to a community, changes in community and household power dynamics, increased exposure to unsafe public places and/or transport, etc.</t>
  </si>
  <si>
    <t>Would the project potentially involve or lead to: reproducing discriminations against women based on gender, especially regarding participation in design and implementation or access to opportunities and benefits?</t>
  </si>
  <si>
    <t>Would the project potentially involve or lead to: limitations on women’s ability to use, develop and protect natural resources, taking into account different roles and positions of women and men in accessing environmental goods and services?
For example, activities that could lead to natural resources degradation or depletion in communities who depend on these resources for their livelihoods and well-being.</t>
  </si>
  <si>
    <t>Briefly describe below how the project is addressing any identified risk to gender equality and women’s empowerment.</t>
  </si>
  <si>
    <t>COMMUNITY HEALTH AND SAFETY: Does the project involve potential risks to the health and safety of affected communities during its life cycle?</t>
  </si>
  <si>
    <t>COMMUNITY HEALTH AND SAFETY: Does the project involve any potential risks to the workers' safety and health?</t>
  </si>
  <si>
    <t>Would the project potentially involve or lead to: construction and/or infrastructure development (e.g., roads, buildings, dams)?</t>
  </si>
  <si>
    <t>Would the project potentially involve or lead to: air pollution, noise, vibration, traffic, injuries, physical hazards, poor surface water quality due to runoff, erosion, sanitation?</t>
  </si>
  <si>
    <t>Would the project potentially involve or lead to: harm or losses due to failure of structural elements of the project (e.g., collapse of buildings or infrastructure)?</t>
  </si>
  <si>
    <t>Would the project potentially involve or lead to: risks of water-borne or other vector-borne diseases (e.g., temporary breeding habitats), communicable and noncommunicable diseases, nutritional disorders, mental health?</t>
  </si>
  <si>
    <t>Would the project potentially involve or lead to: transport, storage, and use and/or disposal of hazardous or dangerous materials (e.g., explosives, fuel and other chemicals during construction and operation)?</t>
  </si>
  <si>
    <t>Would the project potentially involve or lead to: adverse impacts on ecosystems and ecosystem services relevant to communities’ health (e.g., food, surface water purification, natural buffers from flooding)?</t>
  </si>
  <si>
    <t>Briefly describe below how the project is addressing any identified risk related to community health and safety.</t>
  </si>
  <si>
    <t>CULTURAL HERITAGE, INDIGENOUS PEOPLE, DISPLACEMENT AND RESETTLEMENT: Does the project involve altering, damaging, or removing sites, objects, or structures of significant cultural heritage?</t>
  </si>
  <si>
    <t>Would the project potentially involve or lead to: activities adjacent to or within a cultural heritage site?</t>
  </si>
  <si>
    <t>Would the project potentially involve or lead to: significant excavations, demolitions, movement of earth, flooding or other environmental changes?</t>
  </si>
  <si>
    <t>Would the project potentially involve or lead to: alterations to landscapes and natural features with cultural significance?</t>
  </si>
  <si>
    <t>Would the project potentially involve or lead to: adverse impacts to sites, structures, or objects with historical, cultural, artistic, traditional or religious values or intangible forms of culture (e.g., knowledge, innovations, practices)? (Note: projects intended to protect and conserve Cultural Heritage may also have inadvertent adverse impacts)</t>
  </si>
  <si>
    <t>Would the project potentially involve or lead to: utilisation of tangible and/or intangible forms (e.g., practices, traditional knowledge) of Cultural Heritage for commercial or other purposes?</t>
  </si>
  <si>
    <t>If answer to question above is “YES” or “POTENTIALLY” - are the communities made aware of their right under the law, scope and nature of proposed development and its potential consequences?</t>
  </si>
  <si>
    <t>If answer to question above is “YES” - does the project provide equitable sharing of benefits from commercialisation of such knowledge, innovation, or practice, consistent with their customs and traditions?</t>
  </si>
  <si>
    <t>If answer to question above is “YES” - are opinions and recommendations of an Expert Stakeholder(s) not sought and demonstrated as being included in the project design?</t>
  </si>
  <si>
    <t>If answer to question above is “YES”, has project design been changed, modified, updated considering opinions and recommendations of an Expert Stakeholder?</t>
  </si>
  <si>
    <t>FORCED EVICTION AND DISPLACEMENT: Does the project involve any risks related to involuntary relocation of people?</t>
  </si>
  <si>
    <t>Would the project potentially involve or lead to: risk of forced evictions or involuntary relocation of people?</t>
  </si>
  <si>
    <t>Would the project potentially involve or lead to: temporary or permanent and full or partial physical displacement (including people without legally recognisable claims to land)?</t>
  </si>
  <si>
    <t>Would the project potentially involve or lead to: economic displacement (e.g., loss of assets or access to resources due to land acquisition or access restrictions – even in the absence of physical relocation)?</t>
  </si>
  <si>
    <t>If answer to question above is “YES” or “POTENTIALLY”,
- has the project developed Resettlement Action Plan or Livelihood Action Plan in consultation and agreement with affected individual, group or community?
- has the project integrated Resettlement Action Plan or Livelihood Action Plan into the Project design?</t>
  </si>
  <si>
    <t>If answer to question above is “YES”, have project design been changed, modified, updated considering opinions and recommendations of an Expert Stakeholder?</t>
  </si>
  <si>
    <t>LAND TENURE AND OTHER RIGHTS: Does the project involve any risks related to identifying and managing legitimate tenure rights that may be affected by the project?</t>
  </si>
  <si>
    <t>Would the project potentially involve or lead to: impacts on or changes to land tenure arrangements and/or community-based property rights/customary rights to land, territories and/or resources?</t>
  </si>
  <si>
    <t>Would the project potentially involve or lead to: uncertainties with regards to land tenure, access rights, usage rights or land ownership?
Examples include, but are not limited to water access rights, community-based property rights and customary rights.</t>
  </si>
  <si>
    <t>Would the project potentially involve or lead to: Changes in legal arrangements, if yes, are the changes done in line with relevant laws and regulations?</t>
  </si>
  <si>
    <t>Would the project potentially involve or lead to: Changes in legal arrangements, if yes, are these changes agree with free, prior and informed consent of the involved stakeholders?</t>
  </si>
  <si>
    <t xml:space="preserve">Would the project potentially involve or lead to: Does some other entity (other than the project developer) hold uncontested land title for the entire Project Boundary?	</t>
  </si>
  <si>
    <t>Would the project potentially involve or lead to: Are opinions and recommendations of an Expert Stakeholder(s) not sought and demonstrated as being included in the project design?</t>
  </si>
  <si>
    <t xml:space="preserve">Have project developer in consultation with stakeholders established a functioning mechanism to receive, process, resolve, communicate and record grievances? </t>
  </si>
  <si>
    <t xml:space="preserve">INDIGENOUS PEOPLES: Does the project involve Indigenous People within the Project area of influence who may be affected directly or indirectly by the Project? </t>
  </si>
  <si>
    <t xml:space="preserve">Would the project potentially involve or lead to: affect areas where indigenous peoples are present (including project area of influence) </t>
  </si>
  <si>
    <t>Would the project potentially involve or lead to: affect areas, land and territory claimed by indigenous peoples?</t>
  </si>
  <si>
    <t>Would the project potentially involve or lead to: impacts (positive or negative) to the human rights, lands, natural resources, territories, and traditional livelihoods of indigenous peoples?</t>
  </si>
  <si>
    <t>If answer to above questions is ’’YES’’ or “POTENTIALLY”, 
- Is it determined that the proposed project may affect the rights, lands, resources, or territories of indigenous people?
- Has an "Indigenous People Plan" (IPP) or "Indigenous People Plan Framework" been elaborated and included in the project documentation?
- Was the plan developed in accordance with the effective and meaningful participation of indigenous peoples and in accordance with UNDP Guidelines?</t>
  </si>
  <si>
    <t>Would the project potentially involve or lead to: risk of forcibly removing indigenous people from their lands and territories?</t>
  </si>
  <si>
    <t>Would the project potentially involve or lead to: utilisation and/or commercial development of natural resources on lands and territories claimed by indigenous peoples?</t>
  </si>
  <si>
    <t>If answer to question above is “YES” or “POTENTIALLY”
- Did the project obtain free, prior and informed consent from indigenous people before taking their cultural, intellectual, religious, and/or spiritual property?
- Does the project ensure that the indigenous people receive an equitable sharing of benefits resulting from the use of their traditional knowledge and practices? ?
- Does the project ensure that the sharing of benefits resulting from the use of indigenous peoples' traditional knowledge and practices is culturally appropriate and inclusive?
- Does the project ensure that the provision of equitable sharing of benefits does not impede land rights or equal access to basic services including health services, clean water, energy, education, safe and decent working conditions, and housing?</t>
  </si>
  <si>
    <t>INDIGENOUS PEOPLES: Does the project lack appropriate feedback and grievance channels for Indigenous Peoples and their representatives?</t>
  </si>
  <si>
    <t>INDIGENOUS PEOPLES: Has a grievance mechanism not been established at the beginning of programme or project implementation with due consideration given to customary dispute settlement mechanisms among the Indigenous Peoples concerned and will it remain operational throughout the project cycle?</t>
  </si>
  <si>
    <t>INDIGENOUS PEOPLES: Are opinions and recommendations of an Expert Stakeholder(s) not sought and demonstrated as being included in the project design?</t>
  </si>
  <si>
    <t>CORRUPTION: Does the project involve, or is it complicit in, contributing to or reinforcing corruption or corrupt projects?</t>
  </si>
  <si>
    <t>CORRUPTION: Does the project have a risk of encouraging bribery, kickbacks, or other unethical behavior?</t>
  </si>
  <si>
    <t>LABOUR RIGHTS AND WORKING CONDITIONS: Does the project involve, facilitate, or condone forced labor, or pose a potential risk of forced labor?</t>
  </si>
  <si>
    <t>LABOUR RIGHTS AND WORKING CONDITIONS: Does the project violate any labor or health and safety laws, international obligations, or ILO conventions?</t>
  </si>
  <si>
    <t>LABOUR RIGHTS AND WORKING CONDITIONS: Does the project violate the principles of equal opportunity and fair treatment in its employment decisions?</t>
  </si>
  <si>
    <t>LABOUR RIGHTS AND WORKING CONDITIONS: Does the project violate national laws, if available regarding non-discrimination in employment?</t>
  </si>
  <si>
    <t>LABOUR RIGHTS AND WORKING CONDITIONS: Does the project allow child labor?</t>
  </si>
  <si>
    <t>LABOUR RIGHTS AND WORKING CONDITIONS: Does the project have insufficient processes and measures in place to ensure the safety and health of project workers?</t>
  </si>
  <si>
    <t>LABOUR RIGHTS AND WORKING CONDITIONS: Does the project have insufficient measures to safeguard and support vulnerable project workers, such as women, people with disabilities, migrant workers, and young workers, and to prevent any kind of harassment, abuse, bullying, or exploitation, including gender-based violence (GBV)?</t>
  </si>
  <si>
    <t>LABOUR RIGHTS AND WORKING CONDITIONS: Does the project have no grievance mechanism available for workers to voice workplace concerns? Is information about this mechanism not provided to workers at the time of recruitment, or is it not easily accessible?</t>
  </si>
  <si>
    <t>Would the project potentially involve or lead to: use of forced labour?</t>
  </si>
  <si>
    <t>Would the project potentially involve or lead to: working conditions that do not meet national labour laws and international commitments?</t>
  </si>
  <si>
    <t>Would the project potentially involve or lead to: working conditions that may deny freedom of association and collective bargaining?</t>
  </si>
  <si>
    <t xml:space="preserve">Would the project potentially involve or lead to: absence of documented working agreements with all individual workers 
if such agreements do not exist, or do not address working conditions and terms of employment, the project developer shall provide reasonable working conditions and terms of employment.   </t>
  </si>
  <si>
    <t>Would the project potentially involve or lead to: use of migrant workers?
if engaged, the developer shall ensure that they are engaged substantially equivalent terms and conditions to non-migrant workers carrying out similar work.</t>
  </si>
  <si>
    <t>Would the project potentially involve or lead to: having no arrangements for basic services  for workers?
the project developer shall put in place and implement policies on the quality and management of the accommodation and provision of basic services in a manner consistent with the principles of non-discrimination and equal opportunity. Workers’ accommodation arrangements should not restrict workers’ freedom of movement or of association</t>
  </si>
  <si>
    <t>Would the project potentially involve or lead to: any form of discrimination or harassment based on factors unrelated to job requirements, such as gender, race, nationality, ethnicity, social or indigenous origin, religion or belief, disability, age, or sexual orientation?</t>
  </si>
  <si>
    <t>Would the project potentially involve or lead to: any form of discrimination in any aspect of employment, such as recruitment, compensation, working conditions, training, job assignment, promotion, termination, or discipline?</t>
  </si>
  <si>
    <t>Would the project potentially involve or lead to: harassment, intimidation, and/or exploitation, especially in regard to women?</t>
  </si>
  <si>
    <t>Would the project potentially involve or lead to: discriminatory working conditions and/or lack of equal opportunity where national law provides provision to address non-discrimination in employment?</t>
  </si>
  <si>
    <t>Would the project potentially involve or lead to: use of child labour? (including third-party engaged workers)</t>
  </si>
  <si>
    <t>Would the project potentially involve or lead to: inadequate and verifiable mechanisms for age verification?</t>
  </si>
  <si>
    <t>Would the project potentially involve or lead to: no processes and measures in place for the safety and health of project workers?</t>
  </si>
  <si>
    <t>Would the project potentially involve or lead to: No provision of safety and health training provisions, including on the proper use and maintenance of personal protective equipment conducted by competent persons and the maintenance of training records?</t>
  </si>
  <si>
    <t>Would the project potentially involve or lead to: No provision to record and document accidents, diseases, incidents, and any resulting injuries, illnesses, or deaths?</t>
  </si>
  <si>
    <t>Would the project potentially involve or lead to: occupational health and safety risks due to physical, chemical, biological and psychosocial hazards (including violence and harassment) throughout the project life-cycle?</t>
  </si>
  <si>
    <t>Would the project potentially involve or lead to: No measures to protect vulnerable project workers from harassment, exploitation, and gender-based violence (GBV)? This includes women, people with disabilities, migrant workers, and young workers.</t>
  </si>
  <si>
    <t>Would the project potentially involve or lead to: No grievance mechanism available for workers to voice workplace concerns.</t>
  </si>
  <si>
    <t>Would the project potentially involve or lead to: No measures for due diligence and the establishment of policies and procedures to manage and monitor the performance of third-party employees in the project?</t>
  </si>
  <si>
    <t>NEGATIVE ECONOMIC CONSEQUENCES: Is there a risk of project failure during implementation or after project certification due to a lack of financial resources?</t>
  </si>
  <si>
    <t>NEGATIVE ECONOMIC CONSEQUENCES: Does the project have potential negative impacts or pose a risk to the local economy?</t>
  </si>
  <si>
    <t>NEGATIVE ECONOMIC CONSEQUENCES: Are there any potential risks or negative impacts this project may have on vulnerable or marginalised social groups, despite the benefits it may bring?</t>
  </si>
  <si>
    <t>Would the project involve or lead to: economic impacts (negative/detrimental) to the local economy?</t>
  </si>
  <si>
    <t>Would the project involve or lead to: negative economic consequences during and after project implementation, e.g., for vulnerable and marginalised social groups in targeted communities?</t>
  </si>
  <si>
    <t>GHG EMISSIONS: Does the project have a risk of increasing greenhouse gas emissions over the Baseline Scenario?</t>
  </si>
  <si>
    <t>Would the project involve or lead to: increase greenhouse gas emissions over the Baseline Scenario?</t>
  </si>
  <si>
    <t>ENERGY SUPPLY: Does the project pose a risk to the availability and reliability of energy supply to other users?</t>
  </si>
  <si>
    <t>Would the project involve or lead to: negative impact on the availability and reliability of energy supply to other users?</t>
  </si>
  <si>
    <t>IMPACT ON NATURAL WATER PATTERNS/FLOWS: Does the project increase water usage to a level that will not allow for the maintenance of environmental flows?</t>
  </si>
  <si>
    <t>IMPACT ON NATURAL WATER PATTERNS/FLOWS: Does the project result in the discharge of wastewater that does not meet the required standard for beneficial reuse and could therefore negatively impact the environmental flow?</t>
  </si>
  <si>
    <t>IMPACT ON NATURAL WATER PATTERNS/FLOWS: Does the project have the potential risk to exceed the rate of recharge for the groundwater source?</t>
  </si>
  <si>
    <t>Would the project involve or lead to: affect the natural or pre-existing pattern of watercourses, groundwater and/or the watershed(s) such as high seasonal flow variability, flooding potential, lack of aquatic connectivity or water scarcity?</t>
  </si>
  <si>
    <t>Would the project involve or lead to: Wastewater discharge of quality that does not meet the required standard for beneficial reuse?</t>
  </si>
  <si>
    <t>Would the project involve or lead to: significant extraction, diversion of ground water? For example, construction of dams, reservoirs, river basin developments, groundwater extraction</t>
  </si>
  <si>
    <t>Would the project involve or lead to: Are opinions and recommendations of an Expert Stakeholder(s) not sought and demonstrated as being included in the project design?</t>
  </si>
  <si>
    <t>EROSION AND/OR WATER BODY INSTABILITY: Does the project have a risk of negatively impacting the catchment and has it been assessed and addressed?</t>
  </si>
  <si>
    <t>Would the project involve or lead to: negatively impact on the catchment area?
If yes, Erosion prevention measures, including soil and slope protection measures, must be implemented before project commencement. These measures should involve natural terracing, infiltration strips, permanent ground cover, hedge and tree rows, and effective slope length assessment. Regular reassessment of these measures is necessary.</t>
  </si>
  <si>
    <t>EROSION AND/OR WATER BODY INSTABILITY: Are opinions and recommendations of an Expert Stakeholder(s) not sought and demonstrated as being included in the project design?</t>
  </si>
  <si>
    <t>LANDSCAPE MODIFICATION AND SOIL: Is there any risk of soil resource degradation or loss of ecosystem services provided by soils in the project?
If yes, the project shall maintain healthy soils by minimising negative impacts on soil health, productivity, structure, and water retention. Steps to minimise soil degradation include crop rotation, composting, using N-fixing plants, and reducing tillage and ecologically harmful substances.</t>
  </si>
  <si>
    <t>Would the project involve or lead to: production, harvesting, and/or management of living natural resources by small-scale landholders and/or local communities?</t>
  </si>
  <si>
    <t>If answer to above question “yes” or “potentially”, does project adopt appropriate and culturally sensitive sustainable resource management practices?</t>
  </si>
  <si>
    <t>VULNERABILITY TO NATURAL DISASTER: Does the project have any risks associated with natural or man-made hazards that could result from land use changes due to the project?</t>
  </si>
  <si>
    <t>Would the project involve or lead to: any potential risks that require emergency preparedness and response planning?</t>
  </si>
  <si>
    <t>If answer to above question “yes” or “potentially”, did the project developer disclose appropriate information about emergency preparedness and response to affected communities?</t>
  </si>
  <si>
    <t>BIOSAFETY AND GENETIC RESOURCES: Does the project involve the transfer, handling, and use of genetically modified organisms/living modified organisms that may result in adverse effects on biological diversity?</t>
  </si>
  <si>
    <t>Would the project involve or lead to: the transfer, handling and use of genetically modified organisms/living modified organisms (GMOs/LMOs) that result from modern biotechnology</t>
  </si>
  <si>
    <t>If answer to above question is “yes” has a risk assessment by a competent Expert stakeholder been carried out in accordance with Annex iii of the Cartagena protocol on biosafety to the convention on biological diversity?</t>
  </si>
  <si>
    <t>If answer to above question is “yes” has any risks identified in the risk assessment?</t>
  </si>
  <si>
    <t>Would the project involve or lead to: Forestry (for example Afforestation/Reforestation) involving GMO planting?
Note - Forestry projects (for example Afforestation/ Reforestation) involving GMO planting are not eligible for Certification under Gold Standard for the Global Goals.</t>
  </si>
  <si>
    <t>RELEASE OF POLLUTANTS: Does the project have a risk of releasing pollutants to air, water, and land in routine, non-routine, or accidental circumstances?</t>
  </si>
  <si>
    <t>Would the project involve or lead to: any potential risk of pollutant release that cannot be avoided?</t>
  </si>
  <si>
    <t>If answer to above question is “Yes” or “potentially”, has the project identified all potential pollution sources that may degrade the quality of soil, air, surface, and groundwater in the project area?</t>
  </si>
  <si>
    <t>If answer to above question is “Yes” or “potentially”, do the pollution prevention and control technologies and practices applied during the project life cycle align with national regulations or international best practices?</t>
  </si>
  <si>
    <t>If answer to above question is “Yes”, is there a monitoring plan to ensure that mitigation measures are implemented, and resources are protected?</t>
  </si>
  <si>
    <t>HAZARDOUS AND NON-HAZARDOUS WASTE: Does the project involve the generation of waste materials (both hazardous and non-hazardous)?</t>
  </si>
  <si>
    <t>HAZARDOUS AND NON-HAZARDOUS WASTE: Does the project involve risk of release of hazardous materials resulting from their production, transportation, handling, storage, or use?</t>
  </si>
  <si>
    <t>HAZARDOUS AND NON-HAZARDOUS WASTE: Does the project involve the use of any chemicals or materials subject to international bans or phase-outs?</t>
  </si>
  <si>
    <t>Would the project involve or lead to:  the generation and management of waste materials?</t>
  </si>
  <si>
    <t>Would the project involve or lead to: treatment, destruction, or disposal of waste material?</t>
  </si>
  <si>
    <t>If answer to above question is “Yes”, does the project involve an environmentally friendly method that includes appropriate control of emissions and residues resulting from the handling and processing of waste material?</t>
  </si>
  <si>
    <t xml:space="preserve">Would the project involve or lead to: risk of release of hazardous materials resulting from their production, transportation, handling, storage, or use? </t>
  </si>
  <si>
    <t>If answer to above question is "yes”, does project has measures in place to address health risks?</t>
  </si>
  <si>
    <t>Would the project involve or lead to: Involve manufacture, trade, and use of chemicals and hazardous materials subject to international bans or phase-outs due to their high toxicity to living organisms, environmental persistence, potential for bioaccumulation, or potential for depletion of the ozone layer</t>
  </si>
  <si>
    <t xml:space="preserve">PESTICIDES &amp; FERTILISERS: Does the project involve the use of chemical pesticides? </t>
  </si>
  <si>
    <t>PESTICIDES &amp; FERTILISERS: Does the project involve purchase, store, manufacture, trade or use products that fall in Classes IA (extremely hazardous) and IB (highly hazardous)</t>
  </si>
  <si>
    <t>PESTICIDES &amp; FERTILISERS: Does the project use fertilisers, and if so, are measures being taken to minimise their use and nutrient losses to the environment?</t>
  </si>
  <si>
    <t>Would the project involve or lead to: chemical pesticides use for pest management?</t>
  </si>
  <si>
    <t>Would the project involve or lead to: If answer to question above is “yes” or “potentially”, does project has documented Chemical Pesticides Policy in place?</t>
  </si>
  <si>
    <t>Would the project involve or lead to: purchase, store, use, manufacture, or trade in Class II (moderately hazardous) pesticides?</t>
  </si>
  <si>
    <t>If answer to question above is “yes” or “potentially”, does project has appropriate controls on manufacture, procurement, or distribution and/or use of these chemicals?</t>
  </si>
  <si>
    <t>HARVESTING OF FORESTS: Does the project have a risk of unsustainable forest management, including timber harvesting?</t>
  </si>
  <si>
    <t>HARVESTING OF FORESTS: Does the project pose a risk of depleting biodiversity and ecosystem functionality in areas where improved forest management is undertaken?</t>
  </si>
  <si>
    <t>HARVESTING OF FORESTS: Does the project risk not meeting requirements for environment-friendly, socially beneficial, and economically viable plantations using native species whenever possible?</t>
  </si>
  <si>
    <t>FOOD SECURITY: Does the project involve the risk of negatively influencing access to and availability of food for people affected?</t>
  </si>
  <si>
    <t>Would the project involve or lead to: modification of the quantity or nutritional quality of food available such as through crop regime alteration or export or economic incentives?</t>
  </si>
  <si>
    <t>ANIMAL WELFARE: Does the project involve any risks to animal welfare?
Animal welfare shall be ensured by providing access to water and food, appropriate environment, humane treatment, and staff training. Evidence of mistreatment will be treated as an immediate non-conformity.</t>
  </si>
  <si>
    <t>ANIMAL WELFARE: Does the project involve any potential risk of excessive or inadequate use of veterinary medicines?</t>
  </si>
  <si>
    <t>ANIMAL WELFARE: Does the project involve the risk of administering synthetic growth promoters, including hormones?</t>
  </si>
  <si>
    <t xml:space="preserve">Would the project involve or lead to: animal husbandry or harvesting of fish populations or other aquatic species? </t>
  </si>
  <si>
    <t>Would the project involve or lead to: limiting access for animals to basic needs like drinking water, adequate food, daylight, appropriate shelter etc.?</t>
  </si>
  <si>
    <t xml:space="preserve">Would the project involve or lead to: inadequate measures to isolate sick animals and control the spread of disease, especially zoonotic diseases? </t>
  </si>
  <si>
    <t>Would the project involve or lead to: inadequate low-stress methods, equipment, and facilities that facilitate calm animal movement.</t>
  </si>
  <si>
    <t>Would the project involve or lead to: inadequate measures to ensure that animals are exposed to the least stress possible during transportation and slaughtering?</t>
  </si>
  <si>
    <t>Would the project involve or lead to: inappropriate spacing per animal and stocking rates per land unit?</t>
  </si>
  <si>
    <t>Would the project involve or lead to: inadequate measures to address the specific needs of aquatic animals?</t>
  </si>
  <si>
    <t>Would the project involve or lead to: primary production of living natural resources such as animal husbandry, aquaculture, and fisheries?
If the answer is yes, implement industry-standard sustainable management practices in line with to one or more relevant and credible standards and utilise available technologies.</t>
  </si>
  <si>
    <t>HIGH CONSERVATION VALUE AREAS AND CRITICAL HABITATS: Does the project have the risk of negatively impacting HCV areas and/or critical habitats?</t>
  </si>
  <si>
    <t>HIGH CONSERVATION VALUE AREAS AND CRITICAL HABITATS: Does the project in the project area or area of downstream impacts have risks to the following: native tree patches, individual native trees, freshwater resources (including rivers, lakes, swamps, temporary water bodies, and wells), habitats of rare, threatened, and endangered species, and biodiversity-enhancing areas?</t>
  </si>
  <si>
    <t>Would the project involve or lead to: identified habitats as HCV areas and or Critical habitats?</t>
  </si>
  <si>
    <t xml:space="preserve">If answer to above question is “yes”, does the project have any risks that could negatively impact the catchment, project success, and surrounding HCV and ecological assets, as well as any measurable adverse impacts on the criteria or biodiversity values for which the critical habitat was designated, and on the ecological processes supporting that biodiversity? </t>
  </si>
  <si>
    <t>If answer to above question is “yes”, is a robust, appropriately designed, and long-term Habitats and Biodiversity Action Plan absent which will make the project unable to achieve net gains of those biodiversity values for which the critical habitat was designated?</t>
  </si>
  <si>
    <t>Does the project area or area of downstream impacts have native tree patches, individual native trees, freshwater resources (including rivers, lakes, swamps, temporary water bodies, and wells), habitats of rare, threatened, and endangered species, and biodiversity-enhancing areas?</t>
  </si>
  <si>
    <t>If the answer to the above question is “yes”, will the project have any adverse effects on these areas?</t>
  </si>
  <si>
    <t>If the answer to above question is “yes”, does the project has opportunities to minimise unwarranted conversion or degradation of the habitat and to enhance the habitat as part of its development?</t>
  </si>
  <si>
    <t>Is the project applying Land Use &amp; Forest Activity Requirements and managing a minimum 10% of the project area to protect or enhance the biological diversity of native ecosystems following HCV approach as per the given requirements?</t>
  </si>
  <si>
    <t>HIGH CONSERVATION VALUE AREAS AND CRITICAL HABITATS: Are opinions and recommendations of an Expert Stakeholder(s) not sought and demonstrated as being included in the project design?</t>
  </si>
  <si>
    <t>ENDANGERED SPECIES: Does the project lead to the reduction or negative impact on any recognised Endangered, Vulnerable or Critically Endangered species?</t>
  </si>
  <si>
    <t xml:space="preserve">Would the project involve or lead to: distortion of habitats of endangered species? </t>
  </si>
  <si>
    <t>If answer to the above question is “yes”, does the project plan to protect and enhance them?</t>
  </si>
  <si>
    <t>ENDANGERED SPECIES: Are opinions and recommendations of an Expert Stakeholder(s) not sought and demonstrated as being included in the project design?</t>
  </si>
  <si>
    <t>INVASIVE ALIEN SPECIES: Does project introduce any alien species (not currently established in the country or region of the project) into new environments?</t>
  </si>
  <si>
    <t>Would the project involve or lead to: risk of introducing any alien species with a high risk of invasive behaviour regardless of whether such introductions are permitted under the existing regulatory framework?</t>
  </si>
  <si>
    <t>Would the project involve or lead to: risk of potential accidental or unintended introductions including the transportation of substrates and vectors (such as soil, ballast, and plant materials) that may harbour alien species.</t>
  </si>
  <si>
    <t>Would the project involve or lead to: risk of spreading alien species  into areas in which they have not already been established?</t>
  </si>
  <si>
    <t>Data and parameters fixed ex ante</t>
  </si>
  <si>
    <t>ER Questionnaire</t>
  </si>
  <si>
    <t xml:space="preserve">For the ex ante estimation of emission reductions within the project design document (PDD), project developer shall either refer to own field experiments or estimate baseline and project emissions with the help of national data or IPCC tier 1 default values for emission and scaling factors. The approach shall be explained and justified in the PDD. The justification shall include the appropriateness of the option/tier selected. A conservative approach is to be considered. 
In case of small scale and micro scale projects, this methodology provides flexibility of applying default IPCC emission factors for ex-post estimation in the place of direct measurement. This methodology follows the principle of no-backsliding i.e. the ex-post approach in monitoring report shall either be a higher tier or be the same tier as applied in the PDD. 
 If IPCC default values are applied, the preference shall be country specific default value, regional default value and global default value, in that order of preference. </t>
  </si>
  <si>
    <t>Project scale (enum)</t>
  </si>
  <si>
    <t>Is this project micro scale, small scale or large scale?</t>
  </si>
  <si>
    <t>Small scale</t>
  </si>
  <si>
    <t>ER Approach (enum)</t>
  </si>
  <si>
    <t xml:space="preserve">Select the approach that will be followed to calculate the emission reductions: </t>
  </si>
  <si>
    <t>Standard Emission Reduction Approach</t>
  </si>
  <si>
    <t>Baseline Emissions in Year y</t>
  </si>
  <si>
    <t>Add a Season Baseline</t>
  </si>
  <si>
    <t>Add a season for the baseline emissions</t>
  </si>
  <si>
    <t>What season is this information referring to?</t>
  </si>
  <si>
    <t>Baseline Emissions for Groups</t>
  </si>
  <si>
    <t>Baseline Emissions for Groups in Season s</t>
  </si>
  <si>
    <t>Baseline Emissions for Group g</t>
  </si>
  <si>
    <t>Groups</t>
  </si>
  <si>
    <t>Stratum Groups per Season</t>
  </si>
  <si>
    <t xml:space="preserve">Groups are strata that have the same cultivation patterns. </t>
  </si>
  <si>
    <t>Group Code</t>
  </si>
  <si>
    <t>What season is this information refering to?</t>
  </si>
  <si>
    <t>Number</t>
  </si>
  <si>
    <t>Area of project fields of group g in season s (ha)</t>
  </si>
  <si>
    <t>Water Regime - on-season</t>
  </si>
  <si>
    <t>Water regime – on-season</t>
  </si>
  <si>
    <t>This parameter is dynamic. Dynamic conditions are those that are connected to the management practice of a field, thus can change over time (no matter whether intended by the project activity or due to other reasons) and shall be monitored in the project fields.</t>
  </si>
  <si>
    <t>Select the water regime o(enum)</t>
  </si>
  <si>
    <t>Select the water regime (on-season) that is being followed for this stratum:</t>
  </si>
  <si>
    <t>Continuously flooded</t>
  </si>
  <si>
    <t>Hidden</t>
  </si>
  <si>
    <t>Stratum Element</t>
  </si>
  <si>
    <t>Water Regime - pre-season</t>
  </si>
  <si>
    <t>Water regime – pre-season</t>
  </si>
  <si>
    <t>Select the water regime p(enum)</t>
  </si>
  <si>
    <t>Select the water regime (pre-season) that is being followed for this stratum:</t>
  </si>
  <si>
    <t>Short drainage (&lt;180d)</t>
  </si>
  <si>
    <t>Organic Amendment (App Rate)</t>
  </si>
  <si>
    <t xml:space="preserve">Organic amendment (Application rate)  </t>
  </si>
  <si>
    <t>Select the amend rate (enum)</t>
  </si>
  <si>
    <t>Select the organic amendment (application rate) that is being followed for this stratum:</t>
  </si>
  <si>
    <t>No organic amendment</t>
  </si>
  <si>
    <t>Organic Amendment (Type)</t>
  </si>
  <si>
    <t xml:space="preserve">Organic amendment (Type) </t>
  </si>
  <si>
    <t>Select the amend type (enum)</t>
  </si>
  <si>
    <t>Soil pH</t>
  </si>
  <si>
    <t>This parameter is static. Static conditions are site-specific parameters that characterise a soil and do not (relevantly) change over time and thus do in principle only have to be determined once for a project and the corresponding fields.</t>
  </si>
  <si>
    <t>Select the soil pH (enum)</t>
  </si>
  <si>
    <t>Select the organic amendment (type) that is being followed for this stratum:</t>
  </si>
  <si>
    <t>&lt; 4.5</t>
  </si>
  <si>
    <t>Soil Organic Carbon</t>
  </si>
  <si>
    <t>Select the soil organic carbon that is being followed for this stratum:</t>
  </si>
  <si>
    <t>&lt; 1%</t>
  </si>
  <si>
    <t>Climate</t>
  </si>
  <si>
    <t>What climate that is being followed for this stratum?</t>
  </si>
  <si>
    <t>Sub-tropical</t>
  </si>
  <si>
    <t>Input Number</t>
  </si>
  <si>
    <t>Input number of days until maturity as per the rice variety</t>
  </si>
  <si>
    <t>Select the input number (enum)</t>
  </si>
  <si>
    <t>Select the input number of days until maturity as per the rice variety that is being followed for this stratum:</t>
  </si>
  <si>
    <t>High</t>
  </si>
  <si>
    <t>State the input number of days until maturity</t>
  </si>
  <si>
    <t>Group Elements</t>
  </si>
  <si>
    <t>For each group of fields with the same cultivation pattern, as defined with the help of table 2 , at least three reference fields with the same pattern shall be determined in the project area. On these fields, measurements using the closed chamber method shall be carried out, each resulting in an emission factor expressed as kgCH4/ha per season.</t>
  </si>
  <si>
    <t>Baseline EF - Field</t>
  </si>
  <si>
    <t>Baseline Emission Factor per Reference Field (kgCH4/ha per season)</t>
  </si>
  <si>
    <t>Reference Field Identifier</t>
  </si>
  <si>
    <t>Baseline Emission Factor (kgCH4/ha per season)</t>
  </si>
  <si>
    <t xml:space="preserve">Baseline emission factor of group g in season s (kgCH4/ha per season) </t>
  </si>
  <si>
    <t>Project EF - Field</t>
  </si>
  <si>
    <t>Project Emission Factor per Reference Field (kgCH4/ha per season)</t>
  </si>
  <si>
    <t>Project Emission Factor (kgCH4/ha per season)</t>
  </si>
  <si>
    <t xml:space="preserve">Project emission factor of group g in season s (kgCH4/ha per season) </t>
  </si>
  <si>
    <t>Baseline emissions from project fields with the same cultivation pattern in season s (tCO2e)</t>
  </si>
  <si>
    <t>Global warming potential of CH4 (tCO2e/t CH4)</t>
  </si>
  <si>
    <t>Baseline emissions from project fields in season s (tCO2e)</t>
  </si>
  <si>
    <t>Baseline Emissions all seasons in a year</t>
  </si>
  <si>
    <t xml:space="preserve">Baseline emissions in year y (tCO2e) </t>
  </si>
  <si>
    <t>Baseline Emissions for Group g in Season s</t>
  </si>
  <si>
    <t>Stratum Groups in Season s</t>
  </si>
  <si>
    <t>Straw on-season</t>
  </si>
  <si>
    <t>Soil ph</t>
  </si>
  <si>
    <t>Select the soil pH for this stratum:</t>
  </si>
  <si>
    <t>Baseline Emission Factor per Field in Season s</t>
  </si>
  <si>
    <t>Project Emission Factor per Field in Season s</t>
  </si>
  <si>
    <t>Project Emissions in Year y</t>
  </si>
  <si>
    <t>Add a Season Project</t>
  </si>
  <si>
    <t>Add a Season</t>
  </si>
  <si>
    <t>Project Emissions for Groups</t>
  </si>
  <si>
    <t>CH4 Project Emissions</t>
  </si>
  <si>
    <t>Project emissions (CH4) for Group g in Season s</t>
  </si>
  <si>
    <t xml:space="preserve">Global warming potential of CH4 (tCO2e/t CH4) </t>
  </si>
  <si>
    <t xml:space="preserve">Project emissions (CH4) from project fields in season s (tCO2e) </t>
  </si>
  <si>
    <t xml:space="preserve">Project emissions (CH4) from project groups in season s (tCO2e) </t>
  </si>
  <si>
    <t>Project emissions (CH4) for all seasons</t>
  </si>
  <si>
    <t>N2O Project Emissions</t>
  </si>
  <si>
    <t>PEN,Proj</t>
  </si>
  <si>
    <t xml:space="preserve">Application rate of N-inputs in the project scenario in area group g where it exceeds the baseline application rate (kg N input per hectare) </t>
  </si>
  <si>
    <t xml:space="preserve">Emission factor (tCO2e) </t>
  </si>
  <si>
    <t xml:space="preserve">Area of project fields of group g (ha) </t>
  </si>
  <si>
    <t>Global warming potential of N2O</t>
  </si>
  <si>
    <t xml:space="preserve">Project emissions (N2O) from N-inputs in the project fields (tCO2e) where application rate of N-input in the project exceeds the baseline. </t>
  </si>
  <si>
    <t>Sum of all project emissions (N2O) from N-inputs in the project fields for all groups (tCO2e) where application rate of N-input in the project exceeds the baseline.</t>
  </si>
  <si>
    <t>PEN,AWD</t>
  </si>
  <si>
    <t xml:space="preserve">Application rate of N-input in the project scenario where the application rate does not exceed that of baseline (kg N inputs per hectare) </t>
  </si>
  <si>
    <t>N2O correction factor based on IPCC guidelines (2019)</t>
  </si>
  <si>
    <t xml:space="preserve">Area of project fields of group g, where the application rate of N-input in the project does not exceed that of baseline </t>
  </si>
  <si>
    <t xml:space="preserve">Project emissions (N2O) from N-inputs in the project fields (tCO2e) where application rate of N-input in the project does not exceed the baseline. </t>
  </si>
  <si>
    <t xml:space="preserve">Sum of all project emissions (N2O) from N-inputs in the project fields for all groups (tCO2e) where application rate of N-input in the project does not exceed the baseline. </t>
  </si>
  <si>
    <t xml:space="preserve">Project emissions (N2O) from N-inputs in the project fields (tCO2e) </t>
  </si>
  <si>
    <t>CO2 Project Emissions</t>
  </si>
  <si>
    <t>Add a fuel type</t>
  </si>
  <si>
    <t>Fuel type used:</t>
  </si>
  <si>
    <t xml:space="preserve">Quantity of fuel of type i (quantified as energy input) (TJ) </t>
  </si>
  <si>
    <t xml:space="preserve">Emission factor of fuel type i based on IPCC guidelines (tCO2e/TJ) </t>
  </si>
  <si>
    <t xml:space="preserve">Project emissions (CO2) from fields preparations (tCO2e) </t>
  </si>
  <si>
    <t xml:space="preserve">Project emissions (CH4) in year y (tCO2e) </t>
  </si>
  <si>
    <t>Project emissions (N2O) from N-inputs in the project fields (tCO2e) where application rate of N-input in the project does not exceed the baseline.</t>
  </si>
  <si>
    <t>Standard Emission Reductions Approach</t>
  </si>
  <si>
    <t xml:space="preserve">Emission reductions in year y (tCO2e) </t>
  </si>
  <si>
    <t xml:space="preserve">Number </t>
  </si>
  <si>
    <t xml:space="preserve">Uncertainty deduction (%)  </t>
  </si>
  <si>
    <t>Tier-1 Simplified Emission Reductions Approach</t>
  </si>
  <si>
    <t>Tier (enum)</t>
  </si>
  <si>
    <t>Will you be applying the Tier-1 or Tier-2 approach?</t>
  </si>
  <si>
    <t>Tier-1</t>
  </si>
  <si>
    <t>Simplified Baseline Emissions</t>
  </si>
  <si>
    <t>Tier-1 Simplified Baseline Emissions</t>
  </si>
  <si>
    <r>
      <t>While applying the simplified approach, the baseline emission factor for continuously flooded fields without organic amendments (</t>
    </r>
    <r>
      <rPr>
        <i/>
        <sz val="11"/>
        <rFont val="Calibri"/>
        <family val="2"/>
      </rPr>
      <t>EF</t>
    </r>
    <r>
      <rPr>
        <i/>
        <vertAlign val="subscript"/>
        <sz val="11"/>
        <rFont val="Calibri"/>
        <family val="2"/>
      </rPr>
      <t>BL</t>
    </r>
    <r>
      <rPr>
        <i/>
        <sz val="11"/>
        <rFont val="Calibri"/>
        <family val="2"/>
      </rPr>
      <t>,c</t>
    </r>
    <r>
      <rPr>
        <sz val="11"/>
        <rFont val="Calibri"/>
      </rPr>
      <t xml:space="preserve">) shall be fixed ex-ante prior to the start of the project activity and should be used to calculate emission reduction during the crediting period. Country specific, regional and global default values shall be applied in that order of preference. </t>
    </r>
  </si>
  <si>
    <t xml:space="preserve">Baseline emission factor (kgCH4/ha/day) or (kgCH4/ha/season) </t>
  </si>
  <si>
    <t>Will you be using global (enum)</t>
  </si>
  <si>
    <t xml:space="preserve">Will you be using global, regional or country specific default emission factors? </t>
  </si>
  <si>
    <t>Country</t>
  </si>
  <si>
    <t>For regional values (enum)</t>
  </si>
  <si>
    <t xml:space="preserve">For regional values, select the appropriate region: </t>
  </si>
  <si>
    <t>South America</t>
  </si>
  <si>
    <t>For country specific (enum)</t>
  </si>
  <si>
    <t xml:space="preserve">For country specific values, select the appropriate country: </t>
  </si>
  <si>
    <t>India</t>
  </si>
  <si>
    <t>Baseline emission factor for continuously flooded fields without organic amendments (kgCH4/ha/day) or (kgCH4/ha/season).</t>
  </si>
  <si>
    <t>Water regime during the (enum)</t>
  </si>
  <si>
    <t>Water regime during the cultivation period:</t>
  </si>
  <si>
    <t xml:space="preserve">Baseline scaling factors to account for the differences in water regime during the cultivation period </t>
  </si>
  <si>
    <t>Water regime prior (enum)</t>
  </si>
  <si>
    <t>Water regime prior to rice cultivation:</t>
  </si>
  <si>
    <t>Non flooded pre-season &lt; 180 days (indicating double cropping)</t>
  </si>
  <si>
    <t xml:space="preserve">Baseline scaling factors to account for the differences in water regime in the pre-season before the cultivation period </t>
  </si>
  <si>
    <t>Baseline for All Organic Amend</t>
  </si>
  <si>
    <t>Baseline Scaling Factor for All Types of Organic Amendment</t>
  </si>
  <si>
    <t>Type of organic amend (enum)</t>
  </si>
  <si>
    <t>Select the type of organic amendment used:</t>
  </si>
  <si>
    <t>Rice straw</t>
  </si>
  <si>
    <t>Application rate of organic amendment type i, in dry weight for straw and fresh weight for others, tonne ha-1</t>
  </si>
  <si>
    <t xml:space="preserve">Baseline scaling factors for organic amendment applied </t>
  </si>
  <si>
    <t xml:space="preserve">Baseline scaling factors for all types of organic amendment applied </t>
  </si>
  <si>
    <t>Simplified Project Emissions</t>
  </si>
  <si>
    <t>Tier-1 Simplified Project Emissions</t>
  </si>
  <si>
    <t xml:space="preserve">Project emission factor (kgCH4/ha/day) or (kgCH4/ha/season) </t>
  </si>
  <si>
    <t xml:space="preserve">Project scaling factors to account for the differences in water regime during the cultivation period </t>
  </si>
  <si>
    <t xml:space="preserve">Project scaling factors to account for the differences in water regime in the pre-season before the cultivation period </t>
  </si>
  <si>
    <t>Project for All Organic Amend</t>
  </si>
  <si>
    <t>Project Scaling Factor for All Types of Organic Amendment</t>
  </si>
  <si>
    <t xml:space="preserve">Project scaling factors for organic amendment applied </t>
  </si>
  <si>
    <t>Tier-2 Emission Factor</t>
  </si>
  <si>
    <t xml:space="preserve">Adjusted daily emission factor for a particular harvested area (Kg CH4 ha-1 day-1) </t>
  </si>
  <si>
    <t xml:space="preserve">Baseline emission factor for continuously flooded fields without organic amendments (Kg CH4 ha-1 day-1) </t>
  </si>
  <si>
    <t>Source:</t>
  </si>
  <si>
    <t xml:space="preserve">Scaling factor to account for the differences in water regime during the cultivation period </t>
  </si>
  <si>
    <t xml:space="preserve">Scaling factor to account for the differences in water regime in the pre-season before the cultivation period </t>
  </si>
  <si>
    <t xml:space="preserve">Scaling factor should vary for both type and amount of organic amendment applied </t>
  </si>
  <si>
    <t xml:space="preserve">Scaling factor should vary for both type and amount for soil type, wherever available </t>
  </si>
  <si>
    <t xml:space="preserve">Scaling factor should vary for both type and amount for rice cultivar, wherever available </t>
  </si>
  <si>
    <t xml:space="preserve">Adjusted daily emission reduction factor (kgCH4/ha/day). Alternatively, seasonal emission factor (kgCH4/ha/season) may be determined </t>
  </si>
  <si>
    <t xml:space="preserve">Area of project fields in year y (ha) </t>
  </si>
  <si>
    <t xml:space="preserve">Cultivation period of rice in year y (days/year). This is not applicable when seasonal emission factor is determined </t>
  </si>
  <si>
    <t xml:space="preserve">Global warming potential of CH4 (t CO2e/t CH4) </t>
  </si>
  <si>
    <t xml:space="preserve">Uncertainty deductions: Apply default value of 15% for IPCC default values (global, regional or country specific). </t>
  </si>
  <si>
    <t>Tier-1 Baseline Scaling Factor for All Types of Organic Amendment</t>
  </si>
  <si>
    <t>Baseline Type of Org Amend</t>
  </si>
  <si>
    <t>Tier-1 Baseline Type of Organic Amendment</t>
  </si>
  <si>
    <t>Tier-1 Project Scaling Factor for All Types of Organic Amendment</t>
  </si>
  <si>
    <t>Project Type of Org Amend</t>
  </si>
  <si>
    <t>Tier-1 Project Type of Organic Amendment</t>
  </si>
  <si>
    <t xml:space="preserve">Project scaling factors for all types of organic amendment applied </t>
  </si>
  <si>
    <t>Schema name</t>
  </si>
  <si>
    <t>Field name</t>
  </si>
  <si>
    <t>Renewable Energy Activities</t>
  </si>
  <si>
    <t xml:space="preserve">Land Use and Forestry Activities/Risks &amp; Capacities, N/A </t>
  </si>
  <si>
    <t>Micro Scale</t>
  </si>
  <si>
    <t>Large Scale</t>
  </si>
  <si>
    <t>Renewable Energy Label</t>
  </si>
  <si>
    <t xml:space="preserve">N/A </t>
  </si>
  <si>
    <t>Regular</t>
  </si>
  <si>
    <t xml:space="preserve">Retroactive </t>
  </si>
  <si>
    <t>Agriculture</t>
  </si>
  <si>
    <t>Conservation (no use of timber)</t>
  </si>
  <si>
    <t>Selective Harvesting</t>
  </si>
  <si>
    <t>Rotation Forestry</t>
  </si>
  <si>
    <t>CDM Tool 19</t>
  </si>
  <si>
    <t>CDM Tool 21</t>
  </si>
  <si>
    <t>N/A</t>
  </si>
  <si>
    <t>Single Drainage</t>
  </si>
  <si>
    <t>Multiple Drainage</t>
  </si>
  <si>
    <t>Flooded, Short drainage (&lt;180d)</t>
  </si>
  <si>
    <t>Long drainage (&gt;180d)</t>
  </si>
  <si>
    <t>Low organic amendment</t>
  </si>
  <si>
    <t>Medium organic amendment</t>
  </si>
  <si>
    <t>High organic amendment</t>
  </si>
  <si>
    <t>Green manure</t>
  </si>
  <si>
    <t>Straw off-season</t>
  </si>
  <si>
    <t>Farm yard manure</t>
  </si>
  <si>
    <t>Compost</t>
  </si>
  <si>
    <t>4.5 - 5.5</t>
  </si>
  <si>
    <t>&gt; 5.5</t>
  </si>
  <si>
    <t>Medium</t>
  </si>
  <si>
    <t>Low</t>
  </si>
  <si>
    <t>Micro scale</t>
  </si>
  <si>
    <t>Large scale</t>
  </si>
  <si>
    <t>Simplified Emission Reductions Approach</t>
  </si>
  <si>
    <t>Global</t>
  </si>
  <si>
    <t>Regional</t>
  </si>
  <si>
    <t>Simplified ER Approach</t>
  </si>
  <si>
    <t>Tier-2</t>
  </si>
  <si>
    <t xml:space="preserve">Africa </t>
  </si>
  <si>
    <t>East Asia</t>
  </si>
  <si>
    <t xml:space="preserve">Southeast Asia </t>
  </si>
  <si>
    <t xml:space="preserve">South Asia </t>
  </si>
  <si>
    <t xml:space="preserve">Europe </t>
  </si>
  <si>
    <t xml:space="preserve">North America </t>
  </si>
  <si>
    <t xml:space="preserve">South America </t>
  </si>
  <si>
    <t xml:space="preserve">Bangladesh </t>
  </si>
  <si>
    <t xml:space="preserve">Brazil </t>
  </si>
  <si>
    <t xml:space="preserve">China </t>
  </si>
  <si>
    <t xml:space="preserve">Indonesia </t>
  </si>
  <si>
    <t xml:space="preserve">Italy </t>
  </si>
  <si>
    <t xml:space="preserve">Japan </t>
  </si>
  <si>
    <t xml:space="preserve">Philippines </t>
  </si>
  <si>
    <t xml:space="preserve">South Korea </t>
  </si>
  <si>
    <t xml:space="preserve">Spain </t>
  </si>
  <si>
    <t xml:space="preserve">Uruguay </t>
  </si>
  <si>
    <t>USA</t>
  </si>
  <si>
    <t xml:space="preserve">Vietnam </t>
  </si>
  <si>
    <t>Water regime during the cultivation period</t>
  </si>
  <si>
    <t xml:space="preserve">Continuously flooded </t>
  </si>
  <si>
    <t xml:space="preserve">Single drainage period </t>
  </si>
  <si>
    <t xml:space="preserve">Multiple drainage periods </t>
  </si>
  <si>
    <t xml:space="preserve">Non flooded pre-season &gt; 180 days (indicating single cropping) </t>
  </si>
  <si>
    <t>Farmyard manure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</si>
</sst>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quot;kg&quot;"/>
  </numFmts>
  <fonts count="11">
    <font>
      <sz val="11"/>
      <color theme="1"/>
      <name val="Calibri"/>
      <family val="2"/>
      <scheme val="minor"/>
    </font>
    <font>
      <b/>
      <sz val="14"/>
      <name val="Calibri"/>
    </font>
    <font>
      <sz val="11"/>
      <name val="Calibri"/>
    </font>
    <font>
      <sz val="11"/>
      <name val="Calibri"/>
      <family val="2"/>
      <charset val="204"/>
    </font>
    <font>
      <u/>
      <sz val="11"/>
      <color theme="10"/>
      <name val="Calibri"/>
      <family val="2"/>
      <scheme val="minor"/>
    </font>
    <font>
      <u/>
      <sz val="11"/>
      <color rgb="FF0000FF"/>
      <name val="Calibri"/>
    </font>
    <font>
      <b/>
      <sz val="14"/>
      <name val="Calibri"/>
      <family val="2"/>
    </font>
    <font>
      <sz val="11"/>
      <name val="Calibri"/>
      <family val="2"/>
    </font>
    <font>
      <i/>
      <sz val="11"/>
      <name val="Calibri"/>
      <family val="2"/>
    </font>
    <font>
      <i/>
      <vertAlign val="subscript"/>
      <sz val="11"/>
      <name val="Calibri"/>
      <family val="2"/>
    </font>
    <font>
      <sz val="11"/>
      <name val="Calibri"/>
      <family val="2"/>
      <scheme val="minor"/>
    </font>
  </fonts>
  <fills count="10">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DE9D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thin">
        <color rgb="FF000000"/>
      </left>
      <right style="thin">
        <color rgb="FF000000"/>
      </right>
      <top style="thin">
        <color rgb="FFBBBBBB"/>
      </top>
      <bottom style="thin">
        <color indexed="64"/>
      </bottom>
      <diagonal/>
    </border>
    <border>
      <left style="hair">
        <color indexed="64"/>
      </left>
      <right style="hair">
        <color indexed="64"/>
      </right>
      <top/>
      <bottom style="thin">
        <color rgb="FFBBBBBB"/>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rgb="FF000000"/>
      </right>
      <top style="thin">
        <color indexed="64"/>
      </top>
      <bottom style="thin">
        <color rgb="FFBBBBBB"/>
      </bottom>
      <diagonal/>
    </border>
    <border>
      <left style="thin">
        <color rgb="FF000000"/>
      </left>
      <right style="thin">
        <color rgb="FF000000"/>
      </right>
      <top style="thin">
        <color indexed="64"/>
      </top>
      <bottom style="thin">
        <color rgb="FFBBBBBB"/>
      </bottom>
      <diagonal/>
    </border>
    <border>
      <left style="thin">
        <color rgb="FF000000"/>
      </left>
      <right style="thin">
        <color indexed="64"/>
      </right>
      <top style="thin">
        <color indexed="64"/>
      </top>
      <bottom style="thin">
        <color rgb="FFBBBBBB"/>
      </bottom>
      <diagonal/>
    </border>
    <border>
      <left style="thin">
        <color indexed="64"/>
      </left>
      <right style="thin">
        <color rgb="FF000000"/>
      </right>
      <top/>
      <bottom style="thin">
        <color rgb="FFBBBBBB"/>
      </bottom>
      <diagonal/>
    </border>
    <border>
      <left style="thin">
        <color rgb="FF000000"/>
      </left>
      <right style="thin">
        <color indexed="64"/>
      </right>
      <top/>
      <bottom style="thin">
        <color rgb="FFBBBBBB"/>
      </bottom>
      <diagonal/>
    </border>
    <border>
      <left style="thin">
        <color indexed="64"/>
      </left>
      <right style="hair">
        <color indexed="64"/>
      </right>
      <top style="thin">
        <color rgb="FFBBBBBB"/>
      </top>
      <bottom style="thin">
        <color rgb="FFBBBBBB"/>
      </bottom>
      <diagonal/>
    </border>
    <border>
      <left style="thin">
        <color indexed="64"/>
      </left>
      <right style="hair">
        <color indexed="64"/>
      </right>
      <top/>
      <bottom style="thin">
        <color rgb="FFBBBBBB"/>
      </bottom>
      <diagonal/>
    </border>
    <border>
      <left style="hair">
        <color indexed="64"/>
      </left>
      <right style="hair">
        <color indexed="64"/>
      </right>
      <top style="thin">
        <color rgb="FFBBBBBB"/>
      </top>
      <bottom style="thin">
        <color rgb="FFBBBBBB"/>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top/>
      <bottom style="thin">
        <color rgb="FFBBBBBB"/>
      </bottom>
      <diagonal/>
    </border>
    <border>
      <left/>
      <right/>
      <top/>
      <bottom style="thin">
        <color rgb="FFBBBBBB"/>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5" fillId="5" borderId="2" xfId="0" applyFont="1" applyFill="1" applyBorder="1" applyAlignment="1">
      <alignment wrapText="1"/>
    </xf>
    <xf numFmtId="0" fontId="2" fillId="5" borderId="3" xfId="0" applyFont="1" applyFill="1" applyBorder="1" applyAlignment="1">
      <alignment wrapText="1"/>
    </xf>
    <xf numFmtId="0" fontId="3" fillId="5" borderId="3" xfId="0" applyFont="1" applyFill="1" applyBorder="1" applyAlignment="1">
      <alignment wrapText="1"/>
    </xf>
    <xf numFmtId="0" fontId="1" fillId="4" borderId="5" xfId="0" applyFont="1" applyFill="1" applyBorder="1"/>
    <xf numFmtId="0" fontId="1" fillId="4" borderId="6" xfId="0" applyFont="1" applyFill="1" applyBorder="1"/>
    <xf numFmtId="0" fontId="2" fillId="5" borderId="7" xfId="0" applyFont="1" applyFill="1" applyBorder="1" applyAlignment="1">
      <alignment wrapText="1"/>
    </xf>
    <xf numFmtId="0" fontId="2" fillId="5" borderId="8" xfId="0" applyFont="1" applyFill="1" applyBorder="1" applyAlignment="1">
      <alignment wrapText="1"/>
    </xf>
    <xf numFmtId="0" fontId="4" fillId="5" borderId="8" xfId="1" applyFill="1" applyBorder="1" applyAlignment="1">
      <alignment wrapText="1"/>
    </xf>
    <xf numFmtId="0" fontId="2" fillId="5" borderId="9" xfId="0" applyFont="1" applyFill="1" applyBorder="1" applyAlignment="1">
      <alignment wrapText="1"/>
    </xf>
    <xf numFmtId="0" fontId="2" fillId="5" borderId="10" xfId="0" applyFont="1" applyFill="1" applyBorder="1" applyAlignment="1">
      <alignment wrapText="1"/>
    </xf>
    <xf numFmtId="0" fontId="2" fillId="5" borderId="11" xfId="0" applyFont="1" applyFill="1" applyBorder="1" applyAlignment="1">
      <alignment wrapText="1"/>
    </xf>
    <xf numFmtId="164" fontId="2" fillId="5" borderId="11" xfId="0" applyNumberFormat="1" applyFont="1" applyFill="1" applyBorder="1" applyAlignment="1">
      <alignment wrapText="1"/>
    </xf>
    <xf numFmtId="165" fontId="2" fillId="5" borderId="11" xfId="0" applyNumberFormat="1" applyFont="1" applyFill="1" applyBorder="1" applyAlignment="1">
      <alignment wrapText="1"/>
    </xf>
    <xf numFmtId="0" fontId="3" fillId="5" borderId="11" xfId="0" applyFont="1" applyFill="1" applyBorder="1" applyAlignment="1">
      <alignment wrapText="1"/>
    </xf>
    <xf numFmtId="0" fontId="2" fillId="6" borderId="12" xfId="0" applyFont="1" applyFill="1" applyBorder="1" applyAlignment="1">
      <alignment wrapText="1"/>
    </xf>
    <xf numFmtId="0" fontId="2" fillId="6" borderId="14" xfId="0" applyFont="1" applyFill="1" applyBorder="1" applyAlignment="1">
      <alignment wrapText="1"/>
    </xf>
    <xf numFmtId="0" fontId="4" fillId="6" borderId="14" xfId="1" applyFill="1" applyBorder="1" applyAlignment="1">
      <alignment wrapText="1"/>
    </xf>
    <xf numFmtId="0" fontId="2" fillId="5" borderId="11" xfId="0" applyFont="1" applyFill="1" applyBorder="1" applyAlignment="1">
      <alignment horizontal="left" wrapText="1"/>
    </xf>
    <xf numFmtId="0" fontId="2" fillId="5" borderId="11" xfId="0" applyFont="1" applyFill="1" applyBorder="1" applyAlignment="1">
      <alignment horizontal="right" wrapText="1"/>
    </xf>
    <xf numFmtId="0" fontId="7" fillId="5" borderId="2" xfId="0" applyFont="1" applyFill="1" applyBorder="1" applyAlignment="1">
      <alignment wrapText="1"/>
    </xf>
    <xf numFmtId="0" fontId="6" fillId="0" borderId="1" xfId="0" applyFont="1" applyBorder="1"/>
    <xf numFmtId="0" fontId="7" fillId="0" borderId="16" xfId="0" applyFont="1" applyBorder="1" applyAlignment="1">
      <alignment wrapText="1"/>
    </xf>
    <xf numFmtId="0" fontId="2" fillId="7" borderId="12" xfId="0" applyFont="1" applyFill="1" applyBorder="1" applyAlignment="1">
      <alignment wrapText="1"/>
    </xf>
    <xf numFmtId="0" fontId="4" fillId="7" borderId="14" xfId="1" applyFill="1" applyBorder="1" applyAlignment="1">
      <alignment wrapText="1"/>
    </xf>
    <xf numFmtId="0" fontId="2" fillId="7" borderId="14" xfId="0" applyFont="1" applyFill="1" applyBorder="1" applyAlignment="1">
      <alignment wrapText="1"/>
    </xf>
    <xf numFmtId="0" fontId="2" fillId="8" borderId="13" xfId="0" applyFont="1" applyFill="1" applyBorder="1" applyAlignment="1">
      <alignment wrapText="1"/>
    </xf>
    <xf numFmtId="0" fontId="2" fillId="8" borderId="4" xfId="0" applyFont="1" applyFill="1" applyBorder="1" applyAlignment="1">
      <alignment wrapText="1"/>
    </xf>
    <xf numFmtId="0" fontId="2" fillId="8" borderId="4" xfId="0" applyFont="1" applyFill="1" applyBorder="1" applyAlignment="1">
      <alignment horizontal="left" wrapText="1"/>
    </xf>
    <xf numFmtId="0" fontId="2" fillId="7" borderId="13" xfId="0" applyFont="1" applyFill="1" applyBorder="1" applyAlignment="1">
      <alignment wrapText="1"/>
    </xf>
    <xf numFmtId="0" fontId="2" fillId="7" borderId="4" xfId="0" applyFont="1" applyFill="1" applyBorder="1" applyAlignment="1">
      <alignment wrapText="1"/>
    </xf>
    <xf numFmtId="0" fontId="7" fillId="7" borderId="4" xfId="0" applyFont="1" applyFill="1" applyBorder="1" applyAlignment="1">
      <alignment wrapText="1"/>
    </xf>
    <xf numFmtId="0" fontId="7" fillId="8" borderId="4" xfId="0" applyFont="1" applyFill="1" applyBorder="1" applyAlignment="1">
      <alignment wrapText="1"/>
    </xf>
    <xf numFmtId="0" fontId="2" fillId="7" borderId="4" xfId="0" applyFont="1" applyFill="1" applyBorder="1" applyAlignment="1">
      <alignment horizontal="left" wrapText="1"/>
    </xf>
    <xf numFmtId="0" fontId="4" fillId="8" borderId="14" xfId="1" applyFill="1" applyBorder="1" applyAlignment="1">
      <alignment wrapText="1"/>
    </xf>
    <xf numFmtId="0" fontId="4" fillId="8" borderId="4" xfId="1" applyFill="1" applyBorder="1" applyAlignment="1">
      <alignment wrapText="1"/>
    </xf>
    <xf numFmtId="0" fontId="4" fillId="5" borderId="2" xfId="1" applyFill="1" applyBorder="1" applyAlignment="1">
      <alignment wrapText="1"/>
    </xf>
    <xf numFmtId="0" fontId="2" fillId="9" borderId="2" xfId="0" applyFont="1" applyFill="1" applyBorder="1" applyAlignment="1">
      <alignment wrapText="1"/>
    </xf>
    <xf numFmtId="0" fontId="1" fillId="0" borderId="1" xfId="0" applyFont="1" applyBorder="1"/>
    <xf numFmtId="0" fontId="2" fillId="0" borderId="16" xfId="0" applyFont="1" applyBorder="1" applyAlignment="1">
      <alignment wrapText="1"/>
    </xf>
    <xf numFmtId="0" fontId="7" fillId="6" borderId="14" xfId="0" applyFont="1" applyFill="1" applyBorder="1" applyAlignment="1">
      <alignment wrapText="1"/>
    </xf>
    <xf numFmtId="0" fontId="7" fillId="5" borderId="10" xfId="0" applyFont="1" applyFill="1" applyBorder="1" applyAlignment="1">
      <alignment wrapText="1"/>
    </xf>
    <xf numFmtId="0" fontId="7" fillId="6" borderId="12" xfId="0" applyFont="1" applyFill="1" applyBorder="1" applyAlignment="1">
      <alignment wrapText="1"/>
    </xf>
    <xf numFmtId="0" fontId="10" fillId="8" borderId="4" xfId="1" applyFont="1" applyFill="1" applyBorder="1" applyAlignment="1">
      <alignment wrapText="1"/>
    </xf>
    <xf numFmtId="0" fontId="2" fillId="6" borderId="17" xfId="0" applyFont="1" applyFill="1" applyBorder="1" applyAlignment="1">
      <alignment wrapText="1"/>
    </xf>
    <xf numFmtId="0" fontId="4" fillId="6" borderId="18" xfId="1" applyFill="1" applyBorder="1" applyAlignment="1">
      <alignment wrapText="1"/>
    </xf>
    <xf numFmtId="0" fontId="2" fillId="6" borderId="18" xfId="0" applyFont="1" applyFill="1" applyBorder="1" applyAlignment="1">
      <alignment wrapText="1"/>
    </xf>
    <xf numFmtId="0" fontId="7" fillId="6" borderId="18" xfId="0" applyFont="1" applyFill="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6" fillId="2" borderId="1" xfId="0" applyFont="1" applyFill="1" applyBorder="1" applyAlignment="1">
      <alignment horizontal="center"/>
    </xf>
    <xf numFmtId="0" fontId="7" fillId="0" borderId="15" xfId="0" applyFont="1" applyBorder="1" applyAlignment="1">
      <alignment wrapText="1"/>
    </xf>
    <xf numFmtId="0" fontId="2" fillId="0" borderId="1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3F9B5"/>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7" dT="2024-04-19T21:57:45.23" personId="{00000000-0000-0000-0000-000000000000}" id="{4FCA9259-8C44-4357-A572-9579B0808871}">
    <text>If standard then all orange sheets are used for calculations and if they choose simplified then all the blue sheets are used (depends on the selection of tier-1 or tier-2 in "Simplified ER Approach"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E8" dT="2024-04-15T22:21:49.02" personId="{00000000-0000-0000-0000-000000000000}" id="{2E12243C-333E-47B7-B9D5-A60799551330}">
    <text>Eq 4 before sum</text>
  </threadedComment>
</ThreadedComments>
</file>

<file path=xl/threadedComments/threadedComment11.xml><?xml version="1.0" encoding="utf-8"?>
<ThreadedComments xmlns="http://schemas.microsoft.com/office/spreadsheetml/2018/threadedcomments" xmlns:x="http://schemas.openxmlformats.org/spreadsheetml/2006/main">
  <threadedComment ref="E10" dT="2024-04-15T22:42:47.77" personId="{00000000-0000-0000-0000-000000000000}" id="{5BCE787F-F35F-4EAC-9FB5-7ED7010D894D}">
    <text>Eq 6 before sum</text>
  </threadedComment>
  <threadedComment ref="G10" dT="2024-04-15T22:42:36.28" personId="{00000000-0000-0000-0000-000000000000}" id="{0E4CD1EB-6229-48FD-B956-24685ADB33A1}">
    <text>Equation 6 before sum</text>
  </threadedComment>
  <threadedComment ref="E11" dT="2024-04-15T22:46:00.31" personId="{00000000-0000-0000-0000-000000000000}" id="{D8371AEE-2FF1-409B-90D0-F60E73D57A27}">
    <text>Eq 6 with summation</text>
  </threadedComment>
  <threadedComment ref="G11" dT="2024-04-17T16:31:55.37" personId="{00000000-0000-0000-0000-000000000000}" id="{BD4ABAFB-EB1A-4B6A-8B38-80A02EBF34E6}">
    <text>This value is a sum of all the groups included in the project</text>
  </threadedComment>
  <threadedComment ref="E17" dT="2024-04-15T22:21:49.02" personId="{00000000-0000-0000-0000-000000000000}" id="{8C38DFD1-2F71-4A08-A67A-50790DBD28AB}">
    <text>Eq 7 before sum</text>
  </threadedComment>
  <threadedComment ref="E18" dT="2024-04-15T22:46:59.61" personId="{00000000-0000-0000-0000-000000000000}" id="{746E06FD-D402-4E1D-BED1-A85011732FA3}">
    <text>Eq 7 with summation</text>
  </threadedComment>
  <threadedComment ref="G18" dT="2024-04-17T16:31:51.62" personId="{00000000-0000-0000-0000-000000000000}" id="{206BB44B-2ED7-46E0-B319-92DA8AFB5A61}">
    <text>This value is a sum of all the groups included in the project</text>
  </threadedComment>
  <threadedComment ref="E19" dT="2024-04-15T22:21:49.02" personId="{00000000-0000-0000-0000-000000000000}" id="{86687589-7F35-439C-9241-A449755D8A9C}">
    <text>Eq 5</text>
  </threadedComment>
</ThreadedComments>
</file>

<file path=xl/threadedComments/threadedComment12.xml><?xml version="1.0" encoding="utf-8"?>
<ThreadedComments xmlns="http://schemas.microsoft.com/office/spreadsheetml/2018/threadedcomments" xmlns:x="http://schemas.openxmlformats.org/spreadsheetml/2006/main">
  <threadedComment ref="E9" dT="2024-04-15T22:42:47.77" personId="{00000000-0000-0000-0000-000000000000}" id="{84687200-60BC-4BB5-850E-D9ECA455B186}">
    <text>Eq 6 before sum</text>
  </threadedComment>
  <threadedComment ref="G9" dT="2024-04-15T22:42:36.28" personId="{00000000-0000-0000-0000-000000000000}" id="{34C5D5A5-C637-42FB-9829-8CADED9833C6}">
    <text>Equation 6 before sum</text>
  </threadedComment>
</ThreadedComments>
</file>

<file path=xl/threadedComments/threadedComment13.xml><?xml version="1.0" encoding="utf-8"?>
<ThreadedComments xmlns="http://schemas.microsoft.com/office/spreadsheetml/2018/threadedcomments" xmlns:x="http://schemas.openxmlformats.org/spreadsheetml/2006/main">
  <threadedComment ref="E9" dT="2024-04-15T22:21:49.02" personId="{00000000-0000-0000-0000-000000000000}" id="{2C918EDE-44D1-43AA-9F9B-F3B6C70D1609}">
    <text>Eq 7 before sum</text>
  </threadedComment>
</ThreadedComments>
</file>

<file path=xl/threadedComments/threadedComment14.xml><?xml version="1.0" encoding="utf-8"?>
<ThreadedComments xmlns="http://schemas.microsoft.com/office/spreadsheetml/2018/threadedcomments" xmlns:x="http://schemas.openxmlformats.org/spreadsheetml/2006/main">
  <threadedComment ref="E9" dT="2024-04-17T16:47:01.07" personId="{00000000-0000-0000-0000-000000000000}" id="{ACC63B96-4047-4F2E-9E20-176C1D3E42CE}">
    <text>Eq 8 before summation</text>
  </threadedComment>
  <threadedComment ref="E10" dT="2024-04-17T16:47:01.07" personId="{00000000-0000-0000-0000-000000000000}" id="{3DA1BAF4-C90D-4F5A-9FF4-D400A1CBE247}">
    <text>Eq 8 with fuel type summation</text>
  </threadedComment>
</ThreadedComments>
</file>

<file path=xl/threadedComments/threadedComment15.xml><?xml version="1.0" encoding="utf-8"?>
<ThreadedComments xmlns="http://schemas.microsoft.com/office/spreadsheetml/2018/threadedcomments" xmlns:x="http://schemas.openxmlformats.org/spreadsheetml/2006/main">
  <threadedComment ref="E8" dT="2024-04-17T16:47:01.07" personId="{00000000-0000-0000-0000-000000000000}" id="{517258FB-8010-4D7B-BA7E-49DDA8196F49}">
    <text>Eq 8 before summation</text>
  </threadedComment>
</ThreadedComments>
</file>

<file path=xl/threadedComments/threadedComment16.xml><?xml version="1.0" encoding="utf-8"?>
<ThreadedComments xmlns="http://schemas.microsoft.com/office/spreadsheetml/2018/threadedcomments" xmlns:x="http://schemas.openxmlformats.org/spreadsheetml/2006/main">
  <threadedComment ref="E5" dT="2024-04-19T17:54:04.71" personId="{00000000-0000-0000-0000-000000000000}" id="{09AC9433-15FF-46AD-811F-172BBADBE4AE}">
    <text>Eq 9</text>
  </threadedComment>
  <threadedComment ref="E16" dT="2024-04-12T16:15:02.59" personId="{00000000-0000-0000-0000-000000000000}" id="{3DD02012-2061-4F04-B866-35DB2C4392B8}">
    <text>As,g used in eq 2</text>
  </threadedComment>
  <threadedComment ref="E54" dT="2024-04-12T16:13:00.52" personId="{00000000-0000-0000-0000-000000000000}" id="{EF890A5E-B0DF-4415-8B6F-0BB4949D2BC8}">
    <text>EFBL,g,s used in eq 2</text>
  </threadedComment>
  <threadedComment ref="G54" dT="2024-04-11T20:51:48.85" personId="{00000000-0000-0000-0000-000000000000}" id="{3B5BCA41-3B52-4603-9782-9BBC8E9AEEE4}">
    <text>This average should have at least 3 values (Baseline Emission Factor per Reference Field is a click to add)</text>
  </threadedComment>
  <threadedComment ref="E58" dT="2024-04-12T16:13:20.47" personId="{00000000-0000-0000-0000-000000000000}" id="{52704F79-42ED-446B-B6C2-999187616E06}">
    <text>EFP,g,s used in eq 4</text>
  </threadedComment>
  <threadedComment ref="G58" dT="2024-04-11T20:51:48.85" personId="{00000000-0000-0000-0000-000000000000}" id="{3D97061C-B025-4F66-B5F5-FD757F48F8B0}">
    <text>This average should have at least 3 values (Project Emission Factor per Reference Field is a click to add)</text>
  </threadedComment>
  <threadedComment ref="E59" dT="2024-04-11T20:21:16.58" personId="{00000000-0000-0000-0000-000000000000}" id="{D0695CDB-BFB4-4C18-B59E-41A1C6A37A34}">
    <text>Eq 2 before summation</text>
  </threadedComment>
  <threadedComment ref="E63" dT="2024-04-11T20:21:16.58" personId="{00000000-0000-0000-0000-000000000000}" id="{202C3EF8-EB16-4ECE-ACAE-8818526D168C}">
    <text>Eq 2 with summation</text>
  </threadedComment>
  <threadedComment ref="G63" dT="2024-04-12T17:38:08.32" personId="{00000000-0000-0000-0000-000000000000}" id="{D77429AC-5AC6-4FBA-A786-1876989AEA3B}">
    <text>This value is a sum of all the groups included in the project</text>
  </threadedComment>
  <threadedComment ref="G63" dT="2024-04-12T17:38:50.72" personId="{00000000-0000-0000-0000-000000000000}" id="{CC3F7888-FEF9-493D-92F8-006F3984DCB1}" parentId="{D77429AC-5AC6-4FBA-A786-1876989AEA3B}">
    <text>The new excel formatting doesn't allow for me to provide an example of multiple groups so the equation only includes one value.</text>
  </threadedComment>
  <threadedComment ref="G64" dT="2024-04-15T23:20:11.71" personId="{00000000-0000-0000-0000-000000000000}" id="{B5552875-0B82-4857-9979-A29D53E97E37}">
    <text>This sums all the groups the user has added in season s</text>
  </threadedComment>
  <threadedComment ref="E65" dT="2024-04-11T20:21:16.58" personId="{00000000-0000-0000-0000-000000000000}" id="{95DCE647-1B40-42A0-B2F3-D083005407CE}">
    <text>Eq 1</text>
  </threadedComment>
  <threadedComment ref="G65" dT="2024-04-15T23:19:47.54" personId="{00000000-0000-0000-0000-000000000000}" id="{CE0B91A4-7A49-44AE-A254-EE2895213957}">
    <text>This sums all the seasons the user has added</text>
  </threadedComment>
  <threadedComment ref="E74" dT="2024-04-15T22:21:49.02" personId="{00000000-0000-0000-0000-000000000000}" id="{906C1358-2125-46F8-BC81-FE519CDB8CF0}">
    <text>Eq 4 before sum</text>
  </threadedComment>
  <threadedComment ref="E75" dT="2024-04-15T22:26:37.33" personId="{00000000-0000-0000-0000-000000000000}" id="{70286376-ED3E-417B-A1F3-DB4D9E9D8DB4}">
    <text>Eq 4 with summation</text>
  </threadedComment>
  <threadedComment ref="G75" dT="2024-04-15T22:25:40.49" personId="{00000000-0000-0000-0000-000000000000}" id="{A69CD711-B7B2-4121-9EF6-FB2674EF2686}">
    <text>Value should be a sum of all groups</text>
  </threadedComment>
  <threadedComment ref="G76" dT="2024-04-15T23:33:37.27" personId="{00000000-0000-0000-0000-000000000000}" id="{8DB4007A-95E1-4018-8085-FAAF8F661CE6}">
    <text>This is the sum of all seasons</text>
  </threadedComment>
  <threadedComment ref="E83" dT="2024-04-15T22:42:47.77" personId="{00000000-0000-0000-0000-000000000000}" id="{2454DBCB-E161-447D-ACFF-F2E485FFF209}">
    <text>Eq 6 before sum</text>
  </threadedComment>
  <threadedComment ref="G83" dT="2024-04-15T22:42:36.28" personId="{00000000-0000-0000-0000-000000000000}" id="{6C38C2AE-DBBB-497A-A9F1-65C7B68431CF}">
    <text>Equation 6 before sum</text>
  </threadedComment>
  <threadedComment ref="E84" dT="2024-04-15T22:46:00.31" personId="{00000000-0000-0000-0000-000000000000}" id="{B56C544B-C1F0-4BCF-A630-39AA7DC66B8E}">
    <text>Eq 6 with summation</text>
  </threadedComment>
  <threadedComment ref="G84" dT="2024-04-17T16:31:55.37" personId="{00000000-0000-0000-0000-000000000000}" id="{361175AE-AE04-4851-A38C-8036977E2F49}">
    <text>This value is a sum of all the groups included in the project</text>
  </threadedComment>
  <threadedComment ref="E90" dT="2024-04-15T22:21:49.02" personId="{00000000-0000-0000-0000-000000000000}" id="{B5990350-EB95-4F9A-A8A0-7D45C744F2B8}">
    <text>Eq 7 before sum</text>
  </threadedComment>
  <threadedComment ref="E91" dT="2024-04-15T22:46:59.61" personId="{00000000-0000-0000-0000-000000000000}" id="{45041392-246B-4ABE-BB22-AC8A2CA9D7DA}">
    <text>Eq 7 with summation</text>
  </threadedComment>
  <threadedComment ref="G91" dT="2024-04-17T16:31:51.62" personId="{00000000-0000-0000-0000-000000000000}" id="{5DC85621-8872-4862-9662-708601FBE06D}">
    <text>This value is a sum of all the groups included in the project</text>
  </threadedComment>
  <threadedComment ref="E92" dT="2024-04-15T22:21:49.02" personId="{00000000-0000-0000-0000-000000000000}" id="{28D68E91-B6B7-4927-8DAC-6931E8C4271F}">
    <text>Eq 5</text>
  </threadedComment>
  <threadedComment ref="E98" dT="2024-04-17T16:47:01.07" personId="{00000000-0000-0000-0000-000000000000}" id="{29CADDFB-EC0E-4C61-869D-0FD7A588525A}">
    <text>Eq 8 before summation</text>
  </threadedComment>
  <threadedComment ref="E99" dT="2024-04-17T16:47:01.07" personId="{00000000-0000-0000-0000-000000000000}" id="{92B68BA4-195C-442A-964F-D0A8FB7080BE}">
    <text>Eq 8 with fuel type summation</text>
  </threadedComment>
  <threadedComment ref="E100" dT="2024-04-15T22:13:59.98" personId="{00000000-0000-0000-0000-000000000000}" id="{82ABB63F-DFE2-450D-BA2F-644DCE2899E6}">
    <text>Eq 3</text>
  </threadedComment>
  <threadedComment ref="G100" dT="2024-04-17T17:04:19.67" personId="{00000000-0000-0000-0000-000000000000}" id="{62B6861D-7DAA-46B1-83E5-931986D7AC1B}">
    <text>No need to sum this equation as the equations included have been summed where required in the methodology. Example is cell G8 in this sheet</text>
  </threadedComment>
</ThreadedComments>
</file>

<file path=xl/threadedComments/threadedComment17.xml><?xml version="1.0" encoding="utf-8"?>
<ThreadedComments xmlns="http://schemas.microsoft.com/office/spreadsheetml/2018/threadedcomments" xmlns:x="http://schemas.openxmlformats.org/spreadsheetml/2006/main">
  <threadedComment ref="E6" dT="2024-04-19T20:51:21.26" personId="{00000000-0000-0000-0000-000000000000}" id="{3B9AECA4-CA53-46BB-A21C-060744CD12FF}">
    <text>Eq 10 with EF from Eq 11 or Eq 15</text>
  </threadedComment>
  <threadedComment ref="E9" dT="2024-04-19T18:03:46.03" personId="{00000000-0000-0000-0000-000000000000}" id="{08DC9F9E-FA12-4C42-A21A-AB4014BA149F}">
    <text>Eq 12</text>
  </threadedComment>
  <threadedComment ref="E22" dT="2024-04-19T19:12:10.96" personId="{00000000-0000-0000-0000-000000000000}" id="{8FF76E34-065A-4614-B1B8-F39F22687FB8}">
    <text>SFBL,o with summation and +1 at the beginning at the equation since it was left of out the equation in the "Baseline Organic Amend" sheet (Cell G7)</text>
  </threadedComment>
  <threadedComment ref="E25" dT="2024-04-19T18:03:46.03" personId="{00000000-0000-0000-0000-000000000000}" id="{FAAAAD10-C6AD-4312-BE19-07F715D48CF5}">
    <text>Eq 13</text>
  </threadedComment>
  <threadedComment ref="E38" dT="2024-04-19T19:12:10.96" personId="{00000000-0000-0000-0000-000000000000}" id="{1D1C6EA8-2431-4D2A-A4D9-B826492991E9}">
    <text>SFp,o with summation and +1 at the beginning at the equation since it was left of out the equation in the "Baseline Organic Amend" sheet (Cell G7)</text>
  </threadedComment>
  <threadedComment ref="E40" dT="2024-04-19T21:10:32.06" personId="{00000000-0000-0000-0000-000000000000}" id="{725B1A7A-F557-4A23-9A26-29F8A3A38EE6}">
    <text>Eq 15</text>
  </threadedComment>
  <threadedComment ref="E53" dT="2024-04-19T20:51:14.94" personId="{00000000-0000-0000-0000-000000000000}" id="{D6F3D3AA-7E48-4214-84C0-AF9FD85B2C56}">
    <text>Eq 11</text>
  </threadedComment>
</ThreadedComments>
</file>

<file path=xl/threadedComments/threadedComment18.xml><?xml version="1.0" encoding="utf-8"?>
<ThreadedComments xmlns="http://schemas.microsoft.com/office/spreadsheetml/2018/threadedcomments" xmlns:x="http://schemas.openxmlformats.org/spreadsheetml/2006/main">
  <threadedComment ref="E6" dT="2024-04-19T18:03:46.03" personId="{00000000-0000-0000-0000-000000000000}" id="{F497A3E3-FE14-4113-8953-BE26E7ADC921}">
    <text>Eq 12</text>
  </threadedComment>
  <threadedComment ref="E19" dT="2024-04-19T19:12:10.96" personId="{00000000-0000-0000-0000-000000000000}" id="{164EFCEC-AF1C-4B79-AEE2-B4E4B8C881DC}">
    <text>SFBL,o with summation and +1 at the beginning at the equation since it was left of out the equation in the "Baseline Organic Amend" sheet (Cell G7)</text>
  </threadedComment>
</ThreadedComments>
</file>

<file path=xl/threadedComments/threadedComment19.xml><?xml version="1.0" encoding="utf-8"?>
<ThreadedComments xmlns="http://schemas.microsoft.com/office/spreadsheetml/2018/threadedcomments" xmlns:x="http://schemas.openxmlformats.org/spreadsheetml/2006/main">
  <threadedComment ref="E9" dT="2024-04-19T19:12:10.96" personId="{00000000-0000-0000-0000-000000000000}" id="{4248B75C-DC13-4205-BBB8-29CCB95266C6}">
    <text>SFBL,o with summation and +1 at the beginning of the equation and ^0.59 at the end of the equation since it was left of out the equation in the "Baseline Organic Amend" sheet (Cell G7)</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4-04-12T16:15:02.59" personId="{00000000-0000-0000-0000-000000000000}" id="{3A777EE1-14E2-46A3-BDD7-A5E52FA725FE}">
    <text>As,g used in eq 2</text>
  </threadedComment>
  <threadedComment ref="E51" dT="2024-04-12T16:13:00.52" personId="{00000000-0000-0000-0000-000000000000}" id="{99347DC4-AC1A-4568-B500-16E314DD2D40}">
    <text>EFBL,g,s used in eq 2</text>
  </threadedComment>
  <threadedComment ref="G51" dT="2024-04-11T20:51:48.85" personId="{00000000-0000-0000-0000-000000000000}" id="{749D989A-9D68-4632-89E4-51FA8AE486B6}">
    <text>This average should have at least 3 values (Baseline Emission Factor per Reference Field is a click to add)</text>
  </threadedComment>
  <threadedComment ref="E55" dT="2024-04-12T16:13:20.47" personId="{00000000-0000-0000-0000-000000000000}" id="{E1453BA6-7625-4143-94FF-D7094CFFE35C}">
    <text>EFP,g,s used in eq 4</text>
  </threadedComment>
  <threadedComment ref="G55" dT="2024-04-11T20:51:48.85" personId="{00000000-0000-0000-0000-000000000000}" id="{99EB98D3-6B63-484A-9102-BB703B02C745}">
    <text>This average should have at least 3 values (Project Emission Factor per Reference Field is a click to add)</text>
  </threadedComment>
  <threadedComment ref="E56" dT="2024-04-11T20:21:16.58" personId="{00000000-0000-0000-0000-000000000000}" id="{5CF5F754-51E6-4259-A526-D1464502E553}">
    <text>Eq 2 before summation</text>
  </threadedComment>
  <threadedComment ref="E60" dT="2024-04-11T20:21:16.58" personId="{00000000-0000-0000-0000-000000000000}" id="{895B00A2-D820-4296-A5D5-F703CC4DDD21}">
    <text>Eq 2 before summation</text>
  </threadedComment>
  <threadedComment ref="E64" dT="2024-04-11T20:21:16.58" personId="{00000000-0000-0000-0000-000000000000}" id="{6402B668-3423-418C-98A4-0B6530FBC429}">
    <text>Eq 2 with summation</text>
  </threadedComment>
  <threadedComment ref="G64" dT="2024-04-12T17:38:08.32" personId="{00000000-0000-0000-0000-000000000000}" id="{DC2974DA-6488-47D3-A992-6023A495361F}">
    <text>This value is a sum of all the groups included in the project</text>
  </threadedComment>
  <threadedComment ref="G64" dT="2024-04-12T17:38:50.72" personId="{00000000-0000-0000-0000-000000000000}" id="{B4DF5E56-0B33-493B-AB70-ECC3754BABEC}" parentId="{DC2974DA-6488-47D3-A992-6023A495361F}">
    <text>The new excel formatting doesn't allow for me to provide an example of multiple groups so the equation only includes one value.</text>
  </threadedComment>
  <threadedComment ref="G65" dT="2024-04-15T23:20:11.71" personId="{00000000-0000-0000-0000-000000000000}" id="{CD7EBD34-1E9D-42C6-9D6A-5376D8BE9528}">
    <text>This sums all the groups the user has added in season s</text>
  </threadedComment>
  <threadedComment ref="E66" dT="2024-04-11T20:21:16.58" personId="{00000000-0000-0000-0000-000000000000}" id="{977BFE2C-271E-4C39-BCE8-7387858530AC}">
    <text>Eq 1</text>
  </threadedComment>
  <threadedComment ref="G66" dT="2024-04-15T23:19:47.54" personId="{00000000-0000-0000-0000-000000000000}" id="{2034DFBB-F6A7-4452-A926-A6FC3E40200B}">
    <text>This sums all the seasons the user has added</text>
  </threadedComment>
</ThreadedComments>
</file>

<file path=xl/threadedComments/threadedComment20.xml><?xml version="1.0" encoding="utf-8"?>
<ThreadedComments xmlns="http://schemas.microsoft.com/office/spreadsheetml/2018/threadedcomments" xmlns:x="http://schemas.openxmlformats.org/spreadsheetml/2006/main">
  <threadedComment ref="E6" dT="2024-04-19T18:03:46.03" personId="{00000000-0000-0000-0000-000000000000}" id="{77BF4D4E-12A9-402B-9237-B72DDB04D67E}">
    <text>Eq 13</text>
  </threadedComment>
  <threadedComment ref="E19" dT="2024-04-19T19:12:10.96" personId="{00000000-0000-0000-0000-000000000000}" id="{8390BEF1-1BD4-4080-9DDD-A9A8A0575B1C}">
    <text>SFp,o with summation and +1 at the beginning at the equation since it was left of out the equation in the "Baseline Organic Amend" sheet (Cell G7)</text>
  </threadedComment>
</ThreadedComments>
</file>

<file path=xl/threadedComments/threadedComment21.xml><?xml version="1.0" encoding="utf-8"?>
<ThreadedComments xmlns="http://schemas.microsoft.com/office/spreadsheetml/2018/threadedcomments" xmlns:x="http://schemas.openxmlformats.org/spreadsheetml/2006/main">
  <threadedComment ref="E9" dT="2024-04-19T19:12:10.96" personId="{00000000-0000-0000-0000-000000000000}" id="{0A7B347C-360F-4764-AA8F-440C0805D2CE}">
    <text>SFBL,o with summation and +1 at the beginning of the equation and ^0.59 at the end of the equation since it was left of out the equation in the "Project Organic Amend" sheet (Cell G7)</text>
  </threadedComment>
</ThreadedComments>
</file>

<file path=xl/threadedComments/threadedComment22.xml><?xml version="1.0" encoding="utf-8"?>
<ThreadedComments xmlns="http://schemas.microsoft.com/office/spreadsheetml/2018/threadedcomments" xmlns:x="http://schemas.openxmlformats.org/spreadsheetml/2006/main">
  <threadedComment ref="E5" dT="2024-04-19T21:10:32.06" personId="{00000000-0000-0000-0000-000000000000}" id="{912349CA-A09B-40C0-9F68-3678E2BB93B0}">
    <text>Eq 15</text>
  </threadedComment>
</ThreadedComments>
</file>

<file path=xl/threadedComments/threadedComment3.xml><?xml version="1.0" encoding="utf-8"?>
<ThreadedComments xmlns="http://schemas.microsoft.com/office/spreadsheetml/2018/threadedcomments" xmlns:x="http://schemas.openxmlformats.org/spreadsheetml/2006/main">
  <threadedComment ref="E12" dT="2024-04-12T16:15:02.59" personId="{00000000-0000-0000-0000-000000000000}" id="{D14C82A3-5C5C-49A5-8BD4-D9F644EBCCE2}">
    <text>As,g used in eq 2</text>
  </threadedComment>
  <threadedComment ref="E50" dT="2024-04-12T16:13:00.52" personId="{00000000-0000-0000-0000-000000000000}" id="{5AA531DD-E015-456E-AC28-A5E31920474E}">
    <text>EFBL,g,s used in eq 2</text>
  </threadedComment>
  <threadedComment ref="G50" dT="2024-04-11T20:51:48.85" personId="{00000000-0000-0000-0000-000000000000}" id="{6B40650A-8746-4C28-93E8-1FE125ED4D27}">
    <text>This average should have at least 3 values (Baseline Emission Factor per Reference Field is a click to add)</text>
  </threadedComment>
  <threadedComment ref="E54" dT="2024-04-12T16:13:20.47" personId="{00000000-0000-0000-0000-000000000000}" id="{7E674175-37E0-4964-A5D0-979F66F9BF0C}">
    <text>EFP,g,s used in eq 4</text>
  </threadedComment>
  <threadedComment ref="G54" dT="2024-04-11T20:51:48.85" personId="{00000000-0000-0000-0000-000000000000}" id="{635904FE-411D-4B49-9B5F-C4E9A87CAB5A}">
    <text>This average should have at least 3 values (Project Emission Factor per Reference Field is a click to add)</text>
  </threadedComment>
  <threadedComment ref="E55" dT="2024-04-11T20:21:16.58" personId="{00000000-0000-0000-0000-000000000000}" id="{7CB78F91-3D2A-4868-A678-1790C8BFDA8D}">
    <text>Eq 2 before summation</text>
  </threadedComment>
  <threadedComment ref="E59" dT="2024-04-11T20:21:16.58" personId="{00000000-0000-0000-0000-000000000000}" id="{30221CB4-54D3-45AD-99C5-B9E436D1D0B6}">
    <text>Eq 2 with summation</text>
  </threadedComment>
  <threadedComment ref="G59" dT="2024-04-12T17:38:08.32" personId="{00000000-0000-0000-0000-000000000000}" id="{2FB4201B-B3A1-4425-9B03-CEC05DD2E71B}">
    <text>This value is a sum of all the groups included in the project</text>
  </threadedComment>
  <threadedComment ref="G59" dT="2024-04-12T17:38:50.72" personId="{00000000-0000-0000-0000-000000000000}" id="{5DB2DFFD-8A31-42DD-8A84-5D6EB32E666B}" parentId="{2FB4201B-B3A1-4425-9B03-CEC05DD2E71B}">
    <text>The new excel formatting doesn't allow for me to provide an example of multiple groups so the equation only includes one value.</text>
  </threadedComment>
</ThreadedComments>
</file>

<file path=xl/threadedComments/threadedComment4.xml><?xml version="1.0" encoding="utf-8"?>
<ThreadedComments xmlns="http://schemas.microsoft.com/office/spreadsheetml/2018/threadedcomments" xmlns:x="http://schemas.openxmlformats.org/spreadsheetml/2006/main">
  <threadedComment ref="E10" dT="2024-04-12T16:15:02.59" personId="{00000000-0000-0000-0000-000000000000}" id="{24E934F1-73D1-4F20-970A-359503FFF639}">
    <text>As,g used in eq 2</text>
  </threadedComment>
  <threadedComment ref="E48" dT="2024-04-12T16:13:00.52" personId="{00000000-0000-0000-0000-000000000000}" id="{D8E6E972-CF45-4D01-A0CD-12A4F9877B06}">
    <text>EFBL,g,s used in eq 2</text>
  </threadedComment>
  <threadedComment ref="G48" dT="2024-04-11T20:51:48.85" personId="{00000000-0000-0000-0000-000000000000}" id="{0FD78DF3-B7BB-459A-8B96-9CDFC02C5A2E}">
    <text>This average should have at least 3 values (Baseline Emission Factor per Reference Field is a click to add)</text>
  </threadedComment>
  <threadedComment ref="E52" dT="2024-04-12T16:13:20.47" personId="{00000000-0000-0000-0000-000000000000}" id="{3C050853-54AD-4402-AE7E-05CE8B9A6D8C}">
    <text>EFP,g,s used in eq 4</text>
  </threadedComment>
  <threadedComment ref="G52" dT="2024-04-11T20:51:48.85" personId="{00000000-0000-0000-0000-000000000000}" id="{0EC493D0-2D76-48A8-8F4C-E12F7E44EA64}">
    <text>This average should have at least 3 values (Project Emission Factor per Reference Field is a click to add)</text>
  </threadedComment>
  <threadedComment ref="E53" dT="2024-04-11T20:21:16.58" personId="{00000000-0000-0000-0000-000000000000}" id="{28B46D10-8FCA-409E-AFEB-4955A6AE0F50}">
    <text>Eq 2 before summation</text>
  </threadedComment>
  <threadedComment ref="E57" dT="2024-04-11T20:21:16.58" personId="{00000000-0000-0000-0000-000000000000}" id="{7FC2BF0E-1F5D-4D35-BA70-D44737B6CAB0}">
    <text>Eq 2 with summation</text>
  </threadedComment>
  <threadedComment ref="G57" dT="2024-04-12T17:38:08.32" personId="{00000000-0000-0000-0000-000000000000}" id="{ADBCEFAD-8F0E-4C59-96E3-37BCDE08BD70}">
    <text>This value is a sum of all the groups included in the project</text>
  </threadedComment>
  <threadedComment ref="G57" dT="2024-04-12T17:38:50.72" personId="{00000000-0000-0000-0000-000000000000}" id="{2FB06262-5815-4FFF-9578-9F74ED6CC1C3}" parentId="{ADBCEFAD-8F0E-4C59-96E3-37BCDE08BD70}">
    <text>The new excel formatting doesn't allow for me to provide an example of multiple groups so the equation only includes one value.</text>
  </threadedComment>
</ThreadedComments>
</file>

<file path=xl/threadedComments/threadedComment5.xml><?xml version="1.0" encoding="utf-8"?>
<ThreadedComments xmlns="http://schemas.microsoft.com/office/spreadsheetml/2018/threadedcomments" xmlns:x="http://schemas.openxmlformats.org/spreadsheetml/2006/main">
  <threadedComment ref="E9" dT="2024-04-12T16:15:02.59" personId="{00000000-0000-0000-0000-000000000000}" id="{AC15C758-CE36-4BAB-BF05-BA5458359405}">
    <text>As,g used in eq 2</text>
  </threadedComment>
  <threadedComment ref="E47" dT="2024-04-12T16:13:00.52" personId="{00000000-0000-0000-0000-000000000000}" id="{41BC3EFF-863E-4644-BA49-CBA2F7F71483}">
    <text>EFBL,g,s used in eq 2</text>
  </threadedComment>
  <threadedComment ref="G47" dT="2024-04-11T20:51:48.85" personId="{00000000-0000-0000-0000-000000000000}" id="{D4EB2F9A-F6CA-469E-9A49-F8AB8E1E1DB4}">
    <text>This average should have at least 3 values (Baseline Emission Factor per Reference Field is a click to add)</text>
  </threadedComment>
  <threadedComment ref="E51" dT="2024-04-12T16:13:20.47" personId="{00000000-0000-0000-0000-000000000000}" id="{7276FC4F-75F2-44E3-98FB-AECA918CD814}">
    <text>EFP,g,s used in eq 4</text>
  </threadedComment>
  <threadedComment ref="G51" dT="2024-04-11T20:51:48.85" personId="{00000000-0000-0000-0000-000000000000}" id="{694123F7-8C18-452F-AB7C-B95F0C1F4C36}">
    <text>This average should have at least 3 values (Project Emission Factor per Reference Field is a click to add)</text>
  </threadedComment>
  <threadedComment ref="E52" dT="2024-04-11T20:21:16.58" personId="{00000000-0000-0000-0000-000000000000}" id="{1125544D-B6E1-4512-9B4F-558F7CC9015D}">
    <text>Eq 2 before summation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E7" dT="2024-04-12T16:15:02.59" personId="{00000000-0000-0000-0000-000000000000}" id="{41376ADD-F7ED-4559-A845-5C3B59996650}">
    <text>As,g used in eq 2</text>
  </threadedComment>
  <threadedComment ref="E45" dT="2024-04-12T16:13:00.52" personId="{00000000-0000-0000-0000-000000000000}" id="{145558F4-260D-40EA-95A5-1D8C8FFA98BE}">
    <text>EFBL,g,s used in eq 2</text>
  </threadedComment>
  <threadedComment ref="G45" dT="2024-04-11T20:51:48.85" personId="{00000000-0000-0000-0000-000000000000}" id="{5B3B4D84-9E3E-4887-AAE2-749F51B62113}">
    <text>This average should have at least 3 values (Baseline Emission Factor per Reference Field is a click to add)</text>
  </threadedComment>
  <threadedComment ref="E49" dT="2024-04-12T16:13:20.47" personId="{00000000-0000-0000-0000-000000000000}" id="{C65417C1-A4F6-4DE5-940C-A9B46D0BB31D}">
    <text>EFP,g,s used in eq 4</text>
  </threadedComment>
  <threadedComment ref="G49" dT="2024-04-11T20:51:48.85" personId="{00000000-0000-0000-0000-000000000000}" id="{E66BDD67-AA34-48AE-B351-38A63C9EA296}">
    <text>This average should have at least 3 values (Project Emission Factor per Reference Field is a click to add)</text>
  </threadedComment>
</ThreadedComments>
</file>

<file path=xl/threadedComments/threadedComment7.xml><?xml version="1.0" encoding="utf-8"?>
<ThreadedComments xmlns="http://schemas.microsoft.com/office/spreadsheetml/2018/threadedcomments" xmlns:x="http://schemas.openxmlformats.org/spreadsheetml/2006/main">
  <threadedComment ref="E12" dT="2024-04-15T22:21:49.02" personId="{00000000-0000-0000-0000-000000000000}" id="{301CD642-EC24-47F1-A2CE-98B5441682C5}">
    <text>Eq 4 before sum</text>
  </threadedComment>
  <threadedComment ref="E13" dT="2024-04-15T22:26:37.33" personId="{00000000-0000-0000-0000-000000000000}" id="{20D3CEDD-3A65-4B16-A965-552DEB1527AF}">
    <text>Eq 4 with summation</text>
  </threadedComment>
  <threadedComment ref="G13" dT="2024-04-15T22:25:40.49" personId="{00000000-0000-0000-0000-000000000000}" id="{3612C7B3-E3CD-4DC8-9354-58C7B075B42B}">
    <text>Value should be a sum of all groups</text>
  </threadedComment>
  <threadedComment ref="G14" dT="2024-04-15T23:33:37.27" personId="{00000000-0000-0000-0000-000000000000}" id="{9F5339A4-51FD-4DCF-AF4D-16E89CD4B095}">
    <text>This is the sum of all seasons</text>
  </threadedComment>
  <threadedComment ref="E21" dT="2024-04-15T22:42:47.77" personId="{00000000-0000-0000-0000-000000000000}" id="{522AB8D0-D9B9-4C3C-9E8A-B228B5CF1C9B}">
    <text>Eq 6 before sum</text>
  </threadedComment>
  <threadedComment ref="G21" dT="2024-04-15T22:42:36.28" personId="{00000000-0000-0000-0000-000000000000}" id="{5A7935C1-5E64-487C-9A85-27A4849A6A97}">
    <text>Equation 6 before sum</text>
  </threadedComment>
  <threadedComment ref="E22" dT="2024-04-15T22:46:00.31" personId="{00000000-0000-0000-0000-000000000000}" id="{3A5D4F76-DF56-4028-A16D-1CC52E5FE81A}">
    <text>Eq 6 with summation</text>
  </threadedComment>
  <threadedComment ref="G22" dT="2024-04-17T16:31:55.37" personId="{00000000-0000-0000-0000-000000000000}" id="{6AD80261-F0CF-4164-B108-C48C6FD9BEBB}">
    <text>This value is a sum of all the groups included in the project</text>
  </threadedComment>
  <threadedComment ref="E28" dT="2024-04-15T22:21:49.02" personId="{00000000-0000-0000-0000-000000000000}" id="{8FCB9E95-C07F-41BD-AE4D-C01C4022ECF9}">
    <text>Eq 7 before sum</text>
  </threadedComment>
  <threadedComment ref="E29" dT="2024-04-15T22:46:59.61" personId="{00000000-0000-0000-0000-000000000000}" id="{F2EFC098-B584-4F37-842C-2103CB60AC6B}">
    <text>Eq 7 with summation</text>
  </threadedComment>
  <threadedComment ref="G29" dT="2024-04-17T16:31:51.62" personId="{00000000-0000-0000-0000-000000000000}" id="{28EBAB9E-17E3-4986-A43C-E758CF5512E5}">
    <text>This value is a sum of all the groups included in the project</text>
  </threadedComment>
  <threadedComment ref="E30" dT="2024-04-15T22:21:49.02" personId="{00000000-0000-0000-0000-000000000000}" id="{DE8CE695-2ED5-4482-A27A-3F06F1C8763C}">
    <text>Eq 5</text>
  </threadedComment>
  <threadedComment ref="E36" dT="2024-04-17T16:47:01.07" personId="{00000000-0000-0000-0000-000000000000}" id="{121217F7-1194-49BF-900A-38B412FDD46C}">
    <text>Eq 8 before summation</text>
  </threadedComment>
  <threadedComment ref="E37" dT="2024-04-17T16:47:01.07" personId="{00000000-0000-0000-0000-000000000000}" id="{BF0AC1CA-0B11-4A2A-AEB8-B399D2D3C671}">
    <text>Eq 8 with fuel type summation</text>
  </threadedComment>
  <threadedComment ref="E38" dT="2024-04-15T22:13:59.98" personId="{00000000-0000-0000-0000-000000000000}" id="{49D748F0-FC65-4467-B284-D9875B2A0E29}">
    <text>Eq 3</text>
  </threadedComment>
  <threadedComment ref="G38" dT="2024-04-17T17:04:19.67" personId="{00000000-0000-0000-0000-000000000000}" id="{6524F551-B2AD-4180-9083-863F54B444F8}">
    <text>No need to sum this equation as the equations included have been summed where required in the methodology. Example is cell G8 in this sheet</text>
  </threadedComment>
</ThreadedComments>
</file>

<file path=xl/threadedComments/threadedComment8.xml><?xml version="1.0" encoding="utf-8"?>
<ThreadedComments xmlns="http://schemas.microsoft.com/office/spreadsheetml/2018/threadedcomments" xmlns:x="http://schemas.openxmlformats.org/spreadsheetml/2006/main">
  <threadedComment ref="E11" dT="2024-04-15T22:21:49.02" personId="{00000000-0000-0000-0000-000000000000}" id="{D87BB38D-9D10-45EE-8F8A-6F60183CF8B1}">
    <text>Eq 4 before sum</text>
  </threadedComment>
  <threadedComment ref="E12" dT="2024-04-15T22:26:37.33" personId="{00000000-0000-0000-0000-000000000000}" id="{DFCCD240-1916-46D2-ABDE-D43277C359BA}">
    <text>Eq 4 with summation</text>
  </threadedComment>
  <threadedComment ref="G12" dT="2024-04-15T22:25:40.49" personId="{00000000-0000-0000-0000-000000000000}" id="{A4DE446B-2A24-4B3E-87D8-BF233193C5F1}">
    <text>Value should be a sum of all groups</text>
  </threadedComment>
</ThreadedComments>
</file>

<file path=xl/threadedComments/threadedComment9.xml><?xml version="1.0" encoding="utf-8"?>
<ThreadedComments xmlns="http://schemas.microsoft.com/office/spreadsheetml/2018/threadedcomments" xmlns:x="http://schemas.openxmlformats.org/spreadsheetml/2006/main">
  <threadedComment ref="E9" dT="2024-04-15T22:21:49.02" personId="{00000000-0000-0000-0000-000000000000}" id="{C6DEE4BC-1CB0-464F-B693-6795E0468A31}">
    <text>Eq 4 before sum</text>
  </threadedComment>
  <threadedComment ref="E10" dT="2024-04-15T22:26:37.33" personId="{00000000-0000-0000-0000-000000000000}" id="{49819615-F4CC-4F58-9F14-7C8C0110759B}">
    <text>Eq 4 with summation</text>
  </threadedComment>
  <threadedComment ref="G10" dT="2024-04-15T22:25:40.49" personId="{00000000-0000-0000-0000-000000000000}" id="{8B58DD43-88A1-4DCE-B58D-CC7E67385DAA}">
    <text>Value should be a sum of all groups</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x:/p/jailine_molina/EbBXOz7EQwZPrewT4akfSxQB81Te8GQtdBhbw_XLg6xYFw?e=zSEvwZ&amp;nav=MTVfe0NGODZGRjE1LUFEODUtNDlEQy1BMTgzLUE1ODFFNTlGQUQ3M30" TargetMode="External"/><Relationship Id="rId7" Type="http://schemas.openxmlformats.org/officeDocument/2006/relationships/hyperlink" Target="../../../:x:/p/jailine_molina/EbBXOz7EQwZPrewT4akfSxQB81Te8GQtdBhbw_XLg6xYFw?e=Jb0e8p&amp;nav=MTVfezRBM0U3QTA3LTg2NjMtNEMwOC05RTc1LUNFNkQwRjYwMTI0Nn0" TargetMode="External"/><Relationship Id="rId2" Type="http://schemas.openxmlformats.org/officeDocument/2006/relationships/hyperlink" Target="../../../:x:/p/jailine_molina/EbBXOz7EQwZPrewT4akfSxQB81Te8GQtdBhbw_XLg6xYFw?e=gKnDxF&amp;nav=MTVfezVGQ0I1QTE2LTcxQUYtNDc4QS04RjY1LUY3Q0MyMkYzOUU1MX0" TargetMode="External"/><Relationship Id="rId1" Type="http://schemas.openxmlformats.org/officeDocument/2006/relationships/hyperlink" Target="file:///C:\:x:\p\jailine_molina\ETA_C625HllHq039IKjiPiYB0fN2e6AZk6VQPgcqaULhEA%3fe=sPnhtR&amp;nav=MTVfe0M4QzAxMjJELTE3MEQtNDc2OC1BRjk1LTg4RDdERTIzREZGRH0" TargetMode="External"/><Relationship Id="rId6" Type="http://schemas.openxmlformats.org/officeDocument/2006/relationships/hyperlink" Target="../../../:x:/p/jailine_molina/EbBXOz7EQwZPrewT4akfSxQB81Te8GQtdBhbw_XLg6xYFw?e=0BeAzO&amp;nav=MTVfe0E1Mjc1RTRDLURDRjctNDNENC05MzJGLUZDRTZCQUQwM0IxRH0" TargetMode="External"/><Relationship Id="rId5" Type="http://schemas.openxmlformats.org/officeDocument/2006/relationships/hyperlink" Target="../../../:x:/p/jailine_molina/EbBXOz7EQwZPrewT4akfSxQB81Te8GQtdBhbw_XLg6xYFw?e=d9XqG3&amp;nav=MTVfezdCQ0QzQUEyLUU2MTQtNDVCNy04NDI0LUU5QjM5QzQzQzIxM30" TargetMode="External"/><Relationship Id="rId4" Type="http://schemas.openxmlformats.org/officeDocument/2006/relationships/hyperlink" Target="../../../:x:/p/jailine_molina/EbBXOz7EQwZPrewT4akfSxQB81Te8GQtdBhbw_XLg6xYFw?e=8nGa7K&amp;nav=MTVfe0NERTZCMEUyLTQ5RTItNDFDNS1CNUNFLTM1NDc3NTY4OTE1Q3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file:///C:\:x:\p\jailine_molina\ETA_C625HllHq039IKjiPiYB0fN2e6AZk6VQPgcqaULhEA%3fe=6ETFAJ&amp;nav=MTVfezg2QTVCNDk5LTZCQ0MtNEM1Ri04MzUzLUMxOTEzQUREMTQ0N30" TargetMode="External"/><Relationship Id="rId13" Type="http://schemas.openxmlformats.org/officeDocument/2006/relationships/hyperlink" Target="file:///C:\:x:\p\jailine_molina\ETA_C625HllHq039IKjiPiYB0fN2e6AZk6VQPgcqaULhEA%3fe=VHNAwp&amp;nav=MTVfezRBRjkzNkRBLURDNDItNDNBNC1BNTU3LTI0MkQ5RUZCRDlGNn0" TargetMode="External"/><Relationship Id="rId18" Type="http://schemas.openxmlformats.org/officeDocument/2006/relationships/hyperlink" Target="file:///C:\:x:\p\jailine_molina\EckDIaZKb_pIkHzIsl5zTg8BvWwLk_xfLFAEQe_GchjiwA%3fe=VP162p&amp;nav=MTVfezRCQzZGRjc5LUREM0EtNDk5Ny1BQjZGLUM5N0MyOEFCMEIwQX0" TargetMode="External"/><Relationship Id="rId26" Type="http://schemas.openxmlformats.org/officeDocument/2006/relationships/comments" Target="../comments2.xml"/><Relationship Id="rId3" Type="http://schemas.openxmlformats.org/officeDocument/2006/relationships/hyperlink" Target="file:///C:\:x:\p\jailine_molina\ETA_C625HllHq039IKjiPiYB0fN2e6AZk6VQPgcqaULhEA%3fe=1Ljf0a&amp;nav=MTVfezFEMDRDN0UyLUQxRDMtNDg3OS1CRUYzLTYyQTRCODU2QkUxNn0" TargetMode="External"/><Relationship Id="rId21" Type="http://schemas.openxmlformats.org/officeDocument/2006/relationships/hyperlink" Target="file:///C:\:x:\p\jailine_molina\EckDIaZKb_pIkHzIsl5zTg8BvWwLk_xfLFAEQe_GchjiwA%3fe=YBeOVS&amp;nav=MTVfe0FCNDUzOTgxLTY2QTMtNENEOC04MDhDLUI0MUVFNjhERjZBNn0" TargetMode="External"/><Relationship Id="rId7" Type="http://schemas.openxmlformats.org/officeDocument/2006/relationships/hyperlink" Target="file:///C:\:x:\p\jailine_molina\ETA_C625HllHq039IKjiPiYB0fN2e6AZk6VQPgcqaULhEA%3fe=8iTfG3&amp;nav=MTVfezZCRkM1RkY1LUM5RDYtNEYwRS05NkU0LTE2MDQwQjdDMjAwQX0" TargetMode="External"/><Relationship Id="rId12" Type="http://schemas.openxmlformats.org/officeDocument/2006/relationships/hyperlink" Target="file:///C:\:x:\p\jailine_molina\ETA_C625HllHq039IKjiPiYB0fN2e6AZk6VQPgcqaULhEA%3fe=KKn9OI&amp;nav=MTVfezQ4MTE0MDBGLTRGREEtNDZFNi05MDM4LTI5QjMyOTlBQjlENn0" TargetMode="External"/><Relationship Id="rId17" Type="http://schemas.openxmlformats.org/officeDocument/2006/relationships/hyperlink" Target="file:///C:\:x:\p\jailine_molina\ETA_C625HllHq039IKjiPiYB0fN2e6AZk6VQPgcqaULhEA%3fe=8iTfG3&amp;nav=MTVfezZCRkM1RkY1LUM5RDYtNEYwRS05NkU0LTE2MDQwQjdDMjAwQX0" TargetMode="External"/><Relationship Id="rId25" Type="http://schemas.openxmlformats.org/officeDocument/2006/relationships/vmlDrawing" Target="../drawings/vmlDrawing2.vml"/><Relationship Id="rId2" Type="http://schemas.openxmlformats.org/officeDocument/2006/relationships/hyperlink" Target="../../../:x:/p/jailine_molina/EbBXOz7EQwZPrewT4akfSxQB81Te8GQtdBhbw_XLg6xYFw?e=qLVj8K&amp;nav=MTVfezkwQjYyQ0UyLTU3RUItNDBDMy1CNUFGLUE2OTY2M0FGRjk2NH0" TargetMode="External"/><Relationship Id="rId16" Type="http://schemas.openxmlformats.org/officeDocument/2006/relationships/hyperlink" Target="file:///C:\:x:\p\jailine_molina\ETA_C625HllHq039IKjiPiYB0fN2e6AZk6VQPgcqaULhEA%3fe=djTO9c&amp;nav=MTVfe0REODlGMEVCLTNCQTUtNDk0MS05QzVGLTc0QzdERUQzQUUwRH0" TargetMode="External"/><Relationship Id="rId20" Type="http://schemas.openxmlformats.org/officeDocument/2006/relationships/hyperlink" Target="file:///C:\:x:\p\jailine_molina\EckDIaZKb_pIkHzIsl5zTg8BvWwLk_xfLFAEQe_GchjiwA%3fe=yajsp9&amp;nav=MTVfezVGOTA2MDhBLUI2NzItNDlBNC1CMjQyLTRCRkI4QzVBMEE0Nn0" TargetMode="External"/><Relationship Id="rId1" Type="http://schemas.openxmlformats.org/officeDocument/2006/relationships/hyperlink" Target="../../../:x:/p/jailine_molina/EbBXOz7EQwZPrewT4akfSxQB81Te8GQtdBhbw_XLg6xYFw?e=9TiXt5&amp;nav=MTVfezY4RUEzNkIyLUQ3RUQtNDRFMC1BQUM5LUQwREUzNzkyMjc4Mn0" TargetMode="External"/><Relationship Id="rId6" Type="http://schemas.openxmlformats.org/officeDocument/2006/relationships/hyperlink" Target="file:///C:\:x:\p\jailine_molina\ETA_C625HllHq039IKjiPiYB0fN2e6AZk6VQPgcqaULhEA%3fe=8iTfG3&amp;nav=MTVfezZCRkM1RkY1LUM5RDYtNEYwRS05NkU0LTE2MDQwQjdDMjAwQX0" TargetMode="External"/><Relationship Id="rId11" Type="http://schemas.openxmlformats.org/officeDocument/2006/relationships/hyperlink" Target="file:///C:\:x:\p\jailine_molina\ETA_C625HllHq039IKjiPiYB0fN2e6AZk6VQPgcqaULhEA%3fe=PmNphw&amp;nav=MTVfe0REMUMwNzJCLTNGMTMtNEVBNC04NEU2LUI5QTEzODYyODM5Mn0" TargetMode="External"/><Relationship Id="rId24" Type="http://schemas.openxmlformats.org/officeDocument/2006/relationships/hyperlink" Target="file:///C:\:x:\p\jailine_molina\EckDIaZKb_pIkHzIsl5zTg8BvWwLk_xfLFAEQe_GchjiwA%3fe=837ees&amp;nav=MTVfe0JCMkE4QjIxLTcwMTAtNEEyQy1CMzA0LTlFRDZFQUJGQzlFOH0" TargetMode="External"/><Relationship Id="rId5" Type="http://schemas.openxmlformats.org/officeDocument/2006/relationships/hyperlink" Target="file:///C:\:x:\p\jailine_molina\ETA_C625HllHq039IKjiPiYB0fN2e6AZk6VQPgcqaULhEA%3fe=8iTfG3&amp;nav=MTVfezZCRkM1RkY1LUM5RDYtNEYwRS05NkU0LTE2MDQwQjdDMjAwQX0" TargetMode="External"/><Relationship Id="rId15" Type="http://schemas.openxmlformats.org/officeDocument/2006/relationships/hyperlink" Target="file:///C:\:x:\p\jailine_molina\ETA_C625HllHq039IKjiPiYB0fN2e6AZk6VQPgcqaULhEA%3fe=UrosYf&amp;nav=MTVfe0U3OUQyNkEyLTM4NTgtNDczOC04RUFDLTI4MzU1N0VENEJCRH0" TargetMode="External"/><Relationship Id="rId23" Type="http://schemas.openxmlformats.org/officeDocument/2006/relationships/hyperlink" Target="file:///C:\:x:\p\jailine_molina\EckDIaZKb_pIkHzIsl5zTg8BvWwLk_xfLFAEQe_GchjiwA%3fe=ajEIZq&amp;nav=MTVfezg4NTcyQTNGLUUzMEUtNDg1MS04M0FGLTZFMEZDMzI4MUREMH0" TargetMode="External"/><Relationship Id="rId10" Type="http://schemas.openxmlformats.org/officeDocument/2006/relationships/hyperlink" Target="file:///C:\:x:\p\jailine_molina\ETA_C625HllHq039IKjiPiYB0fN2e6AZk6VQPgcqaULhEA%3fe=TiEszt&amp;nav=MTVfe0FFM0EyNkQ2LTM3QjUtNDdDNi04MjlCLUVBOUM5N0M4NzdFMX0" TargetMode="External"/><Relationship Id="rId19" Type="http://schemas.openxmlformats.org/officeDocument/2006/relationships/hyperlink" Target="../../../:x:/p/jailine_molina/EckDIaZKb_pIkHzIsl5zTg8BvWwLk_xfLFAEQe_GchjiwA?e=6wfUMy&amp;nav=MTVfezNCNTBEOTRDLUIwNTQtNDZGQy05MDg2LTFGNjhCMzQ2RUE1Mn0" TargetMode="External"/><Relationship Id="rId4" Type="http://schemas.openxmlformats.org/officeDocument/2006/relationships/hyperlink" Target="file:///C:\:x:\p\jailine_molina\ETA_C625HllHq039IKjiPiYB0fN2e6AZk6VQPgcqaULhEA%3fe=8iTfG3&amp;nav=MTVfezZCRkM1RkY1LUM5RDYtNEYwRS05NkU0LTE2MDQwQjdDMjAwQX0" TargetMode="External"/><Relationship Id="rId9" Type="http://schemas.openxmlformats.org/officeDocument/2006/relationships/hyperlink" Target="file:///C:\:x:\p\jailine_molina\ETA_C625HllHq039IKjiPiYB0fN2e6AZk6VQPgcqaULhEA%3fe=qGD3UY&amp;nav=MTVfezQxREY4Qzk4LUE5NjQtNDAyMC1CQkRBLThBOEJENTdFODVDMn0" TargetMode="External"/><Relationship Id="rId14" Type="http://schemas.openxmlformats.org/officeDocument/2006/relationships/hyperlink" Target="file:///C:\:x:\p\jailine_molina\ETA_C625HllHq039IKjiPiYB0fN2e6AZk6VQPgcqaULhEA%3fe=Iezhd4&amp;nav=MTVfezgyN0EwRTlGLUM4RTctNDU0My05NjI2LUVFQjI2RDkyQTczNH0" TargetMode="External"/><Relationship Id="rId22" Type="http://schemas.openxmlformats.org/officeDocument/2006/relationships/hyperlink" Target="file:///C:\:x:\p\jailine_molina\EckDIaZKb_pIkHzIsl5zTg8BvWwLk_xfLFAEQe_GchjiwA%3fe=Eh2WfK&amp;nav=MTVfezI2NTdERTUzLTYxMTItNDRFQi05MzEyLUUwNDQ2Nzg1OTI4RH0" TargetMode="External"/><Relationship Id="rId27"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8" Type="http://schemas.openxmlformats.org/officeDocument/2006/relationships/hyperlink" Target="file:///C:\:x:\p\jailine_molina\ETA_C625HllHq039IKjiPiYB0fN2e6AZk6VQPgcqaULhEA%3fe=VHNAwp&amp;nav=MTVfezRBRjkzNkRBLURDNDItNDNBNC1BNTU3LTI0MkQ5RUZCRDlGNn0" TargetMode="External"/><Relationship Id="rId13" Type="http://schemas.openxmlformats.org/officeDocument/2006/relationships/hyperlink" Target="file:///C:\:x:\p\jailine_molina\EckDIaZKb_pIkHzIsl5zTg8BvWwLk_xfLFAEQe_GchjiwA%3fe=VP162p&amp;nav=MTVfezRCQzZGRjc5LUREM0EtNDk5Ny1BQjZGLUM5N0MyOEFCMEIwQX0" TargetMode="External"/><Relationship Id="rId18" Type="http://schemas.openxmlformats.org/officeDocument/2006/relationships/hyperlink" Target="file:///C:\:x:\p\jailine_molina\EckDIaZKb_pIkHzIsl5zTg8BvWwLk_xfLFAEQe_GchjiwA%3fe=ajEIZq&amp;nav=MTVfezg4NTcyQTNGLUUzMEUtNDg1MS04M0FGLTZFMEZDMzI4MUREMH0" TargetMode="External"/><Relationship Id="rId3" Type="http://schemas.openxmlformats.org/officeDocument/2006/relationships/hyperlink" Target="file:///C:\:x:\p\jailine_molina\ETA_C625HllHq039IKjiPiYB0fN2e6AZk6VQPgcqaULhEA%3fe=6ETFAJ&amp;nav=MTVfezg2QTVCNDk5LTZCQ0MtNEM1Ri04MzUzLUMxOTEzQUREMTQ0N30" TargetMode="External"/><Relationship Id="rId21" Type="http://schemas.openxmlformats.org/officeDocument/2006/relationships/hyperlink" Target="file:///C:\:x:\p\jailine_molina\ETA_C625HllHq039IKjiPiYB0fN2e6AZk6VQPgcqaULhEA%3fe=1Ljf0a&amp;nav=MTVfezFEMDRDN0UyLUQxRDMtNDg3OS1CRUYzLTYyQTRCODU2QkUxNn0" TargetMode="External"/><Relationship Id="rId7" Type="http://schemas.openxmlformats.org/officeDocument/2006/relationships/hyperlink" Target="file:///C:\:x:\p\jailine_molina\ETA_C625HllHq039IKjiPiYB0fN2e6AZk6VQPgcqaULhEA%3fe=KKn9OI&amp;nav=MTVfezQ4MTE0MDBGLTRGREEtNDZFNi05MDM4LTI5QjMyOTlBQjlENn0" TargetMode="External"/><Relationship Id="rId12" Type="http://schemas.openxmlformats.org/officeDocument/2006/relationships/hyperlink" Target="file:///C:\:x:\p\jailine_molina\ETA_C625HllHq039IKjiPiYB0fN2e6AZk6VQPgcqaULhEA%3fe=8iTfG3&amp;nav=MTVfezZCRkM1RkY1LUM5RDYtNEYwRS05NkU0LTE2MDQwQjdDMjAwQX0" TargetMode="External"/><Relationship Id="rId17" Type="http://schemas.openxmlformats.org/officeDocument/2006/relationships/hyperlink" Target="file:///C:\:x:\p\jailine_molina\EckDIaZKb_pIkHzIsl5zTg8BvWwLk_xfLFAEQe_GchjiwA%3fe=Eh2WfK&amp;nav=MTVfezI2NTdERTUzLTYxMTItNDRFQi05MzEyLUUwNDQ2Nzg1OTI4RH0" TargetMode="External"/><Relationship Id="rId2" Type="http://schemas.openxmlformats.org/officeDocument/2006/relationships/hyperlink" Target="file:///C:\:x:\p\jailine_molina\ETA_C625HllHq039IKjiPiYB0fN2e6AZk6VQPgcqaULhEA%3fe=8iTfG3&amp;nav=MTVfezZCRkM1RkY1LUM5RDYtNEYwRS05NkU0LTE2MDQwQjdDMjAwQX0" TargetMode="External"/><Relationship Id="rId16" Type="http://schemas.openxmlformats.org/officeDocument/2006/relationships/hyperlink" Target="file:///C:\:x:\p\jailine_molina\EckDIaZKb_pIkHzIsl5zTg8BvWwLk_xfLFAEQe_GchjiwA%3fe=YBeOVS&amp;nav=MTVfe0FCNDUzOTgxLTY2QTMtNENEOC04MDhDLUI0MUVFNjhERjZBNn0" TargetMode="External"/><Relationship Id="rId20" Type="http://schemas.openxmlformats.org/officeDocument/2006/relationships/hyperlink" Target="../../../:x:/p/jailine_molina/EbBXOz7EQwZPrewT4akfSxQB81Te8GQtdBhbw_XLg6xYFw?e=qLVj8K&amp;nav=MTVfezkwQjYyQ0UyLTU3RUItNDBDMy1CNUFGLUE2OTY2M0FGRjk2NH0" TargetMode="External"/><Relationship Id="rId1" Type="http://schemas.openxmlformats.org/officeDocument/2006/relationships/hyperlink" Target="file:///C:\:x:\p\jailine_molina\ETA_C625HllHq039IKjiPiYB0fN2e6AZk6VQPgcqaULhEA%3fe=8iTfG3&amp;nav=MTVfezZCRkM1RkY1LUM5RDYtNEYwRS05NkU0LTE2MDQwQjdDMjAwQX0" TargetMode="External"/><Relationship Id="rId6" Type="http://schemas.openxmlformats.org/officeDocument/2006/relationships/hyperlink" Target="file:///C:\:x:\p\jailine_molina\ETA_C625HllHq039IKjiPiYB0fN2e6AZk6VQPgcqaULhEA%3fe=PmNphw&amp;nav=MTVfe0REMUMwNzJCLTNGMTMtNEVBNC04NEU2LUI5QTEzODYyODM5Mn0" TargetMode="External"/><Relationship Id="rId11" Type="http://schemas.openxmlformats.org/officeDocument/2006/relationships/hyperlink" Target="file:///C:\:x:\p\jailine_molina\ETA_C625HllHq039IKjiPiYB0fN2e6AZk6VQPgcqaULhEA%3fe=djTO9c&amp;nav=MTVfe0REODlGMEVCLTNCQTUtNDk0MS05QzVGLTc0QzdERUQzQUUwRH0" TargetMode="External"/><Relationship Id="rId24" Type="http://schemas.microsoft.com/office/2017/10/relationships/threadedComment" Target="../threadedComments/threadedComment3.xml"/><Relationship Id="rId5" Type="http://schemas.openxmlformats.org/officeDocument/2006/relationships/hyperlink" Target="file:///C:\:x:\p\jailine_molina\ETA_C625HllHq039IKjiPiYB0fN2e6AZk6VQPgcqaULhEA%3fe=TiEszt&amp;nav=MTVfe0FFM0EyNkQ2LTM3QjUtNDdDNi04MjlCLUVBOUM5N0M4NzdFMX0" TargetMode="External"/><Relationship Id="rId15" Type="http://schemas.openxmlformats.org/officeDocument/2006/relationships/hyperlink" Target="file:///C:\:x:\p\jailine_molina\EckDIaZKb_pIkHzIsl5zTg8BvWwLk_xfLFAEQe_GchjiwA%3fe=yajsp9&amp;nav=MTVfezVGOTA2MDhBLUI2NzItNDlBNC1CMjQyLTRCRkI4QzVBMEE0Nn0" TargetMode="External"/><Relationship Id="rId23" Type="http://schemas.openxmlformats.org/officeDocument/2006/relationships/comments" Target="../comments3.xml"/><Relationship Id="rId10" Type="http://schemas.openxmlformats.org/officeDocument/2006/relationships/hyperlink" Target="file:///C:\:x:\p\jailine_molina\ETA_C625HllHq039IKjiPiYB0fN2e6AZk6VQPgcqaULhEA%3fe=UrosYf&amp;nav=MTVfe0U3OUQyNkEyLTM4NTgtNDczOC04RUFDLTI4MzU1N0VENEJCRH0" TargetMode="External"/><Relationship Id="rId19" Type="http://schemas.openxmlformats.org/officeDocument/2006/relationships/hyperlink" Target="file:///C:\:x:\p\jailine_molina\EckDIaZKb_pIkHzIsl5zTg8BvWwLk_xfLFAEQe_GchjiwA%3fe=837ees&amp;nav=MTVfe0JCMkE4QjIxLTcwMTAtNEEyQy1CMzA0LTlFRDZFQUJGQzlFOH0" TargetMode="External"/><Relationship Id="rId4" Type="http://schemas.openxmlformats.org/officeDocument/2006/relationships/hyperlink" Target="file:///C:\:x:\p\jailine_molina\ETA_C625HllHq039IKjiPiYB0fN2e6AZk6VQPgcqaULhEA%3fe=qGD3UY&amp;nav=MTVfezQxREY4Qzk4LUE5NjQtNDAyMC1CQkRBLThBOEJENTdFODVDMn0" TargetMode="External"/><Relationship Id="rId9" Type="http://schemas.openxmlformats.org/officeDocument/2006/relationships/hyperlink" Target="file:///C:\:x:\p\jailine_molina\ETA_C625HllHq039IKjiPiYB0fN2e6AZk6VQPgcqaULhEA%3fe=Iezhd4&amp;nav=MTVfezgyN0EwRTlGLUM4RTctNDU0My05NjI2LUVFQjI2RDkyQTczNH0" TargetMode="External"/><Relationship Id="rId14" Type="http://schemas.openxmlformats.org/officeDocument/2006/relationships/hyperlink" Target="../../../:x:/p/jailine_molina/EckDIaZKb_pIkHzIsl5zTg8BvWwLk_xfLFAEQe_GchjiwA?e=6wfUMy&amp;nav=MTVfezNCNTBEOTRDLUIwNTQtNDZGQy05MDg2LTFGNjhCMzQ2RUE1Mn0" TargetMode="External"/><Relationship Id="rId22"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8" Type="http://schemas.openxmlformats.org/officeDocument/2006/relationships/hyperlink" Target="file:///C:\:x:\p\jailine_molina\ETA_C625HllHq039IKjiPiYB0fN2e6AZk6VQPgcqaULhEA%3fe=KKn9OI&amp;nav=MTVfezQ4MTE0MDBGLTRGREEtNDZFNi05MDM4LTI5QjMyOTlBQjlENn0" TargetMode="External"/><Relationship Id="rId13" Type="http://schemas.openxmlformats.org/officeDocument/2006/relationships/hyperlink" Target="file:///C:\:x:\p\jailine_molina\ETA_C625HllHq039IKjiPiYB0fN2e6AZk6VQPgcqaULhEA%3fe=8iTfG3&amp;nav=MTVfezZCRkM1RkY1LUM5RDYtNEYwRS05NkU0LTE2MDQwQjdDMjAwQX0" TargetMode="External"/><Relationship Id="rId18" Type="http://schemas.openxmlformats.org/officeDocument/2006/relationships/hyperlink" Target="file:///C:\:x:\p\jailine_molina\EckDIaZKb_pIkHzIsl5zTg8BvWwLk_xfLFAEQe_GchjiwA%3fe=Eh2WfK&amp;nav=MTVfezI2NTdERTUzLTYxMTItNDRFQi05MzEyLUUwNDQ2Nzg1OTI4RH0" TargetMode="External"/><Relationship Id="rId3" Type="http://schemas.openxmlformats.org/officeDocument/2006/relationships/hyperlink" Target="file:///C:\:x:\p\jailine_molina\ETA_C625HllHq039IKjiPiYB0fN2e6AZk6VQPgcqaULhEA%3fe=8iTfG3&amp;nav=MTVfezZCRkM1RkY1LUM5RDYtNEYwRS05NkU0LTE2MDQwQjdDMjAwQX0" TargetMode="External"/><Relationship Id="rId21" Type="http://schemas.openxmlformats.org/officeDocument/2006/relationships/vmlDrawing" Target="../drawings/vmlDrawing4.vml"/><Relationship Id="rId7" Type="http://schemas.openxmlformats.org/officeDocument/2006/relationships/hyperlink" Target="file:///C:\:x:\p\jailine_molina\ETA_C625HllHq039IKjiPiYB0fN2e6AZk6VQPgcqaULhEA%3fe=PmNphw&amp;nav=MTVfe0REMUMwNzJCLTNGMTMtNEVBNC04NEU2LUI5QTEzODYyODM5Mn0" TargetMode="External"/><Relationship Id="rId12" Type="http://schemas.openxmlformats.org/officeDocument/2006/relationships/hyperlink" Target="file:///C:\:x:\p\jailine_molina\ETA_C625HllHq039IKjiPiYB0fN2e6AZk6VQPgcqaULhEA%3fe=djTO9c&amp;nav=MTVfe0REODlGMEVCLTNCQTUtNDk0MS05QzVGLTc0QzdERUQzQUUwRH0" TargetMode="External"/><Relationship Id="rId17" Type="http://schemas.openxmlformats.org/officeDocument/2006/relationships/hyperlink" Target="file:///C:\:x:\p\jailine_molina\EckDIaZKb_pIkHzIsl5zTg8BvWwLk_xfLFAEQe_GchjiwA%3fe=YBeOVS&amp;nav=MTVfe0FCNDUzOTgxLTY2QTMtNENEOC04MDhDLUI0MUVFNjhERjZBNn0" TargetMode="External"/><Relationship Id="rId2" Type="http://schemas.openxmlformats.org/officeDocument/2006/relationships/hyperlink" Target="file:///C:\:x:\p\jailine_molina\ETA_C625HllHq039IKjiPiYB0fN2e6AZk6VQPgcqaULhEA%3fe=8iTfG3&amp;nav=MTVfezZCRkM1RkY1LUM5RDYtNEYwRS05NkU0LTE2MDQwQjdDMjAwQX0" TargetMode="External"/><Relationship Id="rId16" Type="http://schemas.openxmlformats.org/officeDocument/2006/relationships/hyperlink" Target="file:///C:\:x:\p\jailine_molina\EckDIaZKb_pIkHzIsl5zTg8BvWwLk_xfLFAEQe_GchjiwA%3fe=yajsp9&amp;nav=MTVfezVGOTA2MDhBLUI2NzItNDlBNC1CMjQyLTRCRkI4QzVBMEE0Nn0" TargetMode="External"/><Relationship Id="rId20" Type="http://schemas.openxmlformats.org/officeDocument/2006/relationships/hyperlink" Target="file:///C:\:x:\p\jailine_molina\EckDIaZKb_pIkHzIsl5zTg8BvWwLk_xfLFAEQe_GchjiwA%3fe=837ees&amp;nav=MTVfe0JCMkE4QjIxLTcwMTAtNEEyQy1CMzA0LTlFRDZFQUJGQzlFOH0" TargetMode="External"/><Relationship Id="rId1" Type="http://schemas.openxmlformats.org/officeDocument/2006/relationships/hyperlink" Target="file:///C:\:x:\p\jailine_molina\ETA_C625HllHq039IKjiPiYB0fN2e6AZk6VQPgcqaULhEA%3fe=1Ljf0a&amp;nav=MTVfezFEMDRDN0UyLUQxRDMtNDg3OS1CRUYzLTYyQTRCODU2QkUxNn0" TargetMode="External"/><Relationship Id="rId6" Type="http://schemas.openxmlformats.org/officeDocument/2006/relationships/hyperlink" Target="file:///C:\:x:\p\jailine_molina\ETA_C625HllHq039IKjiPiYB0fN2e6AZk6VQPgcqaULhEA%3fe=TiEszt&amp;nav=MTVfe0FFM0EyNkQ2LTM3QjUtNDdDNi04MjlCLUVBOUM5N0M4NzdFMX0" TargetMode="External"/><Relationship Id="rId11" Type="http://schemas.openxmlformats.org/officeDocument/2006/relationships/hyperlink" Target="file:///C:\:x:\p\jailine_molina\ETA_C625HllHq039IKjiPiYB0fN2e6AZk6VQPgcqaULhEA%3fe=UrosYf&amp;nav=MTVfe0U3OUQyNkEyLTM4NTgtNDczOC04RUFDLTI4MzU1N0VENEJCRH0" TargetMode="External"/><Relationship Id="rId5" Type="http://schemas.openxmlformats.org/officeDocument/2006/relationships/hyperlink" Target="file:///C:\:x:\p\jailine_molina\ETA_C625HllHq039IKjiPiYB0fN2e6AZk6VQPgcqaULhEA%3fe=qGD3UY&amp;nav=MTVfezQxREY4Qzk4LUE5NjQtNDAyMC1CQkRBLThBOEJENTdFODVDMn0" TargetMode="External"/><Relationship Id="rId15" Type="http://schemas.openxmlformats.org/officeDocument/2006/relationships/hyperlink" Target="../../../:x:/p/jailine_molina/EckDIaZKb_pIkHzIsl5zTg8BvWwLk_xfLFAEQe_GchjiwA?e=6wfUMy&amp;nav=MTVfezNCNTBEOTRDLUIwNTQtNDZGQy05MDg2LTFGNjhCMzQ2RUE1Mn0" TargetMode="External"/><Relationship Id="rId23" Type="http://schemas.microsoft.com/office/2017/10/relationships/threadedComment" Target="../threadedComments/threadedComment4.xml"/><Relationship Id="rId10" Type="http://schemas.openxmlformats.org/officeDocument/2006/relationships/hyperlink" Target="file:///C:\:x:\p\jailine_molina\ETA_C625HllHq039IKjiPiYB0fN2e6AZk6VQPgcqaULhEA%3fe=Iezhd4&amp;nav=MTVfezgyN0EwRTlGLUM4RTctNDU0My05NjI2LUVFQjI2RDkyQTczNH0" TargetMode="External"/><Relationship Id="rId19" Type="http://schemas.openxmlformats.org/officeDocument/2006/relationships/hyperlink" Target="file:///C:\:x:\p\jailine_molina\EckDIaZKb_pIkHzIsl5zTg8BvWwLk_xfLFAEQe_GchjiwA%3fe=ajEIZq&amp;nav=MTVfezg4NTcyQTNGLUUzMEUtNDg1MS04M0FGLTZFMEZDMzI4MUREMH0" TargetMode="External"/><Relationship Id="rId4" Type="http://schemas.openxmlformats.org/officeDocument/2006/relationships/hyperlink" Target="file:///C:\:x:\p\jailine_molina\ETA_C625HllHq039IKjiPiYB0fN2e6AZk6VQPgcqaULhEA%3fe=6ETFAJ&amp;nav=MTVfezg2QTVCNDk5LTZCQ0MtNEM1Ri04MzUzLUMxOTEzQUREMTQ0N30" TargetMode="External"/><Relationship Id="rId9" Type="http://schemas.openxmlformats.org/officeDocument/2006/relationships/hyperlink" Target="file:///C:\:x:\p\jailine_molina\ETA_C625HllHq039IKjiPiYB0fN2e6AZk6VQPgcqaULhEA%3fe=VHNAwp&amp;nav=MTVfezRBRjkzNkRBLURDNDItNDNBNC1BNTU3LTI0MkQ5RUZCRDlGNn0" TargetMode="External"/><Relationship Id="rId14" Type="http://schemas.openxmlformats.org/officeDocument/2006/relationships/hyperlink" Target="file:///C:\:x:\p\jailine_molina\EckDIaZKb_pIkHzIsl5zTg8BvWwLk_xfLFAEQe_GchjiwA%3fe=VP162p&amp;nav=MTVfezRCQzZGRjc5LUREM0EtNDk5Ny1BQjZGLUM5N0MyOEFCMEIwQX0" TargetMode="External"/><Relationship Id="rId22"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8" Type="http://schemas.openxmlformats.org/officeDocument/2006/relationships/hyperlink" Target="file:///C:\:x:\p\jailine_molina\ETA_C625HllHq039IKjiPiYB0fN2e6AZk6VQPgcqaULhEA%3fe=VHNAwp&amp;nav=MTVfezRBRjkzNkRBLURDNDItNDNBNC1BNTU3LTI0MkQ5RUZCRDlGNn0" TargetMode="External"/><Relationship Id="rId13" Type="http://schemas.openxmlformats.org/officeDocument/2006/relationships/hyperlink" Target="file:///C:\:x:\p\jailine_molina\EckDIaZKb_pIkHzIsl5zTg8BvWwLk_xfLFAEQe_GchjiwA%3fe=VP162p&amp;nav=MTVfezRCQzZGRjc5LUREM0EtNDk5Ny1BQjZGLUM5N0MyOEFCMEIwQX0" TargetMode="External"/><Relationship Id="rId18" Type="http://schemas.openxmlformats.org/officeDocument/2006/relationships/hyperlink" Target="file:///C:\:x:\p\jailine_molina\EckDIaZKb_pIkHzIsl5zTg8BvWwLk_xfLFAEQe_GchjiwA%3fe=ajEIZq&amp;nav=MTVfezg4NTcyQTNGLUUzMEUtNDg1MS04M0FGLTZFMEZDMzI4MUREMH0" TargetMode="External"/><Relationship Id="rId3" Type="http://schemas.openxmlformats.org/officeDocument/2006/relationships/hyperlink" Target="file:///C:\:x:\p\jailine_molina\ETA_C625HllHq039IKjiPiYB0fN2e6AZk6VQPgcqaULhEA%3fe=6ETFAJ&amp;nav=MTVfezg2QTVCNDk5LTZCQ0MtNEM1Ri04MzUzLUMxOTEzQUREMTQ0N30" TargetMode="External"/><Relationship Id="rId21" Type="http://schemas.openxmlformats.org/officeDocument/2006/relationships/comments" Target="../comments5.xml"/><Relationship Id="rId7" Type="http://schemas.openxmlformats.org/officeDocument/2006/relationships/hyperlink" Target="file:///C:\:x:\p\jailine_molina\ETA_C625HllHq039IKjiPiYB0fN2e6AZk6VQPgcqaULhEA%3fe=KKn9OI&amp;nav=MTVfezQ4MTE0MDBGLTRGREEtNDZFNi05MDM4LTI5QjMyOTlBQjlENn0" TargetMode="External"/><Relationship Id="rId12" Type="http://schemas.openxmlformats.org/officeDocument/2006/relationships/hyperlink" Target="file:///C:\:x:\p\jailine_molina\ETA_C625HllHq039IKjiPiYB0fN2e6AZk6VQPgcqaULhEA%3fe=8iTfG3&amp;nav=MTVfezZCRkM1RkY1LUM5RDYtNEYwRS05NkU0LTE2MDQwQjdDMjAwQX0" TargetMode="External"/><Relationship Id="rId17" Type="http://schemas.openxmlformats.org/officeDocument/2006/relationships/hyperlink" Target="file:///C:\:x:\p\jailine_molina\EckDIaZKb_pIkHzIsl5zTg8BvWwLk_xfLFAEQe_GchjiwA%3fe=Eh2WfK&amp;nav=MTVfezI2NTdERTUzLTYxMTItNDRFQi05MzEyLUUwNDQ2Nzg1OTI4RH0" TargetMode="External"/><Relationship Id="rId2" Type="http://schemas.openxmlformats.org/officeDocument/2006/relationships/hyperlink" Target="file:///C:\:x:\p\jailine_molina\ETA_C625HllHq039IKjiPiYB0fN2e6AZk6VQPgcqaULhEA%3fe=8iTfG3&amp;nav=MTVfezZCRkM1RkY1LUM5RDYtNEYwRS05NkU0LTE2MDQwQjdDMjAwQX0" TargetMode="External"/><Relationship Id="rId16" Type="http://schemas.openxmlformats.org/officeDocument/2006/relationships/hyperlink" Target="file:///C:\:x:\p\jailine_molina\EckDIaZKb_pIkHzIsl5zTg8BvWwLk_xfLFAEQe_GchjiwA%3fe=YBeOVS&amp;nav=MTVfe0FCNDUzOTgxLTY2QTMtNENEOC04MDhDLUI0MUVFNjhERjZBNn0" TargetMode="External"/><Relationship Id="rId20" Type="http://schemas.openxmlformats.org/officeDocument/2006/relationships/vmlDrawing" Target="../drawings/vmlDrawing5.vml"/><Relationship Id="rId1" Type="http://schemas.openxmlformats.org/officeDocument/2006/relationships/hyperlink" Target="file:///C:\:x:\p\jailine_molina\ETA_C625HllHq039IKjiPiYB0fN2e6AZk6VQPgcqaULhEA%3fe=8iTfG3&amp;nav=MTVfezZCRkM1RkY1LUM5RDYtNEYwRS05NkU0LTE2MDQwQjdDMjAwQX0" TargetMode="External"/><Relationship Id="rId6" Type="http://schemas.openxmlformats.org/officeDocument/2006/relationships/hyperlink" Target="file:///C:\:x:\p\jailine_molina\ETA_C625HllHq039IKjiPiYB0fN2e6AZk6VQPgcqaULhEA%3fe=PmNphw&amp;nav=MTVfe0REMUMwNzJCLTNGMTMtNEVBNC04NEU2LUI5QTEzODYyODM5Mn0" TargetMode="External"/><Relationship Id="rId11" Type="http://schemas.openxmlformats.org/officeDocument/2006/relationships/hyperlink" Target="file:///C:\:x:\p\jailine_molina\ETA_C625HllHq039IKjiPiYB0fN2e6AZk6VQPgcqaULhEA%3fe=djTO9c&amp;nav=MTVfe0REODlGMEVCLTNCQTUtNDk0MS05QzVGLTc0QzdERUQzQUUwRH0" TargetMode="External"/><Relationship Id="rId5" Type="http://schemas.openxmlformats.org/officeDocument/2006/relationships/hyperlink" Target="file:///C:\:x:\p\jailine_molina\ETA_C625HllHq039IKjiPiYB0fN2e6AZk6VQPgcqaULhEA%3fe=TiEszt&amp;nav=MTVfe0FFM0EyNkQ2LTM3QjUtNDdDNi04MjlCLUVBOUM5N0M4NzdFMX0" TargetMode="External"/><Relationship Id="rId15" Type="http://schemas.openxmlformats.org/officeDocument/2006/relationships/hyperlink" Target="file:///C:\:x:\p\jailine_molina\EckDIaZKb_pIkHzIsl5zTg8BvWwLk_xfLFAEQe_GchjiwA%3fe=yajsp9&amp;nav=MTVfezVGOTA2MDhBLUI2NzItNDlBNC1CMjQyLTRCRkI4QzVBMEE0Nn0" TargetMode="External"/><Relationship Id="rId10" Type="http://schemas.openxmlformats.org/officeDocument/2006/relationships/hyperlink" Target="file:///C:\:x:\p\jailine_molina\ETA_C625HllHq039IKjiPiYB0fN2e6AZk6VQPgcqaULhEA%3fe=UrosYf&amp;nav=MTVfe0U3OUQyNkEyLTM4NTgtNDczOC04RUFDLTI4MzU1N0VENEJCRH0" TargetMode="External"/><Relationship Id="rId19" Type="http://schemas.openxmlformats.org/officeDocument/2006/relationships/hyperlink" Target="file:///C:\:x:\p\jailine_molina\EckDIaZKb_pIkHzIsl5zTg8BvWwLk_xfLFAEQe_GchjiwA%3fe=837ees&amp;nav=MTVfe0JCMkE4QjIxLTcwMTAtNEEyQy1CMzA0LTlFRDZFQUJGQzlFOH0" TargetMode="External"/><Relationship Id="rId4" Type="http://schemas.openxmlformats.org/officeDocument/2006/relationships/hyperlink" Target="file:///C:\:x:\p\jailine_molina\ETA_C625HllHq039IKjiPiYB0fN2e6AZk6VQPgcqaULhEA%3fe=qGD3UY&amp;nav=MTVfezQxREY4Qzk4LUE5NjQtNDAyMC1CQkRBLThBOEJENTdFODVDMn0" TargetMode="External"/><Relationship Id="rId9" Type="http://schemas.openxmlformats.org/officeDocument/2006/relationships/hyperlink" Target="file:///C:\:x:\p\jailine_molina\ETA_C625HllHq039IKjiPiYB0fN2e6AZk6VQPgcqaULhEA%3fe=Iezhd4&amp;nav=MTVfezgyN0EwRTlGLUM4RTctNDU0My05NjI2LUVFQjI2RDkyQTczNH0" TargetMode="External"/><Relationship Id="rId14" Type="http://schemas.openxmlformats.org/officeDocument/2006/relationships/hyperlink" Target="../../../:x:/p/jailine_molina/EckDIaZKb_pIkHzIsl5zTg8BvWwLk_xfLFAEQe_GchjiwA?e=6wfUMy&amp;nav=MTVfezNCNTBEOTRDLUIwNTQtNDZGQy05MDg2LTFGNjhCMzQ2RUE1Mn0" TargetMode="External"/><Relationship Id="rId22"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8" Type="http://schemas.openxmlformats.org/officeDocument/2006/relationships/hyperlink" Target="file:///C:\:x:\p\jailine_molina\ETA_C625HllHq039IKjiPiYB0fN2e6AZk6VQPgcqaULhEA%3fe=UrosYf&amp;nav=MTVfe0U3OUQyNkEyLTM4NTgtNDczOC04RUFDLTI4MzU1N0VENEJCRH0" TargetMode="External"/><Relationship Id="rId13" Type="http://schemas.openxmlformats.org/officeDocument/2006/relationships/hyperlink" Target="file:///C:\:x:\p\jailine_molina\EckDIaZKb_pIkHzIsl5zTg8BvWwLk_xfLFAEQe_GchjiwA%3fe=YBeOVS&amp;nav=MTVfe0FCNDUzOTgxLTY2QTMtNENEOC04MDhDLUI0MUVFNjhERjZBNn0" TargetMode="External"/><Relationship Id="rId18" Type="http://schemas.openxmlformats.org/officeDocument/2006/relationships/comments" Target="../comments6.xml"/><Relationship Id="rId3" Type="http://schemas.openxmlformats.org/officeDocument/2006/relationships/hyperlink" Target="file:///C:\:x:\p\jailine_molina\ETA_C625HllHq039IKjiPiYB0fN2e6AZk6VQPgcqaULhEA%3fe=TiEszt&amp;nav=MTVfe0FFM0EyNkQ2LTM3QjUtNDdDNi04MjlCLUVBOUM5N0M4NzdFMX0" TargetMode="External"/><Relationship Id="rId7" Type="http://schemas.openxmlformats.org/officeDocument/2006/relationships/hyperlink" Target="file:///C:\:x:\p\jailine_molina\ETA_C625HllHq039IKjiPiYB0fN2e6AZk6VQPgcqaULhEA%3fe=Iezhd4&amp;nav=MTVfezgyN0EwRTlGLUM4RTctNDU0My05NjI2LUVFQjI2RDkyQTczNH0" TargetMode="External"/><Relationship Id="rId12" Type="http://schemas.openxmlformats.org/officeDocument/2006/relationships/hyperlink" Target="file:///C:\:x:\p\jailine_molina\EckDIaZKb_pIkHzIsl5zTg8BvWwLk_xfLFAEQe_GchjiwA%3fe=yajsp9&amp;nav=MTVfezVGOTA2MDhBLUI2NzItNDlBNC1CMjQyLTRCRkI4QzVBMEE0Nn0" TargetMode="External"/><Relationship Id="rId17" Type="http://schemas.openxmlformats.org/officeDocument/2006/relationships/vmlDrawing" Target="../drawings/vmlDrawing6.vml"/><Relationship Id="rId2" Type="http://schemas.openxmlformats.org/officeDocument/2006/relationships/hyperlink" Target="file:///C:\:x:\p\jailine_molina\ETA_C625HllHq039IKjiPiYB0fN2e6AZk6VQPgcqaULhEA%3fe=qGD3UY&amp;nav=MTVfezQxREY4Qzk4LUE5NjQtNDAyMC1CQkRBLThBOEJENTdFODVDMn0" TargetMode="External"/><Relationship Id="rId16" Type="http://schemas.openxmlformats.org/officeDocument/2006/relationships/hyperlink" Target="file:///C:\:x:\p\jailine_molina\EckDIaZKb_pIkHzIsl5zTg8BvWwLk_xfLFAEQe_GchjiwA%3fe=ajEIZq&amp;nav=MTVfezg4NTcyQTNGLUUzMEUtNDg1MS04M0FGLTZFMEZDMzI4MUREMH0" TargetMode="External"/><Relationship Id="rId1" Type="http://schemas.openxmlformats.org/officeDocument/2006/relationships/hyperlink" Target="file:///C:\:x:\p\jailine_molina\ETA_C625HllHq039IKjiPiYB0fN2e6AZk6VQPgcqaULhEA%3fe=6ETFAJ&amp;nav=MTVfezg2QTVCNDk5LTZCQ0MtNEM1Ri04MzUzLUMxOTEzQUREMTQ0N30" TargetMode="External"/><Relationship Id="rId6" Type="http://schemas.openxmlformats.org/officeDocument/2006/relationships/hyperlink" Target="file:///C:\:x:\p\jailine_molina\ETA_C625HllHq039IKjiPiYB0fN2e6AZk6VQPgcqaULhEA%3fe=VHNAwp&amp;nav=MTVfezRBRjkzNkRBLURDNDItNDNBNC1BNTU3LTI0MkQ5RUZCRDlGNn0" TargetMode="External"/><Relationship Id="rId11" Type="http://schemas.openxmlformats.org/officeDocument/2006/relationships/hyperlink" Target="file:///C:\:x:\p\jailine_molina\EckDIaZKb_pIkHzIsl5zTg8BvWwLk_xfLFAEQe_GchjiwA%3fe=VP162p&amp;nav=MTVfezRCQzZGRjc5LUREM0EtNDk5Ny1BQjZGLUM5N0MyOEFCMEIwQX0" TargetMode="External"/><Relationship Id="rId5" Type="http://schemas.openxmlformats.org/officeDocument/2006/relationships/hyperlink" Target="file:///C:\:x:\p\jailine_molina\ETA_C625HllHq039IKjiPiYB0fN2e6AZk6VQPgcqaULhEA%3fe=KKn9OI&amp;nav=MTVfezQ4MTE0MDBGLTRGREEtNDZFNi05MDM4LTI5QjMyOTlBQjlENn0" TargetMode="External"/><Relationship Id="rId15" Type="http://schemas.openxmlformats.org/officeDocument/2006/relationships/hyperlink" Target="file:///C:\:x:\p\jailine_molina\EckDIaZKb_pIkHzIsl5zTg8BvWwLk_xfLFAEQe_GchjiwA%3fe=837ees&amp;nav=MTVfe0JCMkE4QjIxLTcwMTAtNEEyQy1CMzA0LTlFRDZFQUJGQzlFOH0" TargetMode="External"/><Relationship Id="rId10" Type="http://schemas.openxmlformats.org/officeDocument/2006/relationships/hyperlink" Target="../../../:x:/p/jailine_molina/EckDIaZKb_pIkHzIsl5zTg8BvWwLk_xfLFAEQe_GchjiwA?e=6wfUMy&amp;nav=MTVfezNCNTBEOTRDLUIwNTQtNDZGQy05MDg2LTFGNjhCMzQ2RUE1Mn0" TargetMode="External"/><Relationship Id="rId19" Type="http://schemas.microsoft.com/office/2017/10/relationships/threadedComment" Target="../threadedComments/threadedComment6.xml"/><Relationship Id="rId4" Type="http://schemas.openxmlformats.org/officeDocument/2006/relationships/hyperlink" Target="file:///C:\:x:\p\jailine_molina\ETA_C625HllHq039IKjiPiYB0fN2e6AZk6VQPgcqaULhEA%3fe=PmNphw&amp;nav=MTVfe0REMUMwNzJCLTNGMTMtNEVBNC04NEU2LUI5QTEzODYyODM5Mn0" TargetMode="External"/><Relationship Id="rId9" Type="http://schemas.openxmlformats.org/officeDocument/2006/relationships/hyperlink" Target="file:///C:\:x:\p\jailine_molina\ETA_C625HllHq039IKjiPiYB0fN2e6AZk6VQPgcqaULhEA%3fe=djTO9c&amp;nav=MTVfe0REODlGMEVCLTNCQTUtNDk0MS05QzVGLTc0QzdERUQzQUUwRH0" TargetMode="External"/><Relationship Id="rId14" Type="http://schemas.openxmlformats.org/officeDocument/2006/relationships/hyperlink" Target="file:///C:\:x:\p\jailine_molina\EckDIaZKb_pIkHzIsl5zTg8BvWwLk_xfLFAEQe_GchjiwA%3fe=Eh2WfK&amp;nav=MTVfezI2NTdERTUzLTYxMTItNDRFQi05MzEyLUUwNDQ2Nzg1OTI4RH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x:/p/jailine_molina/EckDIaZKb_pIkHzIsl5zTg8BvWwLk_xfLFAEQe_GchjiwA?e=6wfUMy&amp;nav=MTVfezNCNTBEOTRDLUIwNTQtNDZGQy05MDg2LTFGNjhCMzQ2RUE1Mn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file:///C:\:x:\p\jailine_molina\EckDIaZKb_pIkHzIsl5zTg8BvWwLk_xfLFAEQe_GchjiwA%3fe=Eh2WfK&amp;nav=MTVfezI2NTdERTUzLTYxMTItNDRFQi05MzEyLUUwNDQ2Nzg1OTI4RH0"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file:///C:\:x:\p\jailine_molina\EckDIaZKb_pIkHzIsl5zTg8BvWwLk_xfLFAEQe_GchjiwA%3fe=YBeOVS&amp;nav=MTVfe0FCNDUzOTgxLTY2QTMtNENEOC04MDhDLUI0MUVFNjhERjZBNn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file:///C:\:x:\p\jailine_molina\EckDIaZKb_pIkHzIsl5zTg8BvWwLk_xfLFAEQe_GchjiwA%3fe=yajsp9&amp;nav=MTVfezVGOTA2MDhBLUI2NzItNDlBNC1CMjQyLTRCRkI4QzVBMEE0Nn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file:///C:\:x:\p\jailine_molina\EckDIaZKb_pIkHzIsl5zTg8BvWwLk_xfLFAEQe_GchjiwA%3fe=VP162p&amp;nav=MTVfezRCQzZGRjc5LUREM0EtNDk5Ny1BQjZGLUM5N0MyOEFCMEIwQX0"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file:///C:\:x:\p\jailine_molina\EckDIaZKb_pIkHzIsl5zTg8BvWwLk_xfLFAEQe_GchjiwA%3fe=ajEIZq&amp;nav=MTVfezg4NTcyQTNGLUUzMEUtNDg1MS04M0FGLTZFMEZDMzI4MUREMH0"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file:///C:\:x:\p\jailine_molina\EckDIaZKb_pIkHzIsl5zTg8BvWwLk_xfLFAEQe_GchjiwA%3fe=lyFWjV&amp;nav=MTVfezRBOEE2OTNFLUIzMTQtNDZFQS04RjlCLTlENTI0QThBQTFFNn0" TargetMode="External"/><Relationship Id="rId13" Type="http://schemas.openxmlformats.org/officeDocument/2006/relationships/hyperlink" Target="file:///C:\:x:\p\jailine_molina\EckDIaZKb_pIkHzIsl5zTg8BvWwLk_xfLFAEQe_GchjiwA%3fe=hlvwDW&amp;nav=MTVfezFEMDRDN0UyLUQxRDMtNDg3OS1CRUYzLTYyQTRCODU2QkUxNn0" TargetMode="External"/><Relationship Id="rId3" Type="http://schemas.openxmlformats.org/officeDocument/2006/relationships/hyperlink" Target="file:///C:\:x:\p\jailine_molina\EckDIaZKb_pIkHzIsl5zTg8BvWwLk_xfLFAEQe_GchjiwA%3fe=d1XjOl&amp;nav=MTVfezhCMTY2NDdGLTA4MUItNDVDQy04OURDLTlCQ0IzNDMwOUU5NX0" TargetMode="External"/><Relationship Id="rId7" Type="http://schemas.openxmlformats.org/officeDocument/2006/relationships/hyperlink" Target="file:///C:\:x:\p\jailine_molina\EckDIaZKb_pIkHzIsl5zTg8BvWwLk_xfLFAEQe_GchjiwA%3fe=zs5uff&amp;nav=MTVfezBDRThDOEFBLTJCN0UtNDRFRi1BNjE5LUU0Nzg0RjdDMTM3OX0" TargetMode="External"/><Relationship Id="rId12" Type="http://schemas.openxmlformats.org/officeDocument/2006/relationships/hyperlink" Target="file:///C:\:x:\p\jailine_molina\EckDIaZKb_pIkHzIsl5zTg8BvWwLk_xfLFAEQe_GchjiwA%3fe=bMOUI5&amp;nav=MTVfezZCRkM1RkY1LUM5RDYtNEYwRS05NkU0LTE2MDQwQjdDMjAwQX0" TargetMode="External"/><Relationship Id="rId2" Type="http://schemas.openxmlformats.org/officeDocument/2006/relationships/hyperlink" Target="file:///C:\:x:\p\jailine_molina\EckDIaZKb_pIkHzIsl5zTg8BvWwLk_xfLFAEQe_GchjiwA%3fe=A1vlYo&amp;nav=MTVfezZEMURBMzNBLUM5QTAtNDRBMC04NDhELTQzMjIyOUFBMkIzRn0" TargetMode="External"/><Relationship Id="rId16" Type="http://schemas.microsoft.com/office/2017/10/relationships/threadedComment" Target="../threadedComments/threadedComment7.xml"/><Relationship Id="rId1" Type="http://schemas.openxmlformats.org/officeDocument/2006/relationships/hyperlink" Target="../../../:x:/p/jailine_molina/EbBXOz7EQwZPrewT4akfSxQB81Te8GQtdBhbw_XLg6xYFw?e=fRMxuB&amp;nav=MTVfezY0RDQ1RDI3LUY5M0QtNDY1RS1BNjk0LUVCQjRBNURDMDE4Mn0" TargetMode="External"/><Relationship Id="rId6" Type="http://schemas.openxmlformats.org/officeDocument/2006/relationships/hyperlink" Target="file:///C:\:x:\p\jailine_molina\EckDIaZKb_pIkHzIsl5zTg8BvWwLk_xfLFAEQe_GchjiwA%3fe=zs5uff&amp;nav=MTVfezBDRThDOEFBLTJCN0UtNDRFRi1BNjE5LUU0Nzg0RjdDMTM3OX0" TargetMode="External"/><Relationship Id="rId11" Type="http://schemas.openxmlformats.org/officeDocument/2006/relationships/hyperlink" Target="file:///C:\:x:\p\jailine_molina\EckDIaZKb_pIkHzIsl5zTg8BvWwLk_xfLFAEQe_GchjiwA%3fe=bMOUI5&amp;nav=MTVfezZCRkM1RkY1LUM5RDYtNEYwRS05NkU0LTE2MDQwQjdDMjAwQX0" TargetMode="External"/><Relationship Id="rId5" Type="http://schemas.openxmlformats.org/officeDocument/2006/relationships/hyperlink" Target="file:///C:\:x:\p\jailine_molina\EckDIaZKb_pIkHzIsl5zTg8BvWwLk_xfLFAEQe_GchjiwA%3fe=Zle4Uk&amp;nav=MTVfezYwODFERTgxLThGOEQtNDI3Qi1BN0JDLTczM0Q2RkNBNzQ3MX0" TargetMode="External"/><Relationship Id="rId15" Type="http://schemas.openxmlformats.org/officeDocument/2006/relationships/comments" Target="../comments7.xml"/><Relationship Id="rId10" Type="http://schemas.openxmlformats.org/officeDocument/2006/relationships/hyperlink" Target="file:///C:\:x:\p\jailine_molina\EckDIaZKb_pIkHzIsl5zTg8BvWwLk_xfLFAEQe_GchjiwA%3fe=lvycvy&amp;nav=MTVfezZBNEEyQTkxLUVGMjEtNDUxQy1CNjRDLTVFM0JDMEU0RkI3OX0" TargetMode="External"/><Relationship Id="rId4" Type="http://schemas.openxmlformats.org/officeDocument/2006/relationships/hyperlink" Target="../../../:x:/p/jailine_molina/EbBXOz7EQwZPrewT4akfSxQB81Te8GQtdBhbw_XLg6xYFw?e=j0fMFS&amp;nav=MTVfezJGNUY5RDkxLTIwNjMtNENCNi05MERFLTkxNDBCOEQyMkM0QX0" TargetMode="External"/><Relationship Id="rId9" Type="http://schemas.openxmlformats.org/officeDocument/2006/relationships/hyperlink" Target="file:///C:\:x:\p\jailine_molina\EckDIaZKb_pIkHzIsl5zTg8BvWwLk_xfLFAEQe_GchjiwA%3fe=lvycvy&amp;nav=MTVfezZBNEEyQTkxLUVGMjEtNDUxQy1CNjRDLTVFM0JDMEU0RkI3OX0" TargetMode="External"/><Relationship Id="rId14" Type="http://schemas.openxmlformats.org/officeDocument/2006/relationships/vmlDrawing" Target="../drawings/vmlDrawing7.vml"/></Relationships>
</file>

<file path=xl/worksheets/_rels/sheet26.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file:///C:\:x:\p\jailine_molina\EckDIaZKb_pIkHzIsl5zTg8BvWwLk_xfLFAEQe_GchjiwA%3fe=lvycvy&amp;nav=MTVfezZBNEEyQTkxLUVGMjEtNDUxQy1CNjRDLTVFM0JDMEU0RkI3OX0" TargetMode="External"/><Relationship Id="rId7" Type="http://schemas.openxmlformats.org/officeDocument/2006/relationships/vmlDrawing" Target="../drawings/vmlDrawing8.vml"/><Relationship Id="rId2" Type="http://schemas.openxmlformats.org/officeDocument/2006/relationships/hyperlink" Target="file:///C:\:x:\p\jailine_molina\EckDIaZKb_pIkHzIsl5zTg8BvWwLk_xfLFAEQe_GchjiwA%3fe=lvycvy&amp;nav=MTVfezZBNEEyQTkxLUVGMjEtNDUxQy1CNjRDLTVFM0JDMEU0RkI3OX0" TargetMode="External"/><Relationship Id="rId1" Type="http://schemas.openxmlformats.org/officeDocument/2006/relationships/hyperlink" Target="file:///C:\:x:\p\jailine_molina\EckDIaZKb_pIkHzIsl5zTg8BvWwLk_xfLFAEQe_GchjiwA%3fe=lyFWjV&amp;nav=MTVfezRBOEE2OTNFLUIzMTQtNDZFQS04RjlCLTlENTI0QThBQTFFNn0" TargetMode="External"/><Relationship Id="rId6" Type="http://schemas.openxmlformats.org/officeDocument/2006/relationships/hyperlink" Target="file:///C:\:x:\p\jailine_molina\EckDIaZKb_pIkHzIsl5zTg8BvWwLk_xfLFAEQe_GchjiwA%3fe=hlvwDW&amp;nav=MTVfezFEMDRDN0UyLUQxRDMtNDg3OS1CRUYzLTYyQTRCODU2QkUxNn0" TargetMode="External"/><Relationship Id="rId5" Type="http://schemas.openxmlformats.org/officeDocument/2006/relationships/hyperlink" Target="file:///C:\:x:\p\jailine_molina\EckDIaZKb_pIkHzIsl5zTg8BvWwLk_xfLFAEQe_GchjiwA%3fe=bMOUI5&amp;nav=MTVfezZCRkM1RkY1LUM5RDYtNEYwRS05NkU0LTE2MDQwQjdDMjAwQX0" TargetMode="External"/><Relationship Id="rId4" Type="http://schemas.openxmlformats.org/officeDocument/2006/relationships/hyperlink" Target="file:///C:\:x:\p\jailine_molina\EckDIaZKb_pIkHzIsl5zTg8BvWwLk_xfLFAEQe_GchjiwA%3fe=bMOUI5&amp;nav=MTVfezZCRkM1RkY1LUM5RDYtNEYwRS05NkU0LTE2MDQwQjdDMjAwQX0" TargetMode="External"/><Relationship Id="rId9" Type="http://schemas.microsoft.com/office/2017/10/relationships/threadedComment" Target="../threadedComments/threadedComment8.xml"/></Relationships>
</file>

<file path=xl/worksheets/_rels/sheet27.xml.rels><?xml version="1.0" encoding="UTF-8" standalone="yes"?>
<Relationships xmlns="http://schemas.openxmlformats.org/package/2006/relationships"><Relationship Id="rId8" Type="http://schemas.microsoft.com/office/2017/10/relationships/threadedComment" Target="../threadedComments/threadedComment9.xml"/><Relationship Id="rId3" Type="http://schemas.openxmlformats.org/officeDocument/2006/relationships/hyperlink" Target="file:///C:\:x:\p\jailine_molina\EckDIaZKb_pIkHzIsl5zTg8BvWwLk_xfLFAEQe_GchjiwA%3fe=bMOUI5&amp;nav=MTVfezZCRkM1RkY1LUM5RDYtNEYwRS05NkU0LTE2MDQwQjdDMjAwQX0" TargetMode="External"/><Relationship Id="rId7" Type="http://schemas.openxmlformats.org/officeDocument/2006/relationships/comments" Target="../comments9.xml"/><Relationship Id="rId2" Type="http://schemas.openxmlformats.org/officeDocument/2006/relationships/hyperlink" Target="file:///C:\:x:\p\jailine_molina\EckDIaZKb_pIkHzIsl5zTg8BvWwLk_xfLFAEQe_GchjiwA%3fe=lvycvy&amp;nav=MTVfezZBNEEyQTkxLUVGMjEtNDUxQy1CNjRDLTVFM0JDMEU0RkI3OX0" TargetMode="External"/><Relationship Id="rId1" Type="http://schemas.openxmlformats.org/officeDocument/2006/relationships/hyperlink" Target="file:///C:\:x:\p\jailine_molina\EckDIaZKb_pIkHzIsl5zTg8BvWwLk_xfLFAEQe_GchjiwA%3fe=lvycvy&amp;nav=MTVfezZBNEEyQTkxLUVGMjEtNDUxQy1CNjRDLTVFM0JDMEU0RkI3OX0" TargetMode="External"/><Relationship Id="rId6" Type="http://schemas.openxmlformats.org/officeDocument/2006/relationships/vmlDrawing" Target="../drawings/vmlDrawing9.vml"/><Relationship Id="rId5" Type="http://schemas.openxmlformats.org/officeDocument/2006/relationships/hyperlink" Target="file:///C:\:x:\p\jailine_molina\EckDIaZKb_pIkHzIsl5zTg8BvWwLk_xfLFAEQe_GchjiwA%3fe=hlvwDW&amp;nav=MTVfezFEMDRDN0UyLUQxRDMtNDg3OS1CRUYzLTYyQTRCODU2QkUxNn0" TargetMode="External"/><Relationship Id="rId4" Type="http://schemas.openxmlformats.org/officeDocument/2006/relationships/hyperlink" Target="file:///C:\:x:\p\jailine_molina\EckDIaZKb_pIkHzIsl5zTg8BvWwLk_xfLFAEQe_GchjiwA%3fe=bMOUI5&amp;nav=MTVfezZCRkM1RkY1LUM5RDYtNEYwRS05NkU0LTE2MDQwQjdDMjAwQX0"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file:///C:\:x:\p\jailine_molina\EckDIaZKb_pIkHzIsl5zTg8BvWwLk_xfLFAEQe_GchjiwA%3fe=hlvwDW&amp;nav=MTVfezFEMDRDN0UyLUQxRDMtNDg3OS1CRUYzLTYyQTRCODU2QkUxNn0" TargetMode="External"/><Relationship Id="rId2" Type="http://schemas.openxmlformats.org/officeDocument/2006/relationships/hyperlink" Target="file:///C:\:x:\p\jailine_molina\EckDIaZKb_pIkHzIsl5zTg8BvWwLk_xfLFAEQe_GchjiwA%3fe=bMOUI5&amp;nav=MTVfezZCRkM1RkY1LUM5RDYtNEYwRS05NkU0LTE2MDQwQjdDMjAwQX0" TargetMode="External"/><Relationship Id="rId1" Type="http://schemas.openxmlformats.org/officeDocument/2006/relationships/hyperlink" Target="file:///C:\:x:\p\jailine_molina\EckDIaZKb_pIkHzIsl5zTg8BvWwLk_xfLFAEQe_GchjiwA%3fe=bMOUI5&amp;nav=MTVfezZCRkM1RkY1LUM5RDYtNEYwRS05NkU0LTE2MDQwQjdDMjAwQX0" TargetMode="External"/><Relationship Id="rId6" Type="http://schemas.microsoft.com/office/2017/10/relationships/threadedComment" Target="../threadedComments/threadedComment10.xm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x:/p/jailine_molina/EbBXOz7EQwZPrewT4akfSxQB81Te8GQtdBhbw_XLg6xYFw?e=j0fMFS&amp;nav=MTVfezJGNUY5RDkxLTIwNjMtNENCNi05MERFLTkxNDBCOEQyMkM0QX0" TargetMode="External"/><Relationship Id="rId1" Type="http://schemas.openxmlformats.org/officeDocument/2006/relationships/hyperlink" Target="file:///C:\:x:\p\jailine_molina\EckDIaZKb_pIkHzIsl5zTg8BvWwLk_xfLFAEQe_GchjiwA%3fe=d1XjOl&amp;nav=MTVfezhCMTY2NDdGLTA4MUItNDVDQy04OURDLTlCQ0IzNDMwOUU5NX0"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3" Type="http://schemas.openxmlformats.org/officeDocument/2006/relationships/hyperlink" Target="../../../:x:/p/jailine_molina/EbBXOz7EQwZPrewT4akfSxQB81Te8GQtdBhbw_XLg6xYFw?e=CaOJMR&amp;nav=MTVfezc0NDlFOUIyLTM2ODMtNEJGOC04NzEzLUU4RTU5RUVDOUE5RH0" TargetMode="External"/><Relationship Id="rId2" Type="http://schemas.openxmlformats.org/officeDocument/2006/relationships/hyperlink" Target="../../../:x:/p/jailine_molina/EbBXOz7EQwZPrewT4akfSxQB81Te8GQtdBhbw_XLg6xYFw?e=ttRlcV&amp;nav=MTVfe0U5MkY4QkNBLUVEQjItNEUxNy05MUVFLUM3QUQzQjY3RDIyNX0" TargetMode="External"/><Relationship Id="rId1" Type="http://schemas.openxmlformats.org/officeDocument/2006/relationships/hyperlink" Target="../../../:x:/p/jailine_molina/EbBXOz7EQwZPrewT4akfSxQB81Te8GQtdBhbw_XLg6xYFw?e=k89QXh&amp;nav=MTVfezk0RUQ3MEE4LUM0NjQtNEFGOC04MjExLTMxNjExQ0Q2NDc4Nn0" TargetMode="External"/><Relationship Id="rId6" Type="http://schemas.openxmlformats.org/officeDocument/2006/relationships/hyperlink" Target="../../../:x:/p/jailine_molina/EbBXOz7EQwZPrewT4akfSxQB81Te8GQtdBhbw_XLg6xYFw?e=VRWDEP&amp;nav=MTVfezYwOEVFNzdDLTI2MUMtNEI0OS1CMzFFLURBMDNFMTkzNjVDMn0" TargetMode="External"/><Relationship Id="rId5" Type="http://schemas.openxmlformats.org/officeDocument/2006/relationships/hyperlink" Target="../../../:x:/p/jailine_molina/EbBXOz7EQwZPrewT4akfSxQB81Te8GQtdBhbw_XLg6xYFw?e=QVLm5J&amp;nav=MTVfezBGMURFNzU4LUNCNjUtNDc1MC04QjVFLUE4MUU4RUEzMDkyQn0" TargetMode="External"/><Relationship Id="rId4" Type="http://schemas.openxmlformats.org/officeDocument/2006/relationships/hyperlink" Target="../../../:x:/p/jailine_molina/EbBXOz7EQwZPrewT4akfSxQB81Te8GQtdBhbw_XLg6xYFw?e=EacPO3&amp;nav=MTVfe0M2NDU3RjU5LUNEQjktNDNGNy04REZDLTdBQzlFOTY4RkNBMH0" TargetMode="Externa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hyperlink" Target="file:///C:\:x:\p\jailine_molina\EckDIaZKb_pIkHzIsl5zTg8BvWwLk_xfLFAEQe_GchjiwA%3fe=zs5uff&amp;nav=MTVfezBDRThDOEFBLTJCN0UtNDRFRi1BNjE5LUU0Nzg0RjdDMTM3OX0" TargetMode="External"/><Relationship Id="rId1" Type="http://schemas.openxmlformats.org/officeDocument/2006/relationships/hyperlink" Target="file:///C:\:x:\p\jailine_molina\EckDIaZKb_pIkHzIsl5zTg8BvWwLk_xfLFAEQe_GchjiwA%3fe=zs5uff&amp;nav=MTVfezBDRThDOEFBLTJCN0UtNDRFRi1BNjE5LUU0Nzg0RjdDMTM3OX0" TargetMode="External"/><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13" Type="http://schemas.openxmlformats.org/officeDocument/2006/relationships/hyperlink" Target="file:///C:\:x:\p\jailine_molina\ETA_C625HllHq039IKjiPiYB0fN2e6AZk6VQPgcqaULhEA%3fe=Iezhd4&amp;nav=MTVfezgyN0EwRTlGLUM4RTctNDU0My05NjI2LUVFQjI2RDkyQTczNH0" TargetMode="External"/><Relationship Id="rId18" Type="http://schemas.openxmlformats.org/officeDocument/2006/relationships/hyperlink" Target="../../../:x:/p/jailine_molina/EckDIaZKb_pIkHzIsl5zTg8BvWwLk_xfLFAEQe_GchjiwA?e=6wfUMy&amp;nav=MTVfezNCNTBEOTRDLUIwNTQtNDZGQy05MDg2LTFGNjhCMzQ2RUE1Mn0" TargetMode="External"/><Relationship Id="rId26" Type="http://schemas.openxmlformats.org/officeDocument/2006/relationships/hyperlink" Target="file:///C:\:x:\p\jailine_molina\EckDIaZKb_pIkHzIsl5zTg8BvWwLk_xfLFAEQe_GchjiwA%3fe=A1vlYo&amp;nav=MTVfezZEMURBMzNBLUM5QTAtNDRBMC04NDhELTQzMjIyOUFBMkIzRn0" TargetMode="External"/><Relationship Id="rId39" Type="http://schemas.openxmlformats.org/officeDocument/2006/relationships/comments" Target="../comments16.xml"/><Relationship Id="rId21" Type="http://schemas.openxmlformats.org/officeDocument/2006/relationships/hyperlink" Target="file:///C:\:x:\p\jailine_molina\EckDIaZKb_pIkHzIsl5zTg8BvWwLk_xfLFAEQe_GchjiwA%3fe=Eh2WfK&amp;nav=MTVfezI2NTdERTUzLTYxMTItNDRFQi05MzEyLUUwNDQ2Nzg1OTI4RH0" TargetMode="External"/><Relationship Id="rId34" Type="http://schemas.openxmlformats.org/officeDocument/2006/relationships/hyperlink" Target="file:///C:\:x:\p\jailine_molina\EckDIaZKb_pIkHzIsl5zTg8BvWwLk_xfLFAEQe_GchjiwA%3fe=lvycvy&amp;nav=MTVfezZBNEEyQTkxLUVGMjEtNDUxQy1CNjRDLTVFM0JDMEU0RkI3OX0" TargetMode="External"/><Relationship Id="rId7" Type="http://schemas.openxmlformats.org/officeDocument/2006/relationships/hyperlink" Target="file:///C:\:x:\p\jailine_molina\ETA_C625HllHq039IKjiPiYB0fN2e6AZk6VQPgcqaULhEA%3fe=6ETFAJ&amp;nav=MTVfezg2QTVCNDk5LTZCQ0MtNEM1Ri04MzUzLUMxOTEzQUREMTQ0N30" TargetMode="External"/><Relationship Id="rId12" Type="http://schemas.openxmlformats.org/officeDocument/2006/relationships/hyperlink" Target="file:///C:\:x:\p\jailine_molina\ETA_C625HllHq039IKjiPiYB0fN2e6AZk6VQPgcqaULhEA%3fe=VHNAwp&amp;nav=MTVfezRBRjkzNkRBLURDNDItNDNBNC1BNTU3LTI0MkQ5RUZCRDlGNn0" TargetMode="External"/><Relationship Id="rId17" Type="http://schemas.openxmlformats.org/officeDocument/2006/relationships/hyperlink" Target="file:///C:\:x:\p\jailine_molina\EckDIaZKb_pIkHzIsl5zTg8BvWwLk_xfLFAEQe_GchjiwA%3fe=VP162p&amp;nav=MTVfezRCQzZGRjc5LUREM0EtNDk5Ny1BQjZGLUM5N0MyOEFCMEIwQX0" TargetMode="External"/><Relationship Id="rId25" Type="http://schemas.openxmlformats.org/officeDocument/2006/relationships/hyperlink" Target="../../../:x:/p/jailine_molina/EbBXOz7EQwZPrewT4akfSxQB81Te8GQtdBhbw_XLg6xYFw?e=ZPa4qS&amp;nav=MTVfezY0RDQ1RDI3LUY5M0QtNDY1RS1BNjk0LUVCQjRBNURDMDE4Mn0" TargetMode="External"/><Relationship Id="rId33" Type="http://schemas.openxmlformats.org/officeDocument/2006/relationships/hyperlink" Target="file:///C:\:x:\p\jailine_molina\EckDIaZKb_pIkHzIsl5zTg8BvWwLk_xfLFAEQe_GchjiwA%3fe=lvycvy&amp;nav=MTVfezZBNEEyQTkxLUVGMjEtNDUxQy1CNjRDLTVFM0JDMEU0RkI3OX0" TargetMode="External"/><Relationship Id="rId38" Type="http://schemas.openxmlformats.org/officeDocument/2006/relationships/vmlDrawing" Target="../drawings/vmlDrawing16.vml"/><Relationship Id="rId2" Type="http://schemas.openxmlformats.org/officeDocument/2006/relationships/hyperlink" Target="../../../:x:/p/jailine_molina/EbBXOz7EQwZPrewT4akfSxQB81Te8GQtdBhbw_XLg6xYFw?e=9TiXt5&amp;nav=MTVfezY4RUEzNkIyLUQ3RUQtNDRFMC1BQUM5LUQwREUzNzkyMjc4Mn0" TargetMode="External"/><Relationship Id="rId16" Type="http://schemas.openxmlformats.org/officeDocument/2006/relationships/hyperlink" Target="file:///C:\:x:\p\jailine_molina\ETA_C625HllHq039IKjiPiYB0fN2e6AZk6VQPgcqaULhEA%3fe=8iTfG3&amp;nav=MTVfezZCRkM1RkY1LUM5RDYtNEYwRS05NkU0LTE2MDQwQjdDMjAwQX0" TargetMode="External"/><Relationship Id="rId20" Type="http://schemas.openxmlformats.org/officeDocument/2006/relationships/hyperlink" Target="file:///C:\:x:\p\jailine_molina\EckDIaZKb_pIkHzIsl5zTg8BvWwLk_xfLFAEQe_GchjiwA%3fe=YBeOVS&amp;nav=MTVfe0FCNDUzOTgxLTY2QTMtNENEOC04MDhDLUI0MUVFNjhERjZBNn0" TargetMode="External"/><Relationship Id="rId29" Type="http://schemas.openxmlformats.org/officeDocument/2006/relationships/hyperlink" Target="file:///C:\:x:\p\jailine_molina\EckDIaZKb_pIkHzIsl5zTg8BvWwLk_xfLFAEQe_GchjiwA%3fe=Zle4Uk&amp;nav=MTVfezYwODFERTgxLThGOEQtNDI3Qi1BN0JDLTczM0Q2RkNBNzQ3MX0" TargetMode="External"/><Relationship Id="rId1" Type="http://schemas.openxmlformats.org/officeDocument/2006/relationships/hyperlink" Target="../../../:x:/p/jailine_molina/EbBXOz7EQwZPrewT4akfSxQB81Te8GQtdBhbw_XLg6xYFw?e=2lP4YY&amp;nav=MTVfezIwQTQyQzI2LTBENEYtNDhERS1BNTMwLTkyNTQzMTYzNzFBNn0" TargetMode="External"/><Relationship Id="rId6" Type="http://schemas.openxmlformats.org/officeDocument/2006/relationships/hyperlink" Target="file:///C:\:x:\p\jailine_molina\ETA_C625HllHq039IKjiPiYB0fN2e6AZk6VQPgcqaULhEA%3fe=8iTfG3&amp;nav=MTVfezZCRkM1RkY1LUM5RDYtNEYwRS05NkU0LTE2MDQwQjdDMjAwQX0" TargetMode="External"/><Relationship Id="rId11" Type="http://schemas.openxmlformats.org/officeDocument/2006/relationships/hyperlink" Target="file:///C:\:x:\p\jailine_molina\ETA_C625HllHq039IKjiPiYB0fN2e6AZk6VQPgcqaULhEA%3fe=KKn9OI&amp;nav=MTVfezQ4MTE0MDBGLTRGREEtNDZFNi05MDM4LTI5QjMyOTlBQjlENn0" TargetMode="External"/><Relationship Id="rId24" Type="http://schemas.openxmlformats.org/officeDocument/2006/relationships/hyperlink" Target="../../../:x:/p/jailine_molina/EbBXOz7EQwZPrewT4akfSxQB81Te8GQtdBhbw_XLg6xYFw?e=b3hjig&amp;nav=MTVfezkzNERGQjA1LUU2Q0UtNEExMi1BNjFFLTJDOTZGOEMwNzAwRX0" TargetMode="External"/><Relationship Id="rId32" Type="http://schemas.openxmlformats.org/officeDocument/2006/relationships/hyperlink" Target="file:///C:\:x:\p\jailine_molina\EckDIaZKb_pIkHzIsl5zTg8BvWwLk_xfLFAEQe_GchjiwA%3fe=lyFWjV&amp;nav=MTVfezRBOEE2OTNFLUIzMTQtNDZFQS04RjlCLTlENTI0QThBQTFFNn0" TargetMode="External"/><Relationship Id="rId37" Type="http://schemas.openxmlformats.org/officeDocument/2006/relationships/hyperlink" Target="file:///C:\:x:\p\jailine_molina\EckDIaZKb_pIkHzIsl5zTg8BvWwLk_xfLFAEQe_GchjiwA%3fe=hlvwDW&amp;nav=MTVfezFEMDRDN0UyLUQxRDMtNDg3OS1CRUYzLTYyQTRCODU2QkUxNn0" TargetMode="External"/><Relationship Id="rId40" Type="http://schemas.microsoft.com/office/2017/10/relationships/threadedComment" Target="../threadedComments/threadedComment16.xml"/><Relationship Id="rId5" Type="http://schemas.openxmlformats.org/officeDocument/2006/relationships/hyperlink" Target="file:///C:\:x:\p\jailine_molina\ETA_C625HllHq039IKjiPiYB0fN2e6AZk6VQPgcqaULhEA%3fe=8iTfG3&amp;nav=MTVfezZCRkM1RkY1LUM5RDYtNEYwRS05NkU0LTE2MDQwQjdDMjAwQX0" TargetMode="External"/><Relationship Id="rId15" Type="http://schemas.openxmlformats.org/officeDocument/2006/relationships/hyperlink" Target="file:///C:\:x:\p\jailine_molina\ETA_C625HllHq039IKjiPiYB0fN2e6AZk6VQPgcqaULhEA%3fe=djTO9c&amp;nav=MTVfe0REODlGMEVCLTNCQTUtNDk0MS05QzVGLTc0QzdERUQzQUUwRH0" TargetMode="External"/><Relationship Id="rId23" Type="http://schemas.openxmlformats.org/officeDocument/2006/relationships/hyperlink" Target="file:///C:\:x:\p\jailine_molina\EckDIaZKb_pIkHzIsl5zTg8BvWwLk_xfLFAEQe_GchjiwA%3fe=837ees&amp;nav=MTVfe0JCMkE4QjIxLTcwMTAtNEEyQy1CMzA0LTlFRDZFQUJGQzlFOH0" TargetMode="External"/><Relationship Id="rId28" Type="http://schemas.openxmlformats.org/officeDocument/2006/relationships/hyperlink" Target="../../../:x:/p/jailine_molina/EbBXOz7EQwZPrewT4akfSxQB81Te8GQtdBhbw_XLg6xYFw?e=j0fMFS&amp;nav=MTVfezJGNUY5RDkxLTIwNjMtNENCNi05MERFLTkxNDBCOEQyMkM0QX0" TargetMode="External"/><Relationship Id="rId36" Type="http://schemas.openxmlformats.org/officeDocument/2006/relationships/hyperlink" Target="file:///C:\:x:\p\jailine_molina\EckDIaZKb_pIkHzIsl5zTg8BvWwLk_xfLFAEQe_GchjiwA%3fe=bMOUI5&amp;nav=MTVfezZCRkM1RkY1LUM5RDYtNEYwRS05NkU0LTE2MDQwQjdDMjAwQX0" TargetMode="External"/><Relationship Id="rId10" Type="http://schemas.openxmlformats.org/officeDocument/2006/relationships/hyperlink" Target="file:///C:\:x:\p\jailine_molina\ETA_C625HllHq039IKjiPiYB0fN2e6AZk6VQPgcqaULhEA%3fe=PmNphw&amp;nav=MTVfe0REMUMwNzJCLTNGMTMtNEVBNC04NEU2LUI5QTEzODYyODM5Mn0" TargetMode="External"/><Relationship Id="rId19" Type="http://schemas.openxmlformats.org/officeDocument/2006/relationships/hyperlink" Target="file:///C:\:x:\p\jailine_molina\EckDIaZKb_pIkHzIsl5zTg8BvWwLk_xfLFAEQe_GchjiwA%3fe=yajsp9&amp;nav=MTVfezVGOTA2MDhBLUI2NzItNDlBNC1CMjQyLTRCRkI4QzVBMEE0Nn0" TargetMode="External"/><Relationship Id="rId31" Type="http://schemas.openxmlformats.org/officeDocument/2006/relationships/hyperlink" Target="file:///C:\:x:\p\jailine_molina\EckDIaZKb_pIkHzIsl5zTg8BvWwLk_xfLFAEQe_GchjiwA%3fe=zs5uff&amp;nav=MTVfezBDRThDOEFBLTJCN0UtNDRFRi1BNjE5LUU0Nzg0RjdDMTM3OX0" TargetMode="External"/><Relationship Id="rId4" Type="http://schemas.openxmlformats.org/officeDocument/2006/relationships/hyperlink" Target="file:///C:\:x:\p\jailine_molina\ETA_C625HllHq039IKjiPiYB0fN2e6AZk6VQPgcqaULhEA%3fe=1Ljf0a&amp;nav=MTVfezFEMDRDN0UyLUQxRDMtNDg3OS1CRUYzLTYyQTRCODU2QkUxNn0" TargetMode="External"/><Relationship Id="rId9" Type="http://schemas.openxmlformats.org/officeDocument/2006/relationships/hyperlink" Target="file:///C:\:x:\p\jailine_molina\ETA_C625HllHq039IKjiPiYB0fN2e6AZk6VQPgcqaULhEA%3fe=TiEszt&amp;nav=MTVfe0FFM0EyNkQ2LTM3QjUtNDdDNi04MjlCLUVBOUM5N0M4NzdFMX0" TargetMode="External"/><Relationship Id="rId14" Type="http://schemas.openxmlformats.org/officeDocument/2006/relationships/hyperlink" Target="file:///C:\:x:\p\jailine_molina\ETA_C625HllHq039IKjiPiYB0fN2e6AZk6VQPgcqaULhEA%3fe=UrosYf&amp;nav=MTVfe0U3OUQyNkEyLTM4NTgtNDczOC04RUFDLTI4MzU1N0VENEJCRH0" TargetMode="External"/><Relationship Id="rId22" Type="http://schemas.openxmlformats.org/officeDocument/2006/relationships/hyperlink" Target="file:///C:\:x:\p\jailine_molina\EckDIaZKb_pIkHzIsl5zTg8BvWwLk_xfLFAEQe_GchjiwA%3fe=ajEIZq&amp;nav=MTVfezg4NTcyQTNGLUUzMEUtNDg1MS04M0FGLTZFMEZDMzI4MUREMH0" TargetMode="External"/><Relationship Id="rId27" Type="http://schemas.openxmlformats.org/officeDocument/2006/relationships/hyperlink" Target="file:///C:\:x:\p\jailine_molina\EckDIaZKb_pIkHzIsl5zTg8BvWwLk_xfLFAEQe_GchjiwA%3fe=d1XjOl&amp;nav=MTVfezhCMTY2NDdGLTA4MUItNDVDQy04OURDLTlCQ0IzNDMwOUU5NX0" TargetMode="External"/><Relationship Id="rId30" Type="http://schemas.openxmlformats.org/officeDocument/2006/relationships/hyperlink" Target="file:///C:\:x:\p\jailine_molina\EckDIaZKb_pIkHzIsl5zTg8BvWwLk_xfLFAEQe_GchjiwA%3fe=zs5uff&amp;nav=MTVfezBDRThDOEFBLTJCN0UtNDRFRi1BNjE5LUU0Nzg0RjdDMTM3OX0" TargetMode="External"/><Relationship Id="rId35" Type="http://schemas.openxmlformats.org/officeDocument/2006/relationships/hyperlink" Target="file:///C:\:x:\p\jailine_molina\EckDIaZKb_pIkHzIsl5zTg8BvWwLk_xfLFAEQe_GchjiwA%3fe=bMOUI5&amp;nav=MTVfezZCRkM1RkY1LUM5RDYtNEYwRS05NkU0LTE2MDQwQjdDMjAwQX0" TargetMode="External"/><Relationship Id="rId8" Type="http://schemas.openxmlformats.org/officeDocument/2006/relationships/hyperlink" Target="file:///C:\:x:\p\jailine_molina\ETA_C625HllHq039IKjiPiYB0fN2e6AZk6VQPgcqaULhEA%3fe=qGD3UY&amp;nav=MTVfezQxREY4Qzk4LUE5NjQtNDAyMC1CQkRBLThBOEJENTdFODVDMn0" TargetMode="External"/><Relationship Id="rId3" Type="http://schemas.openxmlformats.org/officeDocument/2006/relationships/hyperlink" Target="../../../:x:/p/jailine_molina/EbBXOz7EQwZPrewT4akfSxQB81Te8GQtdBhbw_XLg6xYFw?e=qLVj8K&amp;nav=MTVfezkwQjYyQ0UyLTU3RUItNDBDMy1CNUFGLUE2OTY2M0FGRjk2NH0"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x:/p/jailine_molina/EbBXOz7EQwZPrewT4akfSxQB81Te8GQtdBhbw_XLg6xYFw?e=LpwSCu&amp;nav=MTVfe0JDMUVDRDE2LUQ3NTktNDIwMy1COUUxLUIxRjZBMzNDMkNGQX0" TargetMode="External"/><Relationship Id="rId13" Type="http://schemas.openxmlformats.org/officeDocument/2006/relationships/hyperlink" Target="../../../:x:/p/jailine_molina/EbBXOz7EQwZPrewT4akfSxQB81Te8GQtdBhbw_XLg6xYFw?e=VRLwLt&amp;nav=MTVfe0U2RTgwMTQ3LUMzMUQtNEU2NS1CRTMyLUI2NzU1Qjc3MkFEMX0" TargetMode="External"/><Relationship Id="rId18" Type="http://schemas.openxmlformats.org/officeDocument/2006/relationships/hyperlink" Target="../../../:x:/p/jailine_molina/EbBXOz7EQwZPrewT4akfSxQB81Te8GQtdBhbw_XLg6xYFw?e=NYmJQk&amp;nav=MTVfezk0MjNGQkIzLTI0MzAtNDdBOC1BMDY2LTlDNUQ1RjJCRDNBN30" TargetMode="External"/><Relationship Id="rId3" Type="http://schemas.openxmlformats.org/officeDocument/2006/relationships/hyperlink" Target="../../../:x:/p/jailine_molina/EbBXOz7EQwZPrewT4akfSxQB81Te8GQtdBhbw_XLg6xYFw?e=it7hkT&amp;nav=MTVfe0UwNUFCMjU0LUQ4OUUtNDVDNi05OTRFLUY3OEJCNUUwRUJCOX0" TargetMode="External"/><Relationship Id="rId21" Type="http://schemas.microsoft.com/office/2017/10/relationships/threadedComment" Target="../threadedComments/threadedComment17.xml"/><Relationship Id="rId7" Type="http://schemas.openxmlformats.org/officeDocument/2006/relationships/hyperlink" Target="../../../:x:/p/jailine_molina/EbBXOz7EQwZPrewT4akfSxQB81Te8GQtdBhbw_XLg6xYFw?e=vBf0DN&amp;nav=MTVfezMxQjJENThDLUVBNkUtNEZGNC1CRjIzLTQxQjM1MjEwOUQyNX0" TargetMode="External"/><Relationship Id="rId12" Type="http://schemas.openxmlformats.org/officeDocument/2006/relationships/hyperlink" Target="../../../:x:/p/jailine_molina/EbBXOz7EQwZPrewT4akfSxQB81Te8GQtdBhbw_XLg6xYFw?e=VRLwLt&amp;nav=MTVfe0U2RTgwMTQ3LUMzMUQtNEU2NS1CRTMyLUI2NzU1Qjc3MkFEMX0" TargetMode="External"/><Relationship Id="rId17" Type="http://schemas.openxmlformats.org/officeDocument/2006/relationships/hyperlink" Target="../../../:x:/p/jailine_molina/EbBXOz7EQwZPrewT4akfSxQB81Te8GQtdBhbw_XLg6xYFw?e=FBVJrk&amp;nav=MTVfezk0NjREMUY0LUIxMjUtNEFDRi1BMkNCLTg3NTc4QjQ1NEREQX0" TargetMode="External"/><Relationship Id="rId2" Type="http://schemas.openxmlformats.org/officeDocument/2006/relationships/hyperlink" Target="../../../:x:/p/jailine_molina/EbBXOz7EQwZPrewT4akfSxQB81Te8GQtdBhbw_XLg6xYFw?e=PxBaqo&amp;nav=MTVfe0YxOUIzNjBFLTJCREItNDZFQy05RjM4LTc5NzU4MkUzQUNFQX0" TargetMode="External"/><Relationship Id="rId16" Type="http://schemas.openxmlformats.org/officeDocument/2006/relationships/hyperlink" Target="../../../:x:/p/jailine_molina/EbBXOz7EQwZPrewT4akfSxQB81Te8GQtdBhbw_XLg6xYFw?e=ymLqgG&amp;nav=MTVfezU2OEQxNTY1LUEyQkQtNDU1Qi1BNTgwLTJFMUIxN0YyMEY5Rn0" TargetMode="External"/><Relationship Id="rId20" Type="http://schemas.openxmlformats.org/officeDocument/2006/relationships/comments" Target="../comments17.xml"/><Relationship Id="rId1" Type="http://schemas.openxmlformats.org/officeDocument/2006/relationships/hyperlink" Target="../../../:x:/p/jailine_molina/EbBXOz7EQwZPrewT4akfSxQB81Te8GQtdBhbw_XLg6xYFw?e=OqOC1Y&amp;nav=MTVfezRBQ0NDM0IxLTlENTMtNEQ2OS1BOUU2LThFQzg1RTc1MjREMH0" TargetMode="External"/><Relationship Id="rId6" Type="http://schemas.openxmlformats.org/officeDocument/2006/relationships/hyperlink" Target="../../../:x:/p/jailine_molina/EbBXOz7EQwZPrewT4akfSxQB81Te8GQtdBhbw_XLg6xYFw?e=lbkcYo&amp;nav=MTVfezg5NzAyM0NCLTJGQzMtNDc3QS1CQkRCLTFDMTBBMzc1RTFBMn0" TargetMode="External"/><Relationship Id="rId11" Type="http://schemas.openxmlformats.org/officeDocument/2006/relationships/hyperlink" Target="../../../:x:/p/jailine_molina/EbBXOz7EQwZPrewT4akfSxQB81Te8GQtdBhbw_XLg6xYFw?e=NYmJQk&amp;nav=MTVfezk0MjNGQkIzLTI0MzAtNDdBOC1BMDY2LTlDNUQ1RjJCRDNBN30" TargetMode="External"/><Relationship Id="rId5" Type="http://schemas.openxmlformats.org/officeDocument/2006/relationships/hyperlink" Target="../../../:x:/p/jailine_molina/EbBXOz7EQwZPrewT4akfSxQB81Te8GQtdBhbw_XLg6xYFw?e=PxIH2c&amp;nav=MTVfezhCOTYxMUE2LUYwM0ItNEJENS04NTJDLUNDMDFCMjhGNkZCMn0" TargetMode="External"/><Relationship Id="rId15" Type="http://schemas.openxmlformats.org/officeDocument/2006/relationships/hyperlink" Target="../../../:x:/p/jailine_molina/EbBXOz7EQwZPrewT4akfSxQB81Te8GQtdBhbw_XLg6xYFw?e=LpwSCu&amp;nav=MTVfe0JDMUVDRDE2LUQ3NTktNDIwMy1COUUxLUIxRjZBMzNDMkNGQX0" TargetMode="External"/><Relationship Id="rId10" Type="http://schemas.openxmlformats.org/officeDocument/2006/relationships/hyperlink" Target="../../../:x:/p/jailine_molina/EbBXOz7EQwZPrewT4akfSxQB81Te8GQtdBhbw_XLg6xYFw?e=FBVJrk&amp;nav=MTVfezk0NjREMUY0LUIxMjUtNEFDRi1BMkNCLTg3NTc4QjQ1NEREQX0" TargetMode="External"/><Relationship Id="rId19" Type="http://schemas.openxmlformats.org/officeDocument/2006/relationships/vmlDrawing" Target="../drawings/vmlDrawing17.vml"/><Relationship Id="rId4" Type="http://schemas.openxmlformats.org/officeDocument/2006/relationships/hyperlink" Target="../../../:x:/p/jailine_molina/EbBXOz7EQwZPrewT4akfSxQB81Te8GQtdBhbw_XLg6xYFw?e=MScVKb&amp;nav=MTVfezkxMUQ2QzE0LTNCNjItNEE3Ri05QUIwLUUyNkVGQ0RGNzRCNX0" TargetMode="External"/><Relationship Id="rId9" Type="http://schemas.openxmlformats.org/officeDocument/2006/relationships/hyperlink" Target="../../../:x:/p/jailine_molina/EbBXOz7EQwZPrewT4akfSxQB81Te8GQtdBhbw_XLg6xYFw?e=ymLqgG&amp;nav=MTVfezU2OEQxNTY1LUEyQkQtNDU1Qi1BNTgwLTJFMUIxN0YyMEY5Rn0" TargetMode="External"/><Relationship Id="rId14" Type="http://schemas.openxmlformats.org/officeDocument/2006/relationships/hyperlink" Target="../../../:x:/p/jailine_molina/EbBXOz7EQwZPrewT4akfSxQB81Te8GQtdBhbw_XLg6xYFw?e=vBf0DN&amp;nav=MTVfezMxQjJENThDLUVBNkUtNEZGNC1CRjIzLTQxQjM1MjEwOUQyNX0" TargetMode="External"/></Relationships>
</file>

<file path=xl/worksheets/_rels/sheet36.xml.rels><?xml version="1.0" encoding="UTF-8" standalone="yes"?>
<Relationships xmlns="http://schemas.openxmlformats.org/package/2006/relationships"><Relationship Id="rId8" Type="http://schemas.openxmlformats.org/officeDocument/2006/relationships/vmlDrawing" Target="../drawings/vmlDrawing18.vml"/><Relationship Id="rId3" Type="http://schemas.openxmlformats.org/officeDocument/2006/relationships/hyperlink" Target="../../../:x:/p/jailine_molina/EbBXOz7EQwZPrewT4akfSxQB81Te8GQtdBhbw_XLg6xYFw?e=LpwSCu&amp;nav=MTVfe0JDMUVDRDE2LUQ3NTktNDIwMy1COUUxLUIxRjZBMzNDMkNGQX0" TargetMode="External"/><Relationship Id="rId7" Type="http://schemas.openxmlformats.org/officeDocument/2006/relationships/printerSettings" Target="../printerSettings/printerSettings2.bin"/><Relationship Id="rId2" Type="http://schemas.openxmlformats.org/officeDocument/2006/relationships/hyperlink" Target="../../../:x:/p/jailine_molina/EbBXOz7EQwZPrewT4akfSxQB81Te8GQtdBhbw_XLg6xYFw?e=vBf0DN&amp;nav=MTVfezMxQjJENThDLUVBNkUtNEZGNC1CRjIzLTQxQjM1MjEwOUQyNX0" TargetMode="External"/><Relationship Id="rId1" Type="http://schemas.openxmlformats.org/officeDocument/2006/relationships/hyperlink" Target="../../../:x:/p/jailine_molina/EbBXOz7EQwZPrewT4akfSxQB81Te8GQtdBhbw_XLg6xYFw?e=it7hkT&amp;nav=MTVfe0UwNUFCMjU0LUQ4OUUtNDVDNi05OTRFLUY3OEJCNUUwRUJCOX0" TargetMode="External"/><Relationship Id="rId6" Type="http://schemas.openxmlformats.org/officeDocument/2006/relationships/hyperlink" Target="../../../:x:/p/jailine_molina/EbBXOz7EQwZPrewT4akfSxQB81Te8GQtdBhbw_XLg6xYFw?e=NYmJQk&amp;nav=MTVfezk0MjNGQkIzLTI0MzAtNDdBOC1BMDY2LTlDNUQ1RjJCRDNBN30" TargetMode="External"/><Relationship Id="rId5" Type="http://schemas.openxmlformats.org/officeDocument/2006/relationships/hyperlink" Target="../../../:x:/p/jailine_molina/EbBXOz7EQwZPrewT4akfSxQB81Te8GQtdBhbw_XLg6xYFw?e=FBVJrk&amp;nav=MTVfezk0NjREMUY0LUIxMjUtNEFDRi1BMkNCLTg3NTc4QjQ1NEREQX0" TargetMode="External"/><Relationship Id="rId10" Type="http://schemas.microsoft.com/office/2017/10/relationships/threadedComment" Target="../threadedComments/threadedComment18.xml"/><Relationship Id="rId4" Type="http://schemas.openxmlformats.org/officeDocument/2006/relationships/hyperlink" Target="../../../:x:/p/jailine_molina/EbBXOz7EQwZPrewT4akfSxQB81Te8GQtdBhbw_XLg6xYFw?e=ymLqgG&amp;nav=MTVfezU2OEQxNTY1LUEyQkQtNDU1Qi1BNTgwLTJFMUIxN0YyMEY5Rn0" TargetMode="External"/><Relationship Id="rId9" Type="http://schemas.openxmlformats.org/officeDocument/2006/relationships/comments" Target="../comments18.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x:/p/jailine_molina/EbBXOz7EQwZPrewT4akfSxQB81Te8GQtdBhbw_XLg6xYFw?e=VRLwLt&amp;nav=MTVfe0U2RTgwMTQ3LUMzMUQtNEU2NS1CRTMyLUI2NzU1Qjc3MkFEMX0" TargetMode="External"/><Relationship Id="rId1" Type="http://schemas.openxmlformats.org/officeDocument/2006/relationships/hyperlink" Target="../../../:x:/p/jailine_molina/EbBXOz7EQwZPrewT4akfSxQB81Te8GQtdBhbw_XLg6xYFw?e=6Xx5Ka&amp;nav=MTVfe0JBNEE2MTA0LTMwRTEtNDI1OC05NTI0LUEzMjhFNjM3MzAxN30" TargetMode="External"/><Relationship Id="rId6" Type="http://schemas.microsoft.com/office/2017/10/relationships/threadedComment" Target="../threadedComments/threadedComment19.xm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x:/p/jailine_molina/EbBXOz7EQwZPrewT4akfSxQB81Te8GQtdBhbw_XLg6xYFw?e=VRLwLt&amp;nav=MTVfe0U2RTgwMTQ3LUMzMUQtNEU2NS1CRTMyLUI2NzU1Qjc3MkFEMX0"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x:/p/jailine_molina/EbBXOz7EQwZPrewT4akfSxQB81Te8GQtdBhbw_XLg6xYFw?e=vBf0DN&amp;nav=MTVfezMxQjJENThDLUVBNkUtNEZGNC1CRjIzLTQxQjM1MjEwOUQyNX0" TargetMode="External"/><Relationship Id="rId7" Type="http://schemas.openxmlformats.org/officeDocument/2006/relationships/hyperlink" Target="../../../:x:/p/jailine_molina/EbBXOz7EQwZPrewT4akfSxQB81Te8GQtdBhbw_XLg6xYFw?e=NYmJQk&amp;nav=MTVfezk0MjNGQkIzLTI0MzAtNDdBOC1BMDY2LTlDNUQ1RjJCRDNBN30" TargetMode="External"/><Relationship Id="rId2" Type="http://schemas.openxmlformats.org/officeDocument/2006/relationships/hyperlink" Target="../../../:x:/p/jailine_molina/EbBXOz7EQwZPrewT4akfSxQB81Te8GQtdBhbw_XLg6xYFw?e=VRLwLt&amp;nav=MTVfe0U2RTgwMTQ3LUMzMUQtNEU2NS1CRTMyLUI2NzU1Qjc3MkFEMX0" TargetMode="External"/><Relationship Id="rId1" Type="http://schemas.openxmlformats.org/officeDocument/2006/relationships/hyperlink" Target="../../../:x:/p/jailine_molina/EbBXOz7EQwZPrewT4akfSxQB81Te8GQtdBhbw_XLg6xYFw?e=MScVKb&amp;nav=MTVfezkxMUQ2QzE0LTNCNjItNEE3Ri05QUIwLUUyNkVGQ0RGNzRCNX0" TargetMode="External"/><Relationship Id="rId6" Type="http://schemas.openxmlformats.org/officeDocument/2006/relationships/hyperlink" Target="../../../:x:/p/jailine_molina/EbBXOz7EQwZPrewT4akfSxQB81Te8GQtdBhbw_XLg6xYFw?e=FBVJrk&amp;nav=MTVfezk0NjREMUY0LUIxMjUtNEFDRi1BMkNCLTg3NTc4QjQ1NEREQX0" TargetMode="External"/><Relationship Id="rId11" Type="http://schemas.microsoft.com/office/2017/10/relationships/threadedComment" Target="../threadedComments/threadedComment20.xml"/><Relationship Id="rId5" Type="http://schemas.openxmlformats.org/officeDocument/2006/relationships/hyperlink" Target="../../../:x:/p/jailine_molina/EbBXOz7EQwZPrewT4akfSxQB81Te8GQtdBhbw_XLg6xYFw?e=ymLqgG&amp;nav=MTVfezU2OEQxNTY1LUEyQkQtNDU1Qi1BNTgwLTJFMUIxN0YyMEY5Rn0" TargetMode="External"/><Relationship Id="rId10" Type="http://schemas.openxmlformats.org/officeDocument/2006/relationships/comments" Target="../comments20.xml"/><Relationship Id="rId4" Type="http://schemas.openxmlformats.org/officeDocument/2006/relationships/hyperlink" Target="../../../:x:/p/jailine_molina/EbBXOz7EQwZPrewT4akfSxQB81Te8GQtdBhbw_XLg6xYFw?e=LpwSCu&amp;nav=MTVfe0JDMUVDRDE2LUQ3NTktNDIwMy1COUUxLUIxRjZBMzNDMkNGQX0" TargetMode="External"/><Relationship Id="rId9" Type="http://schemas.openxmlformats.org/officeDocument/2006/relationships/vmlDrawing" Target="../drawings/vmlDrawing20.vm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x:/p/jailine_molina/EbBXOz7EQwZPrewT4akfSxQB81Te8GQtdBhbw_XLg6xYFw?e=VRLwLt&amp;nav=MTVfe0U2RTgwMTQ3LUMzMUQtNEU2NS1CRTMyLUI2NzU1Qjc3MkFEMX0" TargetMode="External"/><Relationship Id="rId1" Type="http://schemas.openxmlformats.org/officeDocument/2006/relationships/hyperlink" Target="../../../:x:/p/jailine_molina/EbBXOz7EQwZPrewT4akfSxQB81Te8GQtdBhbw_XLg6xYFw?e=tbZFbo&amp;nav=MTVfezI2M0Q4RjFBLUFGMkEtNDYxNy1CRTI1LTc5QjU4OTZDRURBRX0" TargetMode="External"/><Relationship Id="rId6" Type="http://schemas.microsoft.com/office/2017/10/relationships/threadedComment" Target="../threadedComments/threadedComment21.xm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x:/p/jailine_molina/EbBXOz7EQwZPrewT4akfSxQB81Te8GQtdBhbw_XLg6xYFw?e=VRLwLt&amp;nav=MTVfe0U2RTgwMTQ3LUMzMUQtNEU2NS1CRTMyLUI2NzU1Qjc3MkFEMX0" TargetMode="External"/></Relationships>
</file>

<file path=xl/worksheets/_rels/sheet4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8.bin"/><Relationship Id="rId4" Type="http://schemas.microsoft.com/office/2017/10/relationships/threadedComment" Target="../threadedComments/threadedComment2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x:/p/jailine_molina/EbBXOz7EQwZPrewT4akfSxQB81Te8GQtdBhbw_XLg6xYFw?e=grd4LV&amp;nav=MTVfe0U2QzBEREQzLUU2MUQtNDBGOC04NUE2LTU0MjgxRDk0M0JFNn0" TargetMode="External"/><Relationship Id="rId1" Type="http://schemas.openxmlformats.org/officeDocument/2006/relationships/hyperlink" Target="../../../:x:/p/jailine_molina/EbBXOz7EQwZPrewT4akfSxQB81Te8GQtdBhbw_XLg6xYFw?e=pnphQJ&amp;nav=MTVfe0U5OTU0QTVELTc4NTgtNDlBRC1BM0FBLUU4QzUyQzUwQTZEMn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outlinePr summaryBelow="0" summaryRight="0"/>
  </sheetPr>
  <dimension ref="A1:G33"/>
  <sheetViews>
    <sheetView workbookViewId="0">
      <selection activeCell="A31" sqref="A31"/>
    </sheetView>
  </sheetViews>
  <sheetFormatPr defaultColWidth="9"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52" t="s">
        <v>0</v>
      </c>
      <c r="B1" s="52"/>
      <c r="C1" s="52"/>
      <c r="D1" s="52"/>
      <c r="E1" s="52"/>
      <c r="F1" s="52"/>
      <c r="G1" s="52"/>
    </row>
    <row r="2" spans="1:7" ht="18.75">
      <c r="A2" s="1" t="s">
        <v>1</v>
      </c>
      <c r="B2" s="53" t="s">
        <v>2</v>
      </c>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0" t="s">
        <v>12</v>
      </c>
      <c r="B5" s="11" t="s">
        <v>13</v>
      </c>
      <c r="C5" s="12"/>
      <c r="D5" s="11"/>
      <c r="E5" s="11" t="s">
        <v>14</v>
      </c>
      <c r="F5" s="11" t="s">
        <v>15</v>
      </c>
      <c r="G5" s="13"/>
    </row>
    <row r="6" spans="1:7">
      <c r="A6" s="14" t="s">
        <v>12</v>
      </c>
      <c r="B6" s="3" t="s">
        <v>13</v>
      </c>
      <c r="C6" s="3" t="s">
        <v>16</v>
      </c>
      <c r="D6" s="3"/>
      <c r="E6" s="3" t="s">
        <v>17</v>
      </c>
      <c r="F6" s="3" t="s">
        <v>15</v>
      </c>
      <c r="G6" s="15"/>
    </row>
    <row r="7" spans="1:7" collapsed="1">
      <c r="A7" s="14" t="s">
        <v>12</v>
      </c>
      <c r="B7" s="3" t="s">
        <v>18</v>
      </c>
      <c r="C7" s="3" t="s">
        <v>16</v>
      </c>
      <c r="D7" s="3"/>
      <c r="E7" s="3" t="s">
        <v>19</v>
      </c>
      <c r="F7" s="3" t="s">
        <v>15</v>
      </c>
      <c r="G7" s="15"/>
    </row>
    <row r="8" spans="1:7" collapsed="1">
      <c r="A8" s="14" t="s">
        <v>12</v>
      </c>
      <c r="B8" s="3" t="s">
        <v>18</v>
      </c>
      <c r="C8" s="3" t="s">
        <v>16</v>
      </c>
      <c r="D8" s="3"/>
      <c r="E8" s="3" t="s">
        <v>20</v>
      </c>
      <c r="F8" s="3" t="s">
        <v>15</v>
      </c>
      <c r="G8" s="15"/>
    </row>
    <row r="9" spans="1:7">
      <c r="A9" s="14" t="s">
        <v>12</v>
      </c>
      <c r="B9" s="3" t="s">
        <v>13</v>
      </c>
      <c r="C9" s="3"/>
      <c r="D9" s="3"/>
      <c r="E9" s="3" t="s">
        <v>21</v>
      </c>
      <c r="F9" s="3" t="s">
        <v>15</v>
      </c>
      <c r="G9" s="15"/>
    </row>
    <row r="10" spans="1:7">
      <c r="A10" s="14" t="s">
        <v>12</v>
      </c>
      <c r="B10" s="3" t="s">
        <v>18</v>
      </c>
      <c r="C10" s="3" t="s">
        <v>16</v>
      </c>
      <c r="D10" s="3"/>
      <c r="E10" s="3" t="s">
        <v>22</v>
      </c>
      <c r="F10" s="3" t="s">
        <v>15</v>
      </c>
      <c r="G10" s="15"/>
    </row>
    <row r="11" spans="1:7">
      <c r="A11" s="14" t="s">
        <v>12</v>
      </c>
      <c r="B11" s="3" t="s">
        <v>13</v>
      </c>
      <c r="C11" s="3" t="s">
        <v>16</v>
      </c>
      <c r="D11" s="3"/>
      <c r="E11" s="3" t="s">
        <v>23</v>
      </c>
      <c r="F11" s="3" t="s">
        <v>15</v>
      </c>
      <c r="G11" s="15"/>
    </row>
    <row r="12" spans="1:7">
      <c r="A12" s="14" t="s">
        <v>12</v>
      </c>
      <c r="B12" s="3" t="s">
        <v>13</v>
      </c>
      <c r="C12" s="3" t="s">
        <v>16</v>
      </c>
      <c r="D12" s="3"/>
      <c r="E12" s="3" t="s">
        <v>24</v>
      </c>
      <c r="F12" s="3" t="s">
        <v>15</v>
      </c>
      <c r="G12" s="15"/>
    </row>
    <row r="13" spans="1:7">
      <c r="A13" s="14" t="s">
        <v>12</v>
      </c>
      <c r="B13" s="3" t="s">
        <v>13</v>
      </c>
      <c r="C13" s="3" t="s">
        <v>16</v>
      </c>
      <c r="D13" s="3"/>
      <c r="E13" s="3" t="s">
        <v>25</v>
      </c>
      <c r="F13" s="3" t="s">
        <v>15</v>
      </c>
      <c r="G13" s="15"/>
    </row>
    <row r="14" spans="1:7">
      <c r="A14" s="14" t="s">
        <v>12</v>
      </c>
      <c r="B14" s="3" t="s">
        <v>13</v>
      </c>
      <c r="C14" s="3" t="s">
        <v>16</v>
      </c>
      <c r="D14" s="3"/>
      <c r="E14" s="3" t="s">
        <v>26</v>
      </c>
      <c r="F14" s="3" t="s">
        <v>15</v>
      </c>
      <c r="G14" s="15"/>
    </row>
    <row r="15" spans="1:7" ht="45">
      <c r="A15" s="14" t="s">
        <v>12</v>
      </c>
      <c r="B15" s="24" t="s">
        <v>27</v>
      </c>
      <c r="C15" s="40" t="s">
        <v>28</v>
      </c>
      <c r="D15" s="3"/>
      <c r="E15" s="24" t="s">
        <v>29</v>
      </c>
      <c r="F15" s="3" t="s">
        <v>15</v>
      </c>
      <c r="G15" s="15" t="s">
        <v>30</v>
      </c>
    </row>
    <row r="16" spans="1:7" ht="30">
      <c r="A16" s="14" t="s">
        <v>12</v>
      </c>
      <c r="B16" s="24" t="s">
        <v>27</v>
      </c>
      <c r="C16" s="40" t="s">
        <v>31</v>
      </c>
      <c r="D16" s="3"/>
      <c r="E16" s="3" t="s">
        <v>32</v>
      </c>
      <c r="F16" s="3" t="s">
        <v>15</v>
      </c>
      <c r="G16" s="15" t="s">
        <v>33</v>
      </c>
    </row>
    <row r="17" spans="1:7">
      <c r="A17" s="14" t="s">
        <v>12</v>
      </c>
      <c r="B17" s="3" t="s">
        <v>13</v>
      </c>
      <c r="C17" s="3" t="s">
        <v>16</v>
      </c>
      <c r="D17" s="3"/>
      <c r="E17" s="3" t="s">
        <v>34</v>
      </c>
      <c r="F17" s="3" t="s">
        <v>15</v>
      </c>
      <c r="G17" s="15"/>
    </row>
    <row r="18" spans="1:7">
      <c r="A18" s="14" t="s">
        <v>12</v>
      </c>
      <c r="B18" s="3" t="s">
        <v>13</v>
      </c>
      <c r="C18" s="3"/>
      <c r="D18" s="3"/>
      <c r="E18" s="3" t="s">
        <v>35</v>
      </c>
      <c r="F18" s="3" t="s">
        <v>15</v>
      </c>
      <c r="G18" s="15"/>
    </row>
    <row r="19" spans="1:7" ht="45">
      <c r="A19" s="14" t="s">
        <v>12</v>
      </c>
      <c r="B19" s="24" t="s">
        <v>27</v>
      </c>
      <c r="C19" s="40" t="s">
        <v>36</v>
      </c>
      <c r="D19" s="3"/>
      <c r="E19" s="3" t="s">
        <v>37</v>
      </c>
      <c r="F19" s="3" t="s">
        <v>15</v>
      </c>
      <c r="G19" s="15" t="s">
        <v>38</v>
      </c>
    </row>
    <row r="20" spans="1:7">
      <c r="A20" s="14" t="s">
        <v>12</v>
      </c>
      <c r="B20" s="24" t="s">
        <v>27</v>
      </c>
      <c r="C20" s="40" t="s">
        <v>39</v>
      </c>
      <c r="D20" s="3"/>
      <c r="E20" s="3" t="s">
        <v>40</v>
      </c>
      <c r="F20" s="3" t="s">
        <v>15</v>
      </c>
      <c r="G20" s="16"/>
    </row>
    <row r="21" spans="1:7" ht="30">
      <c r="A21" s="14" t="s">
        <v>12</v>
      </c>
      <c r="B21" s="24" t="s">
        <v>41</v>
      </c>
      <c r="C21" s="4"/>
      <c r="D21" s="3"/>
      <c r="E21" s="3" t="s">
        <v>42</v>
      </c>
      <c r="F21" s="3" t="s">
        <v>15</v>
      </c>
      <c r="G21" s="17"/>
    </row>
    <row r="22" spans="1:7">
      <c r="A22" s="14" t="s">
        <v>15</v>
      </c>
      <c r="B22" s="24" t="s">
        <v>27</v>
      </c>
      <c r="C22" s="40" t="s">
        <v>43</v>
      </c>
      <c r="D22" s="3"/>
      <c r="E22" s="3" t="s">
        <v>44</v>
      </c>
      <c r="F22" s="3" t="s">
        <v>15</v>
      </c>
      <c r="G22" s="18" t="s">
        <v>45</v>
      </c>
    </row>
    <row r="23" spans="1:7" ht="30">
      <c r="A23" s="14" t="s">
        <v>15</v>
      </c>
      <c r="B23" s="24" t="s">
        <v>27</v>
      </c>
      <c r="C23" s="40" t="s">
        <v>46</v>
      </c>
      <c r="D23" s="3"/>
      <c r="E23" s="3" t="s">
        <v>47</v>
      </c>
      <c r="F23" s="3" t="s">
        <v>15</v>
      </c>
      <c r="G23" s="18"/>
    </row>
    <row r="24" spans="1:7">
      <c r="A24" s="14" t="s">
        <v>15</v>
      </c>
      <c r="B24" s="3" t="s">
        <v>13</v>
      </c>
      <c r="C24" s="4"/>
      <c r="D24" s="3"/>
      <c r="E24" s="3" t="s">
        <v>48</v>
      </c>
      <c r="F24" s="3" t="s">
        <v>15</v>
      </c>
      <c r="G24" s="15"/>
    </row>
    <row r="25" spans="1:7">
      <c r="A25" s="14" t="s">
        <v>15</v>
      </c>
      <c r="B25" s="3" t="s">
        <v>13</v>
      </c>
      <c r="C25" s="4"/>
      <c r="D25" s="3"/>
      <c r="E25" s="3" t="s">
        <v>49</v>
      </c>
      <c r="F25" s="3" t="s">
        <v>15</v>
      </c>
      <c r="G25" s="15"/>
    </row>
    <row r="26" spans="1:7">
      <c r="A26" s="14" t="s">
        <v>15</v>
      </c>
      <c r="B26" s="3" t="s">
        <v>13</v>
      </c>
      <c r="C26" s="4"/>
      <c r="D26" s="3"/>
      <c r="E26" s="3" t="s">
        <v>50</v>
      </c>
      <c r="F26" s="3" t="s">
        <v>15</v>
      </c>
      <c r="G26" s="15"/>
    </row>
    <row r="27" spans="1:7">
      <c r="A27" s="14" t="s">
        <v>15</v>
      </c>
      <c r="B27" s="3" t="s">
        <v>13</v>
      </c>
      <c r="C27" s="4"/>
      <c r="D27" s="3"/>
      <c r="E27" s="3" t="s">
        <v>51</v>
      </c>
      <c r="F27" s="3" t="s">
        <v>15</v>
      </c>
      <c r="G27" s="15"/>
    </row>
    <row r="28" spans="1:7">
      <c r="A28" s="14" t="s">
        <v>15</v>
      </c>
      <c r="B28" s="3" t="s">
        <v>13</v>
      </c>
      <c r="C28" s="4"/>
      <c r="D28" s="3"/>
      <c r="E28" s="3" t="s">
        <v>52</v>
      </c>
      <c r="F28" s="3" t="s">
        <v>15</v>
      </c>
      <c r="G28" s="15"/>
    </row>
    <row r="29" spans="1:7">
      <c r="A29" s="14" t="s">
        <v>15</v>
      </c>
      <c r="B29" s="14" t="s">
        <v>13</v>
      </c>
      <c r="C29" s="14"/>
      <c r="D29" s="14"/>
      <c r="E29" s="14" t="s">
        <v>53</v>
      </c>
      <c r="F29" s="14" t="s">
        <v>15</v>
      </c>
      <c r="G29" s="14"/>
    </row>
    <row r="30" spans="1:7" collapsed="1">
      <c r="A30" s="19" t="s">
        <v>12</v>
      </c>
      <c r="B30" s="21" t="s">
        <v>54</v>
      </c>
      <c r="C30" s="20"/>
      <c r="D30" s="20"/>
      <c r="E30" s="20" t="s">
        <v>54</v>
      </c>
      <c r="F30" s="20" t="s">
        <v>12</v>
      </c>
      <c r="G30" s="20"/>
    </row>
    <row r="31" spans="1:7" hidden="1" outlineLevel="1">
      <c r="A31" s="30" t="s">
        <v>15</v>
      </c>
      <c r="B31" s="31" t="s">
        <v>13</v>
      </c>
      <c r="C31" s="31"/>
      <c r="D31" s="31"/>
      <c r="E31" s="31" t="s">
        <v>55</v>
      </c>
      <c r="F31" s="31" t="s">
        <v>15</v>
      </c>
      <c r="G31" s="32"/>
    </row>
    <row r="32" spans="1:7" hidden="1" outlineLevel="1">
      <c r="A32" s="30" t="s">
        <v>15</v>
      </c>
      <c r="B32" s="31" t="s">
        <v>13</v>
      </c>
      <c r="C32" s="31"/>
      <c r="D32" s="31"/>
      <c r="E32" s="31" t="s">
        <v>56</v>
      </c>
      <c r="F32" s="31" t="s">
        <v>15</v>
      </c>
      <c r="G32" s="32"/>
    </row>
    <row r="33" spans="1:7" hidden="1" outlineLevel="1">
      <c r="A33" s="30" t="s">
        <v>15</v>
      </c>
      <c r="B33" s="31" t="s">
        <v>18</v>
      </c>
      <c r="C33" s="31"/>
      <c r="D33" s="31"/>
      <c r="E33" s="31" t="s">
        <v>57</v>
      </c>
      <c r="F33" s="31" t="s">
        <v>15</v>
      </c>
      <c r="G33" s="32"/>
    </row>
  </sheetData>
  <mergeCells count="3">
    <mergeCell ref="A1:G1"/>
    <mergeCell ref="B2:G2"/>
    <mergeCell ref="B3:G3"/>
  </mergeCells>
  <dataValidations count="9">
    <dataValidation type="list" allowBlank="1" showInputMessage="1" showErrorMessage="1" sqref="B3:G3" xr:uid="{DE63B6C0-1B85-4CEB-996D-CF4B9E98AE5C}">
      <formula1>"Verifiable Credentials,Encrypted Verifiable Credential,Sub-Schema"</formula1>
    </dataValidation>
    <dataValidation type="list" allowBlank="1" sqref="G5" xr:uid="{00000000-0002-0000-0C00-00000E000000}">
      <formula1>#REF!</formula1>
    </dataValidation>
    <dataValidation type="list" allowBlank="1" showInputMessage="1" showErrorMessage="1" sqref="G15" xr:uid="{DB6D6C8A-B032-46E5-A5A8-1DCA1B709E02}">
      <formula1>"Community Services Activities, Renewable Energy Activities, Land Use and Forestry Activities/Risks &amp; Capacities, N/A "</formula1>
    </dataValidation>
    <dataValidation type="list" allowBlank="1" showInputMessage="1" showErrorMessage="1" sqref="F5:F33 A5:A33" xr:uid="{ED4BDEBD-C874-412F-AC93-E8A6EF0DA3D0}">
      <formula1>"Yes,No"</formula1>
    </dataValidation>
    <dataValidation type="list" allowBlank="1" showInputMessage="1" showErrorMessage="1" sqref="G16" xr:uid="{65E0295B-CC51-4244-9874-CE264D50F02A}">
      <formula1>"Micro Scale, Small Scale, Large Scale"</formula1>
    </dataValidation>
    <dataValidation type="list" allowBlank="1" showInputMessage="1" showErrorMessage="1" sqref="G19" xr:uid="{ECEDE11A-5205-4C12-808C-8908DD96A3C7}">
      <formula1>"GHG Emissions Reduction &amp; Sequestration, Renewable Energy Label, N/A "</formula1>
    </dataValidation>
    <dataValidation type="list" allowBlank="1" showInputMessage="1" showErrorMessage="1" sqref="G20" xr:uid="{ECC21F02-3F54-45CF-ABF5-58D33D0F7C4A}">
      <formula1>"Regular, Retroactive "</formula1>
    </dataValidation>
    <dataValidation type="list" allowBlank="1" showInputMessage="1" showErrorMessage="1" sqref="G23" xr:uid="{2135BE97-D813-4BF2-B720-EAEB03CDB4A0}">
      <formula1>"Conservation (no use of timber), Selective Harvesting, Rotation Forestry"</formula1>
    </dataValidation>
    <dataValidation type="list" allowBlank="1" showInputMessage="1" showErrorMessage="1" sqref="G22" xr:uid="{E2143051-747A-4651-946B-F1CC4A0EE95C}">
      <formula1>"Forestry, Agriculture"</formula1>
    </dataValidation>
  </dataValidations>
  <hyperlinks>
    <hyperlink ref="B30" r:id="rId1" xr:uid="{3735DEF5-30F5-4665-B06B-91C8125A4836}"/>
    <hyperlink ref="C15" r:id="rId2" xr:uid="{19FE18BA-A2EC-430E-889B-1ED895E72D17}"/>
    <hyperlink ref="C16" r:id="rId3" xr:uid="{9032DB1A-5AAB-4B35-B475-5B88BECE241E}"/>
    <hyperlink ref="C19" r:id="rId4" xr:uid="{F5B2C500-80EA-415B-BC7E-61D19DE23793}"/>
    <hyperlink ref="C20" r:id="rId5" xr:uid="{B09FEA4E-4355-4AC0-BF76-DBDCB9C364AD}"/>
    <hyperlink ref="C23" r:id="rId6" xr:uid="{3FECC0E5-4643-4724-A8FA-3389E18A1FA2}"/>
    <hyperlink ref="C22" r:id="rId7" xr:uid="{754BB191-11A2-46CF-B2B1-E654F05C9777}"/>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2C26-0D4F-48DE-A530-9254316371A6}">
  <sheetPr>
    <tabColor theme="9"/>
  </sheetPr>
  <dimension ref="A1:G66"/>
  <sheetViews>
    <sheetView workbookViewId="0">
      <selection activeCell="G65" sqref="G65"/>
    </sheetView>
  </sheetViews>
  <sheetFormatPr defaultRowHeight="15" outlineLevelRow="2"/>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314</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315</v>
      </c>
      <c r="C5" s="20"/>
      <c r="D5" s="20"/>
      <c r="E5" s="20" t="s">
        <v>316</v>
      </c>
      <c r="F5" s="20" t="s">
        <v>12</v>
      </c>
      <c r="G5" s="20"/>
    </row>
    <row r="6" spans="1:7" hidden="1" outlineLevel="1">
      <c r="A6" s="14" t="s">
        <v>12</v>
      </c>
      <c r="B6" s="3" t="s">
        <v>13</v>
      </c>
      <c r="C6" s="3" t="s">
        <v>16</v>
      </c>
      <c r="D6" s="3"/>
      <c r="E6" s="3" t="s">
        <v>317</v>
      </c>
      <c r="F6" s="3" t="s">
        <v>15</v>
      </c>
      <c r="G6" s="15"/>
    </row>
    <row r="7" spans="1:7" hidden="1" outlineLevel="1">
      <c r="A7" s="19" t="s">
        <v>12</v>
      </c>
      <c r="B7" s="21" t="s">
        <v>318</v>
      </c>
      <c r="C7" s="20"/>
      <c r="D7" s="20"/>
      <c r="E7" s="20" t="s">
        <v>319</v>
      </c>
      <c r="F7" s="20" t="s">
        <v>12</v>
      </c>
      <c r="G7" s="20"/>
    </row>
    <row r="8" spans="1:7" hidden="1" outlineLevel="1">
      <c r="A8" s="19" t="s">
        <v>12</v>
      </c>
      <c r="B8" s="21" t="s">
        <v>320</v>
      </c>
      <c r="C8" s="20"/>
      <c r="D8" s="20"/>
      <c r="E8" s="20" t="s">
        <v>320</v>
      </c>
      <c r="F8" s="20" t="s">
        <v>12</v>
      </c>
      <c r="G8" s="20"/>
    </row>
    <row r="9" spans="1:7" hidden="1" outlineLevel="1">
      <c r="A9" s="27" t="s">
        <v>12</v>
      </c>
      <c r="B9" s="28" t="s">
        <v>321</v>
      </c>
      <c r="C9" s="29"/>
      <c r="D9" s="29"/>
      <c r="E9" s="29" t="s">
        <v>322</v>
      </c>
      <c r="F9" s="29" t="s">
        <v>15</v>
      </c>
      <c r="G9" s="29"/>
    </row>
    <row r="10" spans="1:7" hidden="1" outlineLevel="1">
      <c r="A10" s="30" t="s">
        <v>15</v>
      </c>
      <c r="B10" s="36" t="s">
        <v>41</v>
      </c>
      <c r="C10" s="31"/>
      <c r="D10" s="31"/>
      <c r="E10" s="31" t="s">
        <v>323</v>
      </c>
      <c r="F10" s="31" t="s">
        <v>15</v>
      </c>
      <c r="G10" s="31"/>
    </row>
    <row r="11" spans="1:7" hidden="1" outlineLevel="1">
      <c r="A11" s="30" t="s">
        <v>12</v>
      </c>
      <c r="B11" s="31" t="s">
        <v>13</v>
      </c>
      <c r="C11" s="31" t="s">
        <v>16</v>
      </c>
      <c r="D11" s="31"/>
      <c r="E11" s="31" t="s">
        <v>324</v>
      </c>
      <c r="F11" s="31" t="s">
        <v>15</v>
      </c>
      <c r="G11" s="31"/>
    </row>
    <row r="12" spans="1:7" hidden="1" outlineLevel="1">
      <c r="A12" s="30" t="s">
        <v>15</v>
      </c>
      <c r="B12" s="31" t="s">
        <v>13</v>
      </c>
      <c r="C12" s="31" t="s">
        <v>16</v>
      </c>
      <c r="D12" s="31"/>
      <c r="E12" s="31" t="s">
        <v>325</v>
      </c>
      <c r="F12" s="31" t="s">
        <v>15</v>
      </c>
      <c r="G12" s="31"/>
    </row>
    <row r="13" spans="1:7" hidden="1" outlineLevel="1">
      <c r="A13" s="30" t="s">
        <v>15</v>
      </c>
      <c r="B13" s="31" t="s">
        <v>326</v>
      </c>
      <c r="C13" s="31" t="s">
        <v>16</v>
      </c>
      <c r="D13" s="31"/>
      <c r="E13" s="31" t="s">
        <v>327</v>
      </c>
      <c r="F13" s="31" t="s">
        <v>15</v>
      </c>
      <c r="G13" s="31"/>
    </row>
    <row r="14" spans="1:7" ht="15" hidden="1" customHeight="1" outlineLevel="1">
      <c r="A14" s="19" t="s">
        <v>15</v>
      </c>
      <c r="B14" s="21" t="s">
        <v>328</v>
      </c>
      <c r="C14" s="20"/>
      <c r="D14" s="20"/>
      <c r="E14" s="20" t="s">
        <v>329</v>
      </c>
      <c r="F14" s="20" t="s">
        <v>15</v>
      </c>
      <c r="G14" s="20"/>
    </row>
    <row r="15" spans="1:7" ht="60" hidden="1" outlineLevel="2">
      <c r="A15" s="30" t="s">
        <v>12</v>
      </c>
      <c r="B15" s="36" t="s">
        <v>41</v>
      </c>
      <c r="C15" s="31" t="s">
        <v>16</v>
      </c>
      <c r="D15" s="31"/>
      <c r="E15" s="31" t="s">
        <v>330</v>
      </c>
      <c r="F15" s="31" t="s">
        <v>15</v>
      </c>
      <c r="G15" s="31"/>
    </row>
    <row r="16" spans="1:7" ht="30" hidden="1" outlineLevel="2">
      <c r="A16" s="30" t="s">
        <v>12</v>
      </c>
      <c r="B16" s="31" t="s">
        <v>27</v>
      </c>
      <c r="C16" s="39" t="s">
        <v>331</v>
      </c>
      <c r="D16" s="31"/>
      <c r="E16" s="31" t="s">
        <v>332</v>
      </c>
      <c r="F16" s="31" t="s">
        <v>15</v>
      </c>
      <c r="G16" s="31" t="s">
        <v>333</v>
      </c>
    </row>
    <row r="17" spans="1:7" hidden="1" outlineLevel="2">
      <c r="A17" s="30" t="s">
        <v>15</v>
      </c>
      <c r="B17" s="31" t="s">
        <v>13</v>
      </c>
      <c r="C17" s="31" t="s">
        <v>16</v>
      </c>
      <c r="D17" s="31" t="s">
        <v>334</v>
      </c>
      <c r="E17" s="31" t="s">
        <v>335</v>
      </c>
      <c r="F17" s="31" t="s">
        <v>15</v>
      </c>
      <c r="G17" s="31" t="str">
        <f>IF(AND(G16="Continuously flooded"),"w1",IF(AND(G16="Single Drainage"),"w2",IF(AND(G16="Multiple Drainage"),"w3")))</f>
        <v>w1</v>
      </c>
    </row>
    <row r="18" spans="1:7" hidden="1" outlineLevel="1">
      <c r="A18" s="19" t="s">
        <v>15</v>
      </c>
      <c r="B18" s="21" t="s">
        <v>336</v>
      </c>
      <c r="C18" s="20" t="s">
        <v>16</v>
      </c>
      <c r="D18" s="20"/>
      <c r="E18" s="20" t="s">
        <v>337</v>
      </c>
      <c r="F18" s="20" t="s">
        <v>15</v>
      </c>
      <c r="G18" s="20"/>
    </row>
    <row r="19" spans="1:7" ht="60" hidden="1" outlineLevel="2">
      <c r="A19" s="30" t="s">
        <v>15</v>
      </c>
      <c r="B19" s="36" t="s">
        <v>41</v>
      </c>
      <c r="C19" s="31" t="s">
        <v>16</v>
      </c>
      <c r="D19" s="31"/>
      <c r="E19" s="31" t="s">
        <v>330</v>
      </c>
      <c r="F19" s="31" t="s">
        <v>15</v>
      </c>
      <c r="G19" s="31"/>
    </row>
    <row r="20" spans="1:7" ht="30" hidden="1" outlineLevel="2">
      <c r="A20" s="30" t="s">
        <v>12</v>
      </c>
      <c r="B20" s="31" t="s">
        <v>27</v>
      </c>
      <c r="C20" s="39" t="s">
        <v>338</v>
      </c>
      <c r="D20" s="31"/>
      <c r="E20" s="31" t="s">
        <v>339</v>
      </c>
      <c r="F20" s="31" t="s">
        <v>15</v>
      </c>
      <c r="G20" s="31" t="s">
        <v>340</v>
      </c>
    </row>
    <row r="21" spans="1:7" hidden="1" outlineLevel="2">
      <c r="A21" s="30" t="s">
        <v>15</v>
      </c>
      <c r="B21" s="31" t="s">
        <v>13</v>
      </c>
      <c r="C21" s="31" t="s">
        <v>16</v>
      </c>
      <c r="D21" s="31" t="s">
        <v>334</v>
      </c>
      <c r="E21" s="31" t="s">
        <v>335</v>
      </c>
      <c r="F21" s="31" t="s">
        <v>15</v>
      </c>
      <c r="G21" s="31" t="str">
        <f>IF(AND(G20="Flooded"),"p1",IF(AND(G20="Short drainage (&lt;180d)"),"p2",IF(AND(G20="Long drainage (&gt;180d)"),"p3")))</f>
        <v>p2</v>
      </c>
    </row>
    <row r="22" spans="1:7" ht="30" hidden="1" outlineLevel="1">
      <c r="A22" s="19" t="s">
        <v>15</v>
      </c>
      <c r="B22" s="21" t="s">
        <v>341</v>
      </c>
      <c r="C22" s="20" t="s">
        <v>16</v>
      </c>
      <c r="D22" s="20"/>
      <c r="E22" s="20" t="s">
        <v>342</v>
      </c>
      <c r="F22" s="20" t="s">
        <v>15</v>
      </c>
      <c r="G22" s="20"/>
    </row>
    <row r="23" spans="1:7" ht="60" hidden="1" outlineLevel="2">
      <c r="A23" s="30" t="s">
        <v>15</v>
      </c>
      <c r="B23" s="36" t="s">
        <v>41</v>
      </c>
      <c r="C23" s="31" t="s">
        <v>16</v>
      </c>
      <c r="D23" s="31"/>
      <c r="E23" s="31" t="s">
        <v>330</v>
      </c>
      <c r="F23" s="31" t="s">
        <v>15</v>
      </c>
      <c r="G23" s="31"/>
    </row>
    <row r="24" spans="1:7" ht="30" hidden="1" outlineLevel="2">
      <c r="A24" s="30" t="s">
        <v>12</v>
      </c>
      <c r="B24" s="31" t="s">
        <v>27</v>
      </c>
      <c r="C24" s="39" t="s">
        <v>343</v>
      </c>
      <c r="D24" s="31"/>
      <c r="E24" s="31" t="s">
        <v>344</v>
      </c>
      <c r="F24" s="31" t="s">
        <v>15</v>
      </c>
      <c r="G24" s="31" t="s">
        <v>345</v>
      </c>
    </row>
    <row r="25" spans="1:7" hidden="1" outlineLevel="2">
      <c r="A25" s="30" t="s">
        <v>15</v>
      </c>
      <c r="B25" s="31" t="s">
        <v>13</v>
      </c>
      <c r="C25" s="31" t="s">
        <v>16</v>
      </c>
      <c r="D25" s="31" t="s">
        <v>334</v>
      </c>
      <c r="E25" s="31" t="s">
        <v>335</v>
      </c>
      <c r="F25" s="31" t="s">
        <v>15</v>
      </c>
      <c r="G25" s="31" t="str">
        <f>IF(AND(G24="No organic amendment"),"q1",IF(AND(G24="Low organic amendment"),"q2",IF(AND(G24="Medium organic amendment"),"q3",IF(AND(G24="High organic amendment"),"q4"))))</f>
        <v>q1</v>
      </c>
    </row>
    <row r="26" spans="1:7" hidden="1" outlineLevel="1">
      <c r="A26" s="19" t="s">
        <v>15</v>
      </c>
      <c r="B26" s="21" t="s">
        <v>346</v>
      </c>
      <c r="C26" s="20" t="s">
        <v>16</v>
      </c>
      <c r="D26" s="20"/>
      <c r="E26" s="20" t="s">
        <v>347</v>
      </c>
      <c r="F26" s="20" t="s">
        <v>15</v>
      </c>
      <c r="G26" s="20"/>
    </row>
    <row r="27" spans="1:7" ht="60" hidden="1" outlineLevel="2">
      <c r="A27" s="30" t="s">
        <v>15</v>
      </c>
      <c r="B27" s="36" t="s">
        <v>41</v>
      </c>
      <c r="C27" s="31" t="s">
        <v>16</v>
      </c>
      <c r="D27" s="31"/>
      <c r="E27" s="31" t="s">
        <v>330</v>
      </c>
      <c r="F27" s="31" t="s">
        <v>15</v>
      </c>
      <c r="G27" s="31"/>
    </row>
    <row r="28" spans="1:7" ht="30" hidden="1" outlineLevel="2">
      <c r="A28" s="30" t="s">
        <v>12</v>
      </c>
      <c r="B28" s="31" t="s">
        <v>27</v>
      </c>
      <c r="C28" s="39" t="s">
        <v>348</v>
      </c>
      <c r="D28" s="31"/>
      <c r="E28" s="31" t="s">
        <v>344</v>
      </c>
      <c r="F28" s="31" t="s">
        <v>15</v>
      </c>
      <c r="G28" s="31" t="s">
        <v>345</v>
      </c>
    </row>
    <row r="29" spans="1:7" hidden="1" outlineLevel="2">
      <c r="A29" s="30" t="s">
        <v>15</v>
      </c>
      <c r="B29" s="31" t="s">
        <v>13</v>
      </c>
      <c r="C29" s="31" t="s">
        <v>16</v>
      </c>
      <c r="D29" s="31" t="s">
        <v>334</v>
      </c>
      <c r="E29" s="31" t="s">
        <v>335</v>
      </c>
      <c r="F29" s="31" t="s">
        <v>15</v>
      </c>
      <c r="G29" s="31" t="str">
        <f>IF(AND(G28="No organic amendment"),"q1",IF(AND(G28="Low organic amendment"),"q2",IF(AND(G28="Medium organic amendment"),"q3",IF(AND(G28="High organic amendment"),"q4"))))</f>
        <v>q1</v>
      </c>
    </row>
    <row r="30" spans="1:7" hidden="1" outlineLevel="1">
      <c r="A30" s="19" t="s">
        <v>15</v>
      </c>
      <c r="B30" s="21" t="s">
        <v>349</v>
      </c>
      <c r="C30" s="20" t="s">
        <v>16</v>
      </c>
      <c r="D30" s="20"/>
      <c r="E30" s="20" t="s">
        <v>349</v>
      </c>
      <c r="F30" s="20" t="s">
        <v>15</v>
      </c>
      <c r="G30" s="20"/>
    </row>
    <row r="31" spans="1:7" ht="60" hidden="1" outlineLevel="2">
      <c r="A31" s="30" t="s">
        <v>15</v>
      </c>
      <c r="B31" s="36" t="s">
        <v>41</v>
      </c>
      <c r="C31" s="31" t="s">
        <v>16</v>
      </c>
      <c r="D31" s="31"/>
      <c r="E31" s="31" t="s">
        <v>350</v>
      </c>
      <c r="F31" s="31" t="s">
        <v>15</v>
      </c>
      <c r="G31" s="31"/>
    </row>
    <row r="32" spans="1:7" ht="30" hidden="1" outlineLevel="2">
      <c r="A32" s="30" t="s">
        <v>15</v>
      </c>
      <c r="B32" s="31" t="s">
        <v>27</v>
      </c>
      <c r="C32" s="39" t="s">
        <v>351</v>
      </c>
      <c r="D32" s="31"/>
      <c r="E32" s="31" t="s">
        <v>352</v>
      </c>
      <c r="F32" s="31" t="s">
        <v>15</v>
      </c>
      <c r="G32" s="31" t="s">
        <v>353</v>
      </c>
    </row>
    <row r="33" spans="1:7" hidden="1" outlineLevel="2">
      <c r="A33" s="30" t="s">
        <v>15</v>
      </c>
      <c r="B33" s="31" t="s">
        <v>13</v>
      </c>
      <c r="C33" s="31" t="s">
        <v>16</v>
      </c>
      <c r="D33" s="31" t="s">
        <v>334</v>
      </c>
      <c r="E33" s="31" t="s">
        <v>335</v>
      </c>
      <c r="F33" s="31" t="s">
        <v>15</v>
      </c>
      <c r="G33" s="31" t="str">
        <f>IF(AND(G32="&lt; 4.5"),"s1",IF(AND(G32="4.5 - 5.5"),"s2",IF(AND(G32="&gt; 5.5"),"s3")))</f>
        <v>s1</v>
      </c>
    </row>
    <row r="34" spans="1:7" hidden="1" outlineLevel="1">
      <c r="A34" s="19" t="s">
        <v>15</v>
      </c>
      <c r="B34" s="21" t="s">
        <v>354</v>
      </c>
      <c r="C34" s="20"/>
      <c r="D34" s="20"/>
      <c r="E34" s="20" t="s">
        <v>354</v>
      </c>
      <c r="F34" s="20" t="s">
        <v>15</v>
      </c>
      <c r="G34" s="20"/>
    </row>
    <row r="35" spans="1:7" ht="60" hidden="1" outlineLevel="2">
      <c r="A35" s="30" t="s">
        <v>15</v>
      </c>
      <c r="B35" s="36" t="s">
        <v>41</v>
      </c>
      <c r="C35" s="31" t="s">
        <v>16</v>
      </c>
      <c r="D35" s="31"/>
      <c r="E35" s="31" t="s">
        <v>350</v>
      </c>
      <c r="F35" s="31" t="s">
        <v>15</v>
      </c>
      <c r="G35" s="31"/>
    </row>
    <row r="36" spans="1:7" hidden="1" outlineLevel="2">
      <c r="A36" s="30" t="s">
        <v>12</v>
      </c>
      <c r="B36" s="31" t="s">
        <v>18</v>
      </c>
      <c r="C36" s="31" t="s">
        <v>16</v>
      </c>
      <c r="D36" s="31"/>
      <c r="E36" s="31" t="s">
        <v>355</v>
      </c>
      <c r="F36" s="31" t="s">
        <v>15</v>
      </c>
      <c r="G36" s="31" t="s">
        <v>356</v>
      </c>
    </row>
    <row r="37" spans="1:7" hidden="1" outlineLevel="2">
      <c r="A37" s="30" t="s">
        <v>15</v>
      </c>
      <c r="B37" s="31" t="s">
        <v>13</v>
      </c>
      <c r="C37" s="31" t="s">
        <v>16</v>
      </c>
      <c r="D37" s="31" t="s">
        <v>334</v>
      </c>
      <c r="E37" s="31" t="s">
        <v>335</v>
      </c>
      <c r="F37" s="31" t="s">
        <v>15</v>
      </c>
      <c r="G37" s="31" t="str">
        <f>IF(AND(G36="&lt; 1%"),"c1",IF(AND(G36="1 - 3%"),"c2",IF(AND(G36="&gt; 3%"),"c3")))</f>
        <v>c1</v>
      </c>
    </row>
    <row r="38" spans="1:7" hidden="1" outlineLevel="1">
      <c r="A38" s="19" t="s">
        <v>15</v>
      </c>
      <c r="B38" s="21" t="s">
        <v>357</v>
      </c>
      <c r="C38" s="20" t="s">
        <v>16</v>
      </c>
      <c r="D38" s="20"/>
      <c r="E38" s="20" t="s">
        <v>357</v>
      </c>
      <c r="F38" s="20" t="s">
        <v>15</v>
      </c>
      <c r="G38" s="20"/>
    </row>
    <row r="39" spans="1:7" ht="60" hidden="1" outlineLevel="2">
      <c r="A39" s="30" t="s">
        <v>15</v>
      </c>
      <c r="B39" s="36" t="s">
        <v>41</v>
      </c>
      <c r="C39" s="31" t="s">
        <v>16</v>
      </c>
      <c r="D39" s="31"/>
      <c r="E39" s="31" t="s">
        <v>350</v>
      </c>
      <c r="F39" s="31" t="s">
        <v>15</v>
      </c>
      <c r="G39" s="31"/>
    </row>
    <row r="40" spans="1:7" hidden="1" outlineLevel="2">
      <c r="A40" s="30" t="s">
        <v>12</v>
      </c>
      <c r="B40" s="31" t="s">
        <v>13</v>
      </c>
      <c r="C40" s="31" t="s">
        <v>16</v>
      </c>
      <c r="D40" s="31"/>
      <c r="E40" s="31" t="s">
        <v>358</v>
      </c>
      <c r="F40" s="31" t="s">
        <v>15</v>
      </c>
      <c r="G40" s="31" t="s">
        <v>359</v>
      </c>
    </row>
    <row r="41" spans="1:7" hidden="1" outlineLevel="1">
      <c r="A41" s="19" t="s">
        <v>15</v>
      </c>
      <c r="B41" s="21" t="s">
        <v>360</v>
      </c>
      <c r="C41" s="20" t="s">
        <v>16</v>
      </c>
      <c r="D41" s="20"/>
      <c r="E41" s="20" t="s">
        <v>361</v>
      </c>
      <c r="F41" s="20" t="s">
        <v>15</v>
      </c>
      <c r="G41" s="20"/>
    </row>
    <row r="42" spans="1:7" ht="60" hidden="1" outlineLevel="2">
      <c r="A42" s="30" t="s">
        <v>15</v>
      </c>
      <c r="B42" s="36" t="s">
        <v>41</v>
      </c>
      <c r="C42" s="31" t="s">
        <v>16</v>
      </c>
      <c r="D42" s="31"/>
      <c r="E42" s="31" t="s">
        <v>330</v>
      </c>
      <c r="F42" s="31" t="s">
        <v>15</v>
      </c>
      <c r="G42" s="31"/>
    </row>
    <row r="43" spans="1:7" ht="30" hidden="1" outlineLevel="2">
      <c r="A43" s="30" t="s">
        <v>12</v>
      </c>
      <c r="B43" s="31" t="s">
        <v>27</v>
      </c>
      <c r="C43" s="39" t="s">
        <v>362</v>
      </c>
      <c r="D43" s="31"/>
      <c r="E43" s="31" t="s">
        <v>363</v>
      </c>
      <c r="F43" s="31" t="s">
        <v>15</v>
      </c>
      <c r="G43" s="31" t="s">
        <v>364</v>
      </c>
    </row>
    <row r="44" spans="1:7" hidden="1" outlineLevel="2">
      <c r="A44" s="30" t="s">
        <v>12</v>
      </c>
      <c r="B44" s="31" t="s">
        <v>326</v>
      </c>
      <c r="C44" s="31"/>
      <c r="D44" s="31"/>
      <c r="E44" s="31" t="s">
        <v>365</v>
      </c>
      <c r="F44" s="31"/>
      <c r="G44" s="32">
        <v>140</v>
      </c>
    </row>
    <row r="45" spans="1:7" hidden="1" outlineLevel="2">
      <c r="A45" s="30" t="s">
        <v>15</v>
      </c>
      <c r="B45" s="31" t="s">
        <v>13</v>
      </c>
      <c r="C45" s="31" t="s">
        <v>16</v>
      </c>
      <c r="D45" s="31" t="s">
        <v>334</v>
      </c>
      <c r="E45" s="31" t="s">
        <v>335</v>
      </c>
      <c r="F45" s="31" t="s">
        <v>15</v>
      </c>
      <c r="G45" s="31" t="str">
        <f>IF(AND(G43="High"),"t1",IF(AND(G43="Medium"),"t2",IF(AND(G43="Low"),"t3")))</f>
        <v>t1</v>
      </c>
    </row>
    <row r="46" spans="1:7" hidden="1" outlineLevel="1">
      <c r="A46" s="33" t="s">
        <v>15</v>
      </c>
      <c r="B46" s="34" t="s">
        <v>13</v>
      </c>
      <c r="C46" s="34" t="s">
        <v>16</v>
      </c>
      <c r="D46" s="34" t="s">
        <v>334</v>
      </c>
      <c r="E46" s="34" t="s">
        <v>366</v>
      </c>
      <c r="F46" s="34" t="s">
        <v>15</v>
      </c>
      <c r="G46" s="34" t="str">
        <f>CONCATENATE(G17,G21,G25,G29)</f>
        <v>w1p2q1q1</v>
      </c>
    </row>
    <row r="47" spans="1:7" ht="90" hidden="1" outlineLevel="1">
      <c r="A47" s="33" t="s">
        <v>15</v>
      </c>
      <c r="B47" s="35" t="s">
        <v>41</v>
      </c>
      <c r="C47" s="34" t="s">
        <v>16</v>
      </c>
      <c r="D47" s="34"/>
      <c r="E47" s="34" t="s">
        <v>367</v>
      </c>
      <c r="F47" s="34" t="s">
        <v>15</v>
      </c>
      <c r="G47" s="34"/>
    </row>
    <row r="48" spans="1:7" hidden="1" outlineLevel="1">
      <c r="A48" s="19" t="s">
        <v>15</v>
      </c>
      <c r="B48" s="21" t="s">
        <v>368</v>
      </c>
      <c r="C48" s="20" t="s">
        <v>16</v>
      </c>
      <c r="D48" s="20"/>
      <c r="E48" s="20" t="s">
        <v>369</v>
      </c>
      <c r="F48" s="20" t="s">
        <v>12</v>
      </c>
      <c r="G48" s="20"/>
    </row>
    <row r="49" spans="1:7" hidden="1" outlineLevel="2">
      <c r="A49" s="30" t="s">
        <v>12</v>
      </c>
      <c r="B49" s="31" t="s">
        <v>13</v>
      </c>
      <c r="C49" s="31" t="s">
        <v>16</v>
      </c>
      <c r="D49" s="31"/>
      <c r="E49" s="31" t="s">
        <v>370</v>
      </c>
      <c r="F49" s="31" t="s">
        <v>15</v>
      </c>
      <c r="G49" s="31">
        <v>1</v>
      </c>
    </row>
    <row r="50" spans="1:7" hidden="1" outlineLevel="2">
      <c r="A50" s="30" t="s">
        <v>12</v>
      </c>
      <c r="B50" s="31" t="s">
        <v>326</v>
      </c>
      <c r="C50" s="31"/>
      <c r="D50" s="31"/>
      <c r="E50" s="31" t="s">
        <v>371</v>
      </c>
      <c r="F50" s="31" t="s">
        <v>15</v>
      </c>
      <c r="G50" s="32">
        <v>0.78500000000000003</v>
      </c>
    </row>
    <row r="51" spans="1:7" hidden="1" outlineLevel="1">
      <c r="A51" s="33" t="s">
        <v>15</v>
      </c>
      <c r="B51" s="34" t="s">
        <v>326</v>
      </c>
      <c r="C51" s="34" t="s">
        <v>16</v>
      </c>
      <c r="D51" s="34" t="s">
        <v>334</v>
      </c>
      <c r="E51" s="34" t="s">
        <v>372</v>
      </c>
      <c r="F51" s="34" t="s">
        <v>15</v>
      </c>
      <c r="G51" s="37">
        <f>AVERAGE(G50)</f>
        <v>0.78500000000000003</v>
      </c>
    </row>
    <row r="52" spans="1:7" hidden="1" outlineLevel="1">
      <c r="A52" s="19" t="s">
        <v>15</v>
      </c>
      <c r="B52" s="21" t="s">
        <v>373</v>
      </c>
      <c r="C52" s="20" t="s">
        <v>16</v>
      </c>
      <c r="D52" s="20"/>
      <c r="E52" s="20" t="s">
        <v>374</v>
      </c>
      <c r="F52" s="20" t="s">
        <v>12</v>
      </c>
      <c r="G52" s="20"/>
    </row>
    <row r="53" spans="1:7" hidden="1" outlineLevel="2">
      <c r="A53" s="30" t="s">
        <v>12</v>
      </c>
      <c r="B53" s="31" t="s">
        <v>13</v>
      </c>
      <c r="C53" s="31" t="s">
        <v>16</v>
      </c>
      <c r="D53" s="31"/>
      <c r="E53" s="31" t="s">
        <v>370</v>
      </c>
      <c r="F53" s="31" t="s">
        <v>15</v>
      </c>
      <c r="G53" s="31">
        <v>1</v>
      </c>
    </row>
    <row r="54" spans="1:7" hidden="1" outlineLevel="2">
      <c r="A54" s="30" t="s">
        <v>12</v>
      </c>
      <c r="B54" s="31" t="s">
        <v>326</v>
      </c>
      <c r="C54" s="31"/>
      <c r="D54" s="31"/>
      <c r="E54" s="31" t="s">
        <v>375</v>
      </c>
      <c r="F54" s="31" t="s">
        <v>15</v>
      </c>
      <c r="G54" s="32">
        <v>0.78500000000000003</v>
      </c>
    </row>
    <row r="55" spans="1:7" hidden="1" outlineLevel="1">
      <c r="A55" s="33" t="s">
        <v>15</v>
      </c>
      <c r="B55" s="34" t="s">
        <v>326</v>
      </c>
      <c r="C55" s="34" t="s">
        <v>16</v>
      </c>
      <c r="D55" s="34" t="s">
        <v>334</v>
      </c>
      <c r="E55" s="34" t="s">
        <v>376</v>
      </c>
      <c r="F55" s="34" t="s">
        <v>15</v>
      </c>
      <c r="G55" s="37">
        <f>AVERAGE(G54)</f>
        <v>0.78500000000000003</v>
      </c>
    </row>
    <row r="56" spans="1:7" ht="30.75" hidden="1" outlineLevel="1">
      <c r="A56" s="14" t="s">
        <v>15</v>
      </c>
      <c r="B56" s="3" t="s">
        <v>326</v>
      </c>
      <c r="C56" s="3" t="s">
        <v>16</v>
      </c>
      <c r="D56" s="3" t="s">
        <v>334</v>
      </c>
      <c r="E56" s="3" t="s">
        <v>377</v>
      </c>
      <c r="F56" s="3" t="s">
        <v>15</v>
      </c>
      <c r="G56" s="15">
        <f>G57*G58*10^3*G59</f>
        <v>0</v>
      </c>
    </row>
    <row r="57" spans="1:7" hidden="1" outlineLevel="1">
      <c r="A57" s="27" t="s">
        <v>15</v>
      </c>
      <c r="B57" s="28" t="s">
        <v>321</v>
      </c>
      <c r="C57" s="29" t="s">
        <v>16</v>
      </c>
      <c r="D57" s="29" t="s">
        <v>334</v>
      </c>
      <c r="E57" s="29" t="s">
        <v>372</v>
      </c>
      <c r="F57" s="29" t="s">
        <v>15</v>
      </c>
      <c r="G57" s="29">
        <f>Groups!G45</f>
        <v>0.78500000000000003</v>
      </c>
    </row>
    <row r="58" spans="1:7" hidden="1" outlineLevel="1">
      <c r="A58" s="27" t="s">
        <v>15</v>
      </c>
      <c r="B58" s="28" t="s">
        <v>321</v>
      </c>
      <c r="C58" s="29" t="s">
        <v>16</v>
      </c>
      <c r="D58" s="29" t="s">
        <v>334</v>
      </c>
      <c r="E58" s="29" t="s">
        <v>327</v>
      </c>
      <c r="F58" s="29" t="s">
        <v>15</v>
      </c>
      <c r="G58" s="29">
        <f>'Baseline Emissions for Group g'!G54</f>
        <v>0</v>
      </c>
    </row>
    <row r="59" spans="1:7" hidden="1" outlineLevel="1">
      <c r="A59" s="14" t="s">
        <v>15</v>
      </c>
      <c r="B59" s="3" t="s">
        <v>326</v>
      </c>
      <c r="C59" s="3"/>
      <c r="D59" s="3" t="s">
        <v>334</v>
      </c>
      <c r="E59" s="3" t="s">
        <v>378</v>
      </c>
      <c r="F59" s="3" t="s">
        <v>15</v>
      </c>
      <c r="G59" s="15">
        <f>28</f>
        <v>28</v>
      </c>
    </row>
    <row r="60" spans="1:7" ht="30" hidden="1" outlineLevel="1">
      <c r="A60" s="30" t="s">
        <v>15</v>
      </c>
      <c r="B60" s="31" t="s">
        <v>326</v>
      </c>
      <c r="C60" s="31" t="s">
        <v>16</v>
      </c>
      <c r="D60" s="31" t="s">
        <v>334</v>
      </c>
      <c r="E60" s="31" t="s">
        <v>377</v>
      </c>
      <c r="F60" s="31" t="s">
        <v>15</v>
      </c>
      <c r="G60" s="31">
        <f>G61*G62*10^3*G63</f>
        <v>0</v>
      </c>
    </row>
    <row r="61" spans="1:7" hidden="1" outlineLevel="1">
      <c r="A61" s="30" t="s">
        <v>15</v>
      </c>
      <c r="B61" s="38" t="s">
        <v>321</v>
      </c>
      <c r="C61" s="31" t="s">
        <v>16</v>
      </c>
      <c r="D61" s="31" t="s">
        <v>334</v>
      </c>
      <c r="E61" s="31" t="s">
        <v>372</v>
      </c>
      <c r="F61" s="31" t="s">
        <v>15</v>
      </c>
      <c r="G61" s="31">
        <f>Groups!G45</f>
        <v>0.78500000000000003</v>
      </c>
    </row>
    <row r="62" spans="1:7" hidden="1" outlineLevel="1">
      <c r="A62" s="30" t="s">
        <v>15</v>
      </c>
      <c r="B62" s="38" t="s">
        <v>321</v>
      </c>
      <c r="C62" s="31" t="s">
        <v>16</v>
      </c>
      <c r="D62" s="31" t="s">
        <v>334</v>
      </c>
      <c r="E62" s="31" t="s">
        <v>327</v>
      </c>
      <c r="F62" s="31" t="s">
        <v>15</v>
      </c>
      <c r="G62" s="31">
        <f>'Baseline Emissions for Group g'!G54</f>
        <v>0</v>
      </c>
    </row>
    <row r="63" spans="1:7" hidden="1" outlineLevel="1">
      <c r="A63" s="30" t="s">
        <v>15</v>
      </c>
      <c r="B63" s="31" t="s">
        <v>326</v>
      </c>
      <c r="C63" s="31"/>
      <c r="D63" s="31" t="s">
        <v>334</v>
      </c>
      <c r="E63" s="31" t="s">
        <v>378</v>
      </c>
      <c r="F63" s="31" t="s">
        <v>15</v>
      </c>
      <c r="G63" s="31">
        <f>28</f>
        <v>28</v>
      </c>
    </row>
    <row r="64" spans="1:7" hidden="1" outlineLevel="1">
      <c r="A64" s="14" t="s">
        <v>15</v>
      </c>
      <c r="B64" s="3" t="s">
        <v>326</v>
      </c>
      <c r="C64" s="3" t="s">
        <v>16</v>
      </c>
      <c r="D64" s="3" t="s">
        <v>334</v>
      </c>
      <c r="E64" s="3" t="s">
        <v>379</v>
      </c>
      <c r="F64" s="3" t="s">
        <v>15</v>
      </c>
      <c r="G64" s="15">
        <f>SUM('Baseline Emissions for Group g'!G50)</f>
        <v>0.78500000000000003</v>
      </c>
    </row>
    <row r="65" spans="1:7" collapsed="1">
      <c r="A65" s="14" t="s">
        <v>12</v>
      </c>
      <c r="B65" s="3" t="s">
        <v>326</v>
      </c>
      <c r="C65" s="3"/>
      <c r="D65" s="3" t="s">
        <v>334</v>
      </c>
      <c r="E65" s="3" t="s">
        <v>380</v>
      </c>
      <c r="F65" s="3" t="s">
        <v>15</v>
      </c>
      <c r="G65" s="15">
        <f>SUM('Baseline Emissions for Groups'!G57)</f>
        <v>0</v>
      </c>
    </row>
    <row r="66" spans="1:7">
      <c r="A66" s="14" t="s">
        <v>12</v>
      </c>
      <c r="B66" s="3" t="s">
        <v>326</v>
      </c>
      <c r="C66" s="3" t="s">
        <v>16</v>
      </c>
      <c r="D66" s="3" t="s">
        <v>334</v>
      </c>
      <c r="E66" s="3" t="s">
        <v>381</v>
      </c>
      <c r="F66" s="3" t="s">
        <v>15</v>
      </c>
      <c r="G66" s="15">
        <f>SUM(G65)</f>
        <v>0</v>
      </c>
    </row>
  </sheetData>
  <mergeCells count="3">
    <mergeCell ref="A1:G1"/>
    <mergeCell ref="B2:G2"/>
    <mergeCell ref="B3:G3"/>
  </mergeCells>
  <dataValidations count="9">
    <dataValidation type="list" allowBlank="1" showInputMessage="1" showErrorMessage="1" sqref="B3:G3" xr:uid="{7C020910-671E-42C6-988B-AD9287326899}">
      <formula1>"Verifiable Credentials,Encrypted Verifiable Credential,Sub-Schema"</formula1>
    </dataValidation>
    <dataValidation type="list" allowBlank="1" showInputMessage="1" showErrorMessage="1" sqref="A5:A66 F5:F66" xr:uid="{F133C77A-9F9C-489D-ABF4-A4ACA1AB798E}">
      <formula1>"Yes,No"</formula1>
    </dataValidation>
    <dataValidation type="list" allowBlank="1" showInputMessage="1" showErrorMessage="1" sqref="G43" xr:uid="{4AA64D8E-81A0-443C-AC43-55DF34458E4B}">
      <formula1>"High, Medium, Low"</formula1>
    </dataValidation>
    <dataValidation type="list" allowBlank="1" showInputMessage="1" showErrorMessage="1" sqref="G36" xr:uid="{22629753-F1D6-4500-87C6-5229D4BFD09A}">
      <formula1>"&lt; 1%, 1 - 3%, &gt; 3%"</formula1>
    </dataValidation>
    <dataValidation type="list" allowBlank="1" showInputMessage="1" showErrorMessage="1" sqref="G32" xr:uid="{03237B2B-49FE-4EC4-96BA-5D5AC1E87B00}">
      <formula1>"&lt; 4.5, 4.5 - 5.5, &gt; 5.5"</formula1>
    </dataValidation>
    <dataValidation type="list" allowBlank="1" showInputMessage="1" showErrorMessage="1" sqref="G24 G28" xr:uid="{CDA44C22-5A17-4D9E-B11E-60DB5211940A}">
      <formula1>"No organic amendment, Low organic amendment, Medium organic amendment, High organic amendment"</formula1>
    </dataValidation>
    <dataValidation type="list" allowBlank="1" showInputMessage="1" showErrorMessage="1" sqref="G20" xr:uid="{E4E5109D-E683-45B0-A080-F2B71F2994C5}">
      <formula1>"Flooded, Short drainage (&lt;180d), Long drainage (&gt;180d)"</formula1>
    </dataValidation>
    <dataValidation type="list" allowBlank="1" showInputMessage="1" showErrorMessage="1" sqref="G16" xr:uid="{46449544-B0F8-49CD-834B-2B8BF9DE6A0C}">
      <formula1>"Continuously flooded, Single Drainage, Multiple Drainage"</formula1>
    </dataValidation>
    <dataValidation type="list" allowBlank="1" sqref="G10" xr:uid="{52C933E8-E022-4535-AF1D-DB17C9CBE2E9}">
      <formula1>#REF!</formula1>
    </dataValidation>
  </dataValidations>
  <hyperlinks>
    <hyperlink ref="B5" r:id="rId1" xr:uid="{165281D1-FA29-49C9-9103-168CD86BC75D}"/>
    <hyperlink ref="B7" r:id="rId2" xr:uid="{5B273304-FDAB-444B-9649-B284EAB8BDD9}"/>
    <hyperlink ref="B8" r:id="rId3" xr:uid="{EED6D545-B3CC-47E0-8E6B-CCF821328CD6}"/>
    <hyperlink ref="B61" r:id="rId4" xr:uid="{11936F98-C6F0-46FD-A83E-4C2AB2390621}"/>
    <hyperlink ref="B62" r:id="rId5" xr:uid="{22CD6EFE-9379-4FB6-A9FF-BD3936D0934C}"/>
    <hyperlink ref="B57" r:id="rId6" xr:uid="{E27A642E-1E6F-4E3E-96DE-F23BA01F3E2D}"/>
    <hyperlink ref="B58" r:id="rId7" xr:uid="{12EDAF2D-79DC-4FB1-AF94-FC436CBA9D6B}"/>
    <hyperlink ref="B14" r:id="rId8" xr:uid="{4F5AD836-73A2-49BC-BB0C-C891DC95D15C}"/>
    <hyperlink ref="B18" r:id="rId9" xr:uid="{1C26D9DC-F0DA-43E0-8D59-2B4C6F7E0D42}"/>
    <hyperlink ref="B22" r:id="rId10" xr:uid="{E78741BC-E963-42C5-89E3-5DD8D9E2EAE8}"/>
    <hyperlink ref="B26" r:id="rId11" xr:uid="{20FB98C0-5D28-4F4D-AE9D-46A986707544}"/>
    <hyperlink ref="B30" r:id="rId12" xr:uid="{38135617-FEB7-46F9-999D-1062B9A125CC}"/>
    <hyperlink ref="B34" r:id="rId13" xr:uid="{B0B47787-EF6C-4221-AC97-079FDBEEBF7F}"/>
    <hyperlink ref="B38" r:id="rId14" xr:uid="{360D9D10-879F-4B76-9D97-8EE2206E991F}"/>
    <hyperlink ref="B48" r:id="rId15" xr:uid="{64D3D73E-F991-4F64-8C21-A963F64054D2}"/>
    <hyperlink ref="B52" r:id="rId16" xr:uid="{7D03F0F7-3476-4176-9D87-4FDFB7AB82AB}"/>
    <hyperlink ref="B9" r:id="rId17" xr:uid="{CC2A302C-F09B-4783-8EB9-761AC44FEC95}"/>
    <hyperlink ref="C32" r:id="rId18" xr:uid="{24BBD3C5-8176-4FC9-88E7-696AF6090E40}"/>
    <hyperlink ref="C16" r:id="rId19" xr:uid="{E94C68EA-3955-4B8B-BFA5-AA41D9F390CD}"/>
    <hyperlink ref="C28" r:id="rId20" xr:uid="{5F452CC5-64A1-4320-ABBA-C67DD286A6E4}"/>
    <hyperlink ref="C24" r:id="rId21" xr:uid="{D97110E9-7B1A-4692-B6BD-5E4A5F9D2EC0}"/>
    <hyperlink ref="C20" r:id="rId22" xr:uid="{1A01BA21-457D-4136-A11E-D5E1E6ED1D1E}"/>
    <hyperlink ref="C43" r:id="rId23" xr:uid="{5ED4F027-028A-4472-9D44-434A4039ED29}"/>
    <hyperlink ref="B41" r:id="rId24" xr:uid="{E36FD5FE-44CA-481F-A7A8-E96959BCFCE4}"/>
  </hyperlinks>
  <pageMargins left="0.7" right="0.7" top="0.75" bottom="0.75" header="0.3" footer="0.3"/>
  <legacyDrawing r:id="rId2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36B2-D7ED-44E0-AAC9-D0DE37922782}">
  <sheetPr>
    <tabColor theme="9"/>
  </sheetPr>
  <dimension ref="A1:G60"/>
  <sheetViews>
    <sheetView workbookViewId="0">
      <selection activeCell="B10" sqref="B10"/>
    </sheetView>
  </sheetViews>
  <sheetFormatPr defaultRowHeight="15" outlineLevelRow="3"/>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315</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12</v>
      </c>
      <c r="B5" s="3" t="s">
        <v>13</v>
      </c>
      <c r="C5" s="3" t="s">
        <v>16</v>
      </c>
      <c r="D5" s="3"/>
      <c r="E5" s="3" t="s">
        <v>317</v>
      </c>
      <c r="F5" s="3" t="s">
        <v>15</v>
      </c>
      <c r="G5" s="15"/>
    </row>
    <row r="6" spans="1:7">
      <c r="A6" s="19" t="s">
        <v>12</v>
      </c>
      <c r="B6" s="21" t="s">
        <v>318</v>
      </c>
      <c r="C6" s="20"/>
      <c r="D6" s="20"/>
      <c r="E6" s="20" t="s">
        <v>319</v>
      </c>
      <c r="F6" s="20" t="s">
        <v>12</v>
      </c>
      <c r="G6" s="20"/>
    </row>
    <row r="7" spans="1:7" hidden="1" outlineLevel="2">
      <c r="A7" s="19" t="s">
        <v>12</v>
      </c>
      <c r="B7" s="21" t="s">
        <v>320</v>
      </c>
      <c r="C7" s="20"/>
      <c r="D7" s="20"/>
      <c r="E7" s="20" t="s">
        <v>320</v>
      </c>
      <c r="F7" s="20" t="s">
        <v>12</v>
      </c>
      <c r="G7" s="20"/>
    </row>
    <row r="8" spans="1:7" hidden="1" outlineLevel="2">
      <c r="A8" s="27" t="s">
        <v>12</v>
      </c>
      <c r="B8" s="28" t="s">
        <v>321</v>
      </c>
      <c r="C8" s="29"/>
      <c r="D8" s="29"/>
      <c r="E8" s="29" t="s">
        <v>322</v>
      </c>
      <c r="F8" s="29" t="s">
        <v>15</v>
      </c>
      <c r="G8" s="29"/>
    </row>
    <row r="9" spans="1:7" hidden="1" outlineLevel="2">
      <c r="A9" s="30" t="s">
        <v>15</v>
      </c>
      <c r="B9" s="36" t="s">
        <v>41</v>
      </c>
      <c r="C9" s="31"/>
      <c r="D9" s="31"/>
      <c r="E9" s="31" t="s">
        <v>323</v>
      </c>
      <c r="F9" s="31" t="s">
        <v>15</v>
      </c>
      <c r="G9" s="31"/>
    </row>
    <row r="10" spans="1:7" hidden="1" outlineLevel="2">
      <c r="A10" s="30" t="s">
        <v>12</v>
      </c>
      <c r="B10" s="31" t="s">
        <v>13</v>
      </c>
      <c r="C10" s="31" t="s">
        <v>16</v>
      </c>
      <c r="D10" s="31"/>
      <c r="E10" s="31" t="s">
        <v>324</v>
      </c>
      <c r="F10" s="31" t="s">
        <v>15</v>
      </c>
      <c r="G10" s="31"/>
    </row>
    <row r="11" spans="1:7" hidden="1" outlineLevel="2">
      <c r="A11" s="30" t="s">
        <v>15</v>
      </c>
      <c r="B11" s="31" t="s">
        <v>13</v>
      </c>
      <c r="C11" s="31" t="s">
        <v>16</v>
      </c>
      <c r="D11" s="31"/>
      <c r="E11" s="31" t="s">
        <v>325</v>
      </c>
      <c r="F11" s="31" t="s">
        <v>15</v>
      </c>
      <c r="G11" s="31"/>
    </row>
    <row r="12" spans="1:7" hidden="1" outlineLevel="2">
      <c r="A12" s="30" t="s">
        <v>15</v>
      </c>
      <c r="B12" s="31" t="s">
        <v>326</v>
      </c>
      <c r="C12" s="31" t="s">
        <v>16</v>
      </c>
      <c r="D12" s="31"/>
      <c r="E12" s="31" t="s">
        <v>327</v>
      </c>
      <c r="F12" s="31" t="s">
        <v>15</v>
      </c>
      <c r="G12" s="31"/>
    </row>
    <row r="13" spans="1:7" hidden="1" outlineLevel="3">
      <c r="A13" s="19" t="s">
        <v>15</v>
      </c>
      <c r="B13" s="21" t="s">
        <v>328</v>
      </c>
      <c r="C13" s="20"/>
      <c r="D13" s="20"/>
      <c r="E13" s="20" t="s">
        <v>329</v>
      </c>
      <c r="F13" s="20" t="s">
        <v>15</v>
      </c>
      <c r="G13" s="20"/>
    </row>
    <row r="14" spans="1:7" ht="60" hidden="1" outlineLevel="3">
      <c r="A14" s="30" t="s">
        <v>12</v>
      </c>
      <c r="B14" s="36" t="s">
        <v>41</v>
      </c>
      <c r="C14" s="31" t="s">
        <v>16</v>
      </c>
      <c r="D14" s="31"/>
      <c r="E14" s="31" t="s">
        <v>330</v>
      </c>
      <c r="F14" s="31" t="s">
        <v>15</v>
      </c>
      <c r="G14" s="31"/>
    </row>
    <row r="15" spans="1:7" ht="30" hidden="1" outlineLevel="3">
      <c r="A15" s="30" t="s">
        <v>12</v>
      </c>
      <c r="B15" s="31" t="s">
        <v>27</v>
      </c>
      <c r="C15" s="39" t="s">
        <v>331</v>
      </c>
      <c r="D15" s="31"/>
      <c r="E15" s="31" t="s">
        <v>332</v>
      </c>
      <c r="F15" s="31" t="s">
        <v>15</v>
      </c>
      <c r="G15" s="31" t="s">
        <v>333</v>
      </c>
    </row>
    <row r="16" spans="1:7" hidden="1" outlineLevel="2">
      <c r="A16" s="30" t="s">
        <v>15</v>
      </c>
      <c r="B16" s="31" t="s">
        <v>13</v>
      </c>
      <c r="C16" s="31" t="s">
        <v>16</v>
      </c>
      <c r="D16" s="31" t="s">
        <v>334</v>
      </c>
      <c r="E16" s="31" t="s">
        <v>335</v>
      </c>
      <c r="F16" s="31" t="s">
        <v>15</v>
      </c>
      <c r="G16" s="31" t="str">
        <f>IF(AND(G15="Continuously flooded"),"w1",IF(AND(G15="Single Drainage"),"w2",IF(AND(G15="Multiple Drainage"),"w3")))</f>
        <v>w1</v>
      </c>
    </row>
    <row r="17" spans="1:7" hidden="1" outlineLevel="3">
      <c r="A17" s="19" t="s">
        <v>15</v>
      </c>
      <c r="B17" s="21" t="s">
        <v>336</v>
      </c>
      <c r="C17" s="20" t="s">
        <v>16</v>
      </c>
      <c r="D17" s="20"/>
      <c r="E17" s="20" t="s">
        <v>337</v>
      </c>
      <c r="F17" s="20" t="s">
        <v>15</v>
      </c>
      <c r="G17" s="20"/>
    </row>
    <row r="18" spans="1:7" ht="60" hidden="1" outlineLevel="3">
      <c r="A18" s="30" t="s">
        <v>15</v>
      </c>
      <c r="B18" s="36" t="s">
        <v>41</v>
      </c>
      <c r="C18" s="31" t="s">
        <v>16</v>
      </c>
      <c r="D18" s="31"/>
      <c r="E18" s="31" t="s">
        <v>330</v>
      </c>
      <c r="F18" s="31" t="s">
        <v>15</v>
      </c>
      <c r="G18" s="31"/>
    </row>
    <row r="19" spans="1:7" ht="30" hidden="1" outlineLevel="3">
      <c r="A19" s="30" t="s">
        <v>12</v>
      </c>
      <c r="B19" s="31" t="s">
        <v>27</v>
      </c>
      <c r="C19" s="39" t="s">
        <v>338</v>
      </c>
      <c r="D19" s="31"/>
      <c r="E19" s="31" t="s">
        <v>339</v>
      </c>
      <c r="F19" s="31" t="s">
        <v>15</v>
      </c>
      <c r="G19" s="31" t="s">
        <v>340</v>
      </c>
    </row>
    <row r="20" spans="1:7" hidden="1" outlineLevel="2">
      <c r="A20" s="30" t="s">
        <v>15</v>
      </c>
      <c r="B20" s="31" t="s">
        <v>13</v>
      </c>
      <c r="C20" s="31" t="s">
        <v>16</v>
      </c>
      <c r="D20" s="31" t="s">
        <v>334</v>
      </c>
      <c r="E20" s="31" t="s">
        <v>335</v>
      </c>
      <c r="F20" s="31" t="s">
        <v>15</v>
      </c>
      <c r="G20" s="31" t="str">
        <f>IF(AND(G19="Flooded"),"p1",IF(AND(G19="Short drainage (&lt;180d)"),"p2",IF(AND(G19="Long drainage (&gt;180d)"),"p3")))</f>
        <v>p2</v>
      </c>
    </row>
    <row r="21" spans="1:7" ht="30" hidden="1" outlineLevel="3">
      <c r="A21" s="19" t="s">
        <v>15</v>
      </c>
      <c r="B21" s="21" t="s">
        <v>341</v>
      </c>
      <c r="C21" s="20" t="s">
        <v>16</v>
      </c>
      <c r="D21" s="20"/>
      <c r="E21" s="20" t="s">
        <v>342</v>
      </c>
      <c r="F21" s="20" t="s">
        <v>15</v>
      </c>
      <c r="G21" s="20"/>
    </row>
    <row r="22" spans="1:7" ht="60" hidden="1" outlineLevel="3">
      <c r="A22" s="30" t="s">
        <v>15</v>
      </c>
      <c r="B22" s="36" t="s">
        <v>41</v>
      </c>
      <c r="C22" s="31" t="s">
        <v>16</v>
      </c>
      <c r="D22" s="31"/>
      <c r="E22" s="31" t="s">
        <v>330</v>
      </c>
      <c r="F22" s="31" t="s">
        <v>15</v>
      </c>
      <c r="G22" s="31"/>
    </row>
    <row r="23" spans="1:7" ht="30" hidden="1" outlineLevel="3">
      <c r="A23" s="30" t="s">
        <v>12</v>
      </c>
      <c r="B23" s="31" t="s">
        <v>27</v>
      </c>
      <c r="C23" s="39" t="s">
        <v>343</v>
      </c>
      <c r="D23" s="31"/>
      <c r="E23" s="31" t="s">
        <v>344</v>
      </c>
      <c r="F23" s="31" t="s">
        <v>15</v>
      </c>
      <c r="G23" s="31" t="s">
        <v>345</v>
      </c>
    </row>
    <row r="24" spans="1:7" hidden="1" outlineLevel="2">
      <c r="A24" s="30" t="s">
        <v>15</v>
      </c>
      <c r="B24" s="31" t="s">
        <v>13</v>
      </c>
      <c r="C24" s="31" t="s">
        <v>16</v>
      </c>
      <c r="D24" s="31" t="s">
        <v>334</v>
      </c>
      <c r="E24" s="31" t="s">
        <v>335</v>
      </c>
      <c r="F24" s="31" t="s">
        <v>15</v>
      </c>
      <c r="G24" s="31" t="str">
        <f>IF(AND(G23="No organic amendment"),"q1",IF(AND(G23="Low organic amendment"),"q2",IF(AND(G23="Medium organic amendment"),"q3",IF(AND(G23="High organic amendment"),"q4"))))</f>
        <v>q1</v>
      </c>
    </row>
    <row r="25" spans="1:7" hidden="1" outlineLevel="3">
      <c r="A25" s="19" t="s">
        <v>15</v>
      </c>
      <c r="B25" s="21" t="s">
        <v>346</v>
      </c>
      <c r="C25" s="20" t="s">
        <v>16</v>
      </c>
      <c r="D25" s="20"/>
      <c r="E25" s="20" t="s">
        <v>347</v>
      </c>
      <c r="F25" s="20" t="s">
        <v>15</v>
      </c>
      <c r="G25" s="20"/>
    </row>
    <row r="26" spans="1:7" ht="60" hidden="1" outlineLevel="3">
      <c r="A26" s="30" t="s">
        <v>15</v>
      </c>
      <c r="B26" s="36" t="s">
        <v>41</v>
      </c>
      <c r="C26" s="31" t="s">
        <v>16</v>
      </c>
      <c r="D26" s="31"/>
      <c r="E26" s="31" t="s">
        <v>330</v>
      </c>
      <c r="F26" s="31" t="s">
        <v>15</v>
      </c>
      <c r="G26" s="31"/>
    </row>
    <row r="27" spans="1:7" ht="30" hidden="1" outlineLevel="3">
      <c r="A27" s="30" t="s">
        <v>12</v>
      </c>
      <c r="B27" s="31" t="s">
        <v>27</v>
      </c>
      <c r="C27" s="39" t="s">
        <v>348</v>
      </c>
      <c r="D27" s="31"/>
      <c r="E27" s="31" t="s">
        <v>344</v>
      </c>
      <c r="F27" s="31" t="s">
        <v>15</v>
      </c>
      <c r="G27" s="31" t="s">
        <v>345</v>
      </c>
    </row>
    <row r="28" spans="1:7" hidden="1" outlineLevel="2">
      <c r="A28" s="30" t="s">
        <v>15</v>
      </c>
      <c r="B28" s="31" t="s">
        <v>13</v>
      </c>
      <c r="C28" s="31" t="s">
        <v>16</v>
      </c>
      <c r="D28" s="31" t="s">
        <v>334</v>
      </c>
      <c r="E28" s="31" t="s">
        <v>335</v>
      </c>
      <c r="F28" s="31" t="s">
        <v>15</v>
      </c>
      <c r="G28" s="31" t="str">
        <f>IF(AND(G27="No organic amendment"),"q1",IF(AND(G27="Low organic amendment"),"q2",IF(AND(G27="Medium organic amendment"),"q3",IF(AND(G27="High organic amendment"),"q4"))))</f>
        <v>q1</v>
      </c>
    </row>
    <row r="29" spans="1:7" hidden="1" outlineLevel="3">
      <c r="A29" s="19" t="s">
        <v>15</v>
      </c>
      <c r="B29" s="21" t="s">
        <v>349</v>
      </c>
      <c r="C29" s="20" t="s">
        <v>16</v>
      </c>
      <c r="D29" s="20"/>
      <c r="E29" s="20" t="s">
        <v>349</v>
      </c>
      <c r="F29" s="20" t="s">
        <v>15</v>
      </c>
      <c r="G29" s="20"/>
    </row>
    <row r="30" spans="1:7" ht="60" hidden="1" outlineLevel="3">
      <c r="A30" s="30" t="s">
        <v>15</v>
      </c>
      <c r="B30" s="36" t="s">
        <v>41</v>
      </c>
      <c r="C30" s="31" t="s">
        <v>16</v>
      </c>
      <c r="D30" s="31"/>
      <c r="E30" s="31" t="s">
        <v>350</v>
      </c>
      <c r="F30" s="31" t="s">
        <v>15</v>
      </c>
      <c r="G30" s="31"/>
    </row>
    <row r="31" spans="1:7" ht="30" hidden="1" outlineLevel="3">
      <c r="A31" s="30" t="s">
        <v>15</v>
      </c>
      <c r="B31" s="31" t="s">
        <v>27</v>
      </c>
      <c r="C31" s="39" t="s">
        <v>351</v>
      </c>
      <c r="D31" s="31"/>
      <c r="E31" s="31" t="s">
        <v>352</v>
      </c>
      <c r="F31" s="31" t="s">
        <v>15</v>
      </c>
      <c r="G31" s="31" t="s">
        <v>353</v>
      </c>
    </row>
    <row r="32" spans="1:7" hidden="1" outlineLevel="2">
      <c r="A32" s="30" t="s">
        <v>15</v>
      </c>
      <c r="B32" s="31" t="s">
        <v>13</v>
      </c>
      <c r="C32" s="31" t="s">
        <v>16</v>
      </c>
      <c r="D32" s="31" t="s">
        <v>334</v>
      </c>
      <c r="E32" s="31" t="s">
        <v>335</v>
      </c>
      <c r="F32" s="31" t="s">
        <v>15</v>
      </c>
      <c r="G32" s="31" t="str">
        <f>IF(AND(G31="&lt; 4.5"),"s1",IF(AND(G31="4.5 - 5.5"),"s2",IF(AND(G31="&gt; 5.5"),"s3")))</f>
        <v>s1</v>
      </c>
    </row>
    <row r="33" spans="1:7" hidden="1" outlineLevel="3">
      <c r="A33" s="19" t="s">
        <v>15</v>
      </c>
      <c r="B33" s="21" t="s">
        <v>354</v>
      </c>
      <c r="C33" s="20"/>
      <c r="D33" s="20"/>
      <c r="E33" s="20" t="s">
        <v>354</v>
      </c>
      <c r="F33" s="20" t="s">
        <v>15</v>
      </c>
      <c r="G33" s="20"/>
    </row>
    <row r="34" spans="1:7" ht="60" hidden="1" outlineLevel="3">
      <c r="A34" s="30" t="s">
        <v>15</v>
      </c>
      <c r="B34" s="36" t="s">
        <v>41</v>
      </c>
      <c r="C34" s="31" t="s">
        <v>16</v>
      </c>
      <c r="D34" s="31"/>
      <c r="E34" s="31" t="s">
        <v>350</v>
      </c>
      <c r="F34" s="31" t="s">
        <v>15</v>
      </c>
      <c r="G34" s="31"/>
    </row>
    <row r="35" spans="1:7" hidden="1" outlineLevel="3">
      <c r="A35" s="30" t="s">
        <v>12</v>
      </c>
      <c r="B35" s="31" t="s">
        <v>18</v>
      </c>
      <c r="C35" s="31" t="s">
        <v>16</v>
      </c>
      <c r="D35" s="31"/>
      <c r="E35" s="31" t="s">
        <v>355</v>
      </c>
      <c r="F35" s="31" t="s">
        <v>15</v>
      </c>
      <c r="G35" s="31" t="s">
        <v>356</v>
      </c>
    </row>
    <row r="36" spans="1:7" hidden="1" outlineLevel="2">
      <c r="A36" s="30" t="s">
        <v>15</v>
      </c>
      <c r="B36" s="31" t="s">
        <v>13</v>
      </c>
      <c r="C36" s="31" t="s">
        <v>16</v>
      </c>
      <c r="D36" s="31" t="s">
        <v>334</v>
      </c>
      <c r="E36" s="31" t="s">
        <v>335</v>
      </c>
      <c r="F36" s="31" t="s">
        <v>15</v>
      </c>
      <c r="G36" s="31" t="str">
        <f>IF(AND(G35="&lt; 1%"),"c1",IF(AND(G35="1 - 3%"),"c2",IF(AND(G35="&gt; 3%"),"c3")))</f>
        <v>c1</v>
      </c>
    </row>
    <row r="37" spans="1:7" hidden="1" outlineLevel="3">
      <c r="A37" s="19" t="s">
        <v>15</v>
      </c>
      <c r="B37" s="21" t="s">
        <v>357</v>
      </c>
      <c r="C37" s="20" t="s">
        <v>16</v>
      </c>
      <c r="D37" s="20"/>
      <c r="E37" s="20" t="s">
        <v>357</v>
      </c>
      <c r="F37" s="20" t="s">
        <v>15</v>
      </c>
      <c r="G37" s="20"/>
    </row>
    <row r="38" spans="1:7" ht="60" hidden="1" outlineLevel="3">
      <c r="A38" s="30" t="s">
        <v>15</v>
      </c>
      <c r="B38" s="36" t="s">
        <v>41</v>
      </c>
      <c r="C38" s="31" t="s">
        <v>16</v>
      </c>
      <c r="D38" s="31"/>
      <c r="E38" s="31" t="s">
        <v>350</v>
      </c>
      <c r="F38" s="31" t="s">
        <v>15</v>
      </c>
      <c r="G38" s="31"/>
    </row>
    <row r="39" spans="1:7" hidden="1" outlineLevel="2">
      <c r="A39" s="30" t="s">
        <v>12</v>
      </c>
      <c r="B39" s="31" t="s">
        <v>13</v>
      </c>
      <c r="C39" s="31" t="s">
        <v>16</v>
      </c>
      <c r="D39" s="31"/>
      <c r="E39" s="31" t="s">
        <v>358</v>
      </c>
      <c r="F39" s="31" t="s">
        <v>15</v>
      </c>
      <c r="G39" s="31" t="s">
        <v>359</v>
      </c>
    </row>
    <row r="40" spans="1:7" hidden="1" outlineLevel="3">
      <c r="A40" s="19" t="s">
        <v>15</v>
      </c>
      <c r="B40" s="21" t="s">
        <v>360</v>
      </c>
      <c r="C40" s="20" t="s">
        <v>16</v>
      </c>
      <c r="D40" s="20"/>
      <c r="E40" s="20" t="s">
        <v>361</v>
      </c>
      <c r="F40" s="20" t="s">
        <v>15</v>
      </c>
      <c r="G40" s="20"/>
    </row>
    <row r="41" spans="1:7" ht="60" hidden="1" outlineLevel="3">
      <c r="A41" s="30" t="s">
        <v>15</v>
      </c>
      <c r="B41" s="36" t="s">
        <v>41</v>
      </c>
      <c r="C41" s="31" t="s">
        <v>16</v>
      </c>
      <c r="D41" s="31"/>
      <c r="E41" s="31" t="s">
        <v>330</v>
      </c>
      <c r="F41" s="31" t="s">
        <v>15</v>
      </c>
      <c r="G41" s="31"/>
    </row>
    <row r="42" spans="1:7" ht="30" hidden="1" outlineLevel="3">
      <c r="A42" s="30" t="s">
        <v>12</v>
      </c>
      <c r="B42" s="31" t="s">
        <v>27</v>
      </c>
      <c r="C42" s="39" t="s">
        <v>362</v>
      </c>
      <c r="D42" s="31"/>
      <c r="E42" s="31" t="s">
        <v>363</v>
      </c>
      <c r="F42" s="31" t="s">
        <v>15</v>
      </c>
      <c r="G42" s="31" t="s">
        <v>364</v>
      </c>
    </row>
    <row r="43" spans="1:7" hidden="1" outlineLevel="3">
      <c r="A43" s="30" t="s">
        <v>12</v>
      </c>
      <c r="B43" s="31" t="s">
        <v>326</v>
      </c>
      <c r="C43" s="31"/>
      <c r="D43" s="31"/>
      <c r="E43" s="31" t="s">
        <v>365</v>
      </c>
      <c r="F43" s="31"/>
      <c r="G43" s="32">
        <v>140</v>
      </c>
    </row>
    <row r="44" spans="1:7" hidden="1" outlineLevel="2">
      <c r="A44" s="30" t="s">
        <v>15</v>
      </c>
      <c r="B44" s="31" t="s">
        <v>13</v>
      </c>
      <c r="C44" s="31" t="s">
        <v>16</v>
      </c>
      <c r="D44" s="31" t="s">
        <v>334</v>
      </c>
      <c r="E44" s="31" t="s">
        <v>335</v>
      </c>
      <c r="F44" s="31" t="s">
        <v>15</v>
      </c>
      <c r="G44" s="31" t="str">
        <f>IF(AND(G42="High"),"t1",IF(AND(G42="Medium"),"t2",IF(AND(G42="Low"),"t3")))</f>
        <v>t1</v>
      </c>
    </row>
    <row r="45" spans="1:7" hidden="1" outlineLevel="2">
      <c r="A45" s="33" t="s">
        <v>15</v>
      </c>
      <c r="B45" s="34" t="s">
        <v>13</v>
      </c>
      <c r="C45" s="34" t="s">
        <v>16</v>
      </c>
      <c r="D45" s="34" t="s">
        <v>334</v>
      </c>
      <c r="E45" s="34" t="s">
        <v>366</v>
      </c>
      <c r="F45" s="34" t="s">
        <v>15</v>
      </c>
      <c r="G45" s="34" t="str">
        <f>CONCATENATE(G16,G20,G24,G28)</f>
        <v>w1p2q1q1</v>
      </c>
    </row>
    <row r="46" spans="1:7" ht="90" hidden="1" outlineLevel="2">
      <c r="A46" s="33" t="s">
        <v>15</v>
      </c>
      <c r="B46" s="35" t="s">
        <v>41</v>
      </c>
      <c r="C46" s="34" t="s">
        <v>16</v>
      </c>
      <c r="D46" s="34"/>
      <c r="E46" s="34" t="s">
        <v>367</v>
      </c>
      <c r="F46" s="34" t="s">
        <v>15</v>
      </c>
      <c r="G46" s="34"/>
    </row>
    <row r="47" spans="1:7" hidden="1" outlineLevel="3">
      <c r="A47" s="19" t="s">
        <v>15</v>
      </c>
      <c r="B47" s="21" t="s">
        <v>368</v>
      </c>
      <c r="C47" s="20" t="s">
        <v>16</v>
      </c>
      <c r="D47" s="20"/>
      <c r="E47" s="20" t="s">
        <v>369</v>
      </c>
      <c r="F47" s="20" t="s">
        <v>12</v>
      </c>
      <c r="G47" s="20"/>
    </row>
    <row r="48" spans="1:7" hidden="1" outlineLevel="3">
      <c r="A48" s="30" t="s">
        <v>12</v>
      </c>
      <c r="B48" s="31" t="s">
        <v>13</v>
      </c>
      <c r="C48" s="31" t="s">
        <v>16</v>
      </c>
      <c r="D48" s="31"/>
      <c r="E48" s="31" t="s">
        <v>370</v>
      </c>
      <c r="F48" s="31" t="s">
        <v>15</v>
      </c>
      <c r="G48" s="31">
        <v>1</v>
      </c>
    </row>
    <row r="49" spans="1:7" hidden="1" outlineLevel="2">
      <c r="A49" s="30" t="s">
        <v>12</v>
      </c>
      <c r="B49" s="31" t="s">
        <v>326</v>
      </c>
      <c r="C49" s="31"/>
      <c r="D49" s="31"/>
      <c r="E49" s="31" t="s">
        <v>371</v>
      </c>
      <c r="F49" s="31" t="s">
        <v>15</v>
      </c>
      <c r="G49" s="32">
        <v>0.78500000000000003</v>
      </c>
    </row>
    <row r="50" spans="1:7" hidden="1" outlineLevel="2">
      <c r="A50" s="33" t="s">
        <v>15</v>
      </c>
      <c r="B50" s="34" t="s">
        <v>326</v>
      </c>
      <c r="C50" s="34" t="s">
        <v>16</v>
      </c>
      <c r="D50" s="34" t="s">
        <v>334</v>
      </c>
      <c r="E50" s="34" t="s">
        <v>372</v>
      </c>
      <c r="F50" s="34" t="s">
        <v>15</v>
      </c>
      <c r="G50" s="37">
        <f>AVERAGE(G49)</f>
        <v>0.78500000000000003</v>
      </c>
    </row>
    <row r="51" spans="1:7" hidden="1" outlineLevel="3">
      <c r="A51" s="19" t="s">
        <v>15</v>
      </c>
      <c r="B51" s="21" t="s">
        <v>373</v>
      </c>
      <c r="C51" s="20" t="s">
        <v>16</v>
      </c>
      <c r="D51" s="20"/>
      <c r="E51" s="20" t="s">
        <v>374</v>
      </c>
      <c r="F51" s="20" t="s">
        <v>12</v>
      </c>
      <c r="G51" s="20"/>
    </row>
    <row r="52" spans="1:7" hidden="1" outlineLevel="3">
      <c r="A52" s="30" t="s">
        <v>12</v>
      </c>
      <c r="B52" s="31" t="s">
        <v>13</v>
      </c>
      <c r="C52" s="31" t="s">
        <v>16</v>
      </c>
      <c r="D52" s="31"/>
      <c r="E52" s="31" t="s">
        <v>370</v>
      </c>
      <c r="F52" s="31" t="s">
        <v>15</v>
      </c>
      <c r="G52" s="31">
        <v>1</v>
      </c>
    </row>
    <row r="53" spans="1:7" hidden="1" outlineLevel="2">
      <c r="A53" s="30" t="s">
        <v>12</v>
      </c>
      <c r="B53" s="31" t="s">
        <v>326</v>
      </c>
      <c r="C53" s="31"/>
      <c r="D53" s="31"/>
      <c r="E53" s="31" t="s">
        <v>375</v>
      </c>
      <c r="F53" s="31" t="s">
        <v>15</v>
      </c>
      <c r="G53" s="32">
        <v>0.78500000000000003</v>
      </c>
    </row>
    <row r="54" spans="1:7" hidden="1" outlineLevel="2">
      <c r="A54" s="33" t="s">
        <v>15</v>
      </c>
      <c r="B54" s="34" t="s">
        <v>326</v>
      </c>
      <c r="C54" s="34" t="s">
        <v>16</v>
      </c>
      <c r="D54" s="34" t="s">
        <v>334</v>
      </c>
      <c r="E54" s="34" t="s">
        <v>376</v>
      </c>
      <c r="F54" s="34" t="s">
        <v>15</v>
      </c>
      <c r="G54" s="37">
        <f>AVERAGE(G53)</f>
        <v>0.78500000000000003</v>
      </c>
    </row>
    <row r="55" spans="1:7" ht="30" hidden="1" outlineLevel="2">
      <c r="A55" s="14" t="s">
        <v>15</v>
      </c>
      <c r="B55" s="3" t="s">
        <v>326</v>
      </c>
      <c r="C55" s="3" t="s">
        <v>16</v>
      </c>
      <c r="D55" s="3" t="s">
        <v>334</v>
      </c>
      <c r="E55" s="3" t="s">
        <v>377</v>
      </c>
      <c r="F55" s="3" t="s">
        <v>15</v>
      </c>
      <c r="G55" s="15">
        <f>G56*G57*10^3*G58</f>
        <v>0</v>
      </c>
    </row>
    <row r="56" spans="1:7" hidden="1" outlineLevel="2">
      <c r="A56" s="27" t="s">
        <v>15</v>
      </c>
      <c r="B56" s="28" t="s">
        <v>321</v>
      </c>
      <c r="C56" s="29" t="s">
        <v>16</v>
      </c>
      <c r="D56" s="29" t="s">
        <v>334</v>
      </c>
      <c r="E56" s="29" t="s">
        <v>372</v>
      </c>
      <c r="F56" s="29" t="s">
        <v>15</v>
      </c>
      <c r="G56" s="29">
        <f>Groups!G45</f>
        <v>0.78500000000000003</v>
      </c>
    </row>
    <row r="57" spans="1:7" hidden="1" outlineLevel="2">
      <c r="A57" s="27" t="s">
        <v>15</v>
      </c>
      <c r="B57" s="28" t="s">
        <v>321</v>
      </c>
      <c r="C57" s="29" t="s">
        <v>16</v>
      </c>
      <c r="D57" s="29" t="s">
        <v>334</v>
      </c>
      <c r="E57" s="29" t="s">
        <v>327</v>
      </c>
      <c r="F57" s="29" t="s">
        <v>15</v>
      </c>
      <c r="G57" s="29">
        <f>Groups!G7</f>
        <v>0</v>
      </c>
    </row>
    <row r="58" spans="1:7" hidden="1" outlineLevel="2">
      <c r="A58" s="14" t="s">
        <v>15</v>
      </c>
      <c r="B58" s="3" t="s">
        <v>326</v>
      </c>
      <c r="C58" s="3"/>
      <c r="D58" s="3" t="s">
        <v>334</v>
      </c>
      <c r="E58" s="3" t="s">
        <v>378</v>
      </c>
      <c r="F58" s="3" t="s">
        <v>15</v>
      </c>
      <c r="G58" s="15">
        <f>28</f>
        <v>28</v>
      </c>
    </row>
    <row r="59" spans="1:7" hidden="1" outlineLevel="1">
      <c r="A59" s="14" t="s">
        <v>15</v>
      </c>
      <c r="B59" s="3" t="s">
        <v>326</v>
      </c>
      <c r="C59" s="3" t="s">
        <v>16</v>
      </c>
      <c r="D59" s="3" t="s">
        <v>334</v>
      </c>
      <c r="E59" s="3" t="s">
        <v>379</v>
      </c>
      <c r="F59" s="3" t="s">
        <v>15</v>
      </c>
      <c r="G59" s="15">
        <f>SUM('Baseline Emissions for Group g'!G50)</f>
        <v>0.78500000000000003</v>
      </c>
    </row>
    <row r="60" spans="1:7" collapsed="1"/>
  </sheetData>
  <mergeCells count="3">
    <mergeCell ref="A1:G1"/>
    <mergeCell ref="B2:G2"/>
    <mergeCell ref="B3:G3"/>
  </mergeCells>
  <dataValidations count="9">
    <dataValidation type="list" allowBlank="1" showInputMessage="1" showErrorMessage="1" sqref="B3:G3" xr:uid="{FDCE2D09-FCEE-4408-921D-9741D3880773}">
      <formula1>"Verifiable Credentials,Encrypted Verifiable Credential,Sub-Schema"</formula1>
    </dataValidation>
    <dataValidation type="list" allowBlank="1" sqref="G9" xr:uid="{FEFEE8F2-F8FA-4797-AF4C-3A26A294791F}">
      <formula1>#REF!</formula1>
    </dataValidation>
    <dataValidation type="list" allowBlank="1" showInputMessage="1" showErrorMessage="1" sqref="G15" xr:uid="{6428448A-F887-48DA-A8C8-5D284D7606E4}">
      <formula1>"Continuously flooded, Single Drainage, Multiple Drainage"</formula1>
    </dataValidation>
    <dataValidation type="list" allowBlank="1" showInputMessage="1" showErrorMessage="1" sqref="G19" xr:uid="{D4351AE5-FA8A-4E37-A060-2E9F5789247B}">
      <formula1>"Flooded, Short drainage (&lt;180d), Long drainage (&gt;180d)"</formula1>
    </dataValidation>
    <dataValidation type="list" allowBlank="1" showInputMessage="1" showErrorMessage="1" sqref="G23 G27" xr:uid="{D5F89BC7-D6D4-4CB6-9C6A-E073ADCBB8E8}">
      <formula1>"No organic amendment, Low organic amendment, Medium organic amendment, High organic amendment"</formula1>
    </dataValidation>
    <dataValidation type="list" allowBlank="1" showInputMessage="1" showErrorMessage="1" sqref="G31" xr:uid="{F864E90B-44BC-4194-92BC-CBD0CE73FAC8}">
      <formula1>"&lt; 4.5, 4.5 - 5.5, &gt; 5.5"</formula1>
    </dataValidation>
    <dataValidation type="list" allowBlank="1" showInputMessage="1" showErrorMessage="1" sqref="G35" xr:uid="{AD542DA8-EB3C-4C6B-92AE-2C0047FB7959}">
      <formula1>"&lt; 1%, 1 - 3%, &gt; 3%"</formula1>
    </dataValidation>
    <dataValidation type="list" allowBlank="1" showInputMessage="1" showErrorMessage="1" sqref="G42" xr:uid="{8770D7A0-E788-4E81-B88A-506A66E0BC28}">
      <formula1>"High, Medium, Low"</formula1>
    </dataValidation>
    <dataValidation type="list" allowBlank="1" showInputMessage="1" showErrorMessage="1" sqref="F5:F59 A5:A59" xr:uid="{2E5524DE-0490-4CD6-8489-0C29DB49516E}">
      <formula1>"Yes,No"</formula1>
    </dataValidation>
  </dataValidations>
  <hyperlinks>
    <hyperlink ref="B56" r:id="rId1" xr:uid="{F8BC1C28-8CF5-4E86-B7C0-467F928F6298}"/>
    <hyperlink ref="B57" r:id="rId2" xr:uid="{6AA1012E-11B2-4945-98E8-41ABEA0CC8B3}"/>
    <hyperlink ref="B13" r:id="rId3" xr:uid="{B432FE57-1DBD-4E3B-A6E1-D0241084C40E}"/>
    <hyperlink ref="B17" r:id="rId4" xr:uid="{721A4F5D-4AC7-4AC3-955F-3E012A8F835A}"/>
    <hyperlink ref="B21" r:id="rId5" xr:uid="{5854BD8B-1A7B-46EE-9A09-BE8ABB95CA9C}"/>
    <hyperlink ref="B25" r:id="rId6" xr:uid="{EBFC2F23-B332-4F31-BDF2-4D4351735A61}"/>
    <hyperlink ref="B29" r:id="rId7" xr:uid="{DAC8FEFE-B85D-4477-96E5-A324E1FC49F9}"/>
    <hyperlink ref="B33" r:id="rId8" xr:uid="{0CC2619B-5D79-4192-8DF9-AB547A569CAD}"/>
    <hyperlink ref="B37" r:id="rId9" xr:uid="{06230B45-9366-4367-8577-1F5226F92B81}"/>
    <hyperlink ref="B47" r:id="rId10" xr:uid="{D216C989-745A-44B1-A141-88D376FBB280}"/>
    <hyperlink ref="B51" r:id="rId11" xr:uid="{39871092-67D1-4052-A400-2C10A541F0DC}"/>
    <hyperlink ref="B8" r:id="rId12" xr:uid="{9E6054A0-75B1-4670-B356-FAE1E86F90BE}"/>
    <hyperlink ref="C31" r:id="rId13" xr:uid="{D7F67971-7307-42C5-805F-4F8FEB8DA2B6}"/>
    <hyperlink ref="C15" r:id="rId14" xr:uid="{2B19541E-94C8-4136-885D-1216860B139A}"/>
    <hyperlink ref="C27" r:id="rId15" xr:uid="{EF11BF29-A6D8-44D7-AB92-47868BB39021}"/>
    <hyperlink ref="C23" r:id="rId16" xr:uid="{6CB4F5DB-3D34-42D1-BE90-D65366C4CFA2}"/>
    <hyperlink ref="C19" r:id="rId17" xr:uid="{4F210508-AF2D-4014-9955-02A83DAC500F}"/>
    <hyperlink ref="C42" r:id="rId18" xr:uid="{4E2B3AF1-B022-4FFF-AD25-B1E568B10C5E}"/>
    <hyperlink ref="B40" r:id="rId19" xr:uid="{BD4EBF54-70CE-40E8-BB37-7B4F43618E82}"/>
    <hyperlink ref="B6" r:id="rId20" xr:uid="{E75EE23F-526C-45E7-B240-19ADB486710D}"/>
    <hyperlink ref="B7" r:id="rId21" xr:uid="{A94C2619-469E-4FDD-9781-253633CE88DB}"/>
  </hyperlinks>
  <pageMargins left="0.7" right="0.7" top="0.75" bottom="0.75" header="0.3" footer="0.3"/>
  <legacyDrawing r:id="rId2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62CE2-57EB-40C3-B5AF-A69663AFF964}">
  <sheetPr>
    <tabColor theme="9"/>
  </sheetPr>
  <dimension ref="A1:G57"/>
  <sheetViews>
    <sheetView workbookViewId="0">
      <selection activeCell="E57" sqref="E57"/>
    </sheetView>
  </sheetViews>
  <sheetFormatPr defaultRowHeight="15" outlineLevelRow="3"/>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319</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320</v>
      </c>
      <c r="C5" s="20"/>
      <c r="D5" s="20"/>
      <c r="E5" s="20" t="s">
        <v>320</v>
      </c>
      <c r="F5" s="20" t="s">
        <v>12</v>
      </c>
      <c r="G5" s="20"/>
    </row>
    <row r="6" spans="1:7" hidden="1" outlineLevel="1">
      <c r="A6" s="27" t="s">
        <v>12</v>
      </c>
      <c r="B6" s="28" t="s">
        <v>321</v>
      </c>
      <c r="C6" s="29"/>
      <c r="D6" s="29"/>
      <c r="E6" s="29" t="s">
        <v>322</v>
      </c>
      <c r="F6" s="29" t="s">
        <v>15</v>
      </c>
      <c r="G6" s="29"/>
    </row>
    <row r="7" spans="1:7" hidden="1" outlineLevel="2">
      <c r="A7" s="30" t="s">
        <v>15</v>
      </c>
      <c r="B7" s="36" t="s">
        <v>41</v>
      </c>
      <c r="C7" s="31"/>
      <c r="D7" s="31"/>
      <c r="E7" s="31" t="s">
        <v>323</v>
      </c>
      <c r="F7" s="31" t="s">
        <v>15</v>
      </c>
      <c r="G7" s="31"/>
    </row>
    <row r="8" spans="1:7" hidden="1" outlineLevel="2">
      <c r="A8" s="30" t="s">
        <v>12</v>
      </c>
      <c r="B8" s="31" t="s">
        <v>13</v>
      </c>
      <c r="C8" s="31" t="s">
        <v>16</v>
      </c>
      <c r="D8" s="31"/>
      <c r="E8" s="31" t="s">
        <v>324</v>
      </c>
      <c r="F8" s="31" t="s">
        <v>15</v>
      </c>
      <c r="G8" s="31"/>
    </row>
    <row r="9" spans="1:7" hidden="1" outlineLevel="2">
      <c r="A9" s="30" t="s">
        <v>15</v>
      </c>
      <c r="B9" s="31" t="s">
        <v>18</v>
      </c>
      <c r="C9" s="31" t="s">
        <v>16</v>
      </c>
      <c r="D9" s="31"/>
      <c r="E9" s="31" t="s">
        <v>325</v>
      </c>
      <c r="F9" s="31" t="s">
        <v>15</v>
      </c>
      <c r="G9" s="31"/>
    </row>
    <row r="10" spans="1:7" hidden="1" outlineLevel="2">
      <c r="A10" s="30" t="s">
        <v>15</v>
      </c>
      <c r="B10" s="31" t="s">
        <v>18</v>
      </c>
      <c r="C10" s="31" t="s">
        <v>16</v>
      </c>
      <c r="D10" s="31"/>
      <c r="E10" s="31" t="s">
        <v>327</v>
      </c>
      <c r="F10" s="31" t="s">
        <v>15</v>
      </c>
      <c r="G10" s="31"/>
    </row>
    <row r="11" spans="1:7" ht="30" hidden="1" outlineLevel="2">
      <c r="A11" s="19" t="s">
        <v>15</v>
      </c>
      <c r="B11" s="21" t="s">
        <v>328</v>
      </c>
      <c r="C11" s="20"/>
      <c r="D11" s="20"/>
      <c r="E11" s="20" t="s">
        <v>329</v>
      </c>
      <c r="F11" s="20" t="s">
        <v>15</v>
      </c>
      <c r="G11" s="20"/>
    </row>
    <row r="12" spans="1:7" ht="60" hidden="1" outlineLevel="3">
      <c r="A12" s="30" t="s">
        <v>12</v>
      </c>
      <c r="B12" s="36" t="s">
        <v>41</v>
      </c>
      <c r="C12" s="31" t="s">
        <v>16</v>
      </c>
      <c r="D12" s="31"/>
      <c r="E12" s="31" t="s">
        <v>330</v>
      </c>
      <c r="F12" s="31" t="s">
        <v>15</v>
      </c>
      <c r="G12" s="31"/>
    </row>
    <row r="13" spans="1:7" ht="32.25" hidden="1" customHeight="1" outlineLevel="3">
      <c r="A13" s="30" t="s">
        <v>12</v>
      </c>
      <c r="B13" s="31" t="s">
        <v>27</v>
      </c>
      <c r="C13" s="39" t="s">
        <v>331</v>
      </c>
      <c r="D13" s="31"/>
      <c r="E13" s="31" t="s">
        <v>332</v>
      </c>
      <c r="F13" s="31" t="s">
        <v>15</v>
      </c>
      <c r="G13" s="31" t="s">
        <v>333</v>
      </c>
    </row>
    <row r="14" spans="1:7" hidden="1" outlineLevel="3">
      <c r="A14" s="30" t="s">
        <v>15</v>
      </c>
      <c r="B14" s="31" t="s">
        <v>13</v>
      </c>
      <c r="C14" s="31" t="s">
        <v>16</v>
      </c>
      <c r="D14" s="31" t="s">
        <v>334</v>
      </c>
      <c r="E14" s="31" t="s">
        <v>335</v>
      </c>
      <c r="F14" s="31" t="s">
        <v>15</v>
      </c>
      <c r="G14" s="31" t="str">
        <f>IF(AND(G13="Continuously flooded"),"w1",IF(AND(G13="Single Drainage"),"w2",IF(AND(G13="Multiple Drainage"),"w3")))</f>
        <v>w1</v>
      </c>
    </row>
    <row r="15" spans="1:7" ht="30" hidden="1" outlineLevel="2">
      <c r="A15" s="19" t="s">
        <v>15</v>
      </c>
      <c r="B15" s="21" t="s">
        <v>336</v>
      </c>
      <c r="C15" s="20" t="s">
        <v>16</v>
      </c>
      <c r="D15" s="20"/>
      <c r="E15" s="20" t="s">
        <v>337</v>
      </c>
      <c r="F15" s="20" t="s">
        <v>15</v>
      </c>
      <c r="G15" s="20"/>
    </row>
    <row r="16" spans="1:7" ht="60" hidden="1" outlineLevel="3">
      <c r="A16" s="30" t="s">
        <v>15</v>
      </c>
      <c r="B16" s="36" t="s">
        <v>41</v>
      </c>
      <c r="C16" s="31" t="s">
        <v>16</v>
      </c>
      <c r="D16" s="31"/>
      <c r="E16" s="31" t="s">
        <v>330</v>
      </c>
      <c r="F16" s="31" t="s">
        <v>15</v>
      </c>
      <c r="G16" s="31"/>
    </row>
    <row r="17" spans="1:7" ht="30" hidden="1" outlineLevel="3">
      <c r="A17" s="30" t="s">
        <v>12</v>
      </c>
      <c r="B17" s="31" t="s">
        <v>27</v>
      </c>
      <c r="C17" s="39" t="s">
        <v>338</v>
      </c>
      <c r="D17" s="31"/>
      <c r="E17" s="31" t="s">
        <v>339</v>
      </c>
      <c r="F17" s="31" t="s">
        <v>15</v>
      </c>
      <c r="G17" s="31" t="s">
        <v>340</v>
      </c>
    </row>
    <row r="18" spans="1:7" hidden="1" outlineLevel="3">
      <c r="A18" s="30" t="s">
        <v>15</v>
      </c>
      <c r="B18" s="31" t="s">
        <v>13</v>
      </c>
      <c r="C18" s="31" t="s">
        <v>16</v>
      </c>
      <c r="D18" s="31" t="s">
        <v>334</v>
      </c>
      <c r="E18" s="31" t="s">
        <v>335</v>
      </c>
      <c r="F18" s="31" t="s">
        <v>15</v>
      </c>
      <c r="G18" s="31" t="str">
        <f>IF(AND(G17="Flooded"),"p1",IF(AND(G17="Short drainage (&lt;180d)"),"p2",IF(AND(G17="Long drainage (&gt;180d)"),"p3")))</f>
        <v>p2</v>
      </c>
    </row>
    <row r="19" spans="1:7" ht="30" hidden="1" outlineLevel="2">
      <c r="A19" s="19" t="s">
        <v>15</v>
      </c>
      <c r="B19" s="21" t="s">
        <v>341</v>
      </c>
      <c r="C19" s="20" t="s">
        <v>16</v>
      </c>
      <c r="D19" s="20"/>
      <c r="E19" s="20" t="s">
        <v>342</v>
      </c>
      <c r="F19" s="20" t="s">
        <v>15</v>
      </c>
      <c r="G19" s="20"/>
    </row>
    <row r="20" spans="1:7" ht="60" hidden="1" outlineLevel="3">
      <c r="A20" s="30" t="s">
        <v>15</v>
      </c>
      <c r="B20" s="36" t="s">
        <v>41</v>
      </c>
      <c r="C20" s="31" t="s">
        <v>16</v>
      </c>
      <c r="D20" s="31"/>
      <c r="E20" s="31" t="s">
        <v>330</v>
      </c>
      <c r="F20" s="31" t="s">
        <v>15</v>
      </c>
      <c r="G20" s="31"/>
    </row>
    <row r="21" spans="1:7" ht="30" hidden="1" outlineLevel="3">
      <c r="A21" s="30" t="s">
        <v>12</v>
      </c>
      <c r="B21" s="31" t="s">
        <v>27</v>
      </c>
      <c r="C21" s="39" t="s">
        <v>343</v>
      </c>
      <c r="D21" s="31"/>
      <c r="E21" s="31" t="s">
        <v>344</v>
      </c>
      <c r="F21" s="31" t="s">
        <v>15</v>
      </c>
      <c r="G21" s="31" t="s">
        <v>345</v>
      </c>
    </row>
    <row r="22" spans="1:7" hidden="1" outlineLevel="3">
      <c r="A22" s="30" t="s">
        <v>15</v>
      </c>
      <c r="B22" s="31" t="s">
        <v>13</v>
      </c>
      <c r="C22" s="31" t="s">
        <v>16</v>
      </c>
      <c r="D22" s="31" t="s">
        <v>334</v>
      </c>
      <c r="E22" s="31" t="s">
        <v>335</v>
      </c>
      <c r="F22" s="31" t="s">
        <v>15</v>
      </c>
      <c r="G22" s="31" t="str">
        <f>IF(AND(G21="No organic amendment"),"q1",IF(AND(G21="Low organic amendment"),"q2",IF(AND(G21="Medium organic amendment"),"q3",IF(AND(G21="High organic amendment"),"q4"))))</f>
        <v>q1</v>
      </c>
    </row>
    <row r="23" spans="1:7" ht="30" hidden="1" outlineLevel="2">
      <c r="A23" s="19" t="s">
        <v>15</v>
      </c>
      <c r="B23" s="21" t="s">
        <v>346</v>
      </c>
      <c r="C23" s="20" t="s">
        <v>16</v>
      </c>
      <c r="D23" s="20"/>
      <c r="E23" s="20" t="s">
        <v>347</v>
      </c>
      <c r="F23" s="20" t="s">
        <v>15</v>
      </c>
      <c r="G23" s="20"/>
    </row>
    <row r="24" spans="1:7" ht="60" hidden="1" outlineLevel="3">
      <c r="A24" s="30" t="s">
        <v>15</v>
      </c>
      <c r="B24" s="36" t="s">
        <v>41</v>
      </c>
      <c r="C24" s="31" t="s">
        <v>16</v>
      </c>
      <c r="D24" s="31"/>
      <c r="E24" s="31" t="s">
        <v>330</v>
      </c>
      <c r="F24" s="31" t="s">
        <v>15</v>
      </c>
      <c r="G24" s="31"/>
    </row>
    <row r="25" spans="1:7" ht="30" hidden="1" outlineLevel="3">
      <c r="A25" s="30" t="s">
        <v>12</v>
      </c>
      <c r="B25" s="31" t="s">
        <v>27</v>
      </c>
      <c r="C25" s="39" t="s">
        <v>348</v>
      </c>
      <c r="D25" s="31"/>
      <c r="E25" s="31" t="s">
        <v>344</v>
      </c>
      <c r="F25" s="31" t="s">
        <v>15</v>
      </c>
      <c r="G25" s="31" t="s">
        <v>345</v>
      </c>
    </row>
    <row r="26" spans="1:7" hidden="1" outlineLevel="3">
      <c r="A26" s="30" t="s">
        <v>15</v>
      </c>
      <c r="B26" s="31" t="s">
        <v>13</v>
      </c>
      <c r="C26" s="31" t="s">
        <v>16</v>
      </c>
      <c r="D26" s="31" t="s">
        <v>334</v>
      </c>
      <c r="E26" s="31" t="s">
        <v>335</v>
      </c>
      <c r="F26" s="31" t="s">
        <v>15</v>
      </c>
      <c r="G26" s="31" t="str">
        <f>IF(AND(G25="No organic amendment"),"q1",IF(AND(G25="Low organic amendment"),"q2",IF(AND(G25="Medium organic amendment"),"q3",IF(AND(G25="High organic amendment"),"q4"))))</f>
        <v>q1</v>
      </c>
    </row>
    <row r="27" spans="1:7" hidden="1" outlineLevel="2">
      <c r="A27" s="19" t="s">
        <v>15</v>
      </c>
      <c r="B27" s="21" t="s">
        <v>349</v>
      </c>
      <c r="C27" s="20" t="s">
        <v>16</v>
      </c>
      <c r="D27" s="20"/>
      <c r="E27" s="20" t="s">
        <v>349</v>
      </c>
      <c r="F27" s="20" t="s">
        <v>15</v>
      </c>
      <c r="G27" s="20"/>
    </row>
    <row r="28" spans="1:7" ht="60" hidden="1" outlineLevel="3">
      <c r="A28" s="30" t="s">
        <v>15</v>
      </c>
      <c r="B28" s="36" t="s">
        <v>41</v>
      </c>
      <c r="C28" s="31" t="s">
        <v>16</v>
      </c>
      <c r="D28" s="31"/>
      <c r="E28" s="31" t="s">
        <v>350</v>
      </c>
      <c r="F28" s="31" t="s">
        <v>15</v>
      </c>
      <c r="G28" s="31"/>
    </row>
    <row r="29" spans="1:7" ht="30" hidden="1" outlineLevel="3">
      <c r="A29" s="30" t="s">
        <v>15</v>
      </c>
      <c r="B29" s="31" t="s">
        <v>27</v>
      </c>
      <c r="C29" s="39" t="s">
        <v>351</v>
      </c>
      <c r="D29" s="31"/>
      <c r="E29" s="31" t="s">
        <v>352</v>
      </c>
      <c r="F29" s="31" t="s">
        <v>15</v>
      </c>
      <c r="G29" s="31" t="s">
        <v>353</v>
      </c>
    </row>
    <row r="30" spans="1:7" hidden="1" outlineLevel="3">
      <c r="A30" s="30" t="s">
        <v>15</v>
      </c>
      <c r="B30" s="31" t="s">
        <v>13</v>
      </c>
      <c r="C30" s="31" t="s">
        <v>16</v>
      </c>
      <c r="D30" s="31" t="s">
        <v>334</v>
      </c>
      <c r="E30" s="31" t="s">
        <v>335</v>
      </c>
      <c r="F30" s="31" t="s">
        <v>15</v>
      </c>
      <c r="G30" s="31" t="str">
        <f>IF(AND(G29="&lt; 4.5"),"s1",IF(AND(G29="4.5 - 5.5"),"s2",IF(AND(G29="&gt; 5.5"),"s3")))</f>
        <v>s1</v>
      </c>
    </row>
    <row r="31" spans="1:7" hidden="1" outlineLevel="2">
      <c r="A31" s="19" t="s">
        <v>15</v>
      </c>
      <c r="B31" s="21" t="s">
        <v>354</v>
      </c>
      <c r="C31" s="20"/>
      <c r="D31" s="20"/>
      <c r="E31" s="20" t="s">
        <v>354</v>
      </c>
      <c r="F31" s="20" t="s">
        <v>15</v>
      </c>
      <c r="G31" s="20"/>
    </row>
    <row r="32" spans="1:7" ht="60" hidden="1" outlineLevel="3">
      <c r="A32" s="30" t="s">
        <v>15</v>
      </c>
      <c r="B32" s="36" t="s">
        <v>41</v>
      </c>
      <c r="C32" s="31" t="s">
        <v>16</v>
      </c>
      <c r="D32" s="31"/>
      <c r="E32" s="31" t="s">
        <v>350</v>
      </c>
      <c r="F32" s="31" t="s">
        <v>15</v>
      </c>
      <c r="G32" s="31"/>
    </row>
    <row r="33" spans="1:7" hidden="1" outlineLevel="3">
      <c r="A33" s="30" t="s">
        <v>12</v>
      </c>
      <c r="B33" s="31" t="s">
        <v>18</v>
      </c>
      <c r="C33" s="31" t="s">
        <v>16</v>
      </c>
      <c r="D33" s="31"/>
      <c r="E33" s="31" t="s">
        <v>355</v>
      </c>
      <c r="F33" s="31" t="s">
        <v>15</v>
      </c>
      <c r="G33" s="31" t="s">
        <v>356</v>
      </c>
    </row>
    <row r="34" spans="1:7" hidden="1" outlineLevel="3">
      <c r="A34" s="30" t="s">
        <v>15</v>
      </c>
      <c r="B34" s="31" t="s">
        <v>13</v>
      </c>
      <c r="C34" s="31" t="s">
        <v>16</v>
      </c>
      <c r="D34" s="31" t="s">
        <v>334</v>
      </c>
      <c r="E34" s="31" t="s">
        <v>335</v>
      </c>
      <c r="F34" s="31" t="s">
        <v>15</v>
      </c>
      <c r="G34" s="31" t="str">
        <f>IF(AND(G33="&lt; 1%"),"c1",IF(AND(G33="1 - 3%"),"c2",IF(AND(G33="&gt; 3%"),"c3")))</f>
        <v>c1</v>
      </c>
    </row>
    <row r="35" spans="1:7" hidden="1" outlineLevel="2">
      <c r="A35" s="19" t="s">
        <v>15</v>
      </c>
      <c r="B35" s="21" t="s">
        <v>357</v>
      </c>
      <c r="C35" s="20" t="s">
        <v>16</v>
      </c>
      <c r="D35" s="20"/>
      <c r="E35" s="20" t="s">
        <v>357</v>
      </c>
      <c r="F35" s="20" t="s">
        <v>15</v>
      </c>
      <c r="G35" s="20"/>
    </row>
    <row r="36" spans="1:7" ht="60" hidden="1" outlineLevel="3">
      <c r="A36" s="30" t="s">
        <v>15</v>
      </c>
      <c r="B36" s="36" t="s">
        <v>41</v>
      </c>
      <c r="C36" s="31" t="s">
        <v>16</v>
      </c>
      <c r="D36" s="31"/>
      <c r="E36" s="31" t="s">
        <v>350</v>
      </c>
      <c r="F36" s="31" t="s">
        <v>15</v>
      </c>
      <c r="G36" s="31"/>
    </row>
    <row r="37" spans="1:7" hidden="1" outlineLevel="3">
      <c r="A37" s="30" t="s">
        <v>12</v>
      </c>
      <c r="B37" s="31" t="s">
        <v>13</v>
      </c>
      <c r="C37" s="31" t="s">
        <v>16</v>
      </c>
      <c r="D37" s="31"/>
      <c r="E37" s="31" t="s">
        <v>358</v>
      </c>
      <c r="F37" s="31" t="s">
        <v>15</v>
      </c>
      <c r="G37" s="31" t="s">
        <v>359</v>
      </c>
    </row>
    <row r="38" spans="1:7" hidden="1" outlineLevel="2">
      <c r="A38" s="19" t="s">
        <v>15</v>
      </c>
      <c r="B38" s="21" t="s">
        <v>360</v>
      </c>
      <c r="C38" s="20" t="s">
        <v>16</v>
      </c>
      <c r="D38" s="20"/>
      <c r="E38" s="20" t="s">
        <v>361</v>
      </c>
      <c r="F38" s="20" t="s">
        <v>15</v>
      </c>
      <c r="G38" s="20"/>
    </row>
    <row r="39" spans="1:7" ht="60" hidden="1" outlineLevel="3">
      <c r="A39" s="30" t="s">
        <v>15</v>
      </c>
      <c r="B39" s="36" t="s">
        <v>41</v>
      </c>
      <c r="C39" s="31" t="s">
        <v>16</v>
      </c>
      <c r="D39" s="31"/>
      <c r="E39" s="31" t="s">
        <v>330</v>
      </c>
      <c r="F39" s="31" t="s">
        <v>15</v>
      </c>
      <c r="G39" s="31"/>
    </row>
    <row r="40" spans="1:7" ht="30" hidden="1" outlineLevel="3">
      <c r="A40" s="30" t="s">
        <v>12</v>
      </c>
      <c r="B40" s="31" t="s">
        <v>27</v>
      </c>
      <c r="C40" s="39" t="s">
        <v>362</v>
      </c>
      <c r="D40" s="31"/>
      <c r="E40" s="31" t="s">
        <v>363</v>
      </c>
      <c r="F40" s="31" t="s">
        <v>15</v>
      </c>
      <c r="G40" s="31" t="s">
        <v>364</v>
      </c>
    </row>
    <row r="41" spans="1:7" hidden="1" outlineLevel="3">
      <c r="A41" s="30" t="s">
        <v>12</v>
      </c>
      <c r="B41" s="31" t="s">
        <v>326</v>
      </c>
      <c r="C41" s="31"/>
      <c r="D41" s="31"/>
      <c r="E41" s="31" t="s">
        <v>365</v>
      </c>
      <c r="F41" s="31"/>
      <c r="G41" s="32">
        <v>140</v>
      </c>
    </row>
    <row r="42" spans="1:7" hidden="1" outlineLevel="3">
      <c r="A42" s="30" t="s">
        <v>15</v>
      </c>
      <c r="B42" s="31" t="s">
        <v>13</v>
      </c>
      <c r="C42" s="31" t="s">
        <v>16</v>
      </c>
      <c r="D42" s="31" t="s">
        <v>334</v>
      </c>
      <c r="E42" s="31" t="s">
        <v>335</v>
      </c>
      <c r="F42" s="31" t="s">
        <v>15</v>
      </c>
      <c r="G42" s="31" t="str">
        <f>IF(AND(G40="High"),"t1",IF(AND(G40="Medium"),"t2",IF(AND(G40="Low"),"t3")))</f>
        <v>t1</v>
      </c>
    </row>
    <row r="43" spans="1:7" hidden="1" outlineLevel="2">
      <c r="A43" s="33" t="s">
        <v>15</v>
      </c>
      <c r="B43" s="34" t="s">
        <v>13</v>
      </c>
      <c r="C43" s="34" t="s">
        <v>16</v>
      </c>
      <c r="D43" s="34" t="s">
        <v>334</v>
      </c>
      <c r="E43" s="34" t="s">
        <v>366</v>
      </c>
      <c r="F43" s="34" t="s">
        <v>15</v>
      </c>
      <c r="G43" s="34" t="str">
        <f>CONCATENATE(G14,G18,G22,G26)</f>
        <v>w1p2q1q1</v>
      </c>
    </row>
    <row r="44" spans="1:7" ht="90" hidden="1" outlineLevel="2">
      <c r="A44" s="33" t="s">
        <v>15</v>
      </c>
      <c r="B44" s="35" t="s">
        <v>41</v>
      </c>
      <c r="C44" s="34" t="s">
        <v>16</v>
      </c>
      <c r="D44" s="34"/>
      <c r="E44" s="34" t="s">
        <v>367</v>
      </c>
      <c r="F44" s="34" t="s">
        <v>15</v>
      </c>
      <c r="G44" s="34"/>
    </row>
    <row r="45" spans="1:7" hidden="1" outlineLevel="2">
      <c r="A45" s="19" t="s">
        <v>15</v>
      </c>
      <c r="B45" s="21" t="s">
        <v>368</v>
      </c>
      <c r="C45" s="20" t="s">
        <v>16</v>
      </c>
      <c r="D45" s="20"/>
      <c r="E45" s="20" t="s">
        <v>369</v>
      </c>
      <c r="F45" s="20" t="s">
        <v>12</v>
      </c>
      <c r="G45" s="20"/>
    </row>
    <row r="46" spans="1:7" hidden="1" outlineLevel="3">
      <c r="A46" s="30" t="s">
        <v>12</v>
      </c>
      <c r="B46" s="31" t="s">
        <v>13</v>
      </c>
      <c r="C46" s="31" t="s">
        <v>16</v>
      </c>
      <c r="D46" s="31"/>
      <c r="E46" s="31" t="s">
        <v>370</v>
      </c>
      <c r="F46" s="31" t="s">
        <v>15</v>
      </c>
      <c r="G46" s="31">
        <v>1</v>
      </c>
    </row>
    <row r="47" spans="1:7" hidden="1" outlineLevel="3">
      <c r="A47" s="30" t="s">
        <v>12</v>
      </c>
      <c r="B47" s="31" t="s">
        <v>326</v>
      </c>
      <c r="C47" s="31"/>
      <c r="D47" s="31"/>
      <c r="E47" s="31" t="s">
        <v>371</v>
      </c>
      <c r="F47" s="31" t="s">
        <v>15</v>
      </c>
      <c r="G47" s="32">
        <v>0.78500000000000003</v>
      </c>
    </row>
    <row r="48" spans="1:7" hidden="1" outlineLevel="2">
      <c r="A48" s="33" t="s">
        <v>15</v>
      </c>
      <c r="B48" s="34" t="s">
        <v>326</v>
      </c>
      <c r="C48" s="34" t="s">
        <v>16</v>
      </c>
      <c r="D48" s="34" t="s">
        <v>334</v>
      </c>
      <c r="E48" s="34" t="s">
        <v>372</v>
      </c>
      <c r="F48" s="34" t="s">
        <v>15</v>
      </c>
      <c r="G48" s="37">
        <f>AVERAGE(G47)</f>
        <v>0.78500000000000003</v>
      </c>
    </row>
    <row r="49" spans="1:7" hidden="1" outlineLevel="2">
      <c r="A49" s="19" t="s">
        <v>15</v>
      </c>
      <c r="B49" s="21" t="s">
        <v>373</v>
      </c>
      <c r="C49" s="20" t="s">
        <v>16</v>
      </c>
      <c r="D49" s="20"/>
      <c r="E49" s="20" t="s">
        <v>374</v>
      </c>
      <c r="F49" s="20" t="s">
        <v>12</v>
      </c>
      <c r="G49" s="20"/>
    </row>
    <row r="50" spans="1:7" hidden="1" outlineLevel="3">
      <c r="A50" s="30" t="s">
        <v>12</v>
      </c>
      <c r="B50" s="31" t="s">
        <v>13</v>
      </c>
      <c r="C50" s="31" t="s">
        <v>16</v>
      </c>
      <c r="D50" s="31"/>
      <c r="E50" s="31" t="s">
        <v>370</v>
      </c>
      <c r="F50" s="31" t="s">
        <v>15</v>
      </c>
      <c r="G50" s="31">
        <v>1</v>
      </c>
    </row>
    <row r="51" spans="1:7" hidden="1" outlineLevel="3">
      <c r="A51" s="30" t="s">
        <v>12</v>
      </c>
      <c r="B51" s="31" t="s">
        <v>326</v>
      </c>
      <c r="C51" s="31"/>
      <c r="D51" s="31"/>
      <c r="E51" s="31" t="s">
        <v>375</v>
      </c>
      <c r="F51" s="31" t="s">
        <v>15</v>
      </c>
      <c r="G51" s="32">
        <v>0.78500000000000003</v>
      </c>
    </row>
    <row r="52" spans="1:7" hidden="1" outlineLevel="2">
      <c r="A52" s="33" t="s">
        <v>15</v>
      </c>
      <c r="B52" s="34" t="s">
        <v>326</v>
      </c>
      <c r="C52" s="34" t="s">
        <v>16</v>
      </c>
      <c r="D52" s="34" t="s">
        <v>334</v>
      </c>
      <c r="E52" s="34" t="s">
        <v>376</v>
      </c>
      <c r="F52" s="34" t="s">
        <v>15</v>
      </c>
      <c r="G52" s="37">
        <f>AVERAGE(G51)</f>
        <v>0.78500000000000003</v>
      </c>
    </row>
    <row r="53" spans="1:7" ht="30" hidden="1" outlineLevel="1">
      <c r="A53" s="14" t="s">
        <v>15</v>
      </c>
      <c r="B53" s="3" t="s">
        <v>326</v>
      </c>
      <c r="C53" s="3" t="s">
        <v>16</v>
      </c>
      <c r="D53" s="3" t="s">
        <v>334</v>
      </c>
      <c r="E53" s="3" t="s">
        <v>377</v>
      </c>
      <c r="F53" s="3" t="s">
        <v>15</v>
      </c>
      <c r="G53" s="15">
        <f>G54*G55*10^3*G56</f>
        <v>0</v>
      </c>
    </row>
    <row r="54" spans="1:7" hidden="1" outlineLevel="1">
      <c r="A54" s="27" t="s">
        <v>15</v>
      </c>
      <c r="B54" s="28" t="s">
        <v>321</v>
      </c>
      <c r="C54" s="29" t="s">
        <v>16</v>
      </c>
      <c r="D54" s="29" t="s">
        <v>334</v>
      </c>
      <c r="E54" s="29" t="s">
        <v>372</v>
      </c>
      <c r="F54" s="29" t="s">
        <v>15</v>
      </c>
      <c r="G54" s="29">
        <f>Groups!G46</f>
        <v>0</v>
      </c>
    </row>
    <row r="55" spans="1:7" hidden="1" outlineLevel="1">
      <c r="A55" s="27" t="s">
        <v>15</v>
      </c>
      <c r="B55" s="28" t="s">
        <v>321</v>
      </c>
      <c r="C55" s="29" t="s">
        <v>16</v>
      </c>
      <c r="D55" s="29" t="s">
        <v>334</v>
      </c>
      <c r="E55" s="29" t="s">
        <v>327</v>
      </c>
      <c r="F55" s="29" t="s">
        <v>15</v>
      </c>
      <c r="G55" s="29">
        <f>Groups!G8</f>
        <v>0</v>
      </c>
    </row>
    <row r="56" spans="1:7" hidden="1" outlineLevel="1">
      <c r="A56" s="14" t="s">
        <v>15</v>
      </c>
      <c r="B56" s="3" t="s">
        <v>326</v>
      </c>
      <c r="C56" s="3"/>
      <c r="D56" s="3" t="s">
        <v>334</v>
      </c>
      <c r="E56" s="3" t="s">
        <v>378</v>
      </c>
      <c r="F56" s="3" t="s">
        <v>15</v>
      </c>
      <c r="G56" s="15">
        <f>28</f>
        <v>28</v>
      </c>
    </row>
    <row r="57" spans="1:7" collapsed="1">
      <c r="A57" s="14" t="s">
        <v>15</v>
      </c>
      <c r="B57" s="3" t="s">
        <v>326</v>
      </c>
      <c r="C57" s="3" t="s">
        <v>16</v>
      </c>
      <c r="D57" s="3" t="s">
        <v>334</v>
      </c>
      <c r="E57" s="3" t="s">
        <v>379</v>
      </c>
      <c r="F57" s="3" t="s">
        <v>15</v>
      </c>
      <c r="G57" s="15">
        <f>SUM('Baseline Emissions for Group g'!G52)</f>
        <v>0</v>
      </c>
    </row>
  </sheetData>
  <mergeCells count="3">
    <mergeCell ref="A1:G1"/>
    <mergeCell ref="B2:G2"/>
    <mergeCell ref="B3:G3"/>
  </mergeCells>
  <dataValidations count="9">
    <dataValidation type="list" allowBlank="1" showInputMessage="1" showErrorMessage="1" sqref="B3:G3" xr:uid="{238705E7-CD40-40F0-B184-0FAC6FB7E272}">
      <formula1>"Verifiable Credentials,Encrypted Verifiable Credential,Sub-Schema"</formula1>
    </dataValidation>
    <dataValidation type="list" allowBlank="1" showInputMessage="1" showErrorMessage="1" sqref="F5:F57 A5:A57" xr:uid="{00880233-8D32-4D01-9240-EF600D094712}">
      <formula1>"Yes,No"</formula1>
    </dataValidation>
    <dataValidation type="list" allowBlank="1" sqref="G7" xr:uid="{E58E7D50-BD4B-4F6A-9892-9E34B494D010}">
      <formula1>#REF!</formula1>
    </dataValidation>
    <dataValidation type="list" allowBlank="1" showInputMessage="1" showErrorMessage="1" sqref="G13" xr:uid="{1A10A8A8-D25C-4C77-95DD-D12A5B339283}">
      <formula1>"Continuously flooded, Single Drainage, Multiple Drainage"</formula1>
    </dataValidation>
    <dataValidation type="list" allowBlank="1" showInputMessage="1" showErrorMessage="1" sqref="G17" xr:uid="{4ECBF8F9-A167-4DDD-B283-E28117C4AA35}">
      <formula1>"Flooded, Short drainage (&lt;180d), Long drainage (&gt;180d)"</formula1>
    </dataValidation>
    <dataValidation type="list" allowBlank="1" showInputMessage="1" showErrorMessage="1" sqref="G21 G25" xr:uid="{B08E646B-A565-40E5-8CB8-A262D022C1E8}">
      <formula1>"No organic amendment, Low organic amendment, Medium organic amendment, High organic amendment"</formula1>
    </dataValidation>
    <dataValidation type="list" allowBlank="1" showInputMessage="1" showErrorMessage="1" sqref="G29" xr:uid="{E29F4C95-148B-408B-9848-A483FABFFD61}">
      <formula1>"&lt; 4.5, 4.5 - 5.5, &gt; 5.5"</formula1>
    </dataValidation>
    <dataValidation type="list" allowBlank="1" showInputMessage="1" showErrorMessage="1" sqref="G33" xr:uid="{602768F0-3A2D-44D0-B82D-7ACE073A04BC}">
      <formula1>"&lt; 1%, 1 - 3%, &gt; 3%"</formula1>
    </dataValidation>
    <dataValidation type="list" allowBlank="1" showInputMessage="1" showErrorMessage="1" sqref="G40" xr:uid="{0D2A5E42-3423-4019-B47A-170EFC6A4A7C}">
      <formula1>"High, Medium, Low"</formula1>
    </dataValidation>
  </dataValidations>
  <hyperlinks>
    <hyperlink ref="B5" r:id="rId1" xr:uid="{4F9AB8DE-C5EE-46B9-BA9F-0B69594AB5F3}"/>
    <hyperlink ref="B54" r:id="rId2" xr:uid="{0D968601-29A9-42BB-AC93-7B4BCBC1A13F}"/>
    <hyperlink ref="B55" r:id="rId3" xr:uid="{53AE246E-BCA2-4DFA-B901-B96DB4709A15}"/>
    <hyperlink ref="B11" r:id="rId4" xr:uid="{D857A3BA-3C4B-456D-BC19-FED66FB3E857}"/>
    <hyperlink ref="B15" r:id="rId5" xr:uid="{F296DDEC-9338-4D2F-B58E-8DF7A3D6A719}"/>
    <hyperlink ref="B19" r:id="rId6" xr:uid="{D38E3D94-EFA0-41F7-86BF-61F9F434DF06}"/>
    <hyperlink ref="B23" r:id="rId7" xr:uid="{5CDB7C30-D256-440B-8783-C06752C3D58F}"/>
    <hyperlink ref="B27" r:id="rId8" xr:uid="{80BB842F-4830-442B-8B3B-476F3529E2DD}"/>
    <hyperlink ref="B31" r:id="rId9" xr:uid="{660C2E88-9257-41E2-BA02-FF4EFC17BDBE}"/>
    <hyperlink ref="B35" r:id="rId10" xr:uid="{0D78483E-666F-4B21-B1A9-0F424414D26E}"/>
    <hyperlink ref="B45" r:id="rId11" xr:uid="{CAF596F1-9FAD-41DD-A48F-118DDB79AC31}"/>
    <hyperlink ref="B49" r:id="rId12" xr:uid="{86DEE717-C7FC-4BE5-AE93-78AFA5565A53}"/>
    <hyperlink ref="B6" r:id="rId13" xr:uid="{C4C46CF5-A714-4F11-8376-74FEE836F2E8}"/>
    <hyperlink ref="C29" r:id="rId14" xr:uid="{E659C238-491D-494D-950A-04586A5597D2}"/>
    <hyperlink ref="C13" r:id="rId15" xr:uid="{AB4789B5-AA00-4A45-A813-76A04AA60B47}"/>
    <hyperlink ref="C25" r:id="rId16" xr:uid="{E8E58AD6-DAEE-4E45-8543-1097CAA0351C}"/>
    <hyperlink ref="C21" r:id="rId17" xr:uid="{240D66A6-D2F5-4D68-B840-B915E32A318E}"/>
    <hyperlink ref="C17" r:id="rId18" xr:uid="{D5C5FC90-4367-439D-8FE3-3B47C250C2F8}"/>
    <hyperlink ref="C40" r:id="rId19" xr:uid="{40E889EC-5D5A-403D-A029-2472CC6D2C12}"/>
    <hyperlink ref="B38" r:id="rId20" xr:uid="{F3CCA324-DEA8-4A59-A1A5-B072A7FB3023}"/>
  </hyperlinks>
  <pageMargins left="0.7" right="0.7" top="0.75" bottom="0.75" header="0.3" footer="0.3"/>
  <legacyDrawing r:id="rId2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C7E2-D1D3-4879-BEF3-62A4B856BE16}">
  <sheetPr>
    <tabColor theme="9"/>
  </sheetPr>
  <dimension ref="A1:G55"/>
  <sheetViews>
    <sheetView workbookViewId="0">
      <selection activeCell="B9" sqref="B9"/>
    </sheetView>
  </sheetViews>
  <sheetFormatPr defaultRowHeight="15" outlineLevelRow="2"/>
  <cols>
    <col min="1" max="1" width="17.5703125" customWidth="1"/>
    <col min="2" max="2" width="24.42578125" customWidth="1"/>
    <col min="3" max="3" width="19.140625" customWidth="1"/>
    <col min="4" max="4" width="19.28515625" customWidth="1"/>
    <col min="5" max="5" width="64" bestFit="1" customWidth="1"/>
    <col min="6" max="6" width="28.5703125" customWidth="1"/>
    <col min="7" max="7" width="67.140625" customWidth="1"/>
  </cols>
  <sheetData>
    <row r="1" spans="1:7" ht="18.75">
      <c r="A1" s="54" t="s">
        <v>382</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27" t="s">
        <v>12</v>
      </c>
      <c r="B5" s="28" t="s">
        <v>321</v>
      </c>
      <c r="C5" s="29"/>
      <c r="D5" s="29"/>
      <c r="E5" s="29" t="s">
        <v>322</v>
      </c>
      <c r="F5" s="29" t="s">
        <v>15</v>
      </c>
      <c r="G5" s="29"/>
    </row>
    <row r="6" spans="1:7" hidden="1" outlineLevel="1">
      <c r="A6" s="30" t="s">
        <v>15</v>
      </c>
      <c r="B6" s="36" t="s">
        <v>41</v>
      </c>
      <c r="C6" s="31"/>
      <c r="D6" s="31"/>
      <c r="E6" s="31" t="s">
        <v>323</v>
      </c>
      <c r="F6" s="31" t="s">
        <v>15</v>
      </c>
      <c r="G6" s="31"/>
    </row>
    <row r="7" spans="1:7" hidden="1" outlineLevel="1">
      <c r="A7" s="30" t="s">
        <v>12</v>
      </c>
      <c r="B7" s="31" t="s">
        <v>13</v>
      </c>
      <c r="C7" s="31" t="s">
        <v>16</v>
      </c>
      <c r="D7" s="31"/>
      <c r="E7" s="31" t="s">
        <v>324</v>
      </c>
      <c r="F7" s="31" t="s">
        <v>15</v>
      </c>
      <c r="G7" s="31"/>
    </row>
    <row r="8" spans="1:7" hidden="1" outlineLevel="1">
      <c r="A8" s="30" t="s">
        <v>15</v>
      </c>
      <c r="B8" s="31" t="s">
        <v>13</v>
      </c>
      <c r="C8" s="31" t="s">
        <v>16</v>
      </c>
      <c r="D8" s="31"/>
      <c r="E8" s="31" t="s">
        <v>325</v>
      </c>
      <c r="F8" s="31" t="s">
        <v>15</v>
      </c>
      <c r="G8" s="31"/>
    </row>
    <row r="9" spans="1:7" hidden="1" outlineLevel="1">
      <c r="A9" s="30" t="s">
        <v>15</v>
      </c>
      <c r="B9" s="31" t="s">
        <v>326</v>
      </c>
      <c r="C9" s="31" t="s">
        <v>16</v>
      </c>
      <c r="D9" s="31"/>
      <c r="E9" s="31" t="s">
        <v>327</v>
      </c>
      <c r="F9" s="31" t="s">
        <v>15</v>
      </c>
      <c r="G9" s="31"/>
    </row>
    <row r="10" spans="1:7" ht="30" hidden="1" outlineLevel="1">
      <c r="A10" s="19" t="s">
        <v>15</v>
      </c>
      <c r="B10" s="21" t="s">
        <v>328</v>
      </c>
      <c r="C10" s="20"/>
      <c r="D10" s="20"/>
      <c r="E10" s="20" t="s">
        <v>329</v>
      </c>
      <c r="F10" s="20" t="s">
        <v>15</v>
      </c>
      <c r="G10" s="20"/>
    </row>
    <row r="11" spans="1:7" hidden="1" outlineLevel="2">
      <c r="A11" s="30" t="s">
        <v>12</v>
      </c>
      <c r="B11" s="36" t="s">
        <v>41</v>
      </c>
      <c r="C11" s="31" t="s">
        <v>16</v>
      </c>
      <c r="D11" s="31"/>
      <c r="E11" s="31"/>
      <c r="F11" s="31" t="s">
        <v>15</v>
      </c>
      <c r="G11" s="31"/>
    </row>
    <row r="12" spans="1:7" ht="32.25" hidden="1" customHeight="1" outlineLevel="2">
      <c r="A12" s="30" t="s">
        <v>12</v>
      </c>
      <c r="B12" s="31" t="s">
        <v>27</v>
      </c>
      <c r="C12" s="39" t="s">
        <v>331</v>
      </c>
      <c r="D12" s="31"/>
      <c r="E12" s="31" t="s">
        <v>332</v>
      </c>
      <c r="F12" s="31" t="s">
        <v>15</v>
      </c>
      <c r="G12" s="31" t="s">
        <v>333</v>
      </c>
    </row>
    <row r="13" spans="1:7" hidden="1" outlineLevel="2">
      <c r="A13" s="30" t="s">
        <v>15</v>
      </c>
      <c r="B13" s="31" t="s">
        <v>13</v>
      </c>
      <c r="C13" s="31" t="s">
        <v>16</v>
      </c>
      <c r="D13" s="31" t="s">
        <v>334</v>
      </c>
      <c r="E13" s="31" t="s">
        <v>335</v>
      </c>
      <c r="F13" s="31" t="s">
        <v>15</v>
      </c>
      <c r="G13" s="31" t="str">
        <f>IF(AND(G12="Continuously flooded"),"w1",IF(AND(G12="Single Drainage"),"w2",IF(AND(G12="Multiple Drainage"),"w3")))</f>
        <v>w1</v>
      </c>
    </row>
    <row r="14" spans="1:7" ht="30" hidden="1" outlineLevel="1">
      <c r="A14" s="19" t="s">
        <v>15</v>
      </c>
      <c r="B14" s="21" t="s">
        <v>336</v>
      </c>
      <c r="C14" s="20" t="s">
        <v>16</v>
      </c>
      <c r="D14" s="20"/>
      <c r="E14" s="20" t="s">
        <v>337</v>
      </c>
      <c r="F14" s="20" t="s">
        <v>15</v>
      </c>
      <c r="G14" s="20"/>
    </row>
    <row r="15" spans="1:7" hidden="1" outlineLevel="2">
      <c r="A15" s="30" t="s">
        <v>15</v>
      </c>
      <c r="B15" s="36" t="s">
        <v>41</v>
      </c>
      <c r="C15" s="31" t="s">
        <v>16</v>
      </c>
      <c r="D15" s="31"/>
      <c r="E15" s="31"/>
      <c r="F15" s="31" t="s">
        <v>15</v>
      </c>
      <c r="G15" s="31"/>
    </row>
    <row r="16" spans="1:7" ht="30" hidden="1" outlineLevel="2">
      <c r="A16" s="30" t="s">
        <v>12</v>
      </c>
      <c r="B16" s="31" t="s">
        <v>27</v>
      </c>
      <c r="C16" s="39" t="s">
        <v>338</v>
      </c>
      <c r="D16" s="31"/>
      <c r="E16" s="31" t="s">
        <v>339</v>
      </c>
      <c r="F16" s="31" t="s">
        <v>15</v>
      </c>
      <c r="G16" s="31" t="s">
        <v>340</v>
      </c>
    </row>
    <row r="17" spans="1:7" hidden="1" outlineLevel="2">
      <c r="A17" s="30" t="s">
        <v>15</v>
      </c>
      <c r="B17" s="31" t="s">
        <v>13</v>
      </c>
      <c r="C17" s="31" t="s">
        <v>16</v>
      </c>
      <c r="D17" s="31" t="s">
        <v>334</v>
      </c>
      <c r="E17" s="31" t="s">
        <v>335</v>
      </c>
      <c r="F17" s="31" t="s">
        <v>15</v>
      </c>
      <c r="G17" s="31" t="str">
        <f>IF(AND(G16="Flooded"),"p1",IF(AND(G16="Short drainage (&lt;180d)"),"p2",IF(AND(G16="Long drainage (&gt;180d)"),"p3")))</f>
        <v>p2</v>
      </c>
    </row>
    <row r="18" spans="1:7" ht="30" hidden="1" outlineLevel="1">
      <c r="A18" s="19" t="s">
        <v>15</v>
      </c>
      <c r="B18" s="21" t="s">
        <v>341</v>
      </c>
      <c r="C18" s="20" t="s">
        <v>16</v>
      </c>
      <c r="D18" s="20"/>
      <c r="E18" s="20" t="s">
        <v>342</v>
      </c>
      <c r="F18" s="20" t="s">
        <v>15</v>
      </c>
      <c r="G18" s="20"/>
    </row>
    <row r="19" spans="1:7" hidden="1" outlineLevel="2">
      <c r="A19" s="30" t="s">
        <v>15</v>
      </c>
      <c r="B19" s="36" t="s">
        <v>41</v>
      </c>
      <c r="C19" s="31" t="s">
        <v>16</v>
      </c>
      <c r="D19" s="31"/>
      <c r="E19" s="31"/>
      <c r="F19" s="31" t="s">
        <v>15</v>
      </c>
      <c r="G19" s="31"/>
    </row>
    <row r="20" spans="1:7" ht="30" hidden="1" outlineLevel="2">
      <c r="A20" s="30" t="s">
        <v>12</v>
      </c>
      <c r="B20" s="31" t="s">
        <v>27</v>
      </c>
      <c r="C20" s="39" t="s">
        <v>343</v>
      </c>
      <c r="D20" s="31"/>
      <c r="E20" s="31" t="s">
        <v>344</v>
      </c>
      <c r="F20" s="31" t="s">
        <v>15</v>
      </c>
      <c r="G20" s="31" t="s">
        <v>345</v>
      </c>
    </row>
    <row r="21" spans="1:7" hidden="1" outlineLevel="2">
      <c r="A21" s="30" t="s">
        <v>15</v>
      </c>
      <c r="B21" s="31" t="s">
        <v>13</v>
      </c>
      <c r="C21" s="31" t="s">
        <v>16</v>
      </c>
      <c r="D21" s="31" t="s">
        <v>334</v>
      </c>
      <c r="E21" s="31" t="s">
        <v>335</v>
      </c>
      <c r="F21" s="31" t="s">
        <v>15</v>
      </c>
      <c r="G21" s="31" t="str">
        <f>IF(AND(G20="No organic amendment"),"q1",IF(AND(G20="Low organic amendment"),"q2",IF(AND(G20="Medium organic amendment"),"q3",IF(AND(G20="High organic amendment"),"q4"))))</f>
        <v>q1</v>
      </c>
    </row>
    <row r="22" spans="1:7" ht="30" hidden="1" outlineLevel="1">
      <c r="A22" s="19" t="s">
        <v>15</v>
      </c>
      <c r="B22" s="21" t="s">
        <v>346</v>
      </c>
      <c r="C22" s="20" t="s">
        <v>16</v>
      </c>
      <c r="D22" s="20"/>
      <c r="E22" s="20" t="s">
        <v>347</v>
      </c>
      <c r="F22" s="20" t="s">
        <v>15</v>
      </c>
      <c r="G22" s="20"/>
    </row>
    <row r="23" spans="1:7" hidden="1" outlineLevel="2">
      <c r="A23" s="30" t="s">
        <v>15</v>
      </c>
      <c r="B23" s="36" t="s">
        <v>41</v>
      </c>
      <c r="C23" s="31" t="s">
        <v>16</v>
      </c>
      <c r="D23" s="31"/>
      <c r="E23" s="31"/>
      <c r="F23" s="31" t="s">
        <v>15</v>
      </c>
      <c r="G23" s="31"/>
    </row>
    <row r="24" spans="1:7" ht="30" hidden="1" outlineLevel="2">
      <c r="A24" s="30" t="s">
        <v>12</v>
      </c>
      <c r="B24" s="31" t="s">
        <v>27</v>
      </c>
      <c r="C24" s="39" t="s">
        <v>348</v>
      </c>
      <c r="D24" s="31"/>
      <c r="E24" s="31" t="s">
        <v>344</v>
      </c>
      <c r="F24" s="31" t="s">
        <v>15</v>
      </c>
      <c r="G24" s="31" t="s">
        <v>345</v>
      </c>
    </row>
    <row r="25" spans="1:7" hidden="1" outlineLevel="2">
      <c r="A25" s="30" t="s">
        <v>15</v>
      </c>
      <c r="B25" s="31" t="s">
        <v>13</v>
      </c>
      <c r="C25" s="31" t="s">
        <v>16</v>
      </c>
      <c r="D25" s="31" t="s">
        <v>334</v>
      </c>
      <c r="E25" s="31" t="s">
        <v>335</v>
      </c>
      <c r="F25" s="31" t="s">
        <v>15</v>
      </c>
      <c r="G25" s="31" t="str">
        <f>IF(AND(G24="No organic amendment"),"q1",IF(AND(G24="Low organic amendment"),"q2",IF(AND(G24="Medium organic amendment"),"q3",IF(AND(G24="High organic amendment"),"q4"))))</f>
        <v>q1</v>
      </c>
    </row>
    <row r="26" spans="1:7" hidden="1" outlineLevel="1">
      <c r="A26" s="19" t="s">
        <v>15</v>
      </c>
      <c r="B26" s="21" t="s">
        <v>349</v>
      </c>
      <c r="C26" s="20" t="s">
        <v>16</v>
      </c>
      <c r="D26" s="20"/>
      <c r="E26" s="20" t="s">
        <v>349</v>
      </c>
      <c r="F26" s="20" t="s">
        <v>15</v>
      </c>
      <c r="G26" s="20"/>
    </row>
    <row r="27" spans="1:7" hidden="1" outlineLevel="2">
      <c r="A27" s="30" t="s">
        <v>15</v>
      </c>
      <c r="B27" s="36" t="s">
        <v>41</v>
      </c>
      <c r="C27" s="31" t="s">
        <v>16</v>
      </c>
      <c r="D27" s="31"/>
      <c r="E27" s="31"/>
      <c r="F27" s="31" t="s">
        <v>15</v>
      </c>
      <c r="G27" s="31"/>
    </row>
    <row r="28" spans="1:7" ht="30" hidden="1" outlineLevel="2">
      <c r="A28" s="30" t="s">
        <v>15</v>
      </c>
      <c r="B28" s="31" t="s">
        <v>27</v>
      </c>
      <c r="C28" s="39" t="s">
        <v>351</v>
      </c>
      <c r="D28" s="31"/>
      <c r="E28" s="31" t="s">
        <v>352</v>
      </c>
      <c r="F28" s="31" t="s">
        <v>15</v>
      </c>
      <c r="G28" s="31" t="s">
        <v>353</v>
      </c>
    </row>
    <row r="29" spans="1:7" hidden="1" outlineLevel="2">
      <c r="A29" s="30" t="s">
        <v>15</v>
      </c>
      <c r="B29" s="31" t="s">
        <v>13</v>
      </c>
      <c r="C29" s="31" t="s">
        <v>16</v>
      </c>
      <c r="D29" s="31" t="s">
        <v>334</v>
      </c>
      <c r="E29" s="31" t="s">
        <v>335</v>
      </c>
      <c r="F29" s="31" t="s">
        <v>15</v>
      </c>
      <c r="G29" s="31" t="str">
        <f>IF(AND(G28="&lt; 4.5"),"s1",IF(AND(G28="4.5 - 5.5"),"s2",IF(AND(G28="&gt; 5.5"),"s3")))</f>
        <v>s1</v>
      </c>
    </row>
    <row r="30" spans="1:7" hidden="1" outlineLevel="1">
      <c r="A30" s="19" t="s">
        <v>15</v>
      </c>
      <c r="B30" s="21" t="s">
        <v>354</v>
      </c>
      <c r="C30" s="20"/>
      <c r="D30" s="20"/>
      <c r="E30" s="20" t="s">
        <v>354</v>
      </c>
      <c r="F30" s="20" t="s">
        <v>15</v>
      </c>
      <c r="G30" s="20"/>
    </row>
    <row r="31" spans="1:7" hidden="1" outlineLevel="2">
      <c r="A31" s="30" t="s">
        <v>15</v>
      </c>
      <c r="B31" s="36" t="s">
        <v>41</v>
      </c>
      <c r="C31" s="31" t="s">
        <v>16</v>
      </c>
      <c r="D31" s="31"/>
      <c r="E31" s="31"/>
      <c r="F31" s="31" t="s">
        <v>15</v>
      </c>
      <c r="G31" s="31"/>
    </row>
    <row r="32" spans="1:7" hidden="1" outlineLevel="2">
      <c r="A32" s="30" t="s">
        <v>12</v>
      </c>
      <c r="B32" s="31" t="s">
        <v>18</v>
      </c>
      <c r="C32" s="31" t="s">
        <v>16</v>
      </c>
      <c r="D32" s="31"/>
      <c r="E32" s="31" t="s">
        <v>355</v>
      </c>
      <c r="F32" s="31" t="s">
        <v>15</v>
      </c>
      <c r="G32" s="31" t="s">
        <v>356</v>
      </c>
    </row>
    <row r="33" spans="1:7" hidden="1" outlineLevel="2">
      <c r="A33" s="30" t="s">
        <v>15</v>
      </c>
      <c r="B33" s="31" t="s">
        <v>13</v>
      </c>
      <c r="C33" s="31" t="s">
        <v>16</v>
      </c>
      <c r="D33" s="31" t="s">
        <v>334</v>
      </c>
      <c r="E33" s="31" t="s">
        <v>335</v>
      </c>
      <c r="F33" s="31" t="s">
        <v>15</v>
      </c>
      <c r="G33" s="31" t="str">
        <f>IF(AND(G32="&lt; 1%"),"c1",IF(AND(G32="1 - 3%"),"c2",IF(AND(G32="&gt; 3%"),"c3")))</f>
        <v>c1</v>
      </c>
    </row>
    <row r="34" spans="1:7" hidden="1" outlineLevel="1">
      <c r="A34" s="19" t="s">
        <v>15</v>
      </c>
      <c r="B34" s="21" t="s">
        <v>357</v>
      </c>
      <c r="C34" s="20" t="s">
        <v>16</v>
      </c>
      <c r="D34" s="20"/>
      <c r="E34" s="20" t="s">
        <v>357</v>
      </c>
      <c r="F34" s="20" t="s">
        <v>15</v>
      </c>
      <c r="G34" s="20"/>
    </row>
    <row r="35" spans="1:7" hidden="1" outlineLevel="2">
      <c r="A35" s="30" t="s">
        <v>15</v>
      </c>
      <c r="B35" s="36" t="s">
        <v>41</v>
      </c>
      <c r="C35" s="31" t="s">
        <v>16</v>
      </c>
      <c r="D35" s="31"/>
      <c r="E35" s="31"/>
      <c r="F35" s="31" t="s">
        <v>15</v>
      </c>
      <c r="G35" s="31"/>
    </row>
    <row r="36" spans="1:7" hidden="1" outlineLevel="2">
      <c r="A36" s="30" t="s">
        <v>12</v>
      </c>
      <c r="B36" s="31" t="s">
        <v>13</v>
      </c>
      <c r="C36" s="31" t="s">
        <v>16</v>
      </c>
      <c r="D36" s="31"/>
      <c r="E36" s="31" t="s">
        <v>358</v>
      </c>
      <c r="F36" s="31" t="s">
        <v>15</v>
      </c>
      <c r="G36" s="31" t="s">
        <v>359</v>
      </c>
    </row>
    <row r="37" spans="1:7" hidden="1" outlineLevel="1">
      <c r="A37" s="19" t="s">
        <v>15</v>
      </c>
      <c r="B37" s="21" t="s">
        <v>360</v>
      </c>
      <c r="C37" s="20" t="s">
        <v>16</v>
      </c>
      <c r="D37" s="20"/>
      <c r="E37" s="20" t="s">
        <v>361</v>
      </c>
      <c r="F37" s="20" t="s">
        <v>15</v>
      </c>
      <c r="G37" s="20"/>
    </row>
    <row r="38" spans="1:7" hidden="1" outlineLevel="2">
      <c r="A38" s="30" t="s">
        <v>15</v>
      </c>
      <c r="B38" s="36" t="s">
        <v>41</v>
      </c>
      <c r="C38" s="31" t="s">
        <v>16</v>
      </c>
      <c r="D38" s="31"/>
      <c r="E38" s="31"/>
      <c r="F38" s="31" t="s">
        <v>15</v>
      </c>
      <c r="G38" s="31"/>
    </row>
    <row r="39" spans="1:7" ht="30" hidden="1" outlineLevel="2">
      <c r="A39" s="30" t="s">
        <v>12</v>
      </c>
      <c r="B39" s="31" t="s">
        <v>27</v>
      </c>
      <c r="C39" s="39" t="s">
        <v>362</v>
      </c>
      <c r="D39" s="31"/>
      <c r="E39" s="31" t="s">
        <v>363</v>
      </c>
      <c r="F39" s="31" t="s">
        <v>15</v>
      </c>
      <c r="G39" s="31" t="s">
        <v>364</v>
      </c>
    </row>
    <row r="40" spans="1:7" hidden="1" outlineLevel="2">
      <c r="A40" s="30" t="s">
        <v>12</v>
      </c>
      <c r="B40" s="31" t="s">
        <v>326</v>
      </c>
      <c r="C40" s="31"/>
      <c r="D40" s="31"/>
      <c r="E40" s="31" t="s">
        <v>365</v>
      </c>
      <c r="F40" s="31"/>
      <c r="G40" s="32">
        <v>140</v>
      </c>
    </row>
    <row r="41" spans="1:7" hidden="1" outlineLevel="2">
      <c r="A41" s="30" t="s">
        <v>15</v>
      </c>
      <c r="B41" s="31" t="s">
        <v>13</v>
      </c>
      <c r="C41" s="31" t="s">
        <v>16</v>
      </c>
      <c r="D41" s="31" t="s">
        <v>334</v>
      </c>
      <c r="E41" s="31" t="s">
        <v>335</v>
      </c>
      <c r="F41" s="31" t="s">
        <v>15</v>
      </c>
      <c r="G41" s="31" t="str">
        <f>IF(AND(G39="High"),"t1",IF(AND(G39="Medium"),"t2",IF(AND(G39="Low"),"t3")))</f>
        <v>t1</v>
      </c>
    </row>
    <row r="42" spans="1:7" hidden="1" outlineLevel="1">
      <c r="A42" s="33" t="s">
        <v>15</v>
      </c>
      <c r="B42" s="34" t="s">
        <v>13</v>
      </c>
      <c r="C42" s="34" t="s">
        <v>16</v>
      </c>
      <c r="D42" s="34" t="s">
        <v>334</v>
      </c>
      <c r="E42" s="34" t="s">
        <v>366</v>
      </c>
      <c r="F42" s="34" t="s">
        <v>15</v>
      </c>
      <c r="G42" s="34" t="str">
        <f>CONCATENATE(G13,G17,G21,G25)</f>
        <v>w1p2q1q1</v>
      </c>
    </row>
    <row r="43" spans="1:7" ht="90" hidden="1" outlineLevel="1">
      <c r="A43" s="33" t="s">
        <v>15</v>
      </c>
      <c r="B43" s="35" t="s">
        <v>41</v>
      </c>
      <c r="C43" s="34" t="s">
        <v>16</v>
      </c>
      <c r="D43" s="34"/>
      <c r="E43" s="34" t="s">
        <v>367</v>
      </c>
      <c r="F43" s="34" t="s">
        <v>15</v>
      </c>
      <c r="G43" s="34"/>
    </row>
    <row r="44" spans="1:7" hidden="1" outlineLevel="1">
      <c r="A44" s="19" t="s">
        <v>15</v>
      </c>
      <c r="B44" s="21" t="s">
        <v>368</v>
      </c>
      <c r="C44" s="20" t="s">
        <v>16</v>
      </c>
      <c r="D44" s="20"/>
      <c r="E44" s="20" t="s">
        <v>369</v>
      </c>
      <c r="F44" s="20" t="s">
        <v>12</v>
      </c>
      <c r="G44" s="20"/>
    </row>
    <row r="45" spans="1:7" hidden="1" outlineLevel="2">
      <c r="A45" s="30" t="s">
        <v>12</v>
      </c>
      <c r="B45" s="31" t="s">
        <v>13</v>
      </c>
      <c r="C45" s="31" t="s">
        <v>16</v>
      </c>
      <c r="D45" s="31"/>
      <c r="E45" s="31" t="s">
        <v>370</v>
      </c>
      <c r="F45" s="31" t="s">
        <v>15</v>
      </c>
      <c r="G45" s="31">
        <v>1</v>
      </c>
    </row>
    <row r="46" spans="1:7" hidden="1" outlineLevel="2">
      <c r="A46" s="30" t="s">
        <v>12</v>
      </c>
      <c r="B46" s="31" t="s">
        <v>326</v>
      </c>
      <c r="C46" s="31"/>
      <c r="D46" s="31"/>
      <c r="E46" s="31" t="s">
        <v>371</v>
      </c>
      <c r="F46" s="31" t="s">
        <v>15</v>
      </c>
      <c r="G46" s="32">
        <v>0.78500000000000003</v>
      </c>
    </row>
    <row r="47" spans="1:7" hidden="1" outlineLevel="1">
      <c r="A47" s="33" t="s">
        <v>15</v>
      </c>
      <c r="B47" s="34" t="s">
        <v>326</v>
      </c>
      <c r="C47" s="34" t="s">
        <v>16</v>
      </c>
      <c r="D47" s="34" t="s">
        <v>334</v>
      </c>
      <c r="E47" s="34" t="s">
        <v>372</v>
      </c>
      <c r="F47" s="34" t="s">
        <v>15</v>
      </c>
      <c r="G47" s="37">
        <f>AVERAGE(G46)</f>
        <v>0.78500000000000003</v>
      </c>
    </row>
    <row r="48" spans="1:7" hidden="1" outlineLevel="1">
      <c r="A48" s="19" t="s">
        <v>15</v>
      </c>
      <c r="B48" s="21" t="s">
        <v>373</v>
      </c>
      <c r="C48" s="20" t="s">
        <v>16</v>
      </c>
      <c r="D48" s="20"/>
      <c r="E48" s="20" t="s">
        <v>374</v>
      </c>
      <c r="F48" s="20" t="s">
        <v>12</v>
      </c>
      <c r="G48" s="20"/>
    </row>
    <row r="49" spans="1:7" hidden="1" outlineLevel="2">
      <c r="A49" s="30" t="s">
        <v>12</v>
      </c>
      <c r="B49" s="31" t="s">
        <v>13</v>
      </c>
      <c r="C49" s="31" t="s">
        <v>16</v>
      </c>
      <c r="D49" s="31"/>
      <c r="E49" s="31" t="s">
        <v>370</v>
      </c>
      <c r="F49" s="31" t="s">
        <v>15</v>
      </c>
      <c r="G49" s="31">
        <v>1</v>
      </c>
    </row>
    <row r="50" spans="1:7" hidden="1" outlineLevel="2">
      <c r="A50" s="30" t="s">
        <v>12</v>
      </c>
      <c r="B50" s="31" t="s">
        <v>326</v>
      </c>
      <c r="C50" s="31"/>
      <c r="D50" s="31"/>
      <c r="E50" s="31" t="s">
        <v>375</v>
      </c>
      <c r="F50" s="31" t="s">
        <v>15</v>
      </c>
      <c r="G50" s="32">
        <v>0.78500000000000003</v>
      </c>
    </row>
    <row r="51" spans="1:7" hidden="1" outlineLevel="1">
      <c r="A51" s="33" t="s">
        <v>15</v>
      </c>
      <c r="B51" s="34" t="s">
        <v>326</v>
      </c>
      <c r="C51" s="34" t="s">
        <v>16</v>
      </c>
      <c r="D51" s="34" t="s">
        <v>334</v>
      </c>
      <c r="E51" s="34" t="s">
        <v>376</v>
      </c>
      <c r="F51" s="34" t="s">
        <v>15</v>
      </c>
      <c r="G51" s="37">
        <f>AVERAGE(G50)</f>
        <v>0.78500000000000003</v>
      </c>
    </row>
    <row r="52" spans="1:7" ht="30" collapsed="1">
      <c r="A52" s="14" t="s">
        <v>15</v>
      </c>
      <c r="B52" s="3" t="s">
        <v>326</v>
      </c>
      <c r="C52" s="3" t="s">
        <v>16</v>
      </c>
      <c r="D52" s="3" t="s">
        <v>334</v>
      </c>
      <c r="E52" s="3" t="s">
        <v>377</v>
      </c>
      <c r="F52" s="3" t="s">
        <v>15</v>
      </c>
      <c r="G52" s="15">
        <f>G53*G54*10^3*G55</f>
        <v>0</v>
      </c>
    </row>
    <row r="53" spans="1:7">
      <c r="A53" s="27" t="s">
        <v>15</v>
      </c>
      <c r="B53" s="28" t="s">
        <v>321</v>
      </c>
      <c r="C53" s="29" t="s">
        <v>16</v>
      </c>
      <c r="D53" s="29" t="s">
        <v>334</v>
      </c>
      <c r="E53" s="29" t="s">
        <v>372</v>
      </c>
      <c r="F53" s="29" t="s">
        <v>15</v>
      </c>
      <c r="G53" s="29">
        <f>Groups!G45</f>
        <v>0.78500000000000003</v>
      </c>
    </row>
    <row r="54" spans="1:7">
      <c r="A54" s="27" t="s">
        <v>15</v>
      </c>
      <c r="B54" s="28" t="s">
        <v>321</v>
      </c>
      <c r="C54" s="29" t="s">
        <v>16</v>
      </c>
      <c r="D54" s="29" t="s">
        <v>334</v>
      </c>
      <c r="E54" s="29" t="s">
        <v>327</v>
      </c>
      <c r="F54" s="29" t="s">
        <v>15</v>
      </c>
      <c r="G54" s="29">
        <f>Groups!G7</f>
        <v>0</v>
      </c>
    </row>
    <row r="55" spans="1:7">
      <c r="A55" s="14" t="s">
        <v>15</v>
      </c>
      <c r="B55" s="3" t="s">
        <v>326</v>
      </c>
      <c r="C55" s="3"/>
      <c r="D55" s="3" t="s">
        <v>334</v>
      </c>
      <c r="E55" s="3" t="s">
        <v>378</v>
      </c>
      <c r="F55" s="3" t="s">
        <v>15</v>
      </c>
      <c r="G55" s="15">
        <f>28</f>
        <v>28</v>
      </c>
    </row>
  </sheetData>
  <mergeCells count="3">
    <mergeCell ref="A1:G1"/>
    <mergeCell ref="B2:G2"/>
    <mergeCell ref="B3:G3"/>
  </mergeCells>
  <dataValidations count="9">
    <dataValidation type="list" allowBlank="1" showInputMessage="1" showErrorMessage="1" sqref="B3:G3" xr:uid="{F1465209-B9E0-4807-B345-B09EF975323A}">
      <formula1>"Verifiable Credentials,Encrypted Verifiable Credential,Sub-Schema"</formula1>
    </dataValidation>
    <dataValidation type="list" allowBlank="1" showInputMessage="1" showErrorMessage="1" sqref="A5:A55 F5:F55" xr:uid="{D94C9F06-FD48-4FBE-8A08-719AF11E3891}">
      <formula1>"Yes,No"</formula1>
    </dataValidation>
    <dataValidation type="list" allowBlank="1" showInputMessage="1" showErrorMessage="1" sqref="G39" xr:uid="{B8AEC352-165C-4CD3-8A4F-C43026D60EC4}">
      <formula1>"High, Medium, Low"</formula1>
    </dataValidation>
    <dataValidation type="list" allowBlank="1" showInputMessage="1" showErrorMessage="1" sqref="G32" xr:uid="{49FD2DEA-20CF-4407-906A-1BA84477C25C}">
      <formula1>"&lt; 1%, 1 - 3%, &gt; 3%"</formula1>
    </dataValidation>
    <dataValidation type="list" allowBlank="1" showInputMessage="1" showErrorMessage="1" sqref="G28" xr:uid="{625A48FD-4570-47BB-AE6D-ECA5C43C5786}">
      <formula1>"&lt; 4.5, 4.5 - 5.5, &gt; 5.5"</formula1>
    </dataValidation>
    <dataValidation type="list" allowBlank="1" showInputMessage="1" showErrorMessage="1" sqref="G20 G24" xr:uid="{E2C5EF88-3B0D-4527-B7E2-118BADEFA164}">
      <formula1>"No organic amendment, Low organic amendment, Medium organic amendment, High organic amendment"</formula1>
    </dataValidation>
    <dataValidation type="list" allowBlank="1" showInputMessage="1" showErrorMessage="1" sqref="G16" xr:uid="{27D50486-55D3-4270-B59A-BD21C42B1E6A}">
      <formula1>"Flooded, Short drainage (&lt;180d), Long drainage (&gt;180d)"</formula1>
    </dataValidation>
    <dataValidation type="list" allowBlank="1" showInputMessage="1" showErrorMessage="1" sqref="G12" xr:uid="{50C6C9CA-7236-4D84-88AD-753FC209B2BE}">
      <formula1>"Continuously flooded, Single Drainage, Multiple Drainage"</formula1>
    </dataValidation>
    <dataValidation type="list" allowBlank="1" sqref="G6" xr:uid="{271EAB5F-048C-4790-A498-A579115BC967}">
      <formula1>#REF!</formula1>
    </dataValidation>
  </dataValidations>
  <hyperlinks>
    <hyperlink ref="B53" r:id="rId1" xr:uid="{4F1041CC-CD96-4FAD-85B9-B0ADC980E017}"/>
    <hyperlink ref="B54" r:id="rId2" xr:uid="{B9B7CED6-765B-4A44-B4B4-B1AAFB751B46}"/>
    <hyperlink ref="B10" r:id="rId3" xr:uid="{D1B49A88-0736-4CE9-A5B1-970B503496B9}"/>
    <hyperlink ref="B14" r:id="rId4" xr:uid="{3C3CD0F0-03D0-428B-8ABE-4D64C660B25F}"/>
    <hyperlink ref="B18" r:id="rId5" xr:uid="{F08F0AF4-8631-4E3E-AA99-0BB8F0829049}"/>
    <hyperlink ref="B22" r:id="rId6" xr:uid="{73CB044C-D768-4D99-9884-A7DB2604799C}"/>
    <hyperlink ref="B26" r:id="rId7" xr:uid="{0C72C8FB-8288-4C47-BC58-817563997FBD}"/>
    <hyperlink ref="B30" r:id="rId8" xr:uid="{36A8E4E0-A43F-4BFA-9A62-35A02D7F26BE}"/>
    <hyperlink ref="B34" r:id="rId9" xr:uid="{851E83BB-FD86-4377-9100-EE7EA35D7D36}"/>
    <hyperlink ref="B44" r:id="rId10" xr:uid="{AE0737A4-CC95-4A21-BD18-52182B0754C8}"/>
    <hyperlink ref="B48" r:id="rId11" xr:uid="{5AC27614-17E0-499A-8DA4-DBE411129634}"/>
    <hyperlink ref="B5" r:id="rId12" xr:uid="{DEA475BC-2017-4E16-A5D7-8F11AF6A5384}"/>
    <hyperlink ref="C28" r:id="rId13" xr:uid="{F0F55A0E-BC6C-47DA-B075-4D514632D5D1}"/>
    <hyperlink ref="C12" r:id="rId14" xr:uid="{810CF013-35EC-4B1C-B875-724FFE964103}"/>
    <hyperlink ref="C24" r:id="rId15" xr:uid="{8A856DE0-73A0-4D2B-87CA-ACA1F8A5C491}"/>
    <hyperlink ref="C20" r:id="rId16" xr:uid="{0A226E4F-52C3-49D9-A46D-1B7558AC5CCF}"/>
    <hyperlink ref="C16" r:id="rId17" xr:uid="{5278D76F-3DD7-4482-B4A9-25AC38F92A2F}"/>
    <hyperlink ref="C39" r:id="rId18" xr:uid="{5B31E67D-8997-4A72-942D-B670C066623B}"/>
    <hyperlink ref="B37" r:id="rId19" xr:uid="{9838873B-3894-4609-B2CB-E96D1D00FAFE}"/>
  </hyperlinks>
  <pageMargins left="0.7" right="0.7" top="0.75" bottom="0.75" header="0.3" footer="0.3"/>
  <legacyDrawing r:id="rId2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5FF5-C9D6-4F0E-96E4-16040B7C200A}">
  <sheetPr>
    <tabColor theme="9"/>
  </sheetPr>
  <dimension ref="A1:G49"/>
  <sheetViews>
    <sheetView workbookViewId="0">
      <selection activeCell="B8" sqref="B8"/>
    </sheetView>
  </sheetViews>
  <sheetFormatPr defaultRowHeight="15" outlineLevelRow="1"/>
  <cols>
    <col min="1" max="1" width="17.5703125" customWidth="1"/>
    <col min="2" max="2" width="29.8554687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383</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0" t="s">
        <v>15</v>
      </c>
      <c r="B5" s="11" t="s">
        <v>41</v>
      </c>
      <c r="C5" s="12"/>
      <c r="D5" s="11"/>
      <c r="E5" s="11" t="s">
        <v>323</v>
      </c>
      <c r="F5" s="11" t="s">
        <v>15</v>
      </c>
      <c r="G5" s="13"/>
    </row>
    <row r="6" spans="1:7">
      <c r="A6" s="14" t="s">
        <v>12</v>
      </c>
      <c r="B6" s="3" t="s">
        <v>13</v>
      </c>
      <c r="C6" s="3" t="s">
        <v>16</v>
      </c>
      <c r="D6" s="3"/>
      <c r="E6" s="3" t="s">
        <v>324</v>
      </c>
      <c r="F6" s="3" t="s">
        <v>15</v>
      </c>
      <c r="G6" s="15"/>
    </row>
    <row r="7" spans="1:7">
      <c r="A7" s="14" t="s">
        <v>12</v>
      </c>
      <c r="B7" s="3" t="s">
        <v>326</v>
      </c>
      <c r="C7" s="3" t="s">
        <v>16</v>
      </c>
      <c r="D7" s="3"/>
      <c r="E7" s="3" t="s">
        <v>327</v>
      </c>
      <c r="F7" s="3" t="s">
        <v>15</v>
      </c>
      <c r="G7" s="15"/>
    </row>
    <row r="8" spans="1:7">
      <c r="A8" s="19" t="s">
        <v>12</v>
      </c>
      <c r="B8" s="21" t="s">
        <v>328</v>
      </c>
      <c r="C8" s="20"/>
      <c r="D8" s="20"/>
      <c r="E8" s="20" t="s">
        <v>329</v>
      </c>
      <c r="F8" s="20" t="s">
        <v>15</v>
      </c>
      <c r="G8" s="20"/>
    </row>
    <row r="9" spans="1:7" hidden="1" outlineLevel="1">
      <c r="A9" s="30" t="s">
        <v>12</v>
      </c>
      <c r="B9" s="36" t="s">
        <v>41</v>
      </c>
      <c r="C9" s="31" t="s">
        <v>16</v>
      </c>
      <c r="D9" s="31"/>
      <c r="E9" s="31"/>
      <c r="F9" s="31" t="s">
        <v>15</v>
      </c>
      <c r="G9" s="31"/>
    </row>
    <row r="10" spans="1:7" ht="30" hidden="1" outlineLevel="1">
      <c r="A10" s="30" t="s">
        <v>12</v>
      </c>
      <c r="B10" s="31" t="s">
        <v>27</v>
      </c>
      <c r="C10" s="39" t="s">
        <v>331</v>
      </c>
      <c r="D10" s="31"/>
      <c r="E10" s="31" t="s">
        <v>332</v>
      </c>
      <c r="F10" s="31" t="s">
        <v>15</v>
      </c>
      <c r="G10" s="31" t="s">
        <v>333</v>
      </c>
    </row>
    <row r="11" spans="1:7" hidden="1" outlineLevel="1">
      <c r="A11" s="30" t="s">
        <v>15</v>
      </c>
      <c r="B11" s="31" t="s">
        <v>13</v>
      </c>
      <c r="C11" s="31" t="s">
        <v>16</v>
      </c>
      <c r="D11" s="31" t="s">
        <v>334</v>
      </c>
      <c r="E11" s="31" t="s">
        <v>335</v>
      </c>
      <c r="F11" s="31" t="s">
        <v>15</v>
      </c>
      <c r="G11" s="31" t="str">
        <f>IF(AND(G10="Continuously flooded"),"w1",IF(AND(G10="Single Drainage"),"w2",IF(AND(G10="Multiple Drainage"),"w3")))</f>
        <v>w1</v>
      </c>
    </row>
    <row r="12" spans="1:7" collapsed="1">
      <c r="A12" s="19" t="s">
        <v>12</v>
      </c>
      <c r="B12" s="21" t="s">
        <v>336</v>
      </c>
      <c r="C12" s="20" t="s">
        <v>16</v>
      </c>
      <c r="D12" s="20"/>
      <c r="E12" s="20" t="s">
        <v>337</v>
      </c>
      <c r="F12" s="20" t="s">
        <v>15</v>
      </c>
      <c r="G12" s="20"/>
    </row>
    <row r="13" spans="1:7" hidden="1" outlineLevel="1">
      <c r="A13" s="30" t="s">
        <v>15</v>
      </c>
      <c r="B13" s="36" t="s">
        <v>41</v>
      </c>
      <c r="C13" s="31" t="s">
        <v>16</v>
      </c>
      <c r="D13" s="31"/>
      <c r="E13" s="31"/>
      <c r="F13" s="31" t="s">
        <v>15</v>
      </c>
      <c r="G13" s="31"/>
    </row>
    <row r="14" spans="1:7" ht="30" hidden="1" outlineLevel="1">
      <c r="A14" s="30" t="s">
        <v>12</v>
      </c>
      <c r="B14" s="31" t="s">
        <v>27</v>
      </c>
      <c r="C14" s="39" t="s">
        <v>338</v>
      </c>
      <c r="D14" s="31"/>
      <c r="E14" s="31" t="s">
        <v>339</v>
      </c>
      <c r="F14" s="31" t="s">
        <v>15</v>
      </c>
      <c r="G14" s="31" t="s">
        <v>340</v>
      </c>
    </row>
    <row r="15" spans="1:7" hidden="1" outlineLevel="1">
      <c r="A15" s="30" t="s">
        <v>15</v>
      </c>
      <c r="B15" s="31" t="s">
        <v>13</v>
      </c>
      <c r="C15" s="31" t="s">
        <v>16</v>
      </c>
      <c r="D15" s="31" t="s">
        <v>334</v>
      </c>
      <c r="E15" s="31" t="s">
        <v>335</v>
      </c>
      <c r="F15" s="31" t="s">
        <v>15</v>
      </c>
      <c r="G15" s="31" t="str">
        <f>IF(AND(G14="Flooded"),"p1",IF(AND(G14="Short drainage (&lt;180d)"),"p2",IF(AND(G14="Long drainage (&gt;180d)"),"p3")))</f>
        <v>p2</v>
      </c>
    </row>
    <row r="16" spans="1:7" collapsed="1">
      <c r="A16" s="19" t="s">
        <v>12</v>
      </c>
      <c r="B16" s="21" t="s">
        <v>341</v>
      </c>
      <c r="C16" s="20" t="s">
        <v>16</v>
      </c>
      <c r="D16" s="20"/>
      <c r="E16" s="20" t="s">
        <v>342</v>
      </c>
      <c r="F16" s="20" t="s">
        <v>15</v>
      </c>
      <c r="G16" s="20"/>
    </row>
    <row r="17" spans="1:7" hidden="1" outlineLevel="1">
      <c r="A17" s="30" t="s">
        <v>15</v>
      </c>
      <c r="B17" s="36" t="s">
        <v>41</v>
      </c>
      <c r="C17" s="31" t="s">
        <v>16</v>
      </c>
      <c r="D17" s="31"/>
      <c r="E17" s="31"/>
      <c r="F17" s="31" t="s">
        <v>15</v>
      </c>
      <c r="G17" s="31"/>
    </row>
    <row r="18" spans="1:7" ht="30" hidden="1" outlineLevel="1">
      <c r="A18" s="30" t="s">
        <v>12</v>
      </c>
      <c r="B18" s="31" t="s">
        <v>27</v>
      </c>
      <c r="C18" s="39" t="s">
        <v>343</v>
      </c>
      <c r="D18" s="31"/>
      <c r="E18" s="31" t="s">
        <v>344</v>
      </c>
      <c r="F18" s="31" t="s">
        <v>15</v>
      </c>
      <c r="G18" s="31" t="s">
        <v>345</v>
      </c>
    </row>
    <row r="19" spans="1:7" hidden="1" outlineLevel="1">
      <c r="A19" s="30" t="s">
        <v>15</v>
      </c>
      <c r="B19" s="31" t="s">
        <v>13</v>
      </c>
      <c r="C19" s="31" t="s">
        <v>16</v>
      </c>
      <c r="D19" s="31" t="s">
        <v>334</v>
      </c>
      <c r="E19" s="31" t="s">
        <v>335</v>
      </c>
      <c r="F19" s="31" t="s">
        <v>15</v>
      </c>
      <c r="G19" s="31" t="str">
        <f>IF(AND(G18="No organic amendment"),"q1",IF(AND(G18="Low organic amendment"),"q2",IF(AND(G18="Medium organic amendment"),"q3",IF(AND(G18="High organic amendment"),"q4"))))</f>
        <v>q1</v>
      </c>
    </row>
    <row r="20" spans="1:7" collapsed="1">
      <c r="A20" s="19" t="s">
        <v>12</v>
      </c>
      <c r="B20" s="21" t="s">
        <v>346</v>
      </c>
      <c r="C20" s="20" t="s">
        <v>16</v>
      </c>
      <c r="D20" s="20"/>
      <c r="E20" s="20" t="s">
        <v>347</v>
      </c>
      <c r="F20" s="20" t="s">
        <v>15</v>
      </c>
      <c r="G20" s="20"/>
    </row>
    <row r="21" spans="1:7" hidden="1" outlineLevel="1">
      <c r="A21" s="30" t="s">
        <v>15</v>
      </c>
      <c r="B21" s="36" t="s">
        <v>41</v>
      </c>
      <c r="C21" s="31" t="s">
        <v>16</v>
      </c>
      <c r="D21" s="31"/>
      <c r="E21" s="31"/>
      <c r="F21" s="31" t="s">
        <v>15</v>
      </c>
      <c r="G21" s="31"/>
    </row>
    <row r="22" spans="1:7" ht="30" hidden="1" outlineLevel="1">
      <c r="A22" s="30" t="s">
        <v>12</v>
      </c>
      <c r="B22" s="31" t="s">
        <v>27</v>
      </c>
      <c r="C22" s="39" t="s">
        <v>348</v>
      </c>
      <c r="D22" s="31"/>
      <c r="E22" s="31" t="s">
        <v>344</v>
      </c>
      <c r="F22" s="31" t="s">
        <v>15</v>
      </c>
      <c r="G22" s="31" t="s">
        <v>345</v>
      </c>
    </row>
    <row r="23" spans="1:7" hidden="1" outlineLevel="1">
      <c r="A23" s="30" t="s">
        <v>15</v>
      </c>
      <c r="B23" s="31" t="s">
        <v>13</v>
      </c>
      <c r="C23" s="31" t="s">
        <v>16</v>
      </c>
      <c r="D23" s="31" t="s">
        <v>334</v>
      </c>
      <c r="E23" s="31" t="s">
        <v>335</v>
      </c>
      <c r="F23" s="31" t="s">
        <v>15</v>
      </c>
      <c r="G23" s="31" t="str">
        <f>IF(AND(G22="No organic amendment"),"q1",IF(AND(G22="Low organic amendment"),"q2",IF(AND(G22="Medium organic amendment"),"q3",IF(AND(G22="High organic amendment"),"q4"))))</f>
        <v>q1</v>
      </c>
    </row>
    <row r="24" spans="1:7" collapsed="1">
      <c r="A24" s="19" t="s">
        <v>12</v>
      </c>
      <c r="B24" s="21" t="s">
        <v>349</v>
      </c>
      <c r="C24" s="20" t="s">
        <v>16</v>
      </c>
      <c r="D24" s="20"/>
      <c r="E24" s="20" t="s">
        <v>349</v>
      </c>
      <c r="F24" s="20" t="s">
        <v>15</v>
      </c>
      <c r="G24" s="20"/>
    </row>
    <row r="25" spans="1:7" hidden="1" outlineLevel="1">
      <c r="A25" s="30" t="s">
        <v>15</v>
      </c>
      <c r="B25" s="36" t="s">
        <v>41</v>
      </c>
      <c r="C25" s="31" t="s">
        <v>16</v>
      </c>
      <c r="D25" s="31"/>
      <c r="E25" s="31"/>
      <c r="F25" s="31" t="s">
        <v>15</v>
      </c>
      <c r="G25" s="31"/>
    </row>
    <row r="26" spans="1:7" ht="30" hidden="1" outlineLevel="1">
      <c r="A26" s="30" t="s">
        <v>12</v>
      </c>
      <c r="B26" s="31" t="s">
        <v>27</v>
      </c>
      <c r="C26" s="39" t="s">
        <v>351</v>
      </c>
      <c r="D26" s="31"/>
      <c r="E26" s="31" t="s">
        <v>352</v>
      </c>
      <c r="F26" s="31" t="s">
        <v>15</v>
      </c>
      <c r="G26" s="31" t="s">
        <v>353</v>
      </c>
    </row>
    <row r="27" spans="1:7" hidden="1" outlineLevel="1">
      <c r="A27" s="30" t="s">
        <v>15</v>
      </c>
      <c r="B27" s="31" t="s">
        <v>13</v>
      </c>
      <c r="C27" s="31" t="s">
        <v>16</v>
      </c>
      <c r="D27" s="31" t="s">
        <v>334</v>
      </c>
      <c r="E27" s="31" t="s">
        <v>335</v>
      </c>
      <c r="F27" s="31" t="s">
        <v>15</v>
      </c>
      <c r="G27" s="31" t="str">
        <f>IF(AND(G26="&lt; 4.5"),"s1",IF(AND(G26="4.5 - 5.5"),"s2",IF(AND(G26="&gt; 5.5"),"s3")))</f>
        <v>s1</v>
      </c>
    </row>
    <row r="28" spans="1:7" collapsed="1">
      <c r="A28" s="19" t="s">
        <v>12</v>
      </c>
      <c r="B28" s="21" t="s">
        <v>354</v>
      </c>
      <c r="C28" s="20"/>
      <c r="D28" s="20"/>
      <c r="E28" s="20" t="s">
        <v>354</v>
      </c>
      <c r="F28" s="20" t="s">
        <v>15</v>
      </c>
      <c r="G28" s="20"/>
    </row>
    <row r="29" spans="1:7" hidden="1" outlineLevel="1">
      <c r="A29" s="30" t="s">
        <v>15</v>
      </c>
      <c r="B29" s="36" t="s">
        <v>41</v>
      </c>
      <c r="C29" s="31" t="s">
        <v>16</v>
      </c>
      <c r="D29" s="31"/>
      <c r="E29" s="31"/>
      <c r="F29" s="31" t="s">
        <v>15</v>
      </c>
      <c r="G29" s="31"/>
    </row>
    <row r="30" spans="1:7" hidden="1" outlineLevel="1">
      <c r="A30" s="30" t="s">
        <v>12</v>
      </c>
      <c r="B30" s="31" t="s">
        <v>18</v>
      </c>
      <c r="C30" s="31" t="s">
        <v>16</v>
      </c>
      <c r="D30" s="31"/>
      <c r="E30" s="31" t="s">
        <v>355</v>
      </c>
      <c r="F30" s="31" t="s">
        <v>15</v>
      </c>
      <c r="G30" s="31" t="s">
        <v>356</v>
      </c>
    </row>
    <row r="31" spans="1:7" hidden="1" outlineLevel="1">
      <c r="A31" s="30" t="s">
        <v>15</v>
      </c>
      <c r="B31" s="31" t="s">
        <v>13</v>
      </c>
      <c r="C31" s="31" t="s">
        <v>16</v>
      </c>
      <c r="D31" s="31" t="s">
        <v>334</v>
      </c>
      <c r="E31" s="31" t="s">
        <v>335</v>
      </c>
      <c r="F31" s="31" t="s">
        <v>15</v>
      </c>
      <c r="G31" s="31" t="str">
        <f>IF(AND(G30="&lt; 1%"),"c1",IF(AND(G30="1 - 3%"),"c2",IF(AND(G30="&gt; 3%"),"c3")))</f>
        <v>c1</v>
      </c>
    </row>
    <row r="32" spans="1:7" collapsed="1">
      <c r="A32" s="19" t="s">
        <v>12</v>
      </c>
      <c r="B32" s="21" t="s">
        <v>357</v>
      </c>
      <c r="C32" s="20" t="s">
        <v>16</v>
      </c>
      <c r="D32" s="20"/>
      <c r="E32" s="20" t="s">
        <v>357</v>
      </c>
      <c r="F32" s="20" t="s">
        <v>15</v>
      </c>
      <c r="G32" s="20"/>
    </row>
    <row r="33" spans="1:7" hidden="1" outlineLevel="1">
      <c r="A33" s="30" t="s">
        <v>15</v>
      </c>
      <c r="B33" s="36" t="s">
        <v>41</v>
      </c>
      <c r="C33" s="31" t="s">
        <v>16</v>
      </c>
      <c r="D33" s="31"/>
      <c r="E33" s="31"/>
      <c r="F33" s="31" t="s">
        <v>15</v>
      </c>
      <c r="G33" s="31"/>
    </row>
    <row r="34" spans="1:7" hidden="1" outlineLevel="1">
      <c r="A34" s="30" t="s">
        <v>12</v>
      </c>
      <c r="B34" s="31" t="s">
        <v>13</v>
      </c>
      <c r="C34" s="31" t="s">
        <v>16</v>
      </c>
      <c r="D34" s="31"/>
      <c r="E34" s="31" t="s">
        <v>358</v>
      </c>
      <c r="F34" s="31" t="s">
        <v>15</v>
      </c>
      <c r="G34" s="31" t="s">
        <v>359</v>
      </c>
    </row>
    <row r="35" spans="1:7" collapsed="1">
      <c r="A35" s="19" t="s">
        <v>12</v>
      </c>
      <c r="B35" s="21" t="s">
        <v>360</v>
      </c>
      <c r="C35" s="20" t="s">
        <v>16</v>
      </c>
      <c r="D35" s="20"/>
      <c r="E35" s="20" t="s">
        <v>361</v>
      </c>
      <c r="F35" s="20" t="s">
        <v>15</v>
      </c>
      <c r="G35" s="20"/>
    </row>
    <row r="36" spans="1:7" hidden="1" outlineLevel="1">
      <c r="A36" s="30" t="s">
        <v>15</v>
      </c>
      <c r="B36" s="36" t="s">
        <v>41</v>
      </c>
      <c r="C36" s="31" t="s">
        <v>16</v>
      </c>
      <c r="D36" s="31"/>
      <c r="E36" s="31"/>
      <c r="F36" s="31" t="s">
        <v>15</v>
      </c>
      <c r="G36" s="31"/>
    </row>
    <row r="37" spans="1:7" ht="30" hidden="1" outlineLevel="1">
      <c r="A37" s="30" t="s">
        <v>12</v>
      </c>
      <c r="B37" s="31" t="s">
        <v>27</v>
      </c>
      <c r="C37" s="39" t="s">
        <v>362</v>
      </c>
      <c r="D37" s="31"/>
      <c r="E37" s="31" t="s">
        <v>363</v>
      </c>
      <c r="F37" s="31" t="s">
        <v>15</v>
      </c>
      <c r="G37" s="31" t="s">
        <v>364</v>
      </c>
    </row>
    <row r="38" spans="1:7" hidden="1" outlineLevel="1">
      <c r="A38" s="30" t="s">
        <v>12</v>
      </c>
      <c r="B38" s="31" t="s">
        <v>326</v>
      </c>
      <c r="C38" s="31"/>
      <c r="D38" s="31"/>
      <c r="E38" s="31" t="s">
        <v>365</v>
      </c>
      <c r="F38" s="31"/>
      <c r="G38" s="32">
        <v>140</v>
      </c>
    </row>
    <row r="39" spans="1:7" hidden="1" outlineLevel="1">
      <c r="A39" s="30" t="s">
        <v>15</v>
      </c>
      <c r="B39" s="31" t="s">
        <v>13</v>
      </c>
      <c r="C39" s="31" t="s">
        <v>16</v>
      </c>
      <c r="D39" s="31" t="s">
        <v>334</v>
      </c>
      <c r="E39" s="31" t="s">
        <v>335</v>
      </c>
      <c r="F39" s="31" t="s">
        <v>15</v>
      </c>
      <c r="G39" s="31" t="str">
        <f>IF(AND(G37="High"),"t1",IF(AND(G37="Medium"),"t2",IF(AND(G37="Low"),"t3")))</f>
        <v>t1</v>
      </c>
    </row>
    <row r="40" spans="1:7" collapsed="1">
      <c r="A40" s="14" t="s">
        <v>15</v>
      </c>
      <c r="B40" s="3" t="s">
        <v>13</v>
      </c>
      <c r="C40" s="3" t="s">
        <v>16</v>
      </c>
      <c r="D40" s="3" t="s">
        <v>334</v>
      </c>
      <c r="E40" s="3" t="s">
        <v>366</v>
      </c>
      <c r="F40" s="3" t="s">
        <v>15</v>
      </c>
      <c r="G40" s="23" t="str">
        <f>CONCATENATE(G11,G15,G19,G23)</f>
        <v>w1p2q1q1</v>
      </c>
    </row>
    <row r="41" spans="1:7" ht="90">
      <c r="A41" s="14" t="s">
        <v>15</v>
      </c>
      <c r="B41" s="3" t="s">
        <v>41</v>
      </c>
      <c r="C41" s="3" t="s">
        <v>16</v>
      </c>
      <c r="D41" s="3"/>
      <c r="E41" s="3" t="s">
        <v>367</v>
      </c>
      <c r="F41" s="3" t="s">
        <v>15</v>
      </c>
      <c r="G41" s="15"/>
    </row>
    <row r="42" spans="1:7">
      <c r="A42" s="19" t="s">
        <v>12</v>
      </c>
      <c r="B42" s="21" t="s">
        <v>368</v>
      </c>
      <c r="C42" s="20" t="s">
        <v>16</v>
      </c>
      <c r="D42" s="20"/>
      <c r="E42" s="20" t="s">
        <v>369</v>
      </c>
      <c r="F42" s="20" t="s">
        <v>12</v>
      </c>
      <c r="G42" s="20"/>
    </row>
    <row r="43" spans="1:7" hidden="1" outlineLevel="1">
      <c r="A43" s="30" t="s">
        <v>12</v>
      </c>
      <c r="B43" s="31" t="s">
        <v>13</v>
      </c>
      <c r="C43" s="31" t="s">
        <v>16</v>
      </c>
      <c r="D43" s="31"/>
      <c r="E43" s="31" t="s">
        <v>370</v>
      </c>
      <c r="F43" s="31" t="s">
        <v>15</v>
      </c>
      <c r="G43" s="31">
        <v>1</v>
      </c>
    </row>
    <row r="44" spans="1:7" hidden="1" outlineLevel="1">
      <c r="A44" s="30" t="s">
        <v>12</v>
      </c>
      <c r="B44" s="31" t="s">
        <v>326</v>
      </c>
      <c r="C44" s="31"/>
      <c r="D44" s="31"/>
      <c r="E44" s="31" t="s">
        <v>371</v>
      </c>
      <c r="F44" s="31" t="s">
        <v>15</v>
      </c>
      <c r="G44" s="32">
        <v>0.78500000000000003</v>
      </c>
    </row>
    <row r="45" spans="1:7" collapsed="1">
      <c r="A45" s="14" t="s">
        <v>15</v>
      </c>
      <c r="B45" s="3" t="s">
        <v>326</v>
      </c>
      <c r="C45" s="3" t="s">
        <v>16</v>
      </c>
      <c r="D45" s="3" t="s">
        <v>334</v>
      </c>
      <c r="E45" s="3" t="s">
        <v>372</v>
      </c>
      <c r="F45" s="3" t="s">
        <v>15</v>
      </c>
      <c r="G45" s="15">
        <f>AVERAGE(G44)</f>
        <v>0.78500000000000003</v>
      </c>
    </row>
    <row r="46" spans="1:7">
      <c r="A46" s="19" t="s">
        <v>12</v>
      </c>
      <c r="B46" s="21" t="s">
        <v>373</v>
      </c>
      <c r="C46" s="20" t="s">
        <v>16</v>
      </c>
      <c r="D46" s="20"/>
      <c r="E46" s="20" t="s">
        <v>374</v>
      </c>
      <c r="F46" s="20" t="s">
        <v>12</v>
      </c>
      <c r="G46" s="20"/>
    </row>
    <row r="47" spans="1:7" hidden="1" outlineLevel="1">
      <c r="A47" s="30" t="s">
        <v>12</v>
      </c>
      <c r="B47" s="31" t="s">
        <v>13</v>
      </c>
      <c r="C47" s="31" t="s">
        <v>16</v>
      </c>
      <c r="D47" s="31"/>
      <c r="E47" s="31" t="s">
        <v>370</v>
      </c>
      <c r="F47" s="31" t="s">
        <v>15</v>
      </c>
      <c r="G47" s="31">
        <v>1</v>
      </c>
    </row>
    <row r="48" spans="1:7" hidden="1" outlineLevel="1">
      <c r="A48" s="30" t="s">
        <v>12</v>
      </c>
      <c r="B48" s="31" t="s">
        <v>326</v>
      </c>
      <c r="C48" s="31"/>
      <c r="D48" s="31"/>
      <c r="E48" s="31" t="s">
        <v>375</v>
      </c>
      <c r="F48" s="31" t="s">
        <v>15</v>
      </c>
      <c r="G48" s="32">
        <v>0.78500000000000003</v>
      </c>
    </row>
    <row r="49" spans="1:7" collapsed="1">
      <c r="A49" s="14" t="s">
        <v>15</v>
      </c>
      <c r="B49" s="3" t="s">
        <v>326</v>
      </c>
      <c r="C49" s="3" t="s">
        <v>16</v>
      </c>
      <c r="D49" s="3" t="s">
        <v>334</v>
      </c>
      <c r="E49" s="3" t="s">
        <v>376</v>
      </c>
      <c r="F49" s="3" t="s">
        <v>15</v>
      </c>
      <c r="G49" s="15">
        <f>AVERAGE(G48)</f>
        <v>0.78500000000000003</v>
      </c>
    </row>
  </sheetData>
  <mergeCells count="3">
    <mergeCell ref="A1:G1"/>
    <mergeCell ref="B2:G2"/>
    <mergeCell ref="B3:G3"/>
  </mergeCells>
  <dataValidations count="9">
    <dataValidation type="list" allowBlank="1" showInputMessage="1" showErrorMessage="1" sqref="B3:G3" xr:uid="{FF857DEF-CE23-4594-83D4-AED4C04F891B}">
      <formula1>"Verifiable Credentials,Encrypted Verifiable Credential,Sub-Schema"</formula1>
    </dataValidation>
    <dataValidation type="list" allowBlank="1" sqref="G5" xr:uid="{957D43F2-8D53-4CD9-B5F9-5185E40B1B3F}">
      <formula1>#REF!</formula1>
    </dataValidation>
    <dataValidation type="list" allowBlank="1" showInputMessage="1" showErrorMessage="1" sqref="G10" xr:uid="{96A602E5-A6ED-4997-ADCC-B706859C719E}">
      <formula1>"Continuously flooded, Single Drainage, Multiple Drainage"</formula1>
    </dataValidation>
    <dataValidation type="list" allowBlank="1" showInputMessage="1" showErrorMessage="1" sqref="G14" xr:uid="{F8B45C3E-1856-4D15-89C8-710C9AAA7E63}">
      <formula1>"Flooded, Short drainage (&lt;180d), Long drainage (&gt;180d)"</formula1>
    </dataValidation>
    <dataValidation type="list" allowBlank="1" showInputMessage="1" showErrorMessage="1" sqref="G18 G22" xr:uid="{A3B338DF-EC03-4305-B513-1D130C1F10EB}">
      <formula1>"No organic amendment, Low organic amendment, Medium organic amendment, High organic amendment"</formula1>
    </dataValidation>
    <dataValidation type="list" allowBlank="1" showInputMessage="1" showErrorMessage="1" sqref="G26" xr:uid="{59A94E64-C898-4961-A30D-FF7F84069CA0}">
      <formula1>"&lt; 4.5, 4.5 - 5.5, &gt; 5.5"</formula1>
    </dataValidation>
    <dataValidation type="list" allowBlank="1" showInputMessage="1" showErrorMessage="1" sqref="G30" xr:uid="{8B3A09B3-C8E0-41EE-AF45-EA2C4AF97D27}">
      <formula1>"&lt; 1%, 1 - 3%, &gt; 3%"</formula1>
    </dataValidation>
    <dataValidation type="list" allowBlank="1" showInputMessage="1" showErrorMessage="1" sqref="G37" xr:uid="{8F2C4CD4-1DE2-4273-B607-8D817AEDCFA7}">
      <formula1>"High, Medium, Low"</formula1>
    </dataValidation>
    <dataValidation type="list" allowBlank="1" showInputMessage="1" showErrorMessage="1" sqref="F5:F49 A5:A49" xr:uid="{D97FB627-71B2-49BB-A9F5-5FA690187B74}">
      <formula1>"Yes,No"</formula1>
    </dataValidation>
  </dataValidations>
  <hyperlinks>
    <hyperlink ref="B8" r:id="rId1" xr:uid="{128ADF07-CDD8-4010-8401-4099569D20FA}"/>
    <hyperlink ref="B12" r:id="rId2" xr:uid="{5FD2186E-C372-4AAB-BD00-B4925E964C13}"/>
    <hyperlink ref="B16" r:id="rId3" xr:uid="{81A53980-6EAA-4F17-AF84-9444EE82F372}"/>
    <hyperlink ref="B20" r:id="rId4" xr:uid="{CFAD1B2D-20F9-4D21-8EDE-756583F63B2D}"/>
    <hyperlink ref="B24" r:id="rId5" xr:uid="{2412B42D-0A43-4259-B4D9-6411CD3A373C}"/>
    <hyperlink ref="B28" r:id="rId6" xr:uid="{A4CCF2DD-EF5A-4F31-B3AB-89A903BC58D1}"/>
    <hyperlink ref="B32" r:id="rId7" xr:uid="{FBF88152-374E-4BF4-AE88-29F240B537C9}"/>
    <hyperlink ref="B42" r:id="rId8" xr:uid="{DAEBAF77-A17C-4E61-AF10-B86447036AD1}"/>
    <hyperlink ref="B46" r:id="rId9" xr:uid="{D63E699A-6804-46DD-9440-2AB103E22524}"/>
    <hyperlink ref="C10" r:id="rId10" xr:uid="{8D1109A5-D52F-4E7B-B5BF-DD6E2F46F9B6}"/>
    <hyperlink ref="C26" r:id="rId11" xr:uid="{36ACE326-2DF0-4A59-BE25-BF269C7A3557}"/>
    <hyperlink ref="C22" r:id="rId12" xr:uid="{057E2340-FB38-4228-941F-BDADA8581901}"/>
    <hyperlink ref="C18" r:id="rId13" xr:uid="{60C75C61-FBFD-42FB-A611-EFF81EF69921}"/>
    <hyperlink ref="C14" r:id="rId14" xr:uid="{032E4496-DA1D-460C-B5FF-9D1F16A031CC}"/>
    <hyperlink ref="B35" r:id="rId15" xr:uid="{19C19A52-A74D-4EE7-AAA6-E1B712FB6F6C}"/>
    <hyperlink ref="C37" r:id="rId16" xr:uid="{341807CD-F5E5-4B94-A401-5BF797ED6853}"/>
  </hyperlinks>
  <pageMargins left="0.7" right="0.7" top="0.75" bottom="0.75" header="0.3" footer="0.3"/>
  <legacyDrawing r:id="rId1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B499-6BCC-4C5F-8353-C1913ADD1447}">
  <sheetPr>
    <tabColor theme="9"/>
  </sheetPr>
  <dimension ref="A1:G7"/>
  <sheetViews>
    <sheetView workbookViewId="0">
      <selection activeCell="E5" sqref="E5"/>
    </sheetView>
  </sheetViews>
  <sheetFormatPr defaultRowHeight="15"/>
  <cols>
    <col min="1" max="1" width="17.5703125" customWidth="1"/>
    <col min="2" max="2" width="14" customWidth="1"/>
    <col min="3" max="3" width="19.140625" customWidth="1"/>
    <col min="4" max="4" width="19.28515625" customWidth="1"/>
    <col min="5" max="5" width="64" bestFit="1" customWidth="1"/>
    <col min="6" max="6" width="28.5703125" customWidth="1"/>
    <col min="7" max="7" width="67.140625" customWidth="1"/>
  </cols>
  <sheetData>
    <row r="1" spans="1:7" ht="18.75">
      <c r="A1" s="52" t="s">
        <v>328</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3" t="s">
        <v>41</v>
      </c>
      <c r="C5" s="3" t="s">
        <v>16</v>
      </c>
      <c r="D5" s="3"/>
      <c r="E5" s="24" t="s">
        <v>330</v>
      </c>
      <c r="F5" s="3" t="s">
        <v>15</v>
      </c>
      <c r="G5" s="15"/>
    </row>
    <row r="6" spans="1:7" ht="30">
      <c r="A6" s="14" t="s">
        <v>12</v>
      </c>
      <c r="B6" s="3" t="s">
        <v>27</v>
      </c>
      <c r="C6" s="40" t="s">
        <v>331</v>
      </c>
      <c r="D6" s="3"/>
      <c r="E6" s="3" t="s">
        <v>332</v>
      </c>
      <c r="F6" s="3" t="s">
        <v>15</v>
      </c>
      <c r="G6" s="15" t="s">
        <v>333</v>
      </c>
    </row>
    <row r="7" spans="1:7">
      <c r="A7" s="14" t="s">
        <v>15</v>
      </c>
      <c r="B7" s="3" t="s">
        <v>13</v>
      </c>
      <c r="C7" s="3" t="s">
        <v>16</v>
      </c>
      <c r="D7" s="3" t="s">
        <v>334</v>
      </c>
      <c r="E7" s="3" t="s">
        <v>335</v>
      </c>
      <c r="F7" s="3" t="s">
        <v>15</v>
      </c>
      <c r="G7" s="15" t="str">
        <f>IF(AND(G6="Continuously flooded"),"w1",IF(AND(G6="Single Drainage"),"w2",IF(AND(G6="Multiple Drainage"),"w3")))</f>
        <v>w1</v>
      </c>
    </row>
  </sheetData>
  <mergeCells count="3">
    <mergeCell ref="A1:G1"/>
    <mergeCell ref="B2:G2"/>
    <mergeCell ref="B3:G3"/>
  </mergeCells>
  <dataValidations count="3">
    <dataValidation type="list" allowBlank="1" showInputMessage="1" showErrorMessage="1" sqref="B3:G3" xr:uid="{BD44C486-6E44-4107-8C9D-D678852C7E7A}">
      <formula1>"Verifiable Credentials,Encrypted Verifiable Credential,Sub-Schema"</formula1>
    </dataValidation>
    <dataValidation type="list" allowBlank="1" showInputMessage="1" showErrorMessage="1" sqref="F5:F7 A5:A7" xr:uid="{0E9AC7DA-1068-4840-81A2-836B6034D40C}">
      <formula1>"Yes,No"</formula1>
    </dataValidation>
    <dataValidation type="list" allowBlank="1" showInputMessage="1" showErrorMessage="1" sqref="G6" xr:uid="{8CC66B2D-FE19-4B13-AFC8-8CAA68DB1FE5}">
      <formula1>"Continuously flooded, Single Drainage, Multiple Drainage"</formula1>
    </dataValidation>
  </dataValidations>
  <hyperlinks>
    <hyperlink ref="C6" r:id="rId1" xr:uid="{4EB42688-EB8F-4B9E-9EFD-8C195A2FF91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F8C98-A964-4020-BBDA-8A8BD57E85C2}">
  <sheetPr>
    <tabColor theme="9"/>
  </sheetPr>
  <dimension ref="A1:G7"/>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336</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330</v>
      </c>
      <c r="F5" s="3" t="s">
        <v>15</v>
      </c>
      <c r="G5" s="15"/>
    </row>
    <row r="6" spans="1:7" ht="30">
      <c r="A6" s="14" t="s">
        <v>12</v>
      </c>
      <c r="B6" s="3" t="s">
        <v>27</v>
      </c>
      <c r="C6" s="40" t="s">
        <v>338</v>
      </c>
      <c r="D6" s="3"/>
      <c r="E6" s="3" t="s">
        <v>339</v>
      </c>
      <c r="F6" s="3" t="s">
        <v>15</v>
      </c>
      <c r="G6" s="15" t="s">
        <v>340</v>
      </c>
    </row>
    <row r="7" spans="1:7">
      <c r="A7" s="14" t="s">
        <v>15</v>
      </c>
      <c r="B7" s="3" t="s">
        <v>13</v>
      </c>
      <c r="C7" s="3" t="s">
        <v>16</v>
      </c>
      <c r="D7" s="3" t="s">
        <v>334</v>
      </c>
      <c r="E7" s="3" t="s">
        <v>335</v>
      </c>
      <c r="F7" s="3" t="s">
        <v>15</v>
      </c>
      <c r="G7" s="15" t="str">
        <f>IF(AND(G6="Flooded"),"p1",IF(AND(G6="Short drainage (&lt;180d)"),"p2",IF(AND(G6="Long drainage (&gt;180d)"),"p3")))</f>
        <v>p2</v>
      </c>
    </row>
  </sheetData>
  <mergeCells count="3">
    <mergeCell ref="A1:G1"/>
    <mergeCell ref="B2:G2"/>
    <mergeCell ref="B3:G3"/>
  </mergeCells>
  <dataValidations count="3">
    <dataValidation type="list" allowBlank="1" showInputMessage="1" showErrorMessage="1" sqref="F5:F7 A5:A7" xr:uid="{9B7BA5C4-5BC0-4F1D-981F-98BA7E150BD0}">
      <formula1>"Yes,No"</formula1>
    </dataValidation>
    <dataValidation type="list" allowBlank="1" showInputMessage="1" showErrorMessage="1" sqref="B3:G3" xr:uid="{06007FB2-0C51-4048-8D2D-FD5F1B825ACA}">
      <formula1>"Verifiable Credentials,Encrypted Verifiable Credential,Sub-Schema"</formula1>
    </dataValidation>
    <dataValidation type="list" allowBlank="1" showInputMessage="1" showErrorMessage="1" sqref="G6" xr:uid="{5AAB18F7-128D-43D9-9F58-3DDEA74F2A87}">
      <formula1>"Flooded, Short drainage (&lt;180d), Long drainage (&gt;180d)"</formula1>
    </dataValidation>
  </dataValidations>
  <hyperlinks>
    <hyperlink ref="C6" r:id="rId1" xr:uid="{6AF78817-42F0-445A-B935-0625AAC9873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26D6-37B5-47C6-829B-EA9C97C877E1}">
  <sheetPr>
    <tabColor theme="9"/>
  </sheetPr>
  <dimension ref="A1:G7"/>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341</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330</v>
      </c>
      <c r="F5" s="3" t="s">
        <v>15</v>
      </c>
      <c r="G5" s="15"/>
    </row>
    <row r="6" spans="1:7" ht="30">
      <c r="A6" s="14" t="s">
        <v>12</v>
      </c>
      <c r="B6" s="3" t="s">
        <v>27</v>
      </c>
      <c r="C6" s="40" t="s">
        <v>343</v>
      </c>
      <c r="D6" s="3"/>
      <c r="E6" s="3" t="s">
        <v>344</v>
      </c>
      <c r="F6" s="3" t="s">
        <v>15</v>
      </c>
      <c r="G6" s="15" t="s">
        <v>345</v>
      </c>
    </row>
    <row r="7" spans="1:7">
      <c r="A7" s="14" t="s">
        <v>15</v>
      </c>
      <c r="B7" s="3" t="s">
        <v>13</v>
      </c>
      <c r="C7" s="3" t="s">
        <v>16</v>
      </c>
      <c r="D7" s="3" t="s">
        <v>334</v>
      </c>
      <c r="E7" s="3" t="s">
        <v>335</v>
      </c>
      <c r="F7" s="3" t="s">
        <v>15</v>
      </c>
      <c r="G7" s="15" t="str">
        <f>IF(AND(G6="No organic amendment"),"q1",IF(AND(G6="Low organic amendment"),"q2",IF(AND(G6="Medium organic amendment"),"q3",IF(AND(G6="High organic amendment"),"q4"))))</f>
        <v>q1</v>
      </c>
    </row>
  </sheetData>
  <mergeCells count="3">
    <mergeCell ref="A1:G1"/>
    <mergeCell ref="B2:G2"/>
    <mergeCell ref="B3:G3"/>
  </mergeCells>
  <dataValidations count="3">
    <dataValidation type="list" allowBlank="1" showInputMessage="1" showErrorMessage="1" sqref="B3:G3" xr:uid="{E269118C-0563-4F6E-BF2F-8962BBAFA9CD}">
      <formula1>"Verifiable Credentials,Encrypted Verifiable Credential,Sub-Schema"</formula1>
    </dataValidation>
    <dataValidation type="list" allowBlank="1" showInputMessage="1" showErrorMessage="1" sqref="F5:F7 A5:A7" xr:uid="{EF7070FE-ED85-46D3-A932-ADD66613B2EB}">
      <formula1>"Yes,No"</formula1>
    </dataValidation>
    <dataValidation type="list" allowBlank="1" showInputMessage="1" showErrorMessage="1" sqref="G6" xr:uid="{280A3CB6-AB1D-499B-B5BC-9A9E186AEAE6}">
      <formula1>"No organic amendment, Low organic amendment, Medium organic amendment, High organic amendment"</formula1>
    </dataValidation>
  </dataValidations>
  <hyperlinks>
    <hyperlink ref="C6" r:id="rId1" xr:uid="{B3BF2B41-DED7-46B7-B42D-D545A3C5D80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072B-3F13-4EA4-84E6-B9A138628392}">
  <sheetPr>
    <tabColor theme="9"/>
  </sheetPr>
  <dimension ref="A1:G7"/>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346</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330</v>
      </c>
      <c r="F5" s="3" t="s">
        <v>15</v>
      </c>
      <c r="G5" s="15"/>
    </row>
    <row r="6" spans="1:7" ht="30">
      <c r="A6" s="14" t="s">
        <v>12</v>
      </c>
      <c r="B6" s="3" t="s">
        <v>27</v>
      </c>
      <c r="C6" s="40" t="s">
        <v>348</v>
      </c>
      <c r="D6" s="3"/>
      <c r="E6" s="3" t="s">
        <v>352</v>
      </c>
      <c r="F6" s="3" t="s">
        <v>15</v>
      </c>
      <c r="G6" s="15" t="s">
        <v>384</v>
      </c>
    </row>
    <row r="7" spans="1:7">
      <c r="A7" s="14" t="s">
        <v>15</v>
      </c>
      <c r="B7" s="3" t="s">
        <v>13</v>
      </c>
      <c r="C7" s="3" t="s">
        <v>16</v>
      </c>
      <c r="D7" s="3" t="s">
        <v>334</v>
      </c>
      <c r="E7" s="3" t="s">
        <v>335</v>
      </c>
      <c r="F7" s="3" t="s">
        <v>15</v>
      </c>
      <c r="G7" s="15" t="str">
        <f>IF(AND(G6="Straw on-season"),"o1",IF(AND(G6="Green manure"),"o2",IF(AND(G6="Straw off-season"),"o3",IF(AND(G6="Farm yard manure"),"o4",IF(AND(G6="Compost"),"o5",IF(AND(G6="No organic amendment"),"q1"))))))</f>
        <v>o1</v>
      </c>
    </row>
  </sheetData>
  <mergeCells count="3">
    <mergeCell ref="A1:G1"/>
    <mergeCell ref="B2:G2"/>
    <mergeCell ref="B3:G3"/>
  </mergeCells>
  <dataValidations count="3">
    <dataValidation type="list" allowBlank="1" showInputMessage="1" showErrorMessage="1" sqref="F5:F7 A5:A7" xr:uid="{2B6CE4E2-50A7-478A-B2E7-D2F629630FE4}">
      <formula1>"Yes,No"</formula1>
    </dataValidation>
    <dataValidation type="list" allowBlank="1" showInputMessage="1" showErrorMessage="1" sqref="B3:G3" xr:uid="{33FFC95B-8F3B-4E3A-839C-92768E9DD3EF}">
      <formula1>"Verifiable Credentials,Encrypted Verifiable Credential,Sub-Schema"</formula1>
    </dataValidation>
    <dataValidation type="list" allowBlank="1" showInputMessage="1" showErrorMessage="1" sqref="G6" xr:uid="{5401301F-61A1-4D3D-8913-8B728D80DB57}">
      <formula1>"Straw on-season, Green manure, Straw off-season, Farm yard manure, Compost, No organic amendment"</formula1>
    </dataValidation>
  </dataValidations>
  <hyperlinks>
    <hyperlink ref="C6" r:id="rId1" xr:uid="{D801DA2B-F3EC-4A1C-862B-928156AA712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400F-4FDA-46E6-9038-29B3299AB9D6}">
  <sheetPr>
    <tabColor theme="9"/>
  </sheetPr>
  <dimension ref="A1:G7"/>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385</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350</v>
      </c>
      <c r="F5" s="3" t="s">
        <v>15</v>
      </c>
      <c r="G5" s="15"/>
    </row>
    <row r="6" spans="1:7" ht="30">
      <c r="A6" s="14" t="s">
        <v>12</v>
      </c>
      <c r="B6" s="3" t="s">
        <v>27</v>
      </c>
      <c r="C6" s="40" t="s">
        <v>351</v>
      </c>
      <c r="D6" s="3"/>
      <c r="E6" s="3" t="s">
        <v>386</v>
      </c>
      <c r="F6" s="3" t="s">
        <v>15</v>
      </c>
      <c r="G6" s="15" t="s">
        <v>353</v>
      </c>
    </row>
    <row r="7" spans="1:7">
      <c r="A7" s="14" t="s">
        <v>15</v>
      </c>
      <c r="B7" s="3" t="s">
        <v>13</v>
      </c>
      <c r="C7" s="3" t="s">
        <v>16</v>
      </c>
      <c r="D7" s="3" t="s">
        <v>334</v>
      </c>
      <c r="E7" s="3" t="s">
        <v>335</v>
      </c>
      <c r="F7" s="3" t="s">
        <v>15</v>
      </c>
      <c r="G7" s="15" t="str">
        <f>IF(AND(G6="&lt; 4.5"),"s1",IF(AND(G6="4.5 - 5.5"),"s2",IF(AND(G6="&gt; 5.5"),"s3")))</f>
        <v>s1</v>
      </c>
    </row>
  </sheetData>
  <mergeCells count="3">
    <mergeCell ref="A1:G1"/>
    <mergeCell ref="B2:G2"/>
    <mergeCell ref="B3:G3"/>
  </mergeCells>
  <dataValidations count="3">
    <dataValidation type="list" allowBlank="1" showInputMessage="1" showErrorMessage="1" sqref="B3:G3" xr:uid="{010D2000-6B60-44A9-931B-719C0C4FEA06}">
      <formula1>"Verifiable Credentials,Encrypted Verifiable Credential,Sub-Schema"</formula1>
    </dataValidation>
    <dataValidation type="list" allowBlank="1" showInputMessage="1" showErrorMessage="1" sqref="F5:F7 A5:A7" xr:uid="{5134E712-220A-48E6-B80C-3DDE7104E179}">
      <formula1>"Yes,No"</formula1>
    </dataValidation>
    <dataValidation type="list" allowBlank="1" showInputMessage="1" showErrorMessage="1" sqref="G6" xr:uid="{7095ADF9-B472-4219-A0FF-E845322D8A34}">
      <formula1>"&lt; 4.5, 4.5 - 5.5, &gt; 5.5"</formula1>
    </dataValidation>
  </dataValidations>
  <hyperlinks>
    <hyperlink ref="C6" r:id="rId1" xr:uid="{4894AEAD-91A3-4AA5-8B38-AAE86413FB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0122D-170D-4768-AF95-88D7DE23DFFD}">
  <sheetPr>
    <tabColor rgb="FF92D050"/>
  </sheetPr>
  <dimension ref="A1:G7"/>
  <sheetViews>
    <sheetView workbookViewId="0">
      <selection activeCell="F6" sqref="F6"/>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2" t="s">
        <v>54</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3" t="s">
        <v>55</v>
      </c>
      <c r="F5" s="3" t="s">
        <v>15</v>
      </c>
      <c r="G5" s="3"/>
    </row>
    <row r="6" spans="1:7">
      <c r="A6" s="3" t="s">
        <v>12</v>
      </c>
      <c r="B6" s="3" t="s">
        <v>13</v>
      </c>
      <c r="C6" s="5"/>
      <c r="D6" s="3"/>
      <c r="E6" s="3" t="s">
        <v>56</v>
      </c>
      <c r="F6" s="3" t="s">
        <v>15</v>
      </c>
      <c r="G6" s="3"/>
    </row>
    <row r="7" spans="1:7">
      <c r="A7" s="6" t="s">
        <v>12</v>
      </c>
      <c r="B7" s="6" t="s">
        <v>18</v>
      </c>
      <c r="C7" s="6" t="s">
        <v>16</v>
      </c>
      <c r="D7" s="6"/>
      <c r="E7" s="7" t="s">
        <v>57</v>
      </c>
      <c r="F7" s="6" t="s">
        <v>15</v>
      </c>
      <c r="G7" s="6"/>
    </row>
  </sheetData>
  <mergeCells count="3">
    <mergeCell ref="A1:G1"/>
    <mergeCell ref="B2:G2"/>
    <mergeCell ref="B3:G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36DA-DC42-43A4-A557-242D9EFBD9F6}">
  <sheetPr>
    <tabColor theme="9"/>
  </sheetPr>
  <dimension ref="A1:G7"/>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354</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350</v>
      </c>
      <c r="F5" s="3" t="s">
        <v>15</v>
      </c>
      <c r="G5" s="15"/>
    </row>
    <row r="6" spans="1:7">
      <c r="A6" s="14" t="s">
        <v>12</v>
      </c>
      <c r="B6" s="3" t="s">
        <v>18</v>
      </c>
      <c r="C6" s="3" t="s">
        <v>16</v>
      </c>
      <c r="D6" s="3"/>
      <c r="E6" s="3" t="s">
        <v>355</v>
      </c>
      <c r="F6" s="3" t="s">
        <v>15</v>
      </c>
      <c r="G6" s="15" t="s">
        <v>356</v>
      </c>
    </row>
    <row r="7" spans="1:7">
      <c r="A7" s="14" t="s">
        <v>15</v>
      </c>
      <c r="B7" s="3" t="s">
        <v>13</v>
      </c>
      <c r="C7" s="3" t="s">
        <v>16</v>
      </c>
      <c r="D7" s="3" t="s">
        <v>334</v>
      </c>
      <c r="E7" s="3" t="s">
        <v>335</v>
      </c>
      <c r="F7" s="3" t="s">
        <v>15</v>
      </c>
      <c r="G7" s="15" t="str">
        <f>IF(AND(G6="&lt; 1%"),"c1",IF(AND(G6="1 - 3%"),"c2",IF(AND(G6="&gt; 3%"),"c3")))</f>
        <v>c1</v>
      </c>
    </row>
  </sheetData>
  <mergeCells count="3">
    <mergeCell ref="A1:G1"/>
    <mergeCell ref="B2:G2"/>
    <mergeCell ref="B3:G3"/>
  </mergeCells>
  <dataValidations count="3">
    <dataValidation type="list" allowBlank="1" showInputMessage="1" showErrorMessage="1" sqref="F5:F7 A5:A7" xr:uid="{E912EA9D-8507-4594-A2EB-EB83B369D373}">
      <formula1>"Yes,No"</formula1>
    </dataValidation>
    <dataValidation type="list" allowBlank="1" showInputMessage="1" showErrorMessage="1" sqref="B3:G3" xr:uid="{17381417-4358-4395-9593-B9FB3C33445F}">
      <formula1>"Verifiable Credentials,Encrypted Verifiable Credential,Sub-Schema"</formula1>
    </dataValidation>
    <dataValidation type="list" allowBlank="1" showInputMessage="1" showErrorMessage="1" sqref="G6" xr:uid="{3071A6A6-CBD8-436D-8B72-3559C5E62FAF}">
      <formula1>"&lt; 1%, 1 - 3%, &gt; 3%"</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0E9F-C8E7-4543-9626-EEB26D92A734}">
  <sheetPr>
    <tabColor theme="9"/>
  </sheetPr>
  <dimension ref="A1:G6"/>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357</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350</v>
      </c>
      <c r="F5" s="3" t="s">
        <v>15</v>
      </c>
      <c r="G5" s="15"/>
    </row>
    <row r="6" spans="1:7">
      <c r="A6" s="14" t="s">
        <v>12</v>
      </c>
      <c r="B6" s="3" t="s">
        <v>13</v>
      </c>
      <c r="C6" s="3" t="s">
        <v>16</v>
      </c>
      <c r="D6" s="3"/>
      <c r="E6" s="3" t="s">
        <v>358</v>
      </c>
      <c r="F6" s="3" t="s">
        <v>15</v>
      </c>
      <c r="G6" s="15" t="s">
        <v>359</v>
      </c>
    </row>
  </sheetData>
  <mergeCells count="3">
    <mergeCell ref="A1:G1"/>
    <mergeCell ref="B2:G2"/>
    <mergeCell ref="B3:G3"/>
  </mergeCells>
  <dataValidations count="2">
    <dataValidation type="list" allowBlank="1" showInputMessage="1" showErrorMessage="1" sqref="B3:G3" xr:uid="{95A8D273-6013-4F6A-AC63-822DC4D243B2}">
      <formula1>"Verifiable Credentials,Encrypted Verifiable Credential,Sub-Schema"</formula1>
    </dataValidation>
    <dataValidation type="list" allowBlank="1" showInputMessage="1" showErrorMessage="1" sqref="F5:F6 A5:A6" xr:uid="{6229209F-F61D-41DE-9C85-D916F5484B96}">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A8B21-7010-4A2C-B304-9ED6EABFC9E8}">
  <sheetPr>
    <tabColor theme="9"/>
  </sheetPr>
  <dimension ref="A1:G8"/>
  <sheetViews>
    <sheetView workbookViewId="0">
      <selection activeCell="E5" sqref="E5"/>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2" t="s">
        <v>360</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60">
      <c r="A5" s="14" t="s">
        <v>15</v>
      </c>
      <c r="B5" s="24" t="s">
        <v>41</v>
      </c>
      <c r="C5" s="3" t="s">
        <v>16</v>
      </c>
      <c r="D5" s="3"/>
      <c r="E5" s="24" t="s">
        <v>330</v>
      </c>
      <c r="F5" s="3" t="s">
        <v>15</v>
      </c>
      <c r="G5" s="15"/>
    </row>
    <row r="6" spans="1:7" ht="30">
      <c r="A6" s="14" t="s">
        <v>12</v>
      </c>
      <c r="B6" s="3" t="s">
        <v>27</v>
      </c>
      <c r="C6" s="40" t="s">
        <v>362</v>
      </c>
      <c r="D6" s="3"/>
      <c r="E6" s="3" t="s">
        <v>363</v>
      </c>
      <c r="F6" s="3" t="s">
        <v>15</v>
      </c>
      <c r="G6" s="15" t="s">
        <v>364</v>
      </c>
    </row>
    <row r="7" spans="1:7">
      <c r="A7" s="14" t="s">
        <v>12</v>
      </c>
      <c r="B7" s="3" t="s">
        <v>326</v>
      </c>
      <c r="C7" s="3"/>
      <c r="D7" s="3"/>
      <c r="E7" s="3" t="s">
        <v>365</v>
      </c>
      <c r="F7" s="3" t="s">
        <v>15</v>
      </c>
      <c r="G7" s="22">
        <v>140</v>
      </c>
    </row>
    <row r="8" spans="1:7">
      <c r="A8" s="14" t="s">
        <v>15</v>
      </c>
      <c r="B8" s="3" t="s">
        <v>13</v>
      </c>
      <c r="C8" s="3" t="s">
        <v>16</v>
      </c>
      <c r="D8" s="3" t="s">
        <v>334</v>
      </c>
      <c r="E8" s="3" t="s">
        <v>335</v>
      </c>
      <c r="F8" s="3" t="s">
        <v>15</v>
      </c>
      <c r="G8" s="15" t="str">
        <f>IF(AND(G6="High"),"t1",IF(AND(G6="Medium"),"t2",IF(AND(G6="Low"),"t3")))</f>
        <v>t1</v>
      </c>
    </row>
  </sheetData>
  <mergeCells count="3">
    <mergeCell ref="A1:G1"/>
    <mergeCell ref="B2:G2"/>
    <mergeCell ref="B3:G3"/>
  </mergeCells>
  <dataValidations count="3">
    <dataValidation type="list" allowBlank="1" showInputMessage="1" showErrorMessage="1" sqref="F5:F8 A5:A8" xr:uid="{884A1D13-AB48-48A7-A56B-2D4F36FBE895}">
      <formula1>"Yes,No"</formula1>
    </dataValidation>
    <dataValidation type="list" allowBlank="1" showInputMessage="1" showErrorMessage="1" sqref="B3:G3" xr:uid="{329C4011-5F86-41AB-B3D8-5B339A961ADE}">
      <formula1>"Verifiable Credentials,Encrypted Verifiable Credential,Sub-Schema"</formula1>
    </dataValidation>
    <dataValidation type="list" allowBlank="1" showInputMessage="1" showErrorMessage="1" sqref="G6" xr:uid="{317E37E2-3B49-44B1-ACCD-6C1C2CA931E2}">
      <formula1>"High, Medium, Low"</formula1>
    </dataValidation>
  </dataValidations>
  <hyperlinks>
    <hyperlink ref="C6" r:id="rId1" xr:uid="{72002F94-4B15-4A28-8ED2-7BBDB8ACBD5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26A2-3858-4738-8EAC-283557ED4BBD}">
  <sheetPr>
    <tabColor theme="9"/>
  </sheetPr>
  <dimension ref="A1:G6"/>
  <sheetViews>
    <sheetView workbookViewId="0">
      <selection activeCell="G6" sqref="G6"/>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4" t="s">
        <v>387</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14.25" customHeight="1">
      <c r="A5" s="14" t="s">
        <v>12</v>
      </c>
      <c r="B5" s="3" t="s">
        <v>13</v>
      </c>
      <c r="C5" s="3" t="s">
        <v>16</v>
      </c>
      <c r="D5" s="3"/>
      <c r="E5" s="3" t="s">
        <v>370</v>
      </c>
      <c r="F5" s="3" t="s">
        <v>15</v>
      </c>
      <c r="G5" s="22">
        <v>1</v>
      </c>
    </row>
    <row r="6" spans="1:7">
      <c r="A6" s="14" t="s">
        <v>12</v>
      </c>
      <c r="B6" s="3" t="s">
        <v>326</v>
      </c>
      <c r="C6" s="3"/>
      <c r="D6" s="3"/>
      <c r="E6" s="3" t="s">
        <v>371</v>
      </c>
      <c r="F6" s="3" t="s">
        <v>15</v>
      </c>
      <c r="G6" s="22">
        <v>0.78500000000000003</v>
      </c>
    </row>
  </sheetData>
  <mergeCells count="3">
    <mergeCell ref="A1:G1"/>
    <mergeCell ref="B2:G2"/>
    <mergeCell ref="B3:G3"/>
  </mergeCells>
  <dataValidations count="2">
    <dataValidation type="list" allowBlank="1" showInputMessage="1" showErrorMessage="1" sqref="B3:G3" xr:uid="{D6010D52-0C5E-43A0-96FE-5D9FC75E6102}">
      <formula1>"Verifiable Credentials,Encrypted Verifiable Credential,Sub-Schema"</formula1>
    </dataValidation>
    <dataValidation type="list" allowBlank="1" showInputMessage="1" showErrorMessage="1" sqref="F5:F6 A5:A6" xr:uid="{45E53DC3-6609-4D12-ADAA-921FCDF372E7}">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9F0EB-3BA5-4941-9C5F-74C7DED3AE0D}">
  <sheetPr>
    <tabColor theme="9"/>
  </sheetPr>
  <dimension ref="A1:G6"/>
  <sheetViews>
    <sheetView workbookViewId="0">
      <selection activeCell="E11" sqref="E11"/>
    </sheetView>
  </sheetViews>
  <sheetFormatPr defaultRowHeight="15"/>
  <cols>
    <col min="1" max="1" width="17.5703125" customWidth="1"/>
    <col min="2" max="2" width="12.5703125" customWidth="1"/>
    <col min="3" max="3" width="19.140625" customWidth="1"/>
    <col min="4" max="4" width="19.28515625" customWidth="1"/>
    <col min="5" max="5" width="64" bestFit="1" customWidth="1"/>
    <col min="6" max="6" width="28.5703125" customWidth="1"/>
    <col min="7" max="7" width="67.140625" customWidth="1"/>
  </cols>
  <sheetData>
    <row r="1" spans="1:7" ht="18.75">
      <c r="A1" s="54" t="s">
        <v>388</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14.25" customHeight="1">
      <c r="A5" s="14" t="s">
        <v>12</v>
      </c>
      <c r="B5" s="3" t="s">
        <v>13</v>
      </c>
      <c r="C5" s="3" t="s">
        <v>16</v>
      </c>
      <c r="D5" s="3"/>
      <c r="E5" s="3" t="s">
        <v>370</v>
      </c>
      <c r="F5" s="3" t="s">
        <v>15</v>
      </c>
      <c r="G5" s="22">
        <v>1</v>
      </c>
    </row>
    <row r="6" spans="1:7">
      <c r="A6" s="14" t="s">
        <v>12</v>
      </c>
      <c r="B6" s="3" t="s">
        <v>326</v>
      </c>
      <c r="C6" s="3"/>
      <c r="D6" s="3"/>
      <c r="E6" s="3" t="s">
        <v>375</v>
      </c>
      <c r="F6" s="3" t="s">
        <v>15</v>
      </c>
      <c r="G6" s="22">
        <v>0.78500000000000003</v>
      </c>
    </row>
  </sheetData>
  <mergeCells count="3">
    <mergeCell ref="A1:G1"/>
    <mergeCell ref="B2:G2"/>
    <mergeCell ref="B3:G3"/>
  </mergeCells>
  <dataValidations count="2">
    <dataValidation type="list" allowBlank="1" showInputMessage="1" showErrorMessage="1" sqref="F5:F6 A5:A6" xr:uid="{3E81B84C-41B9-4390-8CCC-9699436EA8CE}">
      <formula1>"Yes,No"</formula1>
    </dataValidation>
    <dataValidation type="list" allowBlank="1" showInputMessage="1" showErrorMessage="1" sqref="B3:G3" xr:uid="{A73E9002-533A-42E0-AD2A-246EF7E9DD85}">
      <formula1>"Verifiable Credentials,Encrypted Verifiable Credential,Sub-Schema"</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FB05-E6CE-4A12-A61E-2C96F8C0700E}">
  <sheetPr>
    <tabColor theme="9"/>
  </sheetPr>
  <dimension ref="A1:G38"/>
  <sheetViews>
    <sheetView workbookViewId="0">
      <selection activeCell="G14" sqref="G14"/>
    </sheetView>
  </sheetViews>
  <sheetFormatPr defaultRowHeight="15" outlineLevelRow="2"/>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389</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390</v>
      </c>
      <c r="C5" s="20"/>
      <c r="D5" s="20"/>
      <c r="E5" s="20" t="s">
        <v>391</v>
      </c>
      <c r="F5" s="20" t="s">
        <v>12</v>
      </c>
      <c r="G5" s="20"/>
    </row>
    <row r="6" spans="1:7" outlineLevel="1">
      <c r="A6" s="30" t="s">
        <v>12</v>
      </c>
      <c r="B6" s="31" t="s">
        <v>13</v>
      </c>
      <c r="C6" s="39" t="s">
        <v>16</v>
      </c>
      <c r="D6" s="31"/>
      <c r="E6" s="31" t="s">
        <v>317</v>
      </c>
      <c r="F6" s="31" t="s">
        <v>15</v>
      </c>
      <c r="G6" s="31"/>
    </row>
    <row r="7" spans="1:7" outlineLevel="1">
      <c r="A7" s="19" t="s">
        <v>12</v>
      </c>
      <c r="B7" s="21" t="s">
        <v>392</v>
      </c>
      <c r="C7" s="20"/>
      <c r="D7" s="20"/>
      <c r="E7" s="20" t="s">
        <v>392</v>
      </c>
      <c r="F7" s="20" t="s">
        <v>12</v>
      </c>
      <c r="G7" s="20"/>
    </row>
    <row r="8" spans="1:7" outlineLevel="2">
      <c r="A8" s="30" t="s">
        <v>12</v>
      </c>
      <c r="B8" s="39" t="s">
        <v>393</v>
      </c>
      <c r="C8" s="39"/>
      <c r="D8" s="31"/>
      <c r="E8" s="31" t="s">
        <v>394</v>
      </c>
      <c r="F8" s="31" t="s">
        <v>12</v>
      </c>
      <c r="G8" s="31"/>
    </row>
    <row r="9" spans="1:7" outlineLevel="2">
      <c r="A9" s="30" t="s">
        <v>15</v>
      </c>
      <c r="B9" s="39" t="s">
        <v>321</v>
      </c>
      <c r="C9" s="39"/>
      <c r="D9" s="31" t="s">
        <v>334</v>
      </c>
      <c r="E9" s="31" t="s">
        <v>376</v>
      </c>
      <c r="F9" s="31" t="s">
        <v>15</v>
      </c>
      <c r="G9" s="31">
        <f>Groups!G49</f>
        <v>0.78500000000000003</v>
      </c>
    </row>
    <row r="10" spans="1:7" outlineLevel="2">
      <c r="A10" s="30" t="s">
        <v>15</v>
      </c>
      <c r="B10" s="39" t="s">
        <v>321</v>
      </c>
      <c r="C10" s="39"/>
      <c r="D10" s="31" t="s">
        <v>334</v>
      </c>
      <c r="E10" s="31" t="s">
        <v>327</v>
      </c>
      <c r="F10" s="31" t="s">
        <v>15</v>
      </c>
      <c r="G10" s="31">
        <f>Groups!G7</f>
        <v>0</v>
      </c>
    </row>
    <row r="11" spans="1:7" outlineLevel="2">
      <c r="A11" s="30" t="s">
        <v>15</v>
      </c>
      <c r="B11" s="39" t="s">
        <v>320</v>
      </c>
      <c r="C11" s="39" t="s">
        <v>16</v>
      </c>
      <c r="D11" s="31" t="s">
        <v>334</v>
      </c>
      <c r="E11" s="31" t="s">
        <v>395</v>
      </c>
      <c r="F11" s="31" t="s">
        <v>15</v>
      </c>
      <c r="G11" s="31">
        <f>'Baseline Emissions for Group g'!G55</f>
        <v>28</v>
      </c>
    </row>
    <row r="12" spans="1:7" outlineLevel="1">
      <c r="A12" s="30" t="s">
        <v>15</v>
      </c>
      <c r="B12" s="31" t="s">
        <v>326</v>
      </c>
      <c r="C12" s="39" t="s">
        <v>16</v>
      </c>
      <c r="D12" s="31" t="s">
        <v>334</v>
      </c>
      <c r="E12" s="31" t="s">
        <v>396</v>
      </c>
      <c r="F12" s="31" t="s">
        <v>15</v>
      </c>
      <c r="G12" s="31">
        <f>(G9*G10)*10^3*G11</f>
        <v>0</v>
      </c>
    </row>
    <row r="13" spans="1:7" outlineLevel="1">
      <c r="A13" s="30" t="s">
        <v>15</v>
      </c>
      <c r="B13" s="39" t="s">
        <v>393</v>
      </c>
      <c r="C13" s="39"/>
      <c r="D13" s="31" t="s">
        <v>334</v>
      </c>
      <c r="E13" s="31" t="s">
        <v>397</v>
      </c>
      <c r="F13" s="31" t="s">
        <v>15</v>
      </c>
      <c r="G13" s="31">
        <f>SUM('CH4 Project Emissions'!G8)</f>
        <v>0</v>
      </c>
    </row>
    <row r="14" spans="1:7">
      <c r="A14" s="14" t="s">
        <v>15</v>
      </c>
      <c r="B14" s="3" t="s">
        <v>326</v>
      </c>
      <c r="C14" s="3" t="s">
        <v>16</v>
      </c>
      <c r="D14" s="3" t="s">
        <v>334</v>
      </c>
      <c r="E14" s="3" t="s">
        <v>398</v>
      </c>
      <c r="F14" s="3" t="s">
        <v>15</v>
      </c>
      <c r="G14" s="15">
        <f>SUM('Project Emissions for Groups'!G10)</f>
        <v>0</v>
      </c>
    </row>
    <row r="15" spans="1:7">
      <c r="A15" s="19" t="s">
        <v>12</v>
      </c>
      <c r="B15" s="21" t="s">
        <v>399</v>
      </c>
      <c r="C15" s="20"/>
      <c r="D15" s="20"/>
      <c r="E15" s="20" t="s">
        <v>399</v>
      </c>
      <c r="F15" s="20" t="s">
        <v>15</v>
      </c>
      <c r="G15" s="20"/>
    </row>
    <row r="16" spans="1:7" outlineLevel="1">
      <c r="A16" s="19" t="s">
        <v>12</v>
      </c>
      <c r="B16" s="21" t="s">
        <v>400</v>
      </c>
      <c r="C16" s="20"/>
      <c r="D16" s="20"/>
      <c r="E16" s="20" t="s">
        <v>400</v>
      </c>
      <c r="F16" s="20" t="s">
        <v>12</v>
      </c>
      <c r="G16" s="20"/>
    </row>
    <row r="17" spans="1:7" ht="45" outlineLevel="2">
      <c r="A17" s="30" t="s">
        <v>12</v>
      </c>
      <c r="B17" s="31" t="s">
        <v>326</v>
      </c>
      <c r="C17" s="31"/>
      <c r="D17" s="31"/>
      <c r="E17" s="31" t="s">
        <v>401</v>
      </c>
      <c r="F17" s="31" t="s">
        <v>15</v>
      </c>
      <c r="G17" s="31"/>
    </row>
    <row r="18" spans="1:7" outlineLevel="2">
      <c r="A18" s="30" t="s">
        <v>12</v>
      </c>
      <c r="B18" s="31" t="s">
        <v>326</v>
      </c>
      <c r="C18" s="31" t="s">
        <v>16</v>
      </c>
      <c r="D18" s="31"/>
      <c r="E18" s="31" t="s">
        <v>402</v>
      </c>
      <c r="F18" s="31" t="s">
        <v>15</v>
      </c>
      <c r="G18" s="31"/>
    </row>
    <row r="19" spans="1:7" outlineLevel="2">
      <c r="A19" s="30" t="s">
        <v>12</v>
      </c>
      <c r="B19" s="31" t="s">
        <v>326</v>
      </c>
      <c r="C19" s="31"/>
      <c r="D19" s="31"/>
      <c r="E19" s="31" t="s">
        <v>403</v>
      </c>
      <c r="F19" s="31" t="s">
        <v>15</v>
      </c>
      <c r="G19" s="31"/>
    </row>
    <row r="20" spans="1:7" outlineLevel="2">
      <c r="A20" s="30" t="s">
        <v>12</v>
      </c>
      <c r="B20" s="31" t="s">
        <v>326</v>
      </c>
      <c r="C20" s="31"/>
      <c r="D20" s="31" t="s">
        <v>334</v>
      </c>
      <c r="E20" s="31" t="s">
        <v>404</v>
      </c>
      <c r="F20" s="31" t="s">
        <v>15</v>
      </c>
      <c r="G20" s="31">
        <f>'PEN,Proj'!G8</f>
        <v>265</v>
      </c>
    </row>
    <row r="21" spans="1:7" ht="45" outlineLevel="2" collapsed="1">
      <c r="A21" s="30" t="s">
        <v>15</v>
      </c>
      <c r="B21" s="31" t="s">
        <v>326</v>
      </c>
      <c r="C21" s="31" t="s">
        <v>16</v>
      </c>
      <c r="D21" s="31" t="s">
        <v>334</v>
      </c>
      <c r="E21" s="31" t="s">
        <v>405</v>
      </c>
      <c r="F21" s="31" t="s">
        <v>15</v>
      </c>
      <c r="G21" s="31">
        <f>((G17*G19)*G18)*10^3*G20</f>
        <v>0</v>
      </c>
    </row>
    <row r="22" spans="1:7" ht="45" outlineLevel="1">
      <c r="A22" s="30" t="s">
        <v>15</v>
      </c>
      <c r="B22" s="31" t="s">
        <v>326</v>
      </c>
      <c r="C22" s="31"/>
      <c r="D22" s="31" t="s">
        <v>334</v>
      </c>
      <c r="E22" s="31" t="s">
        <v>406</v>
      </c>
      <c r="F22" s="31" t="s">
        <v>15</v>
      </c>
      <c r="G22" s="31">
        <f>SUM('PEN,Proj'!G19)</f>
        <v>0</v>
      </c>
    </row>
    <row r="23" spans="1:7" outlineLevel="1">
      <c r="A23" s="19" t="s">
        <v>12</v>
      </c>
      <c r="B23" s="21" t="s">
        <v>407</v>
      </c>
      <c r="C23" s="20"/>
      <c r="D23" s="20"/>
      <c r="E23" s="20" t="s">
        <v>407</v>
      </c>
      <c r="F23" s="20" t="s">
        <v>12</v>
      </c>
      <c r="G23" s="20"/>
    </row>
    <row r="24" spans="1:7" ht="45" outlineLevel="2">
      <c r="A24" s="30" t="s">
        <v>12</v>
      </c>
      <c r="B24" s="31" t="s">
        <v>326</v>
      </c>
      <c r="C24" s="31"/>
      <c r="D24" s="31"/>
      <c r="E24" s="31" t="s">
        <v>408</v>
      </c>
      <c r="F24" s="31" t="s">
        <v>15</v>
      </c>
      <c r="G24" s="31"/>
    </row>
    <row r="25" spans="1:7" outlineLevel="2">
      <c r="A25" s="30" t="s">
        <v>15</v>
      </c>
      <c r="B25" s="31" t="s">
        <v>326</v>
      </c>
      <c r="C25" s="31" t="s">
        <v>16</v>
      </c>
      <c r="D25" s="31" t="s">
        <v>334</v>
      </c>
      <c r="E25" s="31" t="s">
        <v>409</v>
      </c>
      <c r="F25" s="31" t="s">
        <v>15</v>
      </c>
      <c r="G25" s="31">
        <f>0.00314</f>
        <v>3.14E-3</v>
      </c>
    </row>
    <row r="26" spans="1:7" ht="30" outlineLevel="2">
      <c r="A26" s="30" t="s">
        <v>12</v>
      </c>
      <c r="B26" s="31" t="s">
        <v>326</v>
      </c>
      <c r="C26" s="31"/>
      <c r="D26" s="31"/>
      <c r="E26" s="31" t="s">
        <v>410</v>
      </c>
      <c r="F26" s="31" t="s">
        <v>15</v>
      </c>
      <c r="G26" s="31"/>
    </row>
    <row r="27" spans="1:7" outlineLevel="2">
      <c r="A27" s="30" t="s">
        <v>12</v>
      </c>
      <c r="B27" s="31" t="s">
        <v>326</v>
      </c>
      <c r="C27" s="31"/>
      <c r="D27" s="31" t="s">
        <v>334</v>
      </c>
      <c r="E27" s="31" t="s">
        <v>404</v>
      </c>
      <c r="F27" s="31" t="s">
        <v>15</v>
      </c>
      <c r="G27" s="31">
        <f>'PEN,AWD'!G8</f>
        <v>265</v>
      </c>
    </row>
    <row r="28" spans="1:7" ht="45" outlineLevel="2">
      <c r="A28" s="30" t="s">
        <v>15</v>
      </c>
      <c r="B28" s="31" t="s">
        <v>326</v>
      </c>
      <c r="C28" s="31" t="s">
        <v>16</v>
      </c>
      <c r="D28" s="31" t="s">
        <v>334</v>
      </c>
      <c r="E28" s="31" t="s">
        <v>411</v>
      </c>
      <c r="F28" s="31" t="s">
        <v>15</v>
      </c>
      <c r="G28" s="31">
        <f>(G24*G26)*G25*10^3*G27</f>
        <v>0</v>
      </c>
    </row>
    <row r="29" spans="1:7" ht="45" outlineLevel="1">
      <c r="A29" s="30" t="s">
        <v>15</v>
      </c>
      <c r="B29" s="31" t="s">
        <v>326</v>
      </c>
      <c r="C29" s="31"/>
      <c r="D29" s="31" t="s">
        <v>334</v>
      </c>
      <c r="E29" s="31" t="s">
        <v>412</v>
      </c>
      <c r="F29" s="31" t="s">
        <v>15</v>
      </c>
      <c r="G29" s="31">
        <f>SUM('PEN,AWD'!G19)</f>
        <v>0</v>
      </c>
    </row>
    <row r="30" spans="1:7" outlineLevel="1">
      <c r="A30" s="30" t="s">
        <v>15</v>
      </c>
      <c r="B30" s="31" t="s">
        <v>326</v>
      </c>
      <c r="C30" s="31" t="s">
        <v>16</v>
      </c>
      <c r="D30" s="31" t="s">
        <v>334</v>
      </c>
      <c r="E30" s="31" t="s">
        <v>413</v>
      </c>
      <c r="F30" s="31" t="s">
        <v>15</v>
      </c>
      <c r="G30" s="31">
        <f>G22+G29</f>
        <v>0</v>
      </c>
    </row>
    <row r="31" spans="1:7">
      <c r="A31" s="19" t="s">
        <v>12</v>
      </c>
      <c r="B31" s="21" t="s">
        <v>414</v>
      </c>
      <c r="C31" s="20"/>
      <c r="D31" s="20"/>
      <c r="E31" s="20" t="s">
        <v>414</v>
      </c>
      <c r="F31" s="20" t="s">
        <v>15</v>
      </c>
      <c r="G31" s="20"/>
    </row>
    <row r="32" spans="1:7" outlineLevel="1">
      <c r="A32" s="30" t="s">
        <v>12</v>
      </c>
      <c r="B32" s="31" t="s">
        <v>415</v>
      </c>
      <c r="C32" s="31"/>
      <c r="D32" s="31"/>
      <c r="E32" s="31" t="s">
        <v>415</v>
      </c>
      <c r="F32" s="31" t="s">
        <v>12</v>
      </c>
      <c r="G32" s="31"/>
    </row>
    <row r="33" spans="1:7" outlineLevel="1">
      <c r="A33" s="30" t="s">
        <v>12</v>
      </c>
      <c r="B33" s="31" t="s">
        <v>13</v>
      </c>
      <c r="C33" s="31"/>
      <c r="D33" s="31"/>
      <c r="E33" s="31" t="s">
        <v>416</v>
      </c>
      <c r="F33" s="31" t="s">
        <v>15</v>
      </c>
      <c r="G33" s="31"/>
    </row>
    <row r="34" spans="1:7" outlineLevel="1">
      <c r="A34" s="30" t="s">
        <v>12</v>
      </c>
      <c r="B34" s="31" t="s">
        <v>326</v>
      </c>
      <c r="C34" s="31" t="s">
        <v>16</v>
      </c>
      <c r="D34" s="31"/>
      <c r="E34" s="31" t="s">
        <v>417</v>
      </c>
      <c r="F34" s="31" t="s">
        <v>15</v>
      </c>
      <c r="G34" s="31">
        <f>0.00314</f>
        <v>3.14E-3</v>
      </c>
    </row>
    <row r="35" spans="1:7" outlineLevel="1">
      <c r="A35" s="30" t="s">
        <v>12</v>
      </c>
      <c r="B35" s="31" t="s">
        <v>326</v>
      </c>
      <c r="C35" s="31"/>
      <c r="D35" s="31"/>
      <c r="E35" s="31" t="s">
        <v>418</v>
      </c>
      <c r="F35" s="31" t="s">
        <v>15</v>
      </c>
      <c r="G35" s="31"/>
    </row>
    <row r="36" spans="1:7" outlineLevel="1">
      <c r="A36" s="30" t="s">
        <v>15</v>
      </c>
      <c r="B36" s="31" t="s">
        <v>326</v>
      </c>
      <c r="C36" s="31"/>
      <c r="D36" s="31" t="s">
        <v>334</v>
      </c>
      <c r="E36" s="31" t="s">
        <v>419</v>
      </c>
      <c r="F36" s="31" t="s">
        <v>15</v>
      </c>
      <c r="G36" s="31">
        <f>G35*G34</f>
        <v>0</v>
      </c>
    </row>
    <row r="37" spans="1:7" outlineLevel="1">
      <c r="A37" s="30" t="s">
        <v>15</v>
      </c>
      <c r="B37" s="31" t="s">
        <v>415</v>
      </c>
      <c r="C37" s="31"/>
      <c r="D37" s="31" t="s">
        <v>334</v>
      </c>
      <c r="E37" s="31" t="s">
        <v>419</v>
      </c>
      <c r="F37" s="31" t="s">
        <v>15</v>
      </c>
      <c r="G37" s="31">
        <f>SUM('Add a fuel type'!G8)</f>
        <v>0</v>
      </c>
    </row>
    <row r="38" spans="1:7">
      <c r="A38" s="14" t="s">
        <v>15</v>
      </c>
      <c r="B38" s="3" t="s">
        <v>326</v>
      </c>
      <c r="C38" s="3" t="s">
        <v>16</v>
      </c>
      <c r="D38" s="3" t="s">
        <v>334</v>
      </c>
      <c r="E38" s="3" t="s">
        <v>420</v>
      </c>
      <c r="F38" s="3" t="s">
        <v>15</v>
      </c>
      <c r="G38" s="15">
        <f>G14+G30+G37</f>
        <v>0</v>
      </c>
    </row>
  </sheetData>
  <mergeCells count="3">
    <mergeCell ref="A1:G1"/>
    <mergeCell ref="B2:G2"/>
    <mergeCell ref="B3:G3"/>
  </mergeCells>
  <dataValidations count="2">
    <dataValidation type="list" allowBlank="1" showInputMessage="1" showErrorMessage="1" sqref="B3:G3" xr:uid="{9050DD12-184D-4745-B570-4D6A47BEF16C}">
      <formula1>"Verifiable Credentials,Encrypted Verifiable Credential,Sub-Schema"</formula1>
    </dataValidation>
    <dataValidation type="list" allowBlank="1" showInputMessage="1" showErrorMessage="1" sqref="A5:A38 F5:F38" xr:uid="{5D26FC5D-504C-4C5F-85CE-E0002D688C77}">
      <formula1>"Yes,No"</formula1>
    </dataValidation>
  </dataValidations>
  <hyperlinks>
    <hyperlink ref="B5" r:id="rId1" xr:uid="{BBDCC95E-4637-46F5-A238-E98B088828A4}"/>
    <hyperlink ref="B15" r:id="rId2" xr:uid="{AC2EB551-EB67-4DFE-8BC6-CC98B68BB79D}"/>
    <hyperlink ref="B16" r:id="rId3" xr:uid="{90512861-1F3F-4540-ACAA-14D195261622}"/>
    <hyperlink ref="B23" r:id="rId4" xr:uid="{273BFE84-8FA7-4D5B-A15C-57C6F57781EA}"/>
    <hyperlink ref="B31" r:id="rId5" xr:uid="{97438726-35B0-4D9B-B640-C64A36578EA1}"/>
    <hyperlink ref="B32" r:id="rId6" xr:uid="{AC596227-3175-4538-8107-58DBD1D79FDD}"/>
    <hyperlink ref="B37" r:id="rId7" xr:uid="{3A012034-F2B9-454B-A370-B65B5BDE797A}"/>
    <hyperlink ref="B7" r:id="rId8" xr:uid="{51C420C6-3A44-46C3-9EB0-B1CA5E3FB38C}"/>
    <hyperlink ref="B13" r:id="rId9" xr:uid="{48F221EA-F531-4758-A5F5-1A7958558B3F}"/>
    <hyperlink ref="B8" r:id="rId10" xr:uid="{E0D9BDF1-7D1F-42AB-A10D-362ABBE219F0}"/>
    <hyperlink ref="B9" r:id="rId11" xr:uid="{BC4FC0BE-3A3D-4202-92A6-943E65FC54DF}"/>
    <hyperlink ref="B10" r:id="rId12" xr:uid="{F5A601CD-351A-4E42-8B95-AF66310DB45D}"/>
    <hyperlink ref="B11" r:id="rId13" xr:uid="{F339702D-3C37-44B9-8907-4184694F7D64}"/>
  </hyperlinks>
  <pageMargins left="0.7" right="0.7" top="0.75" bottom="0.75" header="0.3" footer="0.3"/>
  <legacyDrawing r:id="rId1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5D27-F93D-465E-A694-EBB4A5DC0182}">
  <sheetPr>
    <tabColor theme="9"/>
  </sheetPr>
  <dimension ref="A1:G12"/>
  <sheetViews>
    <sheetView workbookViewId="0">
      <selection activeCell="G15" sqref="G15"/>
    </sheetView>
  </sheetViews>
  <sheetFormatPr defaultRowHeight="15" outlineLevelRow="2"/>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390</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12</v>
      </c>
      <c r="B5" s="3" t="s">
        <v>13</v>
      </c>
      <c r="C5" s="3" t="s">
        <v>16</v>
      </c>
      <c r="D5" s="3"/>
      <c r="E5" s="3" t="s">
        <v>317</v>
      </c>
      <c r="F5" s="3" t="s">
        <v>15</v>
      </c>
      <c r="G5" s="15"/>
    </row>
    <row r="6" spans="1:7">
      <c r="A6" s="19" t="s">
        <v>12</v>
      </c>
      <c r="B6" s="21" t="s">
        <v>392</v>
      </c>
      <c r="C6" s="20"/>
      <c r="D6" s="20"/>
      <c r="E6" s="20" t="s">
        <v>392</v>
      </c>
      <c r="F6" s="20" t="s">
        <v>12</v>
      </c>
      <c r="G6" s="20"/>
    </row>
    <row r="7" spans="1:7" outlineLevel="2">
      <c r="A7" s="30" t="s">
        <v>12</v>
      </c>
      <c r="B7" s="39" t="s">
        <v>393</v>
      </c>
      <c r="C7" s="39"/>
      <c r="D7" s="31"/>
      <c r="E7" s="31" t="s">
        <v>394</v>
      </c>
      <c r="F7" s="31" t="s">
        <v>12</v>
      </c>
      <c r="G7" s="31"/>
    </row>
    <row r="8" spans="1:7" outlineLevel="2">
      <c r="A8" s="30" t="s">
        <v>15</v>
      </c>
      <c r="B8" s="39" t="s">
        <v>321</v>
      </c>
      <c r="C8" s="39"/>
      <c r="D8" s="31" t="s">
        <v>334</v>
      </c>
      <c r="E8" s="31" t="s">
        <v>376</v>
      </c>
      <c r="F8" s="31" t="s">
        <v>15</v>
      </c>
      <c r="G8" s="31">
        <f>Groups!G49</f>
        <v>0.78500000000000003</v>
      </c>
    </row>
    <row r="9" spans="1:7" outlineLevel="2">
      <c r="A9" s="30" t="s">
        <v>15</v>
      </c>
      <c r="B9" s="39" t="s">
        <v>321</v>
      </c>
      <c r="C9" s="39"/>
      <c r="D9" s="31" t="s">
        <v>334</v>
      </c>
      <c r="E9" s="31" t="s">
        <v>327</v>
      </c>
      <c r="F9" s="31" t="s">
        <v>15</v>
      </c>
      <c r="G9" s="31">
        <f>Groups!G7</f>
        <v>0</v>
      </c>
    </row>
    <row r="10" spans="1:7" outlineLevel="2">
      <c r="A10" s="30" t="s">
        <v>15</v>
      </c>
      <c r="B10" s="39" t="s">
        <v>320</v>
      </c>
      <c r="C10" s="39" t="s">
        <v>16</v>
      </c>
      <c r="D10" s="31" t="s">
        <v>334</v>
      </c>
      <c r="E10" s="31" t="s">
        <v>395</v>
      </c>
      <c r="F10" s="31" t="s">
        <v>15</v>
      </c>
      <c r="G10" s="31">
        <f>'Baseline Emissions for Group g'!G55</f>
        <v>28</v>
      </c>
    </row>
    <row r="11" spans="1:7" outlineLevel="2">
      <c r="A11" s="30" t="s">
        <v>15</v>
      </c>
      <c r="B11" s="31" t="s">
        <v>326</v>
      </c>
      <c r="C11" s="39" t="s">
        <v>16</v>
      </c>
      <c r="D11" s="31" t="s">
        <v>334</v>
      </c>
      <c r="E11" s="31" t="s">
        <v>396</v>
      </c>
      <c r="F11" s="31" t="s">
        <v>15</v>
      </c>
      <c r="G11" s="31">
        <f>(G8*G9)*10^3*G10</f>
        <v>0</v>
      </c>
    </row>
    <row r="12" spans="1:7" outlineLevel="1">
      <c r="A12" s="30" t="s">
        <v>15</v>
      </c>
      <c r="B12" s="39" t="s">
        <v>393</v>
      </c>
      <c r="C12" s="39"/>
      <c r="D12" s="31" t="s">
        <v>334</v>
      </c>
      <c r="E12" s="31" t="s">
        <v>397</v>
      </c>
      <c r="F12" s="31" t="s">
        <v>15</v>
      </c>
      <c r="G12" s="31">
        <f>SUM('CH4 Project Emissions'!G8)</f>
        <v>0</v>
      </c>
    </row>
  </sheetData>
  <mergeCells count="3">
    <mergeCell ref="A1:G1"/>
    <mergeCell ref="B2:G2"/>
    <mergeCell ref="B3:G3"/>
  </mergeCells>
  <dataValidations count="2">
    <dataValidation type="list" allowBlank="1" showInputMessage="1" showErrorMessage="1" sqref="B3:G3" xr:uid="{1413C773-F81D-4F8E-A04A-B9B7E873C8DE}">
      <formula1>"Verifiable Credentials,Encrypted Verifiable Credential,Sub-Schema"</formula1>
    </dataValidation>
    <dataValidation type="list" allowBlank="1" showInputMessage="1" showErrorMessage="1" sqref="A5:A12 F5:F12" xr:uid="{520C89B1-BBAB-484E-80FC-D4EF91A28E00}">
      <formula1>"Yes,No"</formula1>
    </dataValidation>
  </dataValidations>
  <hyperlinks>
    <hyperlink ref="B6" r:id="rId1" xr:uid="{219A24E9-9632-4E6E-9D93-B425ECBA14AE}"/>
    <hyperlink ref="B12" r:id="rId2" xr:uid="{B4B0AED7-3C0A-4A66-94B2-A016C647F91F}"/>
    <hyperlink ref="B7" r:id="rId3" xr:uid="{4A6EE6E8-26FF-4C71-806A-14041AF3DDEE}"/>
    <hyperlink ref="B8" r:id="rId4" xr:uid="{AF872B34-EE45-486E-93C2-317EBD7BF43B}"/>
    <hyperlink ref="B9" r:id="rId5" xr:uid="{1A8C5BAB-CAA1-49E6-921E-557845EF6588}"/>
    <hyperlink ref="B10" r:id="rId6" xr:uid="{E3F3A391-CA29-4E62-8188-F49827413988}"/>
  </hyperlinks>
  <pageMargins left="0.7" right="0.7" top="0.75" bottom="0.75" header="0.3" footer="0.3"/>
  <legacyDrawing r:id="rId7"/>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A693E-B314-46EA-8F9B-9D524A8AA1E6}">
  <sheetPr>
    <tabColor theme="9"/>
  </sheetPr>
  <dimension ref="A1:G10"/>
  <sheetViews>
    <sheetView workbookViewId="0">
      <selection activeCell="G10" sqref="G10"/>
    </sheetView>
  </sheetViews>
  <sheetFormatPr defaultRowHeight="15" outlineLevelRow="1"/>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392</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393</v>
      </c>
      <c r="C5" s="20"/>
      <c r="D5" s="20"/>
      <c r="E5" s="20" t="s">
        <v>394</v>
      </c>
      <c r="F5" s="20" t="s">
        <v>12</v>
      </c>
      <c r="G5" s="20"/>
    </row>
    <row r="6" spans="1:7" outlineLevel="1">
      <c r="A6" s="30" t="s">
        <v>15</v>
      </c>
      <c r="B6" s="39" t="s">
        <v>321</v>
      </c>
      <c r="C6" s="31"/>
      <c r="D6" s="31" t="s">
        <v>334</v>
      </c>
      <c r="E6" s="31" t="s">
        <v>376</v>
      </c>
      <c r="F6" s="31" t="s">
        <v>15</v>
      </c>
      <c r="G6" s="31">
        <f>Groups!G49</f>
        <v>0.78500000000000003</v>
      </c>
    </row>
    <row r="7" spans="1:7" outlineLevel="1">
      <c r="A7" s="30" t="s">
        <v>15</v>
      </c>
      <c r="B7" s="39" t="s">
        <v>321</v>
      </c>
      <c r="C7" s="31"/>
      <c r="D7" s="31" t="s">
        <v>334</v>
      </c>
      <c r="E7" s="31" t="s">
        <v>327</v>
      </c>
      <c r="F7" s="31" t="s">
        <v>15</v>
      </c>
      <c r="G7" s="31">
        <f>Groups!G7</f>
        <v>0</v>
      </c>
    </row>
    <row r="8" spans="1:7" outlineLevel="1">
      <c r="A8" s="30" t="s">
        <v>15</v>
      </c>
      <c r="B8" s="39" t="s">
        <v>320</v>
      </c>
      <c r="C8" s="31" t="s">
        <v>16</v>
      </c>
      <c r="D8" s="31" t="s">
        <v>334</v>
      </c>
      <c r="E8" s="31" t="s">
        <v>395</v>
      </c>
      <c r="F8" s="31" t="s">
        <v>15</v>
      </c>
      <c r="G8" s="31">
        <f>'Baseline Emissions for Group g'!G55</f>
        <v>28</v>
      </c>
    </row>
    <row r="9" spans="1:7" outlineLevel="1">
      <c r="A9" s="30" t="s">
        <v>15</v>
      </c>
      <c r="B9" s="31" t="s">
        <v>326</v>
      </c>
      <c r="C9" s="31" t="s">
        <v>16</v>
      </c>
      <c r="D9" s="31" t="s">
        <v>334</v>
      </c>
      <c r="E9" s="31" t="s">
        <v>396</v>
      </c>
      <c r="F9" s="31" t="s">
        <v>15</v>
      </c>
      <c r="G9" s="31">
        <f>(G6*G7)*10^3*G8</f>
        <v>0</v>
      </c>
    </row>
    <row r="10" spans="1:7">
      <c r="A10" s="14" t="s">
        <v>15</v>
      </c>
      <c r="B10" s="40" t="s">
        <v>393</v>
      </c>
      <c r="C10" s="3"/>
      <c r="D10" s="3" t="s">
        <v>334</v>
      </c>
      <c r="E10" s="3" t="s">
        <v>397</v>
      </c>
      <c r="F10" s="3" t="s">
        <v>15</v>
      </c>
      <c r="G10" s="15">
        <f>SUM('CH4 Project Emissions'!G8)</f>
        <v>0</v>
      </c>
    </row>
  </sheetData>
  <mergeCells count="3">
    <mergeCell ref="A1:G1"/>
    <mergeCell ref="B2:G2"/>
    <mergeCell ref="B3:G3"/>
  </mergeCells>
  <dataValidations count="2">
    <dataValidation type="list" allowBlank="1" showInputMessage="1" showErrorMessage="1" sqref="B3:G3" xr:uid="{85B7576E-E219-45E9-88D7-8C54AE71F354}">
      <formula1>"Verifiable Credentials,Encrypted Verifiable Credential,Sub-Schema"</formula1>
    </dataValidation>
    <dataValidation type="list" allowBlank="1" showInputMessage="1" showErrorMessage="1" sqref="A5:A10 F5:F10" xr:uid="{9D200361-C1B5-41AA-9158-99F335E5F451}">
      <formula1>"Yes,No"</formula1>
    </dataValidation>
  </dataValidations>
  <hyperlinks>
    <hyperlink ref="B10" r:id="rId1" xr:uid="{08B8904C-FA7E-494B-9AF5-901085CB0AEA}"/>
    <hyperlink ref="B5" r:id="rId2" xr:uid="{8E2ED6E5-7BB6-42B8-AC46-D53F8B46EF1A}"/>
    <hyperlink ref="B6" r:id="rId3" xr:uid="{BBB6DD87-5CA5-4579-B602-019CA5E99288}"/>
    <hyperlink ref="B7" r:id="rId4" xr:uid="{50AA157C-4292-4CF2-BC08-58A5572FCD50}"/>
    <hyperlink ref="B8" r:id="rId5" xr:uid="{F1F0A993-CCA1-4656-B6C7-E02D0CE7F03D}"/>
  </hyperlinks>
  <pageMargins left="0.7" right="0.7" top="0.75" bottom="0.75" header="0.3" footer="0.3"/>
  <legacyDrawing r:id="rId6"/>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2A91-EF21-451C-B64C-5E3BC0E4FB79}">
  <sheetPr>
    <tabColor theme="9"/>
  </sheetPr>
  <dimension ref="A1:G8"/>
  <sheetViews>
    <sheetView workbookViewId="0">
      <selection activeCell="G8" sqref="G8"/>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393</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15</v>
      </c>
      <c r="B5" s="40" t="s">
        <v>321</v>
      </c>
      <c r="C5" s="3"/>
      <c r="D5" s="3" t="s">
        <v>334</v>
      </c>
      <c r="E5" s="3" t="s">
        <v>376</v>
      </c>
      <c r="F5" s="3" t="s">
        <v>15</v>
      </c>
      <c r="G5" s="15">
        <f>Groups!G49</f>
        <v>0.78500000000000003</v>
      </c>
    </row>
    <row r="6" spans="1:7">
      <c r="A6" s="14" t="s">
        <v>15</v>
      </c>
      <c r="B6" s="40" t="s">
        <v>321</v>
      </c>
      <c r="C6" s="3"/>
      <c r="D6" s="3" t="s">
        <v>334</v>
      </c>
      <c r="E6" s="3" t="s">
        <v>327</v>
      </c>
      <c r="F6" s="3" t="s">
        <v>15</v>
      </c>
      <c r="G6" s="15">
        <f>Groups!G7</f>
        <v>0</v>
      </c>
    </row>
    <row r="7" spans="1:7">
      <c r="A7" s="14" t="s">
        <v>15</v>
      </c>
      <c r="B7" s="40" t="s">
        <v>320</v>
      </c>
      <c r="C7" s="3" t="s">
        <v>16</v>
      </c>
      <c r="D7" s="3" t="s">
        <v>334</v>
      </c>
      <c r="E7" s="3" t="s">
        <v>395</v>
      </c>
      <c r="F7" s="3" t="s">
        <v>15</v>
      </c>
      <c r="G7" s="15">
        <f>'Baseline Emissions for Group g'!G55</f>
        <v>28</v>
      </c>
    </row>
    <row r="8" spans="1:7">
      <c r="A8" s="14" t="s">
        <v>15</v>
      </c>
      <c r="B8" s="3" t="s">
        <v>326</v>
      </c>
      <c r="C8" s="3" t="s">
        <v>16</v>
      </c>
      <c r="D8" s="3" t="s">
        <v>334</v>
      </c>
      <c r="E8" s="3" t="s">
        <v>396</v>
      </c>
      <c r="F8" s="3" t="s">
        <v>15</v>
      </c>
      <c r="G8" s="15">
        <f>(G5*G6)*10^3*G7</f>
        <v>0</v>
      </c>
    </row>
  </sheetData>
  <mergeCells count="3">
    <mergeCell ref="A1:G1"/>
    <mergeCell ref="B2:G2"/>
    <mergeCell ref="B3:G3"/>
  </mergeCells>
  <dataValidations count="2">
    <dataValidation type="list" allowBlank="1" showInputMessage="1" showErrorMessage="1" sqref="B3:G3" xr:uid="{51F945BB-9D30-4864-B817-7FC759894E84}">
      <formula1>"Verifiable Credentials,Encrypted Verifiable Credential,Sub-Schema"</formula1>
    </dataValidation>
    <dataValidation type="list" allowBlank="1" showInputMessage="1" showErrorMessage="1" sqref="A5:A8 F5:F8" xr:uid="{E2F30D22-BCAD-4576-BB46-E622EF3D6D4D}">
      <formula1>"Yes,No"</formula1>
    </dataValidation>
  </dataValidations>
  <hyperlinks>
    <hyperlink ref="B5" r:id="rId1" xr:uid="{93B52D71-1138-4870-9A72-CC9C9022B095}"/>
    <hyperlink ref="B6" r:id="rId2" xr:uid="{334A6F8A-9D92-47E0-A9BD-8EC65A38CEEB}"/>
    <hyperlink ref="B7" r:id="rId3" xr:uid="{F35DB59A-BB11-48C8-A768-E2994D7CEC3C}"/>
  </hyperlinks>
  <pageMargins left="0.7" right="0.7" top="0.75" bottom="0.75" header="0.3" footer="0.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A33A-C9A0-44A0-848D-432229AA2B3F}">
  <sheetPr>
    <tabColor theme="9"/>
  </sheetPr>
  <dimension ref="A1:G19"/>
  <sheetViews>
    <sheetView workbookViewId="0">
      <selection activeCell="E11" sqref="E11"/>
    </sheetView>
  </sheetViews>
  <sheetFormatPr defaultRowHeight="15" outlineLevelRow="1"/>
  <cols>
    <col min="1" max="2" width="17.5703125" customWidth="1"/>
    <col min="3" max="3" width="19.140625" customWidth="1"/>
    <col min="4" max="4" width="19.28515625" customWidth="1"/>
    <col min="5" max="5" width="64" bestFit="1" customWidth="1"/>
    <col min="6" max="6" width="28.5703125" customWidth="1"/>
    <col min="7" max="7" width="67.140625" customWidth="1"/>
  </cols>
  <sheetData>
    <row r="1" spans="1:7" ht="18.75">
      <c r="A1" s="54" t="s">
        <v>399</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400</v>
      </c>
      <c r="C5" s="20"/>
      <c r="D5" s="20"/>
      <c r="E5" s="20" t="s">
        <v>400</v>
      </c>
      <c r="F5" s="20" t="s">
        <v>12</v>
      </c>
      <c r="G5" s="20"/>
    </row>
    <row r="6" spans="1:7" ht="45" outlineLevel="1">
      <c r="A6" s="30" t="s">
        <v>12</v>
      </c>
      <c r="B6" s="31" t="s">
        <v>326</v>
      </c>
      <c r="C6" s="31"/>
      <c r="D6" s="31"/>
      <c r="E6" s="31" t="s">
        <v>401</v>
      </c>
      <c r="F6" s="31" t="s">
        <v>15</v>
      </c>
      <c r="G6" s="31"/>
    </row>
    <row r="7" spans="1:7" outlineLevel="1">
      <c r="A7" s="30" t="s">
        <v>12</v>
      </c>
      <c r="B7" s="31" t="s">
        <v>326</v>
      </c>
      <c r="C7" s="31" t="s">
        <v>16</v>
      </c>
      <c r="D7" s="31"/>
      <c r="E7" s="31" t="s">
        <v>402</v>
      </c>
      <c r="F7" s="31" t="s">
        <v>15</v>
      </c>
      <c r="G7" s="31"/>
    </row>
    <row r="8" spans="1:7" outlineLevel="1">
      <c r="A8" s="30" t="s">
        <v>12</v>
      </c>
      <c r="B8" s="31" t="s">
        <v>326</v>
      </c>
      <c r="C8" s="31"/>
      <c r="D8" s="31"/>
      <c r="E8" s="31" t="s">
        <v>403</v>
      </c>
      <c r="F8" s="31" t="s">
        <v>15</v>
      </c>
      <c r="G8" s="31"/>
    </row>
    <row r="9" spans="1:7" outlineLevel="1">
      <c r="A9" s="30" t="s">
        <v>12</v>
      </c>
      <c r="B9" s="31" t="s">
        <v>326</v>
      </c>
      <c r="C9" s="31"/>
      <c r="D9" s="31" t="s">
        <v>334</v>
      </c>
      <c r="E9" s="31" t="s">
        <v>404</v>
      </c>
      <c r="F9" s="31" t="s">
        <v>15</v>
      </c>
      <c r="G9" s="31">
        <f>'PEN,Proj'!G8</f>
        <v>265</v>
      </c>
    </row>
    <row r="10" spans="1:7" ht="45" outlineLevel="1">
      <c r="A10" s="30" t="s">
        <v>15</v>
      </c>
      <c r="B10" s="31" t="s">
        <v>326</v>
      </c>
      <c r="C10" s="31" t="s">
        <v>16</v>
      </c>
      <c r="D10" s="31" t="s">
        <v>334</v>
      </c>
      <c r="E10" s="31" t="s">
        <v>405</v>
      </c>
      <c r="F10" s="31" t="s">
        <v>15</v>
      </c>
      <c r="G10" s="31">
        <f>((G6*G8)*G7)*10^3*G9</f>
        <v>0</v>
      </c>
    </row>
    <row r="11" spans="1:7" ht="45">
      <c r="A11" s="14" t="s">
        <v>15</v>
      </c>
      <c r="B11" s="3" t="s">
        <v>326</v>
      </c>
      <c r="C11" s="3"/>
      <c r="D11" s="3" t="s">
        <v>334</v>
      </c>
      <c r="E11" s="3" t="s">
        <v>406</v>
      </c>
      <c r="F11" s="3" t="s">
        <v>15</v>
      </c>
      <c r="G11" s="15">
        <f>SUM('PEN,Proj'!G9)</f>
        <v>0</v>
      </c>
    </row>
    <row r="12" spans="1:7">
      <c r="A12" s="19" t="s">
        <v>12</v>
      </c>
      <c r="B12" s="21" t="s">
        <v>407</v>
      </c>
      <c r="C12" s="20"/>
      <c r="D12" s="20"/>
      <c r="E12" s="20" t="s">
        <v>407</v>
      </c>
      <c r="F12" s="20" t="s">
        <v>12</v>
      </c>
      <c r="G12" s="20"/>
    </row>
    <row r="13" spans="1:7" ht="45" outlineLevel="1">
      <c r="A13" s="30" t="s">
        <v>12</v>
      </c>
      <c r="B13" s="31" t="s">
        <v>326</v>
      </c>
      <c r="C13" s="31"/>
      <c r="D13" s="31"/>
      <c r="E13" s="31" t="s">
        <v>408</v>
      </c>
      <c r="F13" s="31" t="s">
        <v>15</v>
      </c>
      <c r="G13" s="31"/>
    </row>
    <row r="14" spans="1:7" outlineLevel="1">
      <c r="A14" s="30" t="s">
        <v>15</v>
      </c>
      <c r="B14" s="31" t="s">
        <v>326</v>
      </c>
      <c r="C14" s="31" t="s">
        <v>16</v>
      </c>
      <c r="D14" s="31" t="s">
        <v>334</v>
      </c>
      <c r="E14" s="31" t="s">
        <v>409</v>
      </c>
      <c r="F14" s="31" t="s">
        <v>15</v>
      </c>
      <c r="G14" s="31">
        <f>0.00314</f>
        <v>3.14E-3</v>
      </c>
    </row>
    <row r="15" spans="1:7" ht="30" outlineLevel="1">
      <c r="A15" s="30" t="s">
        <v>12</v>
      </c>
      <c r="B15" s="31" t="s">
        <v>326</v>
      </c>
      <c r="C15" s="31"/>
      <c r="D15" s="31"/>
      <c r="E15" s="31" t="s">
        <v>410</v>
      </c>
      <c r="F15" s="31" t="s">
        <v>15</v>
      </c>
      <c r="G15" s="31"/>
    </row>
    <row r="16" spans="1:7" outlineLevel="1">
      <c r="A16" s="30" t="s">
        <v>12</v>
      </c>
      <c r="B16" s="31" t="s">
        <v>326</v>
      </c>
      <c r="C16" s="31"/>
      <c r="D16" s="31" t="s">
        <v>334</v>
      </c>
      <c r="E16" s="31" t="s">
        <v>404</v>
      </c>
      <c r="F16" s="31" t="s">
        <v>15</v>
      </c>
      <c r="G16" s="31">
        <f>'PEN,Proj'!G8</f>
        <v>265</v>
      </c>
    </row>
    <row r="17" spans="1:7" ht="45" outlineLevel="1">
      <c r="A17" s="30" t="s">
        <v>15</v>
      </c>
      <c r="B17" s="31" t="s">
        <v>326</v>
      </c>
      <c r="C17" s="31" t="s">
        <v>16</v>
      </c>
      <c r="D17" s="31" t="s">
        <v>334</v>
      </c>
      <c r="E17" s="31" t="s">
        <v>411</v>
      </c>
      <c r="F17" s="31" t="s">
        <v>15</v>
      </c>
      <c r="G17" s="31">
        <f>(G13*G15)*G14*10^3*G16</f>
        <v>0</v>
      </c>
    </row>
    <row r="18" spans="1:7" ht="45">
      <c r="A18" s="14" t="s">
        <v>15</v>
      </c>
      <c r="B18" s="3" t="s">
        <v>326</v>
      </c>
      <c r="C18" s="3"/>
      <c r="D18" s="3" t="s">
        <v>334</v>
      </c>
      <c r="E18" s="3" t="s">
        <v>412</v>
      </c>
      <c r="F18" s="3" t="s">
        <v>15</v>
      </c>
      <c r="G18" s="15">
        <f>SUM('PEN,AWD'!G9)</f>
        <v>0</v>
      </c>
    </row>
    <row r="19" spans="1:7">
      <c r="A19" s="14" t="s">
        <v>15</v>
      </c>
      <c r="B19" s="3" t="s">
        <v>326</v>
      </c>
      <c r="C19" s="3" t="s">
        <v>16</v>
      </c>
      <c r="D19" s="3" t="s">
        <v>334</v>
      </c>
      <c r="E19" s="3" t="s">
        <v>413</v>
      </c>
      <c r="F19" s="3" t="s">
        <v>15</v>
      </c>
      <c r="G19" s="15">
        <f>G11+G18</f>
        <v>0</v>
      </c>
    </row>
  </sheetData>
  <mergeCells count="3">
    <mergeCell ref="A1:G1"/>
    <mergeCell ref="B2:G2"/>
    <mergeCell ref="B3:G3"/>
  </mergeCells>
  <dataValidations count="2">
    <dataValidation type="list" allowBlank="1" showInputMessage="1" showErrorMessage="1" sqref="B3:G3" xr:uid="{3EC4B880-F825-4FCA-BBD8-439F5B9B3BDB}">
      <formula1>"Verifiable Credentials,Encrypted Verifiable Credential,Sub-Schema"</formula1>
    </dataValidation>
    <dataValidation type="list" allowBlank="1" showInputMessage="1" showErrorMessage="1" sqref="F5:F19 A5:A19" xr:uid="{5256224E-B67B-4E56-A93C-65BEB6EFF15F}">
      <formula1>"Yes,No"</formula1>
    </dataValidation>
  </dataValidations>
  <hyperlinks>
    <hyperlink ref="B5" r:id="rId1" xr:uid="{2DC8283A-2146-4012-ACDB-72DFFA8A0579}"/>
    <hyperlink ref="B12" r:id="rId2" xr:uid="{5CED4C3A-3332-420D-AC88-D8CEBBE84AB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62994-47F4-4BAF-A04F-2181B74DAC92}">
  <sheetPr>
    <tabColor rgb="FF00B050"/>
  </sheetPr>
  <dimension ref="A1:G256"/>
  <sheetViews>
    <sheetView tabSelected="1" workbookViewId="0">
      <selection activeCell="C49" sqref="C49"/>
    </sheetView>
  </sheetViews>
  <sheetFormatPr defaultRowHeight="15" outlineLevelRow="1"/>
  <cols>
    <col min="1" max="1" width="18.140625" bestFit="1" customWidth="1"/>
    <col min="2" max="2" width="16.28515625" customWidth="1"/>
    <col min="3" max="3" width="21.42578125" customWidth="1"/>
    <col min="4" max="4" width="16.42578125" customWidth="1"/>
    <col min="5" max="5" width="99.5703125" customWidth="1"/>
    <col min="6" max="6" width="32" customWidth="1"/>
    <col min="7" max="7" width="35" customWidth="1"/>
  </cols>
  <sheetData>
    <row r="1" spans="1:7" ht="18.75">
      <c r="A1" s="52" t="s">
        <v>58</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19" t="s">
        <v>12</v>
      </c>
      <c r="B5" s="21" t="s">
        <v>59</v>
      </c>
      <c r="C5" s="20"/>
      <c r="D5" s="20"/>
      <c r="E5" s="44" t="s">
        <v>60</v>
      </c>
      <c r="F5" s="20" t="s">
        <v>12</v>
      </c>
      <c r="G5" s="20"/>
    </row>
    <row r="6" spans="1:7" hidden="1" outlineLevel="1">
      <c r="A6" s="30" t="s">
        <v>15</v>
      </c>
      <c r="B6" s="31" t="s">
        <v>13</v>
      </c>
      <c r="C6" s="31"/>
      <c r="D6" s="31"/>
      <c r="E6" s="31" t="s">
        <v>61</v>
      </c>
      <c r="F6" s="31" t="s">
        <v>15</v>
      </c>
      <c r="G6" s="32"/>
    </row>
    <row r="7" spans="1:7" hidden="1" outlineLevel="1">
      <c r="A7" s="30" t="s">
        <v>15</v>
      </c>
      <c r="B7" s="31" t="s">
        <v>13</v>
      </c>
      <c r="C7" s="31"/>
      <c r="D7" s="31"/>
      <c r="E7" s="31" t="s">
        <v>62</v>
      </c>
      <c r="F7" s="31" t="s">
        <v>15</v>
      </c>
      <c r="G7" s="32"/>
    </row>
    <row r="8" spans="1:7" hidden="1" outlineLevel="1">
      <c r="A8" s="30" t="s">
        <v>15</v>
      </c>
      <c r="B8" s="31" t="s">
        <v>13</v>
      </c>
      <c r="C8" s="31"/>
      <c r="D8" s="31"/>
      <c r="E8" s="31" t="s">
        <v>63</v>
      </c>
      <c r="F8" s="31" t="s">
        <v>15</v>
      </c>
      <c r="G8" s="32"/>
    </row>
    <row r="9" spans="1:7" hidden="1" outlineLevel="1">
      <c r="A9" s="30" t="s">
        <v>15</v>
      </c>
      <c r="B9" s="31" t="s">
        <v>13</v>
      </c>
      <c r="C9" s="31"/>
      <c r="D9" s="31"/>
      <c r="E9" s="31" t="s">
        <v>64</v>
      </c>
      <c r="F9" s="31" t="s">
        <v>15</v>
      </c>
      <c r="G9" s="32"/>
    </row>
    <row r="10" spans="1:7" collapsed="1">
      <c r="A10" s="3" t="s">
        <v>15</v>
      </c>
      <c r="B10" s="24" t="s">
        <v>41</v>
      </c>
      <c r="C10" s="5"/>
      <c r="D10" s="3"/>
      <c r="E10" s="3" t="s">
        <v>65</v>
      </c>
      <c r="F10" s="3" t="s">
        <v>15</v>
      </c>
      <c r="G10" s="3"/>
    </row>
    <row r="11" spans="1:7">
      <c r="A11" s="3" t="s">
        <v>12</v>
      </c>
      <c r="B11" s="3" t="s">
        <v>13</v>
      </c>
      <c r="C11" s="5"/>
      <c r="D11" s="3"/>
      <c r="E11" s="3" t="s">
        <v>66</v>
      </c>
      <c r="F11" s="3" t="s">
        <v>15</v>
      </c>
      <c r="G11" s="3"/>
    </row>
    <row r="12" spans="1:7">
      <c r="A12" s="3" t="s">
        <v>15</v>
      </c>
      <c r="B12" s="3" t="s">
        <v>41</v>
      </c>
      <c r="C12" s="5"/>
      <c r="D12" s="3"/>
      <c r="E12" s="24" t="s">
        <v>67</v>
      </c>
      <c r="F12" s="3" t="s">
        <v>15</v>
      </c>
      <c r="G12" s="3"/>
    </row>
    <row r="13" spans="1:7" ht="30">
      <c r="A13" s="3" t="s">
        <v>12</v>
      </c>
      <c r="B13" s="24" t="s">
        <v>13</v>
      </c>
      <c r="C13" s="5" t="s">
        <v>16</v>
      </c>
      <c r="D13" s="3"/>
      <c r="E13" s="24" t="s">
        <v>68</v>
      </c>
      <c r="F13" s="3" t="s">
        <v>15</v>
      </c>
      <c r="G13" s="3"/>
    </row>
    <row r="14" spans="1:7">
      <c r="A14" s="3" t="s">
        <v>12</v>
      </c>
      <c r="B14" s="24" t="s">
        <v>69</v>
      </c>
      <c r="C14" s="5"/>
      <c r="D14" s="3"/>
      <c r="E14" s="24" t="s">
        <v>70</v>
      </c>
      <c r="F14" s="3" t="s">
        <v>15</v>
      </c>
      <c r="G14" s="3"/>
    </row>
    <row r="15" spans="1:7">
      <c r="A15" s="3" t="s">
        <v>12</v>
      </c>
      <c r="B15" s="24" t="s">
        <v>13</v>
      </c>
      <c r="C15" s="5"/>
      <c r="D15" s="3"/>
      <c r="E15" s="24" t="s">
        <v>71</v>
      </c>
      <c r="F15" s="3" t="s">
        <v>15</v>
      </c>
      <c r="G15" s="3"/>
    </row>
    <row r="16" spans="1:7">
      <c r="A16" s="3" t="s">
        <v>12</v>
      </c>
      <c r="B16" s="24" t="s">
        <v>13</v>
      </c>
      <c r="C16" s="5"/>
      <c r="D16" s="3"/>
      <c r="E16" s="24" t="s">
        <v>72</v>
      </c>
      <c r="F16" s="3" t="s">
        <v>15</v>
      </c>
      <c r="G16" s="3"/>
    </row>
    <row r="17" spans="1:7">
      <c r="A17" s="3" t="s">
        <v>12</v>
      </c>
      <c r="B17" s="24" t="s">
        <v>13</v>
      </c>
      <c r="C17" s="5"/>
      <c r="D17" s="3"/>
      <c r="E17" s="24" t="s">
        <v>73</v>
      </c>
      <c r="F17" s="3" t="s">
        <v>15</v>
      </c>
      <c r="G17" s="3"/>
    </row>
    <row r="18" spans="1:7" ht="30">
      <c r="A18" s="3" t="s">
        <v>15</v>
      </c>
      <c r="B18" s="24" t="s">
        <v>41</v>
      </c>
      <c r="C18" s="5"/>
      <c r="D18" s="3"/>
      <c r="E18" s="24" t="s">
        <v>74</v>
      </c>
      <c r="F18" s="3" t="s">
        <v>15</v>
      </c>
      <c r="G18" s="3"/>
    </row>
    <row r="19" spans="1:7">
      <c r="A19" s="3" t="s">
        <v>12</v>
      </c>
      <c r="B19" s="24" t="s">
        <v>13</v>
      </c>
      <c r="C19" s="5"/>
      <c r="D19" s="3"/>
      <c r="E19" s="24" t="s">
        <v>75</v>
      </c>
      <c r="F19" s="3" t="s">
        <v>15</v>
      </c>
      <c r="G19" s="3"/>
    </row>
    <row r="20" spans="1:7">
      <c r="A20" s="3" t="s">
        <v>12</v>
      </c>
      <c r="B20" s="24" t="s">
        <v>13</v>
      </c>
      <c r="C20" s="5"/>
      <c r="D20" s="3"/>
      <c r="E20" s="24" t="s">
        <v>76</v>
      </c>
      <c r="F20" s="3" t="s">
        <v>15</v>
      </c>
      <c r="G20" s="3"/>
    </row>
    <row r="21" spans="1:7">
      <c r="A21" s="3" t="s">
        <v>12</v>
      </c>
      <c r="B21" s="3" t="s">
        <v>41</v>
      </c>
      <c r="C21" s="5"/>
      <c r="D21" s="3"/>
      <c r="E21" s="24" t="s">
        <v>77</v>
      </c>
      <c r="F21" s="3" t="s">
        <v>15</v>
      </c>
      <c r="G21" s="3"/>
    </row>
    <row r="22" spans="1:7">
      <c r="A22" s="3" t="s">
        <v>12</v>
      </c>
      <c r="B22" s="24" t="s">
        <v>13</v>
      </c>
      <c r="C22" s="5"/>
      <c r="D22" s="3"/>
      <c r="E22" s="24" t="s">
        <v>78</v>
      </c>
      <c r="F22" s="3" t="s">
        <v>15</v>
      </c>
      <c r="G22" s="3"/>
    </row>
    <row r="23" spans="1:7">
      <c r="A23" s="3" t="s">
        <v>12</v>
      </c>
      <c r="B23" s="24" t="s">
        <v>13</v>
      </c>
      <c r="C23" s="5"/>
      <c r="D23" s="3"/>
      <c r="E23" s="24" t="s">
        <v>79</v>
      </c>
      <c r="F23" s="3" t="s">
        <v>15</v>
      </c>
      <c r="G23" s="3"/>
    </row>
    <row r="24" spans="1:7" ht="90">
      <c r="A24" s="3" t="s">
        <v>12</v>
      </c>
      <c r="B24" s="24" t="s">
        <v>27</v>
      </c>
      <c r="C24" s="40" t="s">
        <v>80</v>
      </c>
      <c r="D24" s="3"/>
      <c r="E24" s="24" t="s">
        <v>81</v>
      </c>
      <c r="F24" s="3" t="s">
        <v>15</v>
      </c>
      <c r="G24" s="3" t="s">
        <v>82</v>
      </c>
    </row>
    <row r="25" spans="1:7">
      <c r="A25" s="3" t="s">
        <v>12</v>
      </c>
      <c r="B25" s="24" t="s">
        <v>13</v>
      </c>
      <c r="C25" s="5"/>
      <c r="D25" s="3"/>
      <c r="E25" s="24" t="s">
        <v>83</v>
      </c>
      <c r="F25" s="3" t="s">
        <v>15</v>
      </c>
      <c r="G25" s="3"/>
    </row>
    <row r="26" spans="1:7">
      <c r="A26" s="3" t="s">
        <v>12</v>
      </c>
      <c r="B26" s="24" t="s">
        <v>13</v>
      </c>
      <c r="C26" s="5"/>
      <c r="D26" s="3"/>
      <c r="E26" s="24" t="s">
        <v>84</v>
      </c>
      <c r="F26" s="3" t="s">
        <v>15</v>
      </c>
      <c r="G26" s="3"/>
    </row>
    <row r="27" spans="1:7">
      <c r="A27" s="19" t="s">
        <v>12</v>
      </c>
      <c r="B27" s="21" t="s">
        <v>85</v>
      </c>
      <c r="C27" s="20"/>
      <c r="D27" s="20"/>
      <c r="E27" s="44" t="s">
        <v>86</v>
      </c>
      <c r="F27" s="20" t="s">
        <v>12</v>
      </c>
      <c r="G27" s="20"/>
    </row>
    <row r="28" spans="1:7" hidden="1" outlineLevel="1">
      <c r="A28" s="30" t="s">
        <v>12</v>
      </c>
      <c r="B28" s="31" t="s">
        <v>13</v>
      </c>
      <c r="C28" s="31" t="s">
        <v>16</v>
      </c>
      <c r="D28" s="31"/>
      <c r="E28" s="31" t="s">
        <v>61</v>
      </c>
      <c r="F28" s="31" t="s">
        <v>15</v>
      </c>
      <c r="G28" s="32"/>
    </row>
    <row r="29" spans="1:7" hidden="1" outlineLevel="1">
      <c r="A29" s="30" t="s">
        <v>12</v>
      </c>
      <c r="B29" s="31" t="s">
        <v>13</v>
      </c>
      <c r="C29" s="31"/>
      <c r="D29" s="31"/>
      <c r="E29" s="31" t="s">
        <v>87</v>
      </c>
      <c r="F29" s="31" t="s">
        <v>15</v>
      </c>
      <c r="G29" s="32"/>
    </row>
    <row r="30" spans="1:7" hidden="1" outlineLevel="1">
      <c r="A30" s="30" t="s">
        <v>12</v>
      </c>
      <c r="B30" s="31" t="s">
        <v>13</v>
      </c>
      <c r="C30" s="31"/>
      <c r="D30" s="31"/>
      <c r="E30" s="31" t="s">
        <v>62</v>
      </c>
      <c r="F30" s="31" t="s">
        <v>15</v>
      </c>
      <c r="G30" s="32"/>
    </row>
    <row r="31" spans="1:7" ht="30" collapsed="1">
      <c r="A31" s="19" t="s">
        <v>12</v>
      </c>
      <c r="B31" s="21" t="s">
        <v>88</v>
      </c>
      <c r="C31" s="20"/>
      <c r="D31" s="20"/>
      <c r="E31" s="44" t="s">
        <v>89</v>
      </c>
      <c r="F31" s="20" t="s">
        <v>12</v>
      </c>
      <c r="G31" s="20"/>
    </row>
    <row r="32" spans="1:7" hidden="1" outlineLevel="1">
      <c r="A32" s="30" t="s">
        <v>12</v>
      </c>
      <c r="B32" s="31" t="s">
        <v>13</v>
      </c>
      <c r="C32" s="31" t="s">
        <v>16</v>
      </c>
      <c r="D32" s="31"/>
      <c r="E32" s="31" t="s">
        <v>90</v>
      </c>
      <c r="F32" s="31" t="s">
        <v>15</v>
      </c>
      <c r="G32" s="32"/>
    </row>
    <row r="33" spans="1:7" hidden="1" outlineLevel="1">
      <c r="A33" s="30" t="s">
        <v>12</v>
      </c>
      <c r="B33" s="31" t="s">
        <v>13</v>
      </c>
      <c r="C33" s="31"/>
      <c r="D33" s="31"/>
      <c r="E33" s="31" t="s">
        <v>91</v>
      </c>
      <c r="F33" s="31" t="s">
        <v>15</v>
      </c>
      <c r="G33" s="32"/>
    </row>
    <row r="34" spans="1:7" hidden="1" outlineLevel="1">
      <c r="A34" s="30" t="s">
        <v>12</v>
      </c>
      <c r="B34" s="31" t="s">
        <v>13</v>
      </c>
      <c r="C34" s="31"/>
      <c r="D34" s="31"/>
      <c r="E34" s="31" t="s">
        <v>92</v>
      </c>
      <c r="F34" s="31" t="s">
        <v>15</v>
      </c>
      <c r="G34" s="32"/>
    </row>
    <row r="35" spans="1:7" hidden="1" outlineLevel="1">
      <c r="A35" s="30" t="s">
        <v>12</v>
      </c>
      <c r="B35" s="31" t="s">
        <v>13</v>
      </c>
      <c r="C35" s="31"/>
      <c r="D35" s="31"/>
      <c r="E35" s="31" t="s">
        <v>1</v>
      </c>
      <c r="F35" s="31" t="s">
        <v>15</v>
      </c>
      <c r="G35" s="32"/>
    </row>
    <row r="36" spans="1:7" hidden="1" outlineLevel="1">
      <c r="A36" s="30" t="s">
        <v>12</v>
      </c>
      <c r="B36" s="31" t="s">
        <v>13</v>
      </c>
      <c r="C36" s="31"/>
      <c r="D36" s="31"/>
      <c r="E36" s="31" t="s">
        <v>93</v>
      </c>
      <c r="F36" s="31" t="s">
        <v>15</v>
      </c>
      <c r="G36" s="32"/>
    </row>
    <row r="37" spans="1:7" hidden="1" outlineLevel="1">
      <c r="A37" s="30" t="s">
        <v>12</v>
      </c>
      <c r="B37" s="31" t="s">
        <v>13</v>
      </c>
      <c r="C37" s="31"/>
      <c r="D37" s="31"/>
      <c r="E37" s="31" t="s">
        <v>94</v>
      </c>
      <c r="F37" s="31" t="s">
        <v>15</v>
      </c>
      <c r="G37" s="32"/>
    </row>
    <row r="38" spans="1:7" hidden="1" outlineLevel="1">
      <c r="A38" s="30" t="s">
        <v>12</v>
      </c>
      <c r="B38" s="31" t="s">
        <v>13</v>
      </c>
      <c r="C38" s="31"/>
      <c r="D38" s="31"/>
      <c r="E38" s="31" t="s">
        <v>95</v>
      </c>
      <c r="F38" s="31" t="s">
        <v>15</v>
      </c>
      <c r="G38" s="32"/>
    </row>
    <row r="39" spans="1:7" hidden="1" outlineLevel="1">
      <c r="A39" s="30" t="s">
        <v>12</v>
      </c>
      <c r="B39" s="31" t="s">
        <v>13</v>
      </c>
      <c r="C39" s="31"/>
      <c r="D39" s="31"/>
      <c r="E39" s="31" t="s">
        <v>96</v>
      </c>
      <c r="F39" s="31" t="s">
        <v>15</v>
      </c>
      <c r="G39" s="32"/>
    </row>
    <row r="40" spans="1:7" hidden="1" outlineLevel="1">
      <c r="A40" s="30" t="s">
        <v>12</v>
      </c>
      <c r="B40" s="31" t="s">
        <v>13</v>
      </c>
      <c r="C40" s="31"/>
      <c r="D40" s="31"/>
      <c r="E40" s="31" t="s">
        <v>97</v>
      </c>
      <c r="F40" s="31" t="s">
        <v>15</v>
      </c>
      <c r="G40" s="32"/>
    </row>
    <row r="41" spans="1:7" ht="30" collapsed="1">
      <c r="A41" s="19" t="s">
        <v>12</v>
      </c>
      <c r="B41" s="21" t="s">
        <v>98</v>
      </c>
      <c r="C41" s="20"/>
      <c r="D41" s="20"/>
      <c r="E41" s="44" t="s">
        <v>99</v>
      </c>
      <c r="F41" s="20" t="s">
        <v>12</v>
      </c>
      <c r="G41" s="20"/>
    </row>
    <row r="42" spans="1:7" hidden="1" outlineLevel="1">
      <c r="A42" s="30" t="s">
        <v>12</v>
      </c>
      <c r="B42" s="31" t="s">
        <v>13</v>
      </c>
      <c r="C42" s="31" t="s">
        <v>16</v>
      </c>
      <c r="D42" s="31"/>
      <c r="E42" s="31" t="s">
        <v>90</v>
      </c>
      <c r="F42" s="31" t="s">
        <v>15</v>
      </c>
      <c r="G42" s="32"/>
    </row>
    <row r="43" spans="1:7" hidden="1" outlineLevel="1">
      <c r="A43" s="30" t="s">
        <v>12</v>
      </c>
      <c r="B43" s="31" t="s">
        <v>13</v>
      </c>
      <c r="C43" s="31"/>
      <c r="D43" s="31"/>
      <c r="E43" s="31" t="s">
        <v>91</v>
      </c>
      <c r="F43" s="31" t="s">
        <v>15</v>
      </c>
      <c r="G43" s="32"/>
    </row>
    <row r="44" spans="1:7" hidden="1" outlineLevel="1">
      <c r="A44" s="30" t="s">
        <v>12</v>
      </c>
      <c r="B44" s="31" t="s">
        <v>13</v>
      </c>
      <c r="C44" s="31"/>
      <c r="D44" s="31"/>
      <c r="E44" s="31" t="s">
        <v>92</v>
      </c>
      <c r="F44" s="31" t="s">
        <v>15</v>
      </c>
      <c r="G44" s="32"/>
    </row>
    <row r="45" spans="1:7" hidden="1" outlineLevel="1">
      <c r="A45" s="30" t="s">
        <v>12</v>
      </c>
      <c r="B45" s="31" t="s">
        <v>13</v>
      </c>
      <c r="C45" s="31"/>
      <c r="D45" s="31"/>
      <c r="E45" s="31" t="s">
        <v>1</v>
      </c>
      <c r="F45" s="31" t="s">
        <v>15</v>
      </c>
      <c r="G45" s="32"/>
    </row>
    <row r="46" spans="1:7" hidden="1" outlineLevel="1">
      <c r="A46" s="30" t="s">
        <v>12</v>
      </c>
      <c r="B46" s="31" t="s">
        <v>13</v>
      </c>
      <c r="C46" s="31"/>
      <c r="D46" s="31"/>
      <c r="E46" s="31" t="s">
        <v>93</v>
      </c>
      <c r="F46" s="31" t="s">
        <v>15</v>
      </c>
      <c r="G46" s="32"/>
    </row>
    <row r="47" spans="1:7" hidden="1" outlineLevel="1">
      <c r="A47" s="30" t="s">
        <v>12</v>
      </c>
      <c r="B47" s="31" t="s">
        <v>13</v>
      </c>
      <c r="C47" s="31"/>
      <c r="D47" s="31"/>
      <c r="E47" s="31" t="s">
        <v>94</v>
      </c>
      <c r="F47" s="31" t="s">
        <v>15</v>
      </c>
      <c r="G47" s="32"/>
    </row>
    <row r="48" spans="1:7" hidden="1" outlineLevel="1">
      <c r="A48" s="30" t="s">
        <v>12</v>
      </c>
      <c r="B48" s="31" t="s">
        <v>13</v>
      </c>
      <c r="C48" s="31"/>
      <c r="D48" s="31"/>
      <c r="E48" s="31" t="s">
        <v>100</v>
      </c>
      <c r="F48" s="31" t="s">
        <v>15</v>
      </c>
      <c r="G48" s="32"/>
    </row>
    <row r="49" spans="1:7" hidden="1" outlineLevel="1">
      <c r="A49" s="30" t="s">
        <v>12</v>
      </c>
      <c r="B49" s="31" t="s">
        <v>13</v>
      </c>
      <c r="C49" s="31"/>
      <c r="D49" s="31"/>
      <c r="E49" s="31" t="s">
        <v>101</v>
      </c>
      <c r="F49" s="31" t="s">
        <v>15</v>
      </c>
      <c r="G49" s="32"/>
    </row>
    <row r="50" spans="1:7" hidden="1" outlineLevel="1">
      <c r="A50" s="30" t="s">
        <v>12</v>
      </c>
      <c r="B50" s="31" t="s">
        <v>13</v>
      </c>
      <c r="C50" s="31"/>
      <c r="D50" s="31"/>
      <c r="E50" s="31" t="s">
        <v>102</v>
      </c>
      <c r="F50" s="31" t="s">
        <v>15</v>
      </c>
      <c r="G50" s="32"/>
    </row>
    <row r="51" spans="1:7" hidden="1" outlineLevel="1">
      <c r="A51" s="30" t="s">
        <v>12</v>
      </c>
      <c r="B51" s="31" t="s">
        <v>13</v>
      </c>
      <c r="C51" s="31"/>
      <c r="D51" s="31"/>
      <c r="E51" s="31" t="s">
        <v>96</v>
      </c>
      <c r="F51" s="31" t="s">
        <v>15</v>
      </c>
      <c r="G51" s="32"/>
    </row>
    <row r="52" spans="1:7" hidden="1" outlineLevel="1">
      <c r="A52" s="30" t="s">
        <v>12</v>
      </c>
      <c r="B52" s="31" t="s">
        <v>13</v>
      </c>
      <c r="C52" s="31"/>
      <c r="D52" s="31"/>
      <c r="E52" s="31" t="s">
        <v>97</v>
      </c>
      <c r="F52" s="31" t="s">
        <v>15</v>
      </c>
      <c r="G52" s="32"/>
    </row>
    <row r="53" spans="1:7" collapsed="1">
      <c r="A53" s="3" t="s">
        <v>12</v>
      </c>
      <c r="B53" s="24" t="s">
        <v>13</v>
      </c>
      <c r="C53" s="5"/>
      <c r="D53" s="3"/>
      <c r="E53" s="24" t="s">
        <v>103</v>
      </c>
      <c r="F53" s="3" t="s">
        <v>15</v>
      </c>
      <c r="G53" s="3"/>
    </row>
    <row r="54" spans="1:7">
      <c r="A54" s="3" t="s">
        <v>12</v>
      </c>
      <c r="B54" s="24" t="s">
        <v>13</v>
      </c>
      <c r="C54" s="5"/>
      <c r="D54" s="3"/>
      <c r="E54" s="24" t="s">
        <v>104</v>
      </c>
      <c r="F54" s="3" t="s">
        <v>15</v>
      </c>
      <c r="G54" s="3"/>
    </row>
    <row r="55" spans="1:7">
      <c r="A55" s="3" t="s">
        <v>12</v>
      </c>
      <c r="B55" s="24" t="s">
        <v>13</v>
      </c>
      <c r="C55" s="5"/>
      <c r="D55" s="3"/>
      <c r="E55" s="24" t="s">
        <v>105</v>
      </c>
      <c r="F55" s="3" t="s">
        <v>15</v>
      </c>
      <c r="G55" s="3"/>
    </row>
    <row r="56" spans="1:7">
      <c r="A56" s="3" t="s">
        <v>12</v>
      </c>
      <c r="B56" s="24" t="s">
        <v>41</v>
      </c>
      <c r="C56" s="5"/>
      <c r="D56" s="3"/>
      <c r="E56" s="24" t="s">
        <v>106</v>
      </c>
      <c r="F56" s="3" t="s">
        <v>15</v>
      </c>
      <c r="G56" s="3"/>
    </row>
    <row r="57" spans="1:7">
      <c r="A57" s="3" t="s">
        <v>12</v>
      </c>
      <c r="B57" s="24" t="s">
        <v>18</v>
      </c>
      <c r="C57" s="5"/>
      <c r="D57" s="3"/>
      <c r="E57" s="24" t="s">
        <v>107</v>
      </c>
      <c r="F57" s="3" t="s">
        <v>15</v>
      </c>
      <c r="G57" s="3"/>
    </row>
    <row r="58" spans="1:7">
      <c r="A58" s="3" t="s">
        <v>12</v>
      </c>
      <c r="B58" s="24" t="s">
        <v>13</v>
      </c>
      <c r="C58" s="5"/>
      <c r="D58" s="3"/>
      <c r="E58" s="24" t="s">
        <v>108</v>
      </c>
      <c r="F58" s="3" t="s">
        <v>15</v>
      </c>
      <c r="G58" s="3"/>
    </row>
    <row r="59" spans="1:7">
      <c r="A59" s="3" t="s">
        <v>12</v>
      </c>
      <c r="B59" s="24" t="s">
        <v>18</v>
      </c>
      <c r="C59" s="5"/>
      <c r="D59" s="3"/>
      <c r="E59" s="24" t="s">
        <v>109</v>
      </c>
      <c r="F59" s="3" t="s">
        <v>15</v>
      </c>
      <c r="G59" s="3"/>
    </row>
    <row r="60" spans="1:7">
      <c r="A60" s="3" t="s">
        <v>12</v>
      </c>
      <c r="B60" s="24" t="s">
        <v>13</v>
      </c>
      <c r="C60" s="5"/>
      <c r="D60" s="3"/>
      <c r="E60" s="24" t="s">
        <v>110</v>
      </c>
      <c r="F60" s="3" t="s">
        <v>15</v>
      </c>
      <c r="G60" s="3"/>
    </row>
    <row r="61" spans="1:7">
      <c r="A61" s="3" t="s">
        <v>12</v>
      </c>
      <c r="B61" s="24" t="s">
        <v>41</v>
      </c>
      <c r="C61" s="5"/>
      <c r="D61" s="3"/>
      <c r="E61" s="24" t="s">
        <v>111</v>
      </c>
      <c r="F61" s="3" t="s">
        <v>15</v>
      </c>
      <c r="G61" s="3"/>
    </row>
    <row r="62" spans="1:7" ht="30" collapsed="1">
      <c r="A62" s="19" t="s">
        <v>12</v>
      </c>
      <c r="B62" s="21" t="s">
        <v>112</v>
      </c>
      <c r="C62" s="20"/>
      <c r="D62" s="20"/>
      <c r="E62" s="44" t="s">
        <v>113</v>
      </c>
      <c r="F62" s="20" t="s">
        <v>12</v>
      </c>
      <c r="G62" s="20"/>
    </row>
    <row r="63" spans="1:7" hidden="1" outlineLevel="1">
      <c r="A63" s="30" t="s">
        <v>12</v>
      </c>
      <c r="B63" s="31" t="s">
        <v>13</v>
      </c>
      <c r="C63" s="31" t="s">
        <v>16</v>
      </c>
      <c r="D63" s="31"/>
      <c r="E63" s="31" t="s">
        <v>114</v>
      </c>
      <c r="F63" s="31" t="s">
        <v>15</v>
      </c>
      <c r="G63" s="32"/>
    </row>
    <row r="64" spans="1:7" hidden="1" outlineLevel="1">
      <c r="A64" s="30" t="s">
        <v>12</v>
      </c>
      <c r="B64" s="31" t="s">
        <v>13</v>
      </c>
      <c r="C64" s="31"/>
      <c r="D64" s="31"/>
      <c r="E64" s="31" t="s">
        <v>115</v>
      </c>
      <c r="F64" s="31" t="s">
        <v>15</v>
      </c>
      <c r="G64" s="32"/>
    </row>
    <row r="65" spans="1:7" collapsed="1">
      <c r="A65" s="3" t="s">
        <v>15</v>
      </c>
      <c r="B65" s="24" t="s">
        <v>41</v>
      </c>
      <c r="C65" s="5"/>
      <c r="D65" s="3"/>
      <c r="E65" s="24" t="s">
        <v>116</v>
      </c>
      <c r="F65" s="3" t="s">
        <v>15</v>
      </c>
      <c r="G65" s="3"/>
    </row>
    <row r="66" spans="1:7" ht="30">
      <c r="A66" s="3" t="s">
        <v>12</v>
      </c>
      <c r="B66" s="24" t="s">
        <v>13</v>
      </c>
      <c r="C66" s="5"/>
      <c r="D66" s="3"/>
      <c r="E66" s="24" t="s">
        <v>117</v>
      </c>
      <c r="F66" s="3" t="s">
        <v>15</v>
      </c>
      <c r="G66" s="3"/>
    </row>
    <row r="67" spans="1:7">
      <c r="A67" s="3" t="s">
        <v>12</v>
      </c>
      <c r="B67" s="24" t="s">
        <v>13</v>
      </c>
      <c r="C67" s="5"/>
      <c r="D67" s="3"/>
      <c r="E67" s="24" t="s">
        <v>118</v>
      </c>
      <c r="F67" s="3" t="s">
        <v>15</v>
      </c>
      <c r="G67" s="3"/>
    </row>
    <row r="68" spans="1:7">
      <c r="A68" s="3" t="s">
        <v>12</v>
      </c>
      <c r="B68" s="24" t="s">
        <v>13</v>
      </c>
      <c r="C68" s="5"/>
      <c r="D68" s="3"/>
      <c r="E68" s="24" t="s">
        <v>119</v>
      </c>
      <c r="F68" s="3" t="s">
        <v>15</v>
      </c>
      <c r="G68" s="3"/>
    </row>
    <row r="69" spans="1:7">
      <c r="A69" s="3" t="s">
        <v>12</v>
      </c>
      <c r="B69" s="24" t="s">
        <v>13</v>
      </c>
      <c r="C69" s="5"/>
      <c r="D69" s="3"/>
      <c r="E69" s="24" t="s">
        <v>120</v>
      </c>
      <c r="F69" s="3" t="s">
        <v>15</v>
      </c>
      <c r="G69" s="3"/>
    </row>
    <row r="70" spans="1:7">
      <c r="A70" s="3" t="s">
        <v>15</v>
      </c>
      <c r="B70" s="24" t="s">
        <v>41</v>
      </c>
      <c r="C70" s="5"/>
      <c r="D70" s="3"/>
      <c r="E70" s="24" t="s">
        <v>121</v>
      </c>
      <c r="F70" s="3" t="s">
        <v>15</v>
      </c>
      <c r="G70" s="3"/>
    </row>
    <row r="71" spans="1:7">
      <c r="A71" s="3" t="s">
        <v>12</v>
      </c>
      <c r="B71" s="24" t="s">
        <v>13</v>
      </c>
      <c r="C71" s="5"/>
      <c r="D71" s="3"/>
      <c r="E71" s="24" t="s">
        <v>122</v>
      </c>
      <c r="F71" s="3" t="s">
        <v>15</v>
      </c>
      <c r="G71" s="3"/>
    </row>
    <row r="72" spans="1:7">
      <c r="A72" s="3" t="s">
        <v>12</v>
      </c>
      <c r="B72" s="24" t="s">
        <v>13</v>
      </c>
      <c r="C72" s="5"/>
      <c r="D72" s="3"/>
      <c r="E72" s="24" t="s">
        <v>123</v>
      </c>
      <c r="F72" s="3" t="s">
        <v>15</v>
      </c>
      <c r="G72" s="3"/>
    </row>
    <row r="73" spans="1:7" ht="30">
      <c r="A73" s="3" t="s">
        <v>15</v>
      </c>
      <c r="B73" s="24" t="s">
        <v>41</v>
      </c>
      <c r="C73" s="5"/>
      <c r="D73" s="3"/>
      <c r="E73" s="24" t="s">
        <v>124</v>
      </c>
      <c r="F73" s="3" t="s">
        <v>15</v>
      </c>
      <c r="G73" s="3"/>
    </row>
    <row r="74" spans="1:7" ht="30">
      <c r="A74" s="3" t="s">
        <v>15</v>
      </c>
      <c r="B74" s="24" t="s">
        <v>13</v>
      </c>
      <c r="C74" s="5"/>
      <c r="D74" s="3"/>
      <c r="E74" s="24" t="s">
        <v>125</v>
      </c>
      <c r="F74" s="3" t="s">
        <v>15</v>
      </c>
      <c r="G74" s="3"/>
    </row>
    <row r="75" spans="1:7" ht="30">
      <c r="A75" s="3" t="s">
        <v>15</v>
      </c>
      <c r="B75" s="24" t="s">
        <v>13</v>
      </c>
      <c r="C75" s="5"/>
      <c r="D75" s="3"/>
      <c r="E75" s="24" t="s">
        <v>126</v>
      </c>
      <c r="F75" s="3" t="s">
        <v>15</v>
      </c>
      <c r="G75" s="3"/>
    </row>
    <row r="76" spans="1:7" ht="30">
      <c r="A76" s="3" t="s">
        <v>15</v>
      </c>
      <c r="B76" s="24" t="s">
        <v>13</v>
      </c>
      <c r="C76" s="5"/>
      <c r="D76" s="3"/>
      <c r="E76" s="24" t="s">
        <v>127</v>
      </c>
      <c r="F76" s="3" t="s">
        <v>15</v>
      </c>
      <c r="G76" s="3"/>
    </row>
    <row r="77" spans="1:7" ht="30">
      <c r="A77" s="3" t="s">
        <v>15</v>
      </c>
      <c r="B77" s="24" t="s">
        <v>13</v>
      </c>
      <c r="C77" s="5"/>
      <c r="D77" s="3"/>
      <c r="E77" s="24" t="s">
        <v>128</v>
      </c>
      <c r="F77" s="3" t="s">
        <v>15</v>
      </c>
      <c r="G77" s="3"/>
    </row>
    <row r="78" spans="1:7" ht="30">
      <c r="A78" s="3" t="s">
        <v>15</v>
      </c>
      <c r="B78" s="24" t="s">
        <v>13</v>
      </c>
      <c r="C78" s="5"/>
      <c r="D78" s="3"/>
      <c r="E78" s="24" t="s">
        <v>129</v>
      </c>
      <c r="F78" s="3" t="s">
        <v>15</v>
      </c>
      <c r="G78" s="3"/>
    </row>
    <row r="79" spans="1:7" ht="30">
      <c r="A79" s="3" t="s">
        <v>15</v>
      </c>
      <c r="B79" s="24" t="s">
        <v>13</v>
      </c>
      <c r="C79" s="5"/>
      <c r="D79" s="3"/>
      <c r="E79" s="24" t="s">
        <v>130</v>
      </c>
      <c r="F79" s="3" t="s">
        <v>15</v>
      </c>
      <c r="G79" s="3"/>
    </row>
    <row r="80" spans="1:7" ht="45">
      <c r="A80" s="3" t="s">
        <v>15</v>
      </c>
      <c r="B80" s="24" t="s">
        <v>13</v>
      </c>
      <c r="C80" s="5"/>
      <c r="D80" s="3"/>
      <c r="E80" s="24" t="s">
        <v>131</v>
      </c>
      <c r="F80" s="3" t="s">
        <v>15</v>
      </c>
      <c r="G80" s="3"/>
    </row>
    <row r="81" spans="1:7" ht="45">
      <c r="A81" s="3" t="s">
        <v>15</v>
      </c>
      <c r="B81" s="24" t="s">
        <v>13</v>
      </c>
      <c r="C81" s="5"/>
      <c r="D81" s="3"/>
      <c r="E81" s="24" t="s">
        <v>132</v>
      </c>
      <c r="F81" s="3" t="s">
        <v>15</v>
      </c>
      <c r="G81" s="3"/>
    </row>
    <row r="82" spans="1:7" ht="30">
      <c r="A82" s="3" t="s">
        <v>15</v>
      </c>
      <c r="B82" s="24" t="s">
        <v>13</v>
      </c>
      <c r="C82" s="5"/>
      <c r="D82" s="3"/>
      <c r="E82" s="24" t="s">
        <v>133</v>
      </c>
      <c r="F82" s="3" t="s">
        <v>15</v>
      </c>
      <c r="G82" s="3"/>
    </row>
    <row r="83" spans="1:7">
      <c r="A83" s="3" t="s">
        <v>15</v>
      </c>
      <c r="B83" s="24" t="s">
        <v>13</v>
      </c>
      <c r="C83" s="5"/>
      <c r="D83" s="3"/>
      <c r="E83" s="24" t="s">
        <v>134</v>
      </c>
      <c r="F83" s="3" t="s">
        <v>15</v>
      </c>
      <c r="G83" s="3"/>
    </row>
    <row r="84" spans="1:7" ht="45">
      <c r="A84" s="3" t="s">
        <v>15</v>
      </c>
      <c r="B84" s="24" t="s">
        <v>13</v>
      </c>
      <c r="C84" s="5"/>
      <c r="D84" s="3"/>
      <c r="E84" s="24" t="s">
        <v>135</v>
      </c>
      <c r="F84" s="3" t="s">
        <v>15</v>
      </c>
      <c r="G84" s="3"/>
    </row>
    <row r="85" spans="1:7" ht="30">
      <c r="A85" s="3" t="s">
        <v>15</v>
      </c>
      <c r="B85" s="24" t="s">
        <v>13</v>
      </c>
      <c r="C85" s="5"/>
      <c r="D85" s="3"/>
      <c r="E85" s="24" t="s">
        <v>136</v>
      </c>
      <c r="F85" s="3" t="s">
        <v>15</v>
      </c>
      <c r="G85" s="3"/>
    </row>
    <row r="86" spans="1:7" ht="45">
      <c r="A86" s="3" t="s">
        <v>15</v>
      </c>
      <c r="B86" s="24" t="s">
        <v>13</v>
      </c>
      <c r="C86" s="5"/>
      <c r="D86" s="3"/>
      <c r="E86" s="24" t="s">
        <v>137</v>
      </c>
      <c r="F86" s="3" t="s">
        <v>15</v>
      </c>
      <c r="G86" s="3"/>
    </row>
    <row r="87" spans="1:7" ht="30">
      <c r="A87" s="3" t="s">
        <v>15</v>
      </c>
      <c r="B87" s="24" t="s">
        <v>13</v>
      </c>
      <c r="C87" s="5"/>
      <c r="D87" s="3"/>
      <c r="E87" s="24" t="s">
        <v>138</v>
      </c>
      <c r="F87" s="3" t="s">
        <v>15</v>
      </c>
      <c r="G87" s="3"/>
    </row>
    <row r="88" spans="1:7" ht="45">
      <c r="A88" s="3" t="s">
        <v>15</v>
      </c>
      <c r="B88" s="24" t="s">
        <v>13</v>
      </c>
      <c r="C88" s="5"/>
      <c r="D88" s="3"/>
      <c r="E88" s="24" t="s">
        <v>139</v>
      </c>
      <c r="F88" s="3" t="s">
        <v>15</v>
      </c>
      <c r="G88" s="3"/>
    </row>
    <row r="89" spans="1:7" ht="30">
      <c r="A89" s="3" t="s">
        <v>15</v>
      </c>
      <c r="B89" s="24" t="s">
        <v>13</v>
      </c>
      <c r="C89" s="5"/>
      <c r="D89" s="3"/>
      <c r="E89" s="24" t="s">
        <v>140</v>
      </c>
      <c r="F89" s="3" t="s">
        <v>15</v>
      </c>
      <c r="G89" s="3"/>
    </row>
    <row r="90" spans="1:7" ht="30">
      <c r="A90" s="3" t="s">
        <v>15</v>
      </c>
      <c r="B90" s="24" t="s">
        <v>13</v>
      </c>
      <c r="C90" s="5"/>
      <c r="D90" s="3"/>
      <c r="E90" s="24" t="s">
        <v>141</v>
      </c>
      <c r="F90" s="3" t="s">
        <v>15</v>
      </c>
      <c r="G90" s="3"/>
    </row>
    <row r="91" spans="1:7" ht="30">
      <c r="A91" s="3" t="s">
        <v>15</v>
      </c>
      <c r="B91" s="24" t="s">
        <v>13</v>
      </c>
      <c r="C91" s="5"/>
      <c r="D91" s="3"/>
      <c r="E91" s="24" t="s">
        <v>142</v>
      </c>
      <c r="F91" s="3" t="s">
        <v>15</v>
      </c>
      <c r="G91" s="3"/>
    </row>
    <row r="92" spans="1:7" ht="45">
      <c r="A92" s="3" t="s">
        <v>15</v>
      </c>
      <c r="B92" s="24" t="s">
        <v>13</v>
      </c>
      <c r="C92" s="5"/>
      <c r="D92" s="3"/>
      <c r="E92" s="24" t="s">
        <v>143</v>
      </c>
      <c r="F92" s="3" t="s">
        <v>15</v>
      </c>
      <c r="G92" s="3"/>
    </row>
    <row r="93" spans="1:7" ht="45">
      <c r="A93" s="3" t="s">
        <v>15</v>
      </c>
      <c r="B93" s="24" t="s">
        <v>13</v>
      </c>
      <c r="C93" s="5"/>
      <c r="D93" s="3"/>
      <c r="E93" s="24" t="s">
        <v>144</v>
      </c>
      <c r="F93" s="3" t="s">
        <v>15</v>
      </c>
      <c r="G93" s="3"/>
    </row>
    <row r="94" spans="1:7" ht="75">
      <c r="A94" s="3" t="s">
        <v>15</v>
      </c>
      <c r="B94" s="24" t="s">
        <v>13</v>
      </c>
      <c r="C94" s="5"/>
      <c r="D94" s="3"/>
      <c r="E94" s="24" t="s">
        <v>145</v>
      </c>
      <c r="F94" s="3" t="s">
        <v>15</v>
      </c>
      <c r="G94" s="3"/>
    </row>
    <row r="95" spans="1:7" ht="30">
      <c r="A95" s="3" t="s">
        <v>15</v>
      </c>
      <c r="B95" s="24" t="s">
        <v>13</v>
      </c>
      <c r="C95" s="5"/>
      <c r="D95" s="3"/>
      <c r="E95" s="24" t="s">
        <v>146</v>
      </c>
      <c r="F95" s="3" t="s">
        <v>15</v>
      </c>
      <c r="G95" s="3"/>
    </row>
    <row r="96" spans="1:7" ht="30">
      <c r="A96" s="3" t="s">
        <v>15</v>
      </c>
      <c r="B96" s="24" t="s">
        <v>13</v>
      </c>
      <c r="C96" s="5"/>
      <c r="D96" s="3"/>
      <c r="E96" s="24" t="s">
        <v>147</v>
      </c>
      <c r="F96" s="3" t="s">
        <v>15</v>
      </c>
      <c r="G96" s="3"/>
    </row>
    <row r="97" spans="1:7" ht="30">
      <c r="A97" s="3" t="s">
        <v>15</v>
      </c>
      <c r="B97" s="24" t="s">
        <v>13</v>
      </c>
      <c r="C97" s="5"/>
      <c r="D97" s="3"/>
      <c r="E97" s="24" t="s">
        <v>148</v>
      </c>
      <c r="F97" s="3" t="s">
        <v>15</v>
      </c>
      <c r="G97" s="3"/>
    </row>
    <row r="98" spans="1:7" ht="30">
      <c r="A98" s="3" t="s">
        <v>15</v>
      </c>
      <c r="B98" s="24" t="s">
        <v>13</v>
      </c>
      <c r="C98" s="5"/>
      <c r="D98" s="3"/>
      <c r="E98" s="24" t="s">
        <v>149</v>
      </c>
      <c r="F98" s="3" t="s">
        <v>15</v>
      </c>
      <c r="G98" s="3"/>
    </row>
    <row r="99" spans="1:7" ht="30">
      <c r="A99" s="3" t="s">
        <v>15</v>
      </c>
      <c r="B99" s="24" t="s">
        <v>13</v>
      </c>
      <c r="C99" s="5"/>
      <c r="D99" s="3"/>
      <c r="E99" s="24" t="s">
        <v>150</v>
      </c>
      <c r="F99" s="3" t="s">
        <v>15</v>
      </c>
      <c r="G99" s="3"/>
    </row>
    <row r="100" spans="1:7" ht="30">
      <c r="A100" s="3" t="s">
        <v>15</v>
      </c>
      <c r="B100" s="24" t="s">
        <v>13</v>
      </c>
      <c r="C100" s="5"/>
      <c r="D100" s="3"/>
      <c r="E100" s="24" t="s">
        <v>151</v>
      </c>
      <c r="F100" s="3" t="s">
        <v>15</v>
      </c>
      <c r="G100" s="3"/>
    </row>
    <row r="101" spans="1:7" ht="45">
      <c r="A101" s="3" t="s">
        <v>15</v>
      </c>
      <c r="B101" s="24" t="s">
        <v>13</v>
      </c>
      <c r="C101" s="5"/>
      <c r="D101" s="3"/>
      <c r="E101" s="24" t="s">
        <v>152</v>
      </c>
      <c r="F101" s="3" t="s">
        <v>15</v>
      </c>
      <c r="G101" s="3"/>
    </row>
    <row r="102" spans="1:7" ht="30">
      <c r="A102" s="3" t="s">
        <v>15</v>
      </c>
      <c r="B102" s="24" t="s">
        <v>13</v>
      </c>
      <c r="C102" s="5"/>
      <c r="D102" s="3"/>
      <c r="E102" s="24" t="s">
        <v>153</v>
      </c>
      <c r="F102" s="3" t="s">
        <v>15</v>
      </c>
      <c r="G102" s="3"/>
    </row>
    <row r="103" spans="1:7" ht="30">
      <c r="A103" s="3" t="s">
        <v>15</v>
      </c>
      <c r="B103" s="24" t="s">
        <v>13</v>
      </c>
      <c r="C103" s="5"/>
      <c r="D103" s="3"/>
      <c r="E103" s="24" t="s">
        <v>154</v>
      </c>
      <c r="F103" s="3" t="s">
        <v>15</v>
      </c>
      <c r="G103" s="3"/>
    </row>
    <row r="104" spans="1:7" ht="30">
      <c r="A104" s="3" t="s">
        <v>15</v>
      </c>
      <c r="B104" s="24" t="s">
        <v>13</v>
      </c>
      <c r="C104" s="5"/>
      <c r="D104" s="3"/>
      <c r="E104" s="24" t="s">
        <v>155</v>
      </c>
      <c r="F104" s="3" t="s">
        <v>15</v>
      </c>
      <c r="G104" s="3"/>
    </row>
    <row r="105" spans="1:7" ht="30">
      <c r="A105" s="3" t="s">
        <v>15</v>
      </c>
      <c r="B105" s="24" t="s">
        <v>13</v>
      </c>
      <c r="C105" s="5"/>
      <c r="D105" s="3"/>
      <c r="E105" s="24" t="s">
        <v>156</v>
      </c>
      <c r="F105" s="3" t="s">
        <v>15</v>
      </c>
      <c r="G105" s="3"/>
    </row>
    <row r="106" spans="1:7">
      <c r="A106" s="3" t="s">
        <v>15</v>
      </c>
      <c r="B106" s="24" t="s">
        <v>13</v>
      </c>
      <c r="C106" s="5"/>
      <c r="D106" s="3"/>
      <c r="E106" s="24" t="s">
        <v>157</v>
      </c>
      <c r="F106" s="3" t="s">
        <v>15</v>
      </c>
      <c r="G106" s="3"/>
    </row>
    <row r="107" spans="1:7" ht="30">
      <c r="A107" s="3" t="s">
        <v>15</v>
      </c>
      <c r="B107" s="24" t="s">
        <v>13</v>
      </c>
      <c r="C107" s="5"/>
      <c r="D107" s="3"/>
      <c r="E107" s="24" t="s">
        <v>158</v>
      </c>
      <c r="F107" s="3" t="s">
        <v>15</v>
      </c>
      <c r="G107" s="3"/>
    </row>
    <row r="108" spans="1:7" ht="30">
      <c r="A108" s="3" t="s">
        <v>15</v>
      </c>
      <c r="B108" s="24" t="s">
        <v>13</v>
      </c>
      <c r="C108" s="5"/>
      <c r="D108" s="3"/>
      <c r="E108" s="24" t="s">
        <v>159</v>
      </c>
      <c r="F108" s="3" t="s">
        <v>15</v>
      </c>
      <c r="G108" s="3"/>
    </row>
    <row r="109" spans="1:7" ht="60">
      <c r="A109" s="3" t="s">
        <v>15</v>
      </c>
      <c r="B109" s="24" t="s">
        <v>13</v>
      </c>
      <c r="C109" s="5"/>
      <c r="D109" s="3"/>
      <c r="E109" s="24" t="s">
        <v>160</v>
      </c>
      <c r="F109" s="3" t="s">
        <v>15</v>
      </c>
      <c r="G109" s="3"/>
    </row>
    <row r="110" spans="1:7" ht="30">
      <c r="A110" s="3" t="s">
        <v>15</v>
      </c>
      <c r="B110" s="24" t="s">
        <v>13</v>
      </c>
      <c r="C110" s="5"/>
      <c r="D110" s="3"/>
      <c r="E110" s="24" t="s">
        <v>161</v>
      </c>
      <c r="F110" s="3" t="s">
        <v>15</v>
      </c>
      <c r="G110" s="3"/>
    </row>
    <row r="111" spans="1:7" ht="30">
      <c r="A111" s="3" t="s">
        <v>15</v>
      </c>
      <c r="B111" s="24" t="s">
        <v>13</v>
      </c>
      <c r="C111" s="5"/>
      <c r="D111" s="3"/>
      <c r="E111" s="24" t="s">
        <v>162</v>
      </c>
      <c r="F111" s="3" t="s">
        <v>15</v>
      </c>
      <c r="G111" s="3"/>
    </row>
    <row r="112" spans="1:7" ht="30">
      <c r="A112" s="3" t="s">
        <v>15</v>
      </c>
      <c r="B112" s="24" t="s">
        <v>13</v>
      </c>
      <c r="C112" s="5"/>
      <c r="D112" s="3"/>
      <c r="E112" s="24" t="s">
        <v>163</v>
      </c>
      <c r="F112" s="3" t="s">
        <v>15</v>
      </c>
      <c r="G112" s="3"/>
    </row>
    <row r="113" spans="1:7" ht="30">
      <c r="A113" s="3" t="s">
        <v>15</v>
      </c>
      <c r="B113" s="24" t="s">
        <v>13</v>
      </c>
      <c r="C113" s="5"/>
      <c r="D113" s="3"/>
      <c r="E113" s="24" t="s">
        <v>164</v>
      </c>
      <c r="F113" s="3" t="s">
        <v>15</v>
      </c>
      <c r="G113" s="3"/>
    </row>
    <row r="114" spans="1:7" ht="30">
      <c r="A114" s="3" t="s">
        <v>15</v>
      </c>
      <c r="B114" s="24" t="s">
        <v>13</v>
      </c>
      <c r="C114" s="5"/>
      <c r="D114" s="3"/>
      <c r="E114" s="24" t="s">
        <v>165</v>
      </c>
      <c r="F114" s="3" t="s">
        <v>15</v>
      </c>
      <c r="G114" s="3"/>
    </row>
    <row r="115" spans="1:7" ht="30">
      <c r="A115" s="3" t="s">
        <v>15</v>
      </c>
      <c r="B115" s="24" t="s">
        <v>13</v>
      </c>
      <c r="C115" s="5"/>
      <c r="D115" s="3"/>
      <c r="E115" s="24" t="s">
        <v>166</v>
      </c>
      <c r="F115" s="3" t="s">
        <v>15</v>
      </c>
      <c r="G115" s="3"/>
    </row>
    <row r="116" spans="1:7">
      <c r="A116" s="3" t="s">
        <v>15</v>
      </c>
      <c r="B116" s="24" t="s">
        <v>13</v>
      </c>
      <c r="C116" s="5"/>
      <c r="D116" s="3"/>
      <c r="E116" s="24" t="s">
        <v>167</v>
      </c>
      <c r="F116" s="3" t="s">
        <v>15</v>
      </c>
      <c r="G116" s="3"/>
    </row>
    <row r="117" spans="1:7" ht="30">
      <c r="A117" s="3" t="s">
        <v>15</v>
      </c>
      <c r="B117" s="24" t="s">
        <v>13</v>
      </c>
      <c r="C117" s="5"/>
      <c r="D117" s="3"/>
      <c r="E117" s="24" t="s">
        <v>168</v>
      </c>
      <c r="F117" s="3" t="s">
        <v>15</v>
      </c>
      <c r="G117" s="3"/>
    </row>
    <row r="118" spans="1:7" ht="30">
      <c r="A118" s="3" t="s">
        <v>15</v>
      </c>
      <c r="B118" s="24" t="s">
        <v>13</v>
      </c>
      <c r="C118" s="5"/>
      <c r="D118" s="3"/>
      <c r="E118" s="24" t="s">
        <v>169</v>
      </c>
      <c r="F118" s="3" t="s">
        <v>15</v>
      </c>
      <c r="G118" s="3"/>
    </row>
    <row r="119" spans="1:7" ht="60">
      <c r="A119" s="3" t="s">
        <v>15</v>
      </c>
      <c r="B119" s="24" t="s">
        <v>13</v>
      </c>
      <c r="C119" s="5"/>
      <c r="D119" s="3"/>
      <c r="E119" s="24" t="s">
        <v>170</v>
      </c>
      <c r="F119" s="3" t="s">
        <v>15</v>
      </c>
      <c r="G119" s="3"/>
    </row>
    <row r="120" spans="1:7" ht="30">
      <c r="A120" s="3" t="s">
        <v>15</v>
      </c>
      <c r="B120" s="24" t="s">
        <v>13</v>
      </c>
      <c r="C120" s="5"/>
      <c r="D120" s="3"/>
      <c r="E120" s="24" t="s">
        <v>164</v>
      </c>
      <c r="F120" s="3" t="s">
        <v>15</v>
      </c>
      <c r="G120" s="3"/>
    </row>
    <row r="121" spans="1:7" ht="30">
      <c r="A121" s="3" t="s">
        <v>15</v>
      </c>
      <c r="B121" s="24" t="s">
        <v>13</v>
      </c>
      <c r="C121" s="5"/>
      <c r="D121" s="3"/>
      <c r="E121" s="24" t="s">
        <v>171</v>
      </c>
      <c r="F121" s="3" t="s">
        <v>15</v>
      </c>
      <c r="G121" s="3"/>
    </row>
    <row r="122" spans="1:7" ht="30">
      <c r="A122" s="3" t="s">
        <v>15</v>
      </c>
      <c r="B122" s="24" t="s">
        <v>13</v>
      </c>
      <c r="C122" s="5"/>
      <c r="D122" s="3"/>
      <c r="E122" s="24" t="s">
        <v>172</v>
      </c>
      <c r="F122" s="3" t="s">
        <v>15</v>
      </c>
      <c r="G122" s="3"/>
    </row>
    <row r="123" spans="1:7" ht="30">
      <c r="A123" s="3" t="s">
        <v>15</v>
      </c>
      <c r="B123" s="24" t="s">
        <v>13</v>
      </c>
      <c r="C123" s="5"/>
      <c r="D123" s="3"/>
      <c r="E123" s="24" t="s">
        <v>173</v>
      </c>
      <c r="F123" s="3" t="s">
        <v>15</v>
      </c>
      <c r="G123" s="3"/>
    </row>
    <row r="124" spans="1:7" ht="60">
      <c r="A124" s="3" t="s">
        <v>15</v>
      </c>
      <c r="B124" s="24" t="s">
        <v>13</v>
      </c>
      <c r="C124" s="5"/>
      <c r="D124" s="3"/>
      <c r="E124" s="24" t="s">
        <v>174</v>
      </c>
      <c r="F124" s="3" t="s">
        <v>15</v>
      </c>
      <c r="G124" s="3"/>
    </row>
    <row r="125" spans="1:7" ht="30">
      <c r="A125" s="3" t="s">
        <v>15</v>
      </c>
      <c r="B125" s="24" t="s">
        <v>13</v>
      </c>
      <c r="C125" s="5"/>
      <c r="D125" s="3"/>
      <c r="E125" s="24" t="s">
        <v>175</v>
      </c>
      <c r="F125" s="3" t="s">
        <v>15</v>
      </c>
      <c r="G125" s="3"/>
    </row>
    <row r="126" spans="1:7" ht="30">
      <c r="A126" s="3" t="s">
        <v>15</v>
      </c>
      <c r="B126" s="24" t="s">
        <v>13</v>
      </c>
      <c r="C126" s="5"/>
      <c r="D126" s="3"/>
      <c r="E126" s="24" t="s">
        <v>176</v>
      </c>
      <c r="F126" s="3" t="s">
        <v>15</v>
      </c>
      <c r="G126" s="3"/>
    </row>
    <row r="127" spans="1:7" ht="30">
      <c r="A127" s="3" t="s">
        <v>15</v>
      </c>
      <c r="B127" s="24" t="s">
        <v>13</v>
      </c>
      <c r="C127" s="5"/>
      <c r="D127" s="3"/>
      <c r="E127" s="24" t="s">
        <v>177</v>
      </c>
      <c r="F127" s="3" t="s">
        <v>15</v>
      </c>
      <c r="G127" s="3"/>
    </row>
    <row r="128" spans="1:7" ht="30">
      <c r="A128" s="3" t="s">
        <v>15</v>
      </c>
      <c r="B128" s="24" t="s">
        <v>13</v>
      </c>
      <c r="C128" s="5"/>
      <c r="D128" s="3"/>
      <c r="E128" s="24" t="s">
        <v>178</v>
      </c>
      <c r="F128" s="3" t="s">
        <v>15</v>
      </c>
      <c r="G128" s="3"/>
    </row>
    <row r="129" spans="1:7" ht="30">
      <c r="A129" s="3" t="s">
        <v>15</v>
      </c>
      <c r="B129" s="24" t="s">
        <v>13</v>
      </c>
      <c r="C129" s="5"/>
      <c r="D129" s="3"/>
      <c r="E129" s="24" t="s">
        <v>171</v>
      </c>
      <c r="F129" s="3" t="s">
        <v>15</v>
      </c>
      <c r="G129" s="3"/>
    </row>
    <row r="130" spans="1:7" ht="30">
      <c r="A130" s="3" t="s">
        <v>15</v>
      </c>
      <c r="B130" s="24" t="s">
        <v>13</v>
      </c>
      <c r="C130" s="5"/>
      <c r="D130" s="3"/>
      <c r="E130" s="24" t="s">
        <v>179</v>
      </c>
      <c r="F130" s="3" t="s">
        <v>15</v>
      </c>
      <c r="G130" s="3"/>
    </row>
    <row r="131" spans="1:7" ht="30">
      <c r="A131" s="3" t="s">
        <v>15</v>
      </c>
      <c r="B131" s="24" t="s">
        <v>13</v>
      </c>
      <c r="C131" s="5"/>
      <c r="D131" s="3"/>
      <c r="E131" s="24" t="s">
        <v>180</v>
      </c>
      <c r="F131" s="3" t="s">
        <v>15</v>
      </c>
      <c r="G131" s="3"/>
    </row>
    <row r="132" spans="1:7" ht="30">
      <c r="A132" s="3" t="s">
        <v>15</v>
      </c>
      <c r="B132" s="24" t="s">
        <v>13</v>
      </c>
      <c r="C132" s="5"/>
      <c r="D132" s="3"/>
      <c r="E132" s="24" t="s">
        <v>181</v>
      </c>
      <c r="F132" s="3" t="s">
        <v>15</v>
      </c>
      <c r="G132" s="3"/>
    </row>
    <row r="133" spans="1:7" ht="30">
      <c r="A133" s="3" t="s">
        <v>15</v>
      </c>
      <c r="B133" s="24" t="s">
        <v>13</v>
      </c>
      <c r="C133" s="5"/>
      <c r="D133" s="3"/>
      <c r="E133" s="24" t="s">
        <v>182</v>
      </c>
      <c r="F133" s="3" t="s">
        <v>15</v>
      </c>
      <c r="G133" s="3"/>
    </row>
    <row r="134" spans="1:7" ht="30">
      <c r="A134" s="3" t="s">
        <v>15</v>
      </c>
      <c r="B134" s="24" t="s">
        <v>13</v>
      </c>
      <c r="C134" s="5"/>
      <c r="D134" s="3"/>
      <c r="E134" s="24" t="s">
        <v>183</v>
      </c>
      <c r="F134" s="3" t="s">
        <v>15</v>
      </c>
      <c r="G134" s="3"/>
    </row>
    <row r="135" spans="1:7" ht="105">
      <c r="A135" s="3" t="s">
        <v>15</v>
      </c>
      <c r="B135" s="24" t="s">
        <v>13</v>
      </c>
      <c r="C135" s="5"/>
      <c r="D135" s="3"/>
      <c r="E135" s="24" t="s">
        <v>184</v>
      </c>
      <c r="F135" s="3" t="s">
        <v>15</v>
      </c>
      <c r="G135" s="3"/>
    </row>
    <row r="136" spans="1:7" ht="30">
      <c r="A136" s="3" t="s">
        <v>15</v>
      </c>
      <c r="B136" s="24" t="s">
        <v>13</v>
      </c>
      <c r="C136" s="5"/>
      <c r="D136" s="3"/>
      <c r="E136" s="24" t="s">
        <v>185</v>
      </c>
      <c r="F136" s="3" t="s">
        <v>15</v>
      </c>
      <c r="G136" s="3"/>
    </row>
    <row r="137" spans="1:7" ht="30">
      <c r="A137" s="3" t="s">
        <v>15</v>
      </c>
      <c r="B137" s="24" t="s">
        <v>13</v>
      </c>
      <c r="C137" s="5"/>
      <c r="D137" s="3"/>
      <c r="E137" s="24" t="s">
        <v>186</v>
      </c>
      <c r="F137" s="3" t="s">
        <v>15</v>
      </c>
      <c r="G137" s="3"/>
    </row>
    <row r="138" spans="1:7" ht="195">
      <c r="A138" s="3" t="s">
        <v>15</v>
      </c>
      <c r="B138" s="24" t="s">
        <v>13</v>
      </c>
      <c r="C138" s="5"/>
      <c r="D138" s="3"/>
      <c r="E138" s="24" t="s">
        <v>187</v>
      </c>
      <c r="F138" s="3" t="s">
        <v>15</v>
      </c>
      <c r="G138" s="3"/>
    </row>
    <row r="139" spans="1:7" ht="30">
      <c r="A139" s="3" t="s">
        <v>15</v>
      </c>
      <c r="B139" s="24" t="s">
        <v>13</v>
      </c>
      <c r="C139" s="5"/>
      <c r="D139" s="3"/>
      <c r="E139" s="24" t="s">
        <v>188</v>
      </c>
      <c r="F139" s="3" t="s">
        <v>15</v>
      </c>
      <c r="G139" s="3"/>
    </row>
    <row r="140" spans="1:7" ht="45">
      <c r="A140" s="3" t="s">
        <v>15</v>
      </c>
      <c r="B140" s="24" t="s">
        <v>13</v>
      </c>
      <c r="C140" s="5"/>
      <c r="D140" s="3"/>
      <c r="E140" s="24" t="s">
        <v>189</v>
      </c>
      <c r="F140" s="3" t="s">
        <v>15</v>
      </c>
      <c r="G140" s="3"/>
    </row>
    <row r="141" spans="1:7" ht="30">
      <c r="A141" s="3" t="s">
        <v>15</v>
      </c>
      <c r="B141" s="24" t="s">
        <v>13</v>
      </c>
      <c r="C141" s="5"/>
      <c r="D141" s="3"/>
      <c r="E141" s="24" t="s">
        <v>190</v>
      </c>
      <c r="F141" s="3" t="s">
        <v>15</v>
      </c>
      <c r="G141" s="3"/>
    </row>
    <row r="142" spans="1:7" ht="30">
      <c r="A142" s="3" t="s">
        <v>15</v>
      </c>
      <c r="B142" s="24" t="s">
        <v>13</v>
      </c>
      <c r="C142" s="5"/>
      <c r="D142" s="3"/>
      <c r="E142" s="24" t="s">
        <v>171</v>
      </c>
      <c r="F142" s="3" t="s">
        <v>15</v>
      </c>
      <c r="G142" s="3"/>
    </row>
    <row r="143" spans="1:7" ht="30">
      <c r="A143" s="3" t="s">
        <v>15</v>
      </c>
      <c r="B143" s="24" t="s">
        <v>13</v>
      </c>
      <c r="C143" s="5"/>
      <c r="D143" s="3"/>
      <c r="E143" s="24" t="s">
        <v>191</v>
      </c>
      <c r="F143" s="3" t="s">
        <v>15</v>
      </c>
      <c r="G143" s="3"/>
    </row>
    <row r="144" spans="1:7">
      <c r="A144" s="3" t="s">
        <v>15</v>
      </c>
      <c r="B144" s="24" t="s">
        <v>13</v>
      </c>
      <c r="C144" s="5"/>
      <c r="D144" s="3"/>
      <c r="E144" s="24" t="s">
        <v>192</v>
      </c>
      <c r="F144" s="3" t="s">
        <v>15</v>
      </c>
      <c r="G144" s="3"/>
    </row>
    <row r="145" spans="1:7" ht="30">
      <c r="A145" s="3" t="s">
        <v>15</v>
      </c>
      <c r="B145" s="24" t="s">
        <v>13</v>
      </c>
      <c r="C145" s="5"/>
      <c r="D145" s="3"/>
      <c r="E145" s="24" t="s">
        <v>193</v>
      </c>
      <c r="F145" s="3" t="s">
        <v>15</v>
      </c>
      <c r="G145" s="3"/>
    </row>
    <row r="146" spans="1:7" ht="30">
      <c r="A146" s="3" t="s">
        <v>15</v>
      </c>
      <c r="B146" s="24" t="s">
        <v>13</v>
      </c>
      <c r="C146" s="5"/>
      <c r="D146" s="3"/>
      <c r="E146" s="24" t="s">
        <v>194</v>
      </c>
      <c r="F146" s="3" t="s">
        <v>15</v>
      </c>
      <c r="G146" s="3"/>
    </row>
    <row r="147" spans="1:7" ht="30">
      <c r="A147" s="3" t="s">
        <v>15</v>
      </c>
      <c r="B147" s="24" t="s">
        <v>13</v>
      </c>
      <c r="C147" s="5"/>
      <c r="D147" s="3"/>
      <c r="E147" s="24" t="s">
        <v>195</v>
      </c>
      <c r="F147" s="3" t="s">
        <v>15</v>
      </c>
      <c r="G147" s="3"/>
    </row>
    <row r="148" spans="1:7" ht="30">
      <c r="A148" s="3" t="s">
        <v>15</v>
      </c>
      <c r="B148" s="24" t="s">
        <v>13</v>
      </c>
      <c r="C148" s="5"/>
      <c r="D148" s="3"/>
      <c r="E148" s="24" t="s">
        <v>196</v>
      </c>
      <c r="F148" s="3" t="s">
        <v>15</v>
      </c>
      <c r="G148" s="3"/>
    </row>
    <row r="149" spans="1:7">
      <c r="A149" s="3" t="s">
        <v>15</v>
      </c>
      <c r="B149" s="24" t="s">
        <v>13</v>
      </c>
      <c r="C149" s="5"/>
      <c r="D149" s="3"/>
      <c r="E149" s="24" t="s">
        <v>197</v>
      </c>
      <c r="F149" s="3" t="s">
        <v>15</v>
      </c>
      <c r="G149" s="3"/>
    </row>
    <row r="150" spans="1:7" ht="30">
      <c r="A150" s="3" t="s">
        <v>15</v>
      </c>
      <c r="B150" s="24" t="s">
        <v>13</v>
      </c>
      <c r="C150" s="5"/>
      <c r="D150" s="3"/>
      <c r="E150" s="24" t="s">
        <v>198</v>
      </c>
      <c r="F150" s="3" t="s">
        <v>15</v>
      </c>
      <c r="G150" s="3"/>
    </row>
    <row r="151" spans="1:7" ht="60">
      <c r="A151" s="3" t="s">
        <v>15</v>
      </c>
      <c r="B151" s="24" t="s">
        <v>13</v>
      </c>
      <c r="C151" s="5"/>
      <c r="D151" s="3"/>
      <c r="E151" s="24" t="s">
        <v>199</v>
      </c>
      <c r="F151" s="3" t="s">
        <v>15</v>
      </c>
      <c r="G151" s="3"/>
    </row>
    <row r="152" spans="1:7" ht="45">
      <c r="A152" s="3" t="s">
        <v>15</v>
      </c>
      <c r="B152" s="24" t="s">
        <v>13</v>
      </c>
      <c r="C152" s="5"/>
      <c r="D152" s="3"/>
      <c r="E152" s="24" t="s">
        <v>200</v>
      </c>
      <c r="F152" s="3" t="s">
        <v>15</v>
      </c>
      <c r="G152" s="3"/>
    </row>
    <row r="153" spans="1:7">
      <c r="A153" s="3" t="s">
        <v>15</v>
      </c>
      <c r="B153" s="24" t="s">
        <v>13</v>
      </c>
      <c r="C153" s="5"/>
      <c r="D153" s="3"/>
      <c r="E153" s="24" t="s">
        <v>201</v>
      </c>
      <c r="F153" s="3" t="s">
        <v>15</v>
      </c>
      <c r="G153" s="3"/>
    </row>
    <row r="154" spans="1:7" ht="30">
      <c r="A154" s="3" t="s">
        <v>15</v>
      </c>
      <c r="B154" s="24" t="s">
        <v>13</v>
      </c>
      <c r="C154" s="5"/>
      <c r="D154" s="3"/>
      <c r="E154" s="24" t="s">
        <v>202</v>
      </c>
      <c r="F154" s="3" t="s">
        <v>15</v>
      </c>
      <c r="G154" s="3"/>
    </row>
    <row r="155" spans="1:7" ht="30">
      <c r="A155" s="3" t="s">
        <v>15</v>
      </c>
      <c r="B155" s="24" t="s">
        <v>13</v>
      </c>
      <c r="C155" s="5"/>
      <c r="D155" s="3"/>
      <c r="E155" s="24" t="s">
        <v>203</v>
      </c>
      <c r="F155" s="3" t="s">
        <v>15</v>
      </c>
      <c r="G155" s="3"/>
    </row>
    <row r="156" spans="1:7" ht="75">
      <c r="A156" s="3" t="s">
        <v>15</v>
      </c>
      <c r="B156" s="24" t="s">
        <v>13</v>
      </c>
      <c r="C156" s="5"/>
      <c r="D156" s="3"/>
      <c r="E156" s="24" t="s">
        <v>204</v>
      </c>
      <c r="F156" s="3" t="s">
        <v>15</v>
      </c>
      <c r="G156" s="3"/>
    </row>
    <row r="157" spans="1:7" ht="60">
      <c r="A157" s="3" t="s">
        <v>15</v>
      </c>
      <c r="B157" s="24" t="s">
        <v>13</v>
      </c>
      <c r="C157" s="5"/>
      <c r="D157" s="3"/>
      <c r="E157" s="24" t="s">
        <v>205</v>
      </c>
      <c r="F157" s="3" t="s">
        <v>15</v>
      </c>
      <c r="G157" s="3"/>
    </row>
    <row r="158" spans="1:7" ht="90">
      <c r="A158" s="3" t="s">
        <v>15</v>
      </c>
      <c r="B158" s="24" t="s">
        <v>13</v>
      </c>
      <c r="C158" s="5"/>
      <c r="D158" s="3"/>
      <c r="E158" s="24" t="s">
        <v>206</v>
      </c>
      <c r="F158" s="3" t="s">
        <v>15</v>
      </c>
      <c r="G158" s="3"/>
    </row>
    <row r="159" spans="1:7" ht="45">
      <c r="A159" s="3" t="s">
        <v>15</v>
      </c>
      <c r="B159" s="24" t="s">
        <v>13</v>
      </c>
      <c r="C159" s="5"/>
      <c r="D159" s="3"/>
      <c r="E159" s="24" t="s">
        <v>207</v>
      </c>
      <c r="F159" s="3" t="s">
        <v>15</v>
      </c>
      <c r="G159" s="3"/>
    </row>
    <row r="160" spans="1:7" ht="45">
      <c r="A160" s="3" t="s">
        <v>15</v>
      </c>
      <c r="B160" s="24" t="s">
        <v>13</v>
      </c>
      <c r="C160" s="5"/>
      <c r="D160" s="3"/>
      <c r="E160" s="24" t="s">
        <v>208</v>
      </c>
      <c r="F160" s="3" t="s">
        <v>15</v>
      </c>
      <c r="G160" s="3"/>
    </row>
    <row r="161" spans="1:7" ht="30">
      <c r="A161" s="3" t="s">
        <v>15</v>
      </c>
      <c r="B161" s="24" t="s">
        <v>13</v>
      </c>
      <c r="C161" s="5"/>
      <c r="D161" s="3"/>
      <c r="E161" s="24" t="s">
        <v>209</v>
      </c>
      <c r="F161" s="3" t="s">
        <v>15</v>
      </c>
      <c r="G161" s="3"/>
    </row>
    <row r="162" spans="1:7" ht="30">
      <c r="A162" s="3" t="s">
        <v>15</v>
      </c>
      <c r="B162" s="24" t="s">
        <v>13</v>
      </c>
      <c r="C162" s="5"/>
      <c r="D162" s="3"/>
      <c r="E162" s="24" t="s">
        <v>210</v>
      </c>
      <c r="F162" s="3" t="s">
        <v>15</v>
      </c>
      <c r="G162" s="3"/>
    </row>
    <row r="163" spans="1:7" ht="30">
      <c r="A163" s="3" t="s">
        <v>15</v>
      </c>
      <c r="B163" s="24" t="s">
        <v>13</v>
      </c>
      <c r="C163" s="5"/>
      <c r="D163" s="3"/>
      <c r="E163" s="24" t="s">
        <v>211</v>
      </c>
      <c r="F163" s="3" t="s">
        <v>15</v>
      </c>
      <c r="G163" s="3"/>
    </row>
    <row r="164" spans="1:7">
      <c r="A164" s="3" t="s">
        <v>15</v>
      </c>
      <c r="B164" s="24" t="s">
        <v>13</v>
      </c>
      <c r="C164" s="5"/>
      <c r="D164" s="3"/>
      <c r="E164" s="24" t="s">
        <v>212</v>
      </c>
      <c r="F164" s="3" t="s">
        <v>15</v>
      </c>
      <c r="G164" s="3"/>
    </row>
    <row r="165" spans="1:7" ht="30">
      <c r="A165" s="3" t="s">
        <v>15</v>
      </c>
      <c r="B165" s="24" t="s">
        <v>13</v>
      </c>
      <c r="C165" s="5"/>
      <c r="D165" s="3"/>
      <c r="E165" s="24" t="s">
        <v>213</v>
      </c>
      <c r="F165" s="3" t="s">
        <v>15</v>
      </c>
      <c r="G165" s="3"/>
    </row>
    <row r="166" spans="1:7" ht="45">
      <c r="A166" s="3" t="s">
        <v>15</v>
      </c>
      <c r="B166" s="24" t="s">
        <v>13</v>
      </c>
      <c r="C166" s="5"/>
      <c r="D166" s="3"/>
      <c r="E166" s="24" t="s">
        <v>214</v>
      </c>
      <c r="F166" s="3" t="s">
        <v>15</v>
      </c>
      <c r="G166" s="3"/>
    </row>
    <row r="167" spans="1:7" ht="30">
      <c r="A167" s="3" t="s">
        <v>15</v>
      </c>
      <c r="B167" s="24" t="s">
        <v>13</v>
      </c>
      <c r="C167" s="5"/>
      <c r="D167" s="3"/>
      <c r="E167" s="24" t="s">
        <v>215</v>
      </c>
      <c r="F167" s="3" t="s">
        <v>15</v>
      </c>
      <c r="G167" s="3"/>
    </row>
    <row r="168" spans="1:7" ht="45">
      <c r="A168" s="3" t="s">
        <v>15</v>
      </c>
      <c r="B168" s="24" t="s">
        <v>13</v>
      </c>
      <c r="C168" s="5"/>
      <c r="D168" s="3"/>
      <c r="E168" s="24" t="s">
        <v>216</v>
      </c>
      <c r="F168" s="3" t="s">
        <v>15</v>
      </c>
      <c r="G168" s="3"/>
    </row>
    <row r="169" spans="1:7" ht="45">
      <c r="A169" s="3" t="s">
        <v>15</v>
      </c>
      <c r="B169" s="24" t="s">
        <v>13</v>
      </c>
      <c r="C169" s="5"/>
      <c r="D169" s="3"/>
      <c r="E169" s="24" t="s">
        <v>217</v>
      </c>
      <c r="F169" s="3" t="s">
        <v>15</v>
      </c>
      <c r="G169" s="3"/>
    </row>
    <row r="170" spans="1:7" ht="30">
      <c r="A170" s="3" t="s">
        <v>15</v>
      </c>
      <c r="B170" s="24" t="s">
        <v>13</v>
      </c>
      <c r="C170" s="5"/>
      <c r="D170" s="3"/>
      <c r="E170" s="24" t="s">
        <v>218</v>
      </c>
      <c r="F170" s="3" t="s">
        <v>15</v>
      </c>
      <c r="G170" s="3"/>
    </row>
    <row r="171" spans="1:7" ht="30">
      <c r="A171" s="3" t="s">
        <v>15</v>
      </c>
      <c r="B171" s="24" t="s">
        <v>13</v>
      </c>
      <c r="C171" s="5"/>
      <c r="D171" s="3"/>
      <c r="E171" s="24" t="s">
        <v>219</v>
      </c>
      <c r="F171" s="3" t="s">
        <v>15</v>
      </c>
      <c r="G171" s="3"/>
    </row>
    <row r="172" spans="1:7" ht="30">
      <c r="A172" s="3" t="s">
        <v>15</v>
      </c>
      <c r="B172" s="24" t="s">
        <v>13</v>
      </c>
      <c r="C172" s="5"/>
      <c r="D172" s="3"/>
      <c r="E172" s="24" t="s">
        <v>220</v>
      </c>
      <c r="F172" s="3" t="s">
        <v>15</v>
      </c>
      <c r="G172" s="3"/>
    </row>
    <row r="173" spans="1:7" ht="30">
      <c r="A173" s="3" t="s">
        <v>15</v>
      </c>
      <c r="B173" s="24" t="s">
        <v>13</v>
      </c>
      <c r="C173" s="5"/>
      <c r="D173" s="3"/>
      <c r="E173" s="24" t="s">
        <v>221</v>
      </c>
      <c r="F173" s="3" t="s">
        <v>15</v>
      </c>
      <c r="G173" s="3"/>
    </row>
    <row r="174" spans="1:7" ht="30">
      <c r="A174" s="3" t="s">
        <v>15</v>
      </c>
      <c r="B174" s="24" t="s">
        <v>13</v>
      </c>
      <c r="C174" s="5"/>
      <c r="D174" s="3"/>
      <c r="E174" s="24" t="s">
        <v>222</v>
      </c>
      <c r="F174" s="3" t="s">
        <v>15</v>
      </c>
      <c r="G174" s="3"/>
    </row>
    <row r="175" spans="1:7">
      <c r="A175" s="3" t="s">
        <v>15</v>
      </c>
      <c r="B175" s="24" t="s">
        <v>13</v>
      </c>
      <c r="C175" s="5"/>
      <c r="D175" s="3"/>
      <c r="E175" s="24" t="s">
        <v>223</v>
      </c>
      <c r="F175" s="3" t="s">
        <v>15</v>
      </c>
      <c r="G175" s="3"/>
    </row>
    <row r="176" spans="1:7" ht="30">
      <c r="A176" s="3" t="s">
        <v>15</v>
      </c>
      <c r="B176" s="24" t="s">
        <v>13</v>
      </c>
      <c r="C176" s="5"/>
      <c r="D176" s="3"/>
      <c r="E176" s="24" t="s">
        <v>224</v>
      </c>
      <c r="F176" s="3" t="s">
        <v>15</v>
      </c>
      <c r="G176" s="3"/>
    </row>
    <row r="177" spans="1:7" ht="30">
      <c r="A177" s="3" t="s">
        <v>15</v>
      </c>
      <c r="B177" s="24" t="s">
        <v>13</v>
      </c>
      <c r="C177" s="5"/>
      <c r="D177" s="3"/>
      <c r="E177" s="24" t="s">
        <v>225</v>
      </c>
      <c r="F177" s="3" t="s">
        <v>15</v>
      </c>
      <c r="G177" s="3"/>
    </row>
    <row r="178" spans="1:7">
      <c r="A178" s="3" t="s">
        <v>15</v>
      </c>
      <c r="B178" s="24" t="s">
        <v>13</v>
      </c>
      <c r="C178" s="5"/>
      <c r="D178" s="3"/>
      <c r="E178" s="24" t="s">
        <v>226</v>
      </c>
      <c r="F178" s="3" t="s">
        <v>15</v>
      </c>
      <c r="G178" s="3"/>
    </row>
    <row r="179" spans="1:7" ht="30">
      <c r="A179" s="3" t="s">
        <v>15</v>
      </c>
      <c r="B179" s="24" t="s">
        <v>13</v>
      </c>
      <c r="C179" s="5"/>
      <c r="D179" s="3"/>
      <c r="E179" s="24" t="s">
        <v>227</v>
      </c>
      <c r="F179" s="3" t="s">
        <v>15</v>
      </c>
      <c r="G179" s="3"/>
    </row>
    <row r="180" spans="1:7" ht="30">
      <c r="A180" s="3" t="s">
        <v>15</v>
      </c>
      <c r="B180" s="24" t="s">
        <v>13</v>
      </c>
      <c r="C180" s="5"/>
      <c r="D180" s="3"/>
      <c r="E180" s="24" t="s">
        <v>228</v>
      </c>
      <c r="F180" s="3" t="s">
        <v>15</v>
      </c>
      <c r="G180" s="3"/>
    </row>
    <row r="181" spans="1:7" ht="30">
      <c r="A181" s="3" t="s">
        <v>15</v>
      </c>
      <c r="B181" s="24" t="s">
        <v>13</v>
      </c>
      <c r="C181" s="5"/>
      <c r="D181" s="3"/>
      <c r="E181" s="24" t="s">
        <v>229</v>
      </c>
      <c r="F181" s="3" t="s">
        <v>15</v>
      </c>
      <c r="G181" s="3"/>
    </row>
    <row r="182" spans="1:7" ht="45">
      <c r="A182" s="3" t="s">
        <v>15</v>
      </c>
      <c r="B182" s="24" t="s">
        <v>13</v>
      </c>
      <c r="C182" s="5"/>
      <c r="D182" s="3"/>
      <c r="E182" s="24" t="s">
        <v>230</v>
      </c>
      <c r="F182" s="3" t="s">
        <v>15</v>
      </c>
      <c r="G182" s="3"/>
    </row>
    <row r="183" spans="1:7" ht="30">
      <c r="A183" s="3" t="s">
        <v>15</v>
      </c>
      <c r="B183" s="24" t="s">
        <v>13</v>
      </c>
      <c r="C183" s="5"/>
      <c r="D183" s="3"/>
      <c r="E183" s="24" t="s">
        <v>231</v>
      </c>
      <c r="F183" s="3" t="s">
        <v>15</v>
      </c>
      <c r="G183" s="3"/>
    </row>
    <row r="184" spans="1:7" ht="45">
      <c r="A184" s="3" t="s">
        <v>15</v>
      </c>
      <c r="B184" s="24" t="s">
        <v>13</v>
      </c>
      <c r="C184" s="5"/>
      <c r="D184" s="3"/>
      <c r="E184" s="24" t="s">
        <v>232</v>
      </c>
      <c r="F184" s="3" t="s">
        <v>15</v>
      </c>
      <c r="G184" s="3"/>
    </row>
    <row r="185" spans="1:7" ht="30">
      <c r="A185" s="3" t="s">
        <v>15</v>
      </c>
      <c r="B185" s="24" t="s">
        <v>13</v>
      </c>
      <c r="C185" s="5"/>
      <c r="D185" s="3"/>
      <c r="E185" s="24" t="s">
        <v>233</v>
      </c>
      <c r="F185" s="3" t="s">
        <v>15</v>
      </c>
      <c r="G185" s="3"/>
    </row>
    <row r="186" spans="1:7" ht="30">
      <c r="A186" s="3" t="s">
        <v>15</v>
      </c>
      <c r="B186" s="24" t="s">
        <v>13</v>
      </c>
      <c r="C186" s="5"/>
      <c r="D186" s="3"/>
      <c r="E186" s="24" t="s">
        <v>234</v>
      </c>
      <c r="F186" s="3" t="s">
        <v>15</v>
      </c>
      <c r="G186" s="3"/>
    </row>
    <row r="187" spans="1:7" ht="30">
      <c r="A187" s="3" t="s">
        <v>15</v>
      </c>
      <c r="B187" s="24" t="s">
        <v>13</v>
      </c>
      <c r="C187" s="5"/>
      <c r="D187" s="3"/>
      <c r="E187" s="24" t="s">
        <v>235</v>
      </c>
      <c r="F187" s="3" t="s">
        <v>15</v>
      </c>
      <c r="G187" s="3"/>
    </row>
    <row r="188" spans="1:7" ht="30">
      <c r="A188" s="3" t="s">
        <v>15</v>
      </c>
      <c r="B188" s="24" t="s">
        <v>13</v>
      </c>
      <c r="C188" s="5"/>
      <c r="D188" s="3"/>
      <c r="E188" s="24" t="s">
        <v>236</v>
      </c>
      <c r="F188" s="3" t="s">
        <v>15</v>
      </c>
      <c r="G188" s="3"/>
    </row>
    <row r="189" spans="1:7" ht="90">
      <c r="A189" s="3" t="s">
        <v>15</v>
      </c>
      <c r="B189" s="24" t="s">
        <v>13</v>
      </c>
      <c r="C189" s="5"/>
      <c r="D189" s="3"/>
      <c r="E189" s="24" t="s">
        <v>237</v>
      </c>
      <c r="F189" s="3" t="s">
        <v>15</v>
      </c>
      <c r="G189" s="3"/>
    </row>
    <row r="190" spans="1:7" ht="30">
      <c r="A190" s="3" t="s">
        <v>15</v>
      </c>
      <c r="B190" s="24" t="s">
        <v>13</v>
      </c>
      <c r="C190" s="5"/>
      <c r="D190" s="3"/>
      <c r="E190" s="24" t="s">
        <v>238</v>
      </c>
      <c r="F190" s="3" t="s">
        <v>15</v>
      </c>
      <c r="G190" s="3"/>
    </row>
    <row r="191" spans="1:7" ht="90">
      <c r="A191" s="3" t="s">
        <v>15</v>
      </c>
      <c r="B191" s="24" t="s">
        <v>13</v>
      </c>
      <c r="C191" s="5"/>
      <c r="D191" s="3"/>
      <c r="E191" s="24" t="s">
        <v>239</v>
      </c>
      <c r="F191" s="3" t="s">
        <v>15</v>
      </c>
      <c r="G191" s="3"/>
    </row>
    <row r="192" spans="1:7" ht="30">
      <c r="A192" s="3" t="s">
        <v>15</v>
      </c>
      <c r="B192" s="24" t="s">
        <v>13</v>
      </c>
      <c r="C192" s="5"/>
      <c r="D192" s="3"/>
      <c r="E192" s="24" t="s">
        <v>240</v>
      </c>
      <c r="F192" s="3" t="s">
        <v>15</v>
      </c>
      <c r="G192" s="3"/>
    </row>
    <row r="193" spans="1:7" ht="30">
      <c r="A193" s="3" t="s">
        <v>15</v>
      </c>
      <c r="B193" s="24" t="s">
        <v>13</v>
      </c>
      <c r="C193" s="5"/>
      <c r="D193" s="3"/>
      <c r="E193" s="24" t="s">
        <v>241</v>
      </c>
      <c r="F193" s="3" t="s">
        <v>15</v>
      </c>
      <c r="G193" s="3"/>
    </row>
    <row r="194" spans="1:7" ht="30">
      <c r="A194" s="3" t="s">
        <v>15</v>
      </c>
      <c r="B194" s="24" t="s">
        <v>13</v>
      </c>
      <c r="C194" s="5"/>
      <c r="D194" s="3"/>
      <c r="E194" s="24" t="s">
        <v>242</v>
      </c>
      <c r="F194" s="3" t="s">
        <v>15</v>
      </c>
      <c r="G194" s="3"/>
    </row>
    <row r="195" spans="1:7" ht="30">
      <c r="A195" s="3" t="s">
        <v>15</v>
      </c>
      <c r="B195" s="24" t="s">
        <v>13</v>
      </c>
      <c r="C195" s="5"/>
      <c r="D195" s="3"/>
      <c r="E195" s="24" t="s">
        <v>243</v>
      </c>
      <c r="F195" s="3" t="s">
        <v>15</v>
      </c>
      <c r="G195" s="3"/>
    </row>
    <row r="196" spans="1:7" ht="30">
      <c r="A196" s="3" t="s">
        <v>15</v>
      </c>
      <c r="B196" s="24" t="s">
        <v>13</v>
      </c>
      <c r="C196" s="5"/>
      <c r="D196" s="3"/>
      <c r="E196" s="24" t="s">
        <v>244</v>
      </c>
      <c r="F196" s="3" t="s">
        <v>15</v>
      </c>
      <c r="G196" s="3"/>
    </row>
    <row r="197" spans="1:7" ht="30">
      <c r="A197" s="3" t="s">
        <v>15</v>
      </c>
      <c r="B197" s="24" t="s">
        <v>13</v>
      </c>
      <c r="C197" s="5"/>
      <c r="D197" s="3"/>
      <c r="E197" s="24" t="s">
        <v>245</v>
      </c>
      <c r="F197" s="3" t="s">
        <v>15</v>
      </c>
      <c r="G197" s="3"/>
    </row>
    <row r="198" spans="1:7" ht="30">
      <c r="A198" s="3" t="s">
        <v>15</v>
      </c>
      <c r="B198" s="24" t="s">
        <v>13</v>
      </c>
      <c r="C198" s="5"/>
      <c r="D198" s="3"/>
      <c r="E198" s="24" t="s">
        <v>246</v>
      </c>
      <c r="F198" s="3" t="s">
        <v>15</v>
      </c>
      <c r="G198" s="3"/>
    </row>
    <row r="199" spans="1:7" ht="45">
      <c r="A199" s="3" t="s">
        <v>15</v>
      </c>
      <c r="B199" s="24" t="s">
        <v>13</v>
      </c>
      <c r="C199" s="5"/>
      <c r="D199" s="3"/>
      <c r="E199" s="24" t="s">
        <v>247</v>
      </c>
      <c r="F199" s="3" t="s">
        <v>15</v>
      </c>
      <c r="G199" s="3"/>
    </row>
    <row r="200" spans="1:7">
      <c r="A200" s="3" t="s">
        <v>15</v>
      </c>
      <c r="B200" s="24" t="s">
        <v>13</v>
      </c>
      <c r="C200" s="5"/>
      <c r="D200" s="3"/>
      <c r="E200" s="24" t="s">
        <v>248</v>
      </c>
      <c r="F200" s="3" t="s">
        <v>15</v>
      </c>
      <c r="G200" s="3"/>
    </row>
    <row r="201" spans="1:7" ht="75">
      <c r="A201" s="3" t="s">
        <v>15</v>
      </c>
      <c r="B201" s="24" t="s">
        <v>13</v>
      </c>
      <c r="C201" s="5"/>
      <c r="D201" s="3"/>
      <c r="E201" s="24" t="s">
        <v>249</v>
      </c>
      <c r="F201" s="3" t="s">
        <v>15</v>
      </c>
      <c r="G201" s="3"/>
    </row>
    <row r="202" spans="1:7" ht="30">
      <c r="A202" s="3" t="s">
        <v>15</v>
      </c>
      <c r="B202" s="24" t="s">
        <v>13</v>
      </c>
      <c r="C202" s="5"/>
      <c r="D202" s="3"/>
      <c r="E202" s="24" t="s">
        <v>250</v>
      </c>
      <c r="F202" s="3" t="s">
        <v>15</v>
      </c>
      <c r="G202" s="3"/>
    </row>
    <row r="203" spans="1:7">
      <c r="A203" s="3" t="s">
        <v>15</v>
      </c>
      <c r="B203" s="24" t="s">
        <v>13</v>
      </c>
      <c r="C203" s="5"/>
      <c r="D203" s="3"/>
      <c r="E203" s="24" t="s">
        <v>251</v>
      </c>
      <c r="F203" s="3" t="s">
        <v>15</v>
      </c>
      <c r="G203" s="3"/>
    </row>
    <row r="204" spans="1:7" ht="30">
      <c r="A204" s="3" t="s">
        <v>15</v>
      </c>
      <c r="B204" s="24" t="s">
        <v>13</v>
      </c>
      <c r="C204" s="5"/>
      <c r="D204" s="3"/>
      <c r="E204" s="24" t="s">
        <v>252</v>
      </c>
      <c r="F204" s="3" t="s">
        <v>15</v>
      </c>
      <c r="G204" s="3"/>
    </row>
    <row r="205" spans="1:7" ht="45">
      <c r="A205" s="3" t="s">
        <v>15</v>
      </c>
      <c r="B205" s="24" t="s">
        <v>13</v>
      </c>
      <c r="C205" s="5"/>
      <c r="D205" s="3"/>
      <c r="E205" s="24" t="s">
        <v>253</v>
      </c>
      <c r="F205" s="3" t="s">
        <v>15</v>
      </c>
      <c r="G205" s="3"/>
    </row>
    <row r="206" spans="1:7" ht="30">
      <c r="A206" s="3" t="s">
        <v>15</v>
      </c>
      <c r="B206" s="24" t="s">
        <v>13</v>
      </c>
      <c r="C206" s="5"/>
      <c r="D206" s="3"/>
      <c r="E206" s="24" t="s">
        <v>254</v>
      </c>
      <c r="F206" s="3" t="s">
        <v>15</v>
      </c>
      <c r="G206" s="3"/>
    </row>
    <row r="207" spans="1:7" ht="30">
      <c r="A207" s="3" t="s">
        <v>15</v>
      </c>
      <c r="B207" s="24" t="s">
        <v>13</v>
      </c>
      <c r="C207" s="5"/>
      <c r="D207" s="3"/>
      <c r="E207" s="24" t="s">
        <v>255</v>
      </c>
      <c r="F207" s="3" t="s">
        <v>15</v>
      </c>
      <c r="G207" s="3"/>
    </row>
    <row r="208" spans="1:7" ht="30">
      <c r="A208" s="3" t="s">
        <v>15</v>
      </c>
      <c r="B208" s="24" t="s">
        <v>13</v>
      </c>
      <c r="C208" s="5"/>
      <c r="D208" s="3"/>
      <c r="E208" s="24" t="s">
        <v>256</v>
      </c>
      <c r="F208" s="3" t="s">
        <v>15</v>
      </c>
      <c r="G208" s="3"/>
    </row>
    <row r="209" spans="1:7" ht="30">
      <c r="A209" s="3" t="s">
        <v>15</v>
      </c>
      <c r="B209" s="24" t="s">
        <v>13</v>
      </c>
      <c r="C209" s="5"/>
      <c r="D209" s="3"/>
      <c r="E209" s="24" t="s">
        <v>257</v>
      </c>
      <c r="F209" s="3" t="s">
        <v>15</v>
      </c>
      <c r="G209" s="3"/>
    </row>
    <row r="210" spans="1:7">
      <c r="A210" s="3" t="s">
        <v>15</v>
      </c>
      <c r="B210" s="24" t="s">
        <v>13</v>
      </c>
      <c r="C210" s="5"/>
      <c r="D210" s="3"/>
      <c r="E210" s="24" t="s">
        <v>258</v>
      </c>
      <c r="F210" s="3" t="s">
        <v>15</v>
      </c>
      <c r="G210" s="3"/>
    </row>
    <row r="211" spans="1:7">
      <c r="A211" s="3" t="s">
        <v>15</v>
      </c>
      <c r="B211" s="24" t="s">
        <v>13</v>
      </c>
      <c r="C211" s="5"/>
      <c r="D211" s="3"/>
      <c r="E211" s="24" t="s">
        <v>259</v>
      </c>
      <c r="F211" s="3" t="s">
        <v>15</v>
      </c>
      <c r="G211" s="3"/>
    </row>
    <row r="212" spans="1:7" ht="45">
      <c r="A212" s="3" t="s">
        <v>15</v>
      </c>
      <c r="B212" s="24" t="s">
        <v>13</v>
      </c>
      <c r="C212" s="5"/>
      <c r="D212" s="3"/>
      <c r="E212" s="24" t="s">
        <v>260</v>
      </c>
      <c r="F212" s="3" t="s">
        <v>15</v>
      </c>
      <c r="G212" s="3"/>
    </row>
    <row r="213" spans="1:7" ht="30">
      <c r="A213" s="3" t="s">
        <v>15</v>
      </c>
      <c r="B213" s="24" t="s">
        <v>13</v>
      </c>
      <c r="C213" s="5"/>
      <c r="D213" s="3"/>
      <c r="E213" s="24" t="s">
        <v>261</v>
      </c>
      <c r="F213" s="3" t="s">
        <v>15</v>
      </c>
      <c r="G213" s="3"/>
    </row>
    <row r="214" spans="1:7">
      <c r="A214" s="3" t="s">
        <v>15</v>
      </c>
      <c r="B214" s="24" t="s">
        <v>13</v>
      </c>
      <c r="C214" s="5"/>
      <c r="D214" s="3"/>
      <c r="E214" s="24" t="s">
        <v>262</v>
      </c>
      <c r="F214" s="3" t="s">
        <v>15</v>
      </c>
      <c r="G214" s="3"/>
    </row>
    <row r="215" spans="1:7" ht="45">
      <c r="A215" s="3" t="s">
        <v>15</v>
      </c>
      <c r="B215" s="24" t="s">
        <v>13</v>
      </c>
      <c r="C215" s="5"/>
      <c r="D215" s="3"/>
      <c r="E215" s="24" t="s">
        <v>263</v>
      </c>
      <c r="F215" s="3" t="s">
        <v>15</v>
      </c>
      <c r="G215" s="3"/>
    </row>
    <row r="216" spans="1:7">
      <c r="A216" s="3" t="s">
        <v>15</v>
      </c>
      <c r="B216" s="24" t="s">
        <v>13</v>
      </c>
      <c r="C216" s="5"/>
      <c r="D216" s="3"/>
      <c r="E216" s="24" t="s">
        <v>264</v>
      </c>
      <c r="F216" s="3" t="s">
        <v>15</v>
      </c>
      <c r="G216" s="3"/>
    </row>
    <row r="217" spans="1:7" ht="30">
      <c r="A217" s="3" t="s">
        <v>15</v>
      </c>
      <c r="B217" s="24" t="s">
        <v>13</v>
      </c>
      <c r="C217" s="5"/>
      <c r="D217" s="3"/>
      <c r="E217" s="24" t="s">
        <v>265</v>
      </c>
      <c r="F217" s="3" t="s">
        <v>15</v>
      </c>
      <c r="G217" s="3"/>
    </row>
    <row r="218" spans="1:7" ht="30">
      <c r="A218" s="3" t="s">
        <v>15</v>
      </c>
      <c r="B218" s="24" t="s">
        <v>13</v>
      </c>
      <c r="C218" s="5"/>
      <c r="D218" s="3"/>
      <c r="E218" s="24" t="s">
        <v>266</v>
      </c>
      <c r="F218" s="3" t="s">
        <v>15</v>
      </c>
      <c r="G218" s="3"/>
    </row>
    <row r="219" spans="1:7">
      <c r="A219" s="3" t="s">
        <v>15</v>
      </c>
      <c r="B219" s="24" t="s">
        <v>13</v>
      </c>
      <c r="C219" s="5"/>
      <c r="D219" s="3"/>
      <c r="E219" s="24" t="s">
        <v>267</v>
      </c>
      <c r="F219" s="3" t="s">
        <v>15</v>
      </c>
      <c r="G219" s="3"/>
    </row>
    <row r="220" spans="1:7" ht="30">
      <c r="A220" s="3" t="s">
        <v>15</v>
      </c>
      <c r="B220" s="24" t="s">
        <v>13</v>
      </c>
      <c r="C220" s="5"/>
      <c r="D220" s="3"/>
      <c r="E220" s="24" t="s">
        <v>268</v>
      </c>
      <c r="F220" s="3" t="s">
        <v>15</v>
      </c>
      <c r="G220" s="3"/>
    </row>
    <row r="221" spans="1:7" ht="30">
      <c r="A221" s="3" t="s">
        <v>15</v>
      </c>
      <c r="B221" s="24" t="s">
        <v>13</v>
      </c>
      <c r="C221" s="5"/>
      <c r="D221" s="3"/>
      <c r="E221" s="24" t="s">
        <v>269</v>
      </c>
      <c r="F221" s="3" t="s">
        <v>15</v>
      </c>
      <c r="G221" s="3"/>
    </row>
    <row r="222" spans="1:7" ht="30">
      <c r="A222" s="3" t="s">
        <v>15</v>
      </c>
      <c r="B222" s="24" t="s">
        <v>13</v>
      </c>
      <c r="C222" s="5"/>
      <c r="D222" s="3"/>
      <c r="E222" s="24" t="s">
        <v>270</v>
      </c>
      <c r="F222" s="3" t="s">
        <v>15</v>
      </c>
      <c r="G222" s="3"/>
    </row>
    <row r="223" spans="1:7" ht="30">
      <c r="A223" s="3" t="s">
        <v>15</v>
      </c>
      <c r="B223" s="24" t="s">
        <v>13</v>
      </c>
      <c r="C223" s="5"/>
      <c r="D223" s="3"/>
      <c r="E223" s="24" t="s">
        <v>271</v>
      </c>
      <c r="F223" s="3" t="s">
        <v>15</v>
      </c>
      <c r="G223" s="3"/>
    </row>
    <row r="224" spans="1:7" ht="30">
      <c r="A224" s="3" t="s">
        <v>15</v>
      </c>
      <c r="B224" s="24" t="s">
        <v>13</v>
      </c>
      <c r="C224" s="5"/>
      <c r="D224" s="3"/>
      <c r="E224" s="24" t="s">
        <v>272</v>
      </c>
      <c r="F224" s="3" t="s">
        <v>15</v>
      </c>
      <c r="G224" s="3"/>
    </row>
    <row r="225" spans="1:7" ht="30">
      <c r="A225" s="3" t="s">
        <v>15</v>
      </c>
      <c r="B225" s="24" t="s">
        <v>13</v>
      </c>
      <c r="C225" s="5"/>
      <c r="D225" s="3"/>
      <c r="E225" s="24" t="s">
        <v>273</v>
      </c>
      <c r="F225" s="3" t="s">
        <v>15</v>
      </c>
      <c r="G225" s="3"/>
    </row>
    <row r="226" spans="1:7" ht="30">
      <c r="A226" s="3" t="s">
        <v>15</v>
      </c>
      <c r="B226" s="24" t="s">
        <v>13</v>
      </c>
      <c r="C226" s="5"/>
      <c r="D226" s="3"/>
      <c r="E226" s="24" t="s">
        <v>274</v>
      </c>
      <c r="F226" s="3" t="s">
        <v>15</v>
      </c>
      <c r="G226" s="3"/>
    </row>
    <row r="227" spans="1:7" ht="30">
      <c r="A227" s="3" t="s">
        <v>15</v>
      </c>
      <c r="B227" s="24" t="s">
        <v>13</v>
      </c>
      <c r="C227" s="5"/>
      <c r="D227" s="3"/>
      <c r="E227" s="24" t="s">
        <v>275</v>
      </c>
      <c r="F227" s="3" t="s">
        <v>15</v>
      </c>
      <c r="G227" s="3"/>
    </row>
    <row r="228" spans="1:7" ht="60">
      <c r="A228" s="3" t="s">
        <v>15</v>
      </c>
      <c r="B228" s="24" t="s">
        <v>13</v>
      </c>
      <c r="C228" s="5"/>
      <c r="D228" s="3"/>
      <c r="E228" s="24" t="s">
        <v>276</v>
      </c>
      <c r="F228" s="3" t="s">
        <v>15</v>
      </c>
      <c r="G228" s="3"/>
    </row>
    <row r="229" spans="1:7" ht="30">
      <c r="A229" s="3" t="s">
        <v>15</v>
      </c>
      <c r="B229" s="24" t="s">
        <v>13</v>
      </c>
      <c r="C229" s="5"/>
      <c r="D229" s="3"/>
      <c r="E229" s="24" t="s">
        <v>277</v>
      </c>
      <c r="F229" s="3" t="s">
        <v>15</v>
      </c>
      <c r="G229" s="3"/>
    </row>
    <row r="230" spans="1:7" ht="30">
      <c r="A230" s="3" t="s">
        <v>15</v>
      </c>
      <c r="B230" s="24" t="s">
        <v>13</v>
      </c>
      <c r="C230" s="5"/>
      <c r="D230" s="3"/>
      <c r="E230" s="24" t="s">
        <v>278</v>
      </c>
      <c r="F230" s="3" t="s">
        <v>15</v>
      </c>
      <c r="G230" s="3"/>
    </row>
    <row r="231" spans="1:7" ht="30">
      <c r="A231" s="3" t="s">
        <v>15</v>
      </c>
      <c r="B231" s="24" t="s">
        <v>13</v>
      </c>
      <c r="C231" s="5"/>
      <c r="D231" s="3"/>
      <c r="E231" s="24" t="s">
        <v>279</v>
      </c>
      <c r="F231" s="3" t="s">
        <v>15</v>
      </c>
      <c r="G231" s="3"/>
    </row>
    <row r="232" spans="1:7" ht="30">
      <c r="A232" s="3" t="s">
        <v>15</v>
      </c>
      <c r="B232" s="24" t="s">
        <v>13</v>
      </c>
      <c r="C232" s="5"/>
      <c r="D232" s="3"/>
      <c r="E232" s="24" t="s">
        <v>280</v>
      </c>
      <c r="F232" s="3" t="s">
        <v>15</v>
      </c>
      <c r="G232" s="3"/>
    </row>
    <row r="233" spans="1:7" ht="30">
      <c r="A233" s="3" t="s">
        <v>15</v>
      </c>
      <c r="B233" s="24" t="s">
        <v>13</v>
      </c>
      <c r="C233" s="5"/>
      <c r="D233" s="3"/>
      <c r="E233" s="24" t="s">
        <v>281</v>
      </c>
      <c r="F233" s="3" t="s">
        <v>15</v>
      </c>
      <c r="G233" s="3"/>
    </row>
    <row r="234" spans="1:7" ht="30">
      <c r="A234" s="3" t="s">
        <v>15</v>
      </c>
      <c r="B234" s="24" t="s">
        <v>13</v>
      </c>
      <c r="C234" s="5"/>
      <c r="D234" s="3"/>
      <c r="E234" s="24" t="s">
        <v>282</v>
      </c>
      <c r="F234" s="3" t="s">
        <v>15</v>
      </c>
      <c r="G234" s="3"/>
    </row>
    <row r="235" spans="1:7" ht="30">
      <c r="A235" s="3" t="s">
        <v>15</v>
      </c>
      <c r="B235" s="24" t="s">
        <v>13</v>
      </c>
      <c r="C235" s="5"/>
      <c r="D235" s="3"/>
      <c r="E235" s="24" t="s">
        <v>283</v>
      </c>
      <c r="F235" s="3" t="s">
        <v>15</v>
      </c>
      <c r="G235" s="3"/>
    </row>
    <row r="236" spans="1:7">
      <c r="A236" s="3" t="s">
        <v>15</v>
      </c>
      <c r="B236" s="24" t="s">
        <v>13</v>
      </c>
      <c r="C236" s="5"/>
      <c r="D236" s="3"/>
      <c r="E236" s="24" t="s">
        <v>284</v>
      </c>
      <c r="F236" s="3" t="s">
        <v>15</v>
      </c>
      <c r="G236" s="3"/>
    </row>
    <row r="237" spans="1:7">
      <c r="A237" s="3" t="s">
        <v>15</v>
      </c>
      <c r="B237" s="24" t="s">
        <v>13</v>
      </c>
      <c r="C237" s="5"/>
      <c r="D237" s="3"/>
      <c r="E237" s="24" t="s">
        <v>285</v>
      </c>
      <c r="F237" s="3" t="s">
        <v>15</v>
      </c>
      <c r="G237" s="3"/>
    </row>
    <row r="238" spans="1:7" ht="75">
      <c r="A238" s="3" t="s">
        <v>15</v>
      </c>
      <c r="B238" s="24" t="s">
        <v>13</v>
      </c>
      <c r="C238" s="5"/>
      <c r="D238" s="3"/>
      <c r="E238" s="24" t="s">
        <v>286</v>
      </c>
      <c r="F238" s="3" t="s">
        <v>15</v>
      </c>
      <c r="G238" s="3"/>
    </row>
    <row r="239" spans="1:7" ht="30">
      <c r="A239" s="3" t="s">
        <v>15</v>
      </c>
      <c r="B239" s="24" t="s">
        <v>13</v>
      </c>
      <c r="C239" s="5"/>
      <c r="D239" s="3"/>
      <c r="E239" s="24" t="s">
        <v>287</v>
      </c>
      <c r="F239" s="3" t="s">
        <v>15</v>
      </c>
      <c r="G239" s="3"/>
    </row>
    <row r="240" spans="1:7" ht="60">
      <c r="A240" s="3" t="s">
        <v>15</v>
      </c>
      <c r="B240" s="24" t="s">
        <v>13</v>
      </c>
      <c r="C240" s="5"/>
      <c r="D240" s="3"/>
      <c r="E240" s="24" t="s">
        <v>288</v>
      </c>
      <c r="F240" s="3" t="s">
        <v>15</v>
      </c>
      <c r="G240" s="3"/>
    </row>
    <row r="241" spans="1:7">
      <c r="A241" s="3" t="s">
        <v>15</v>
      </c>
      <c r="B241" s="24" t="s">
        <v>13</v>
      </c>
      <c r="C241" s="5"/>
      <c r="D241" s="3"/>
      <c r="E241" s="24" t="s">
        <v>289</v>
      </c>
      <c r="F241" s="3" t="s">
        <v>15</v>
      </c>
      <c r="G241" s="3"/>
    </row>
    <row r="242" spans="1:7" ht="60">
      <c r="A242" s="3" t="s">
        <v>15</v>
      </c>
      <c r="B242" s="24" t="s">
        <v>13</v>
      </c>
      <c r="C242" s="5"/>
      <c r="D242" s="3"/>
      <c r="E242" s="24" t="s">
        <v>290</v>
      </c>
      <c r="F242" s="3" t="s">
        <v>15</v>
      </c>
      <c r="G242" s="3"/>
    </row>
    <row r="243" spans="1:7" ht="45">
      <c r="A243" s="3" t="s">
        <v>15</v>
      </c>
      <c r="B243" s="24" t="s">
        <v>13</v>
      </c>
      <c r="C243" s="5"/>
      <c r="D243" s="3"/>
      <c r="E243" s="24" t="s">
        <v>291</v>
      </c>
      <c r="F243" s="3" t="s">
        <v>15</v>
      </c>
      <c r="G243" s="3"/>
    </row>
    <row r="244" spans="1:7" ht="45">
      <c r="A244" s="3" t="s">
        <v>15</v>
      </c>
      <c r="B244" s="24" t="s">
        <v>13</v>
      </c>
      <c r="C244" s="5"/>
      <c r="D244" s="3"/>
      <c r="E244" s="24" t="s">
        <v>292</v>
      </c>
      <c r="F244" s="3" t="s">
        <v>15</v>
      </c>
      <c r="G244" s="3"/>
    </row>
    <row r="245" spans="1:7">
      <c r="A245" s="3" t="s">
        <v>15</v>
      </c>
      <c r="B245" s="24" t="s">
        <v>13</v>
      </c>
      <c r="C245" s="5"/>
      <c r="D245" s="3"/>
      <c r="E245" s="24" t="s">
        <v>293</v>
      </c>
      <c r="F245" s="3" t="s">
        <v>15</v>
      </c>
      <c r="G245" s="3"/>
    </row>
    <row r="246" spans="1:7" ht="30">
      <c r="A246" s="3" t="s">
        <v>15</v>
      </c>
      <c r="B246" s="24" t="s">
        <v>13</v>
      </c>
      <c r="C246" s="5"/>
      <c r="D246" s="3"/>
      <c r="E246" s="24" t="s">
        <v>294</v>
      </c>
      <c r="F246" s="3" t="s">
        <v>15</v>
      </c>
      <c r="G246" s="3"/>
    </row>
    <row r="247" spans="1:7" ht="45">
      <c r="A247" s="3" t="s">
        <v>15</v>
      </c>
      <c r="B247" s="24" t="s">
        <v>13</v>
      </c>
      <c r="C247" s="5"/>
      <c r="D247" s="3"/>
      <c r="E247" s="24" t="s">
        <v>295</v>
      </c>
      <c r="F247" s="3" t="s">
        <v>15</v>
      </c>
      <c r="G247" s="3"/>
    </row>
    <row r="248" spans="1:7" ht="30">
      <c r="A248" s="3" t="s">
        <v>15</v>
      </c>
      <c r="B248" s="24" t="s">
        <v>13</v>
      </c>
      <c r="C248" s="5"/>
      <c r="D248" s="3"/>
      <c r="E248" s="24" t="s">
        <v>296</v>
      </c>
      <c r="F248" s="3" t="s">
        <v>15</v>
      </c>
      <c r="G248" s="3"/>
    </row>
    <row r="249" spans="1:7" ht="30">
      <c r="A249" s="3" t="s">
        <v>15</v>
      </c>
      <c r="B249" s="24" t="s">
        <v>13</v>
      </c>
      <c r="C249" s="5"/>
      <c r="D249" s="3"/>
      <c r="E249" s="24" t="s">
        <v>297</v>
      </c>
      <c r="F249" s="3" t="s">
        <v>15</v>
      </c>
      <c r="G249" s="3"/>
    </row>
    <row r="250" spans="1:7">
      <c r="A250" s="3" t="s">
        <v>15</v>
      </c>
      <c r="B250" s="24" t="s">
        <v>13</v>
      </c>
      <c r="C250" s="5"/>
      <c r="D250" s="3"/>
      <c r="E250" s="24" t="s">
        <v>298</v>
      </c>
      <c r="F250" s="3" t="s">
        <v>15</v>
      </c>
      <c r="G250" s="3"/>
    </row>
    <row r="251" spans="1:7">
      <c r="A251" s="3" t="s">
        <v>15</v>
      </c>
      <c r="B251" s="24" t="s">
        <v>13</v>
      </c>
      <c r="C251" s="5"/>
      <c r="D251" s="3"/>
      <c r="E251" s="24" t="s">
        <v>299</v>
      </c>
      <c r="F251" s="3" t="s">
        <v>15</v>
      </c>
      <c r="G251" s="3"/>
    </row>
    <row r="252" spans="1:7" ht="30">
      <c r="A252" s="3" t="s">
        <v>15</v>
      </c>
      <c r="B252" s="24" t="s">
        <v>13</v>
      </c>
      <c r="C252" s="5"/>
      <c r="D252" s="3"/>
      <c r="E252" s="24" t="s">
        <v>300</v>
      </c>
      <c r="F252" s="3" t="s">
        <v>15</v>
      </c>
      <c r="G252" s="3"/>
    </row>
    <row r="253" spans="1:7" ht="30">
      <c r="A253" s="3" t="s">
        <v>15</v>
      </c>
      <c r="B253" s="24" t="s">
        <v>13</v>
      </c>
      <c r="C253" s="5"/>
      <c r="D253" s="3"/>
      <c r="E253" s="24" t="s">
        <v>301</v>
      </c>
      <c r="F253" s="3" t="s">
        <v>15</v>
      </c>
      <c r="G253" s="3"/>
    </row>
    <row r="254" spans="1:7" ht="30">
      <c r="A254" s="3" t="s">
        <v>15</v>
      </c>
      <c r="B254" s="24" t="s">
        <v>13</v>
      </c>
      <c r="C254" s="5"/>
      <c r="D254" s="3"/>
      <c r="E254" s="24" t="s">
        <v>302</v>
      </c>
      <c r="F254" s="3" t="s">
        <v>15</v>
      </c>
      <c r="G254" s="3"/>
    </row>
    <row r="255" spans="1:7" ht="45">
      <c r="A255" s="3" t="s">
        <v>15</v>
      </c>
      <c r="B255" s="24" t="s">
        <v>13</v>
      </c>
      <c r="C255" s="5"/>
      <c r="D255" s="3"/>
      <c r="E255" s="24" t="s">
        <v>303</v>
      </c>
      <c r="F255" s="3" t="s">
        <v>15</v>
      </c>
      <c r="G255" s="3"/>
    </row>
    <row r="256" spans="1:7" ht="30">
      <c r="A256" s="3" t="s">
        <v>15</v>
      </c>
      <c r="B256" s="24" t="s">
        <v>13</v>
      </c>
      <c r="C256" s="5"/>
      <c r="D256" s="3"/>
      <c r="E256" s="24" t="s">
        <v>304</v>
      </c>
      <c r="F256" s="3" t="s">
        <v>15</v>
      </c>
      <c r="G256" s="3"/>
    </row>
  </sheetData>
  <mergeCells count="3">
    <mergeCell ref="A1:G1"/>
    <mergeCell ref="B2:G2"/>
    <mergeCell ref="B3:G3"/>
  </mergeCells>
  <dataValidations count="2">
    <dataValidation type="list" allowBlank="1" showInputMessage="1" showErrorMessage="1" sqref="G24" xr:uid="{23E712D9-50AE-42DE-A882-D0F1365ED273}">
      <formula1>"CDM Tool 01, CDM Tool 19, CDM Tool 21, N/A"</formula1>
    </dataValidation>
    <dataValidation type="list" allowBlank="1" showInputMessage="1" showErrorMessage="1" sqref="F5:F256 A5:A256" xr:uid="{5CCC7E71-6E90-4DB8-9B29-DFDC98C0A789}">
      <formula1>"Yes,No"</formula1>
    </dataValidation>
  </dataValidations>
  <hyperlinks>
    <hyperlink ref="B5" r:id="rId1" xr:uid="{B42BFDDD-308C-44CB-83F7-FE546F91C0ED}"/>
    <hyperlink ref="C24" r:id="rId2" xr:uid="{EB65192D-A842-4A26-9490-C0EF99EF0DE8}"/>
    <hyperlink ref="B27" r:id="rId3" xr:uid="{EF5C61E4-FE7E-4150-B2C2-14DFC2AD6A26}"/>
    <hyperlink ref="B31" r:id="rId4" xr:uid="{A27D6354-2D88-42BE-A677-22567F41D34F}"/>
    <hyperlink ref="B41" r:id="rId5" xr:uid="{A36BF0B6-6886-407E-8C0C-A2B54E8D6772}"/>
    <hyperlink ref="B62" r:id="rId6" xr:uid="{0747CE19-BBF7-433A-A6D1-0D16AFCFDE3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647F-081B-45CC-89DC-9BCB34309E95}">
  <sheetPr>
    <tabColor theme="9"/>
  </sheetPr>
  <dimension ref="A1:G9"/>
  <sheetViews>
    <sheetView workbookViewId="0">
      <selection activeCell="D13" sqref="D13"/>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400</v>
      </c>
      <c r="B1" s="52"/>
      <c r="C1" s="52"/>
      <c r="D1" s="52"/>
      <c r="E1" s="52"/>
      <c r="F1" s="52"/>
      <c r="G1" s="52"/>
    </row>
    <row r="2" spans="1:7" ht="18.75">
      <c r="A2" s="1" t="s">
        <v>1</v>
      </c>
      <c r="B2" s="53" t="s">
        <v>405</v>
      </c>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45">
      <c r="A5" s="14" t="s">
        <v>12</v>
      </c>
      <c r="B5" s="3" t="s">
        <v>326</v>
      </c>
      <c r="C5" s="3"/>
      <c r="D5" s="3"/>
      <c r="E5" s="3" t="s">
        <v>401</v>
      </c>
      <c r="F5" s="3" t="s">
        <v>15</v>
      </c>
      <c r="G5" s="15"/>
    </row>
    <row r="6" spans="1:7">
      <c r="A6" s="14" t="s">
        <v>12</v>
      </c>
      <c r="B6" s="3" t="s">
        <v>326</v>
      </c>
      <c r="C6" s="3" t="s">
        <v>16</v>
      </c>
      <c r="D6" s="3"/>
      <c r="E6" s="3" t="s">
        <v>402</v>
      </c>
      <c r="F6" s="3" t="s">
        <v>15</v>
      </c>
      <c r="G6" s="15"/>
    </row>
    <row r="7" spans="1:7">
      <c r="A7" s="14" t="s">
        <v>12</v>
      </c>
      <c r="B7" s="3" t="s">
        <v>326</v>
      </c>
      <c r="C7" s="3"/>
      <c r="D7" s="3"/>
      <c r="E7" s="3" t="s">
        <v>403</v>
      </c>
      <c r="F7" s="3" t="s">
        <v>15</v>
      </c>
      <c r="G7" s="15"/>
    </row>
    <row r="8" spans="1:7">
      <c r="A8" s="14" t="s">
        <v>12</v>
      </c>
      <c r="B8" s="3" t="s">
        <v>326</v>
      </c>
      <c r="C8" s="3"/>
      <c r="D8" s="3" t="s">
        <v>334</v>
      </c>
      <c r="E8" s="3" t="s">
        <v>404</v>
      </c>
      <c r="F8" s="3" t="s">
        <v>15</v>
      </c>
      <c r="G8" s="15">
        <f>265</f>
        <v>265</v>
      </c>
    </row>
    <row r="9" spans="1:7" ht="45">
      <c r="A9" s="14" t="s">
        <v>15</v>
      </c>
      <c r="B9" s="3" t="s">
        <v>326</v>
      </c>
      <c r="C9" s="3" t="s">
        <v>16</v>
      </c>
      <c r="D9" s="3" t="s">
        <v>334</v>
      </c>
      <c r="E9" s="3" t="s">
        <v>405</v>
      </c>
      <c r="F9" s="3" t="s">
        <v>15</v>
      </c>
      <c r="G9" s="15">
        <f>((G5*G7)*G6)*10^3*G8</f>
        <v>0</v>
      </c>
    </row>
  </sheetData>
  <mergeCells count="3">
    <mergeCell ref="A1:G1"/>
    <mergeCell ref="B2:G2"/>
    <mergeCell ref="B3:G3"/>
  </mergeCells>
  <dataValidations count="2">
    <dataValidation type="list" allowBlank="1" showInputMessage="1" showErrorMessage="1" sqref="B3:G3" xr:uid="{08332F66-F20C-474F-BA18-FB140424FECE}">
      <formula1>"Verifiable Credentials,Encrypted Verifiable Credential,Sub-Schema"</formula1>
    </dataValidation>
    <dataValidation type="list" allowBlank="1" showInputMessage="1" showErrorMessage="1" sqref="F5:F9 A5:A9" xr:uid="{AE56602B-4EB4-45F9-BC62-76431F6633D1}">
      <formula1>"Yes,No"</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9D91-2063-4CB6-90DE-9140B8D22C4A}">
  <sheetPr>
    <tabColor theme="9"/>
  </sheetPr>
  <dimension ref="A1:G9"/>
  <sheetViews>
    <sheetView workbookViewId="0">
      <selection activeCell="E13" sqref="E13"/>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407</v>
      </c>
      <c r="B1" s="52"/>
      <c r="C1" s="52"/>
      <c r="D1" s="52"/>
      <c r="E1" s="52"/>
      <c r="F1" s="52"/>
      <c r="G1" s="52"/>
    </row>
    <row r="2" spans="1:7" ht="18.75">
      <c r="A2" s="1" t="s">
        <v>1</v>
      </c>
      <c r="B2" s="53" t="s">
        <v>421</v>
      </c>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45">
      <c r="A5" s="14" t="s">
        <v>12</v>
      </c>
      <c r="B5" s="3" t="s">
        <v>326</v>
      </c>
      <c r="C5" s="3"/>
      <c r="D5" s="3"/>
      <c r="E5" s="3" t="s">
        <v>408</v>
      </c>
      <c r="F5" s="3" t="s">
        <v>15</v>
      </c>
      <c r="G5" s="15"/>
    </row>
    <row r="6" spans="1:7">
      <c r="A6" s="14" t="s">
        <v>15</v>
      </c>
      <c r="B6" s="3" t="s">
        <v>326</v>
      </c>
      <c r="C6" s="3" t="s">
        <v>16</v>
      </c>
      <c r="D6" s="3" t="s">
        <v>334</v>
      </c>
      <c r="E6" s="3" t="s">
        <v>409</v>
      </c>
      <c r="F6" s="3" t="s">
        <v>15</v>
      </c>
      <c r="G6" s="15">
        <f>0.00314</f>
        <v>3.14E-3</v>
      </c>
    </row>
    <row r="7" spans="1:7" ht="30">
      <c r="A7" s="14" t="s">
        <v>12</v>
      </c>
      <c r="B7" s="3" t="s">
        <v>326</v>
      </c>
      <c r="C7" s="3"/>
      <c r="D7" s="3"/>
      <c r="E7" s="3" t="s">
        <v>410</v>
      </c>
      <c r="F7" s="3" t="s">
        <v>15</v>
      </c>
      <c r="G7" s="15"/>
    </row>
    <row r="8" spans="1:7">
      <c r="A8" s="14" t="s">
        <v>12</v>
      </c>
      <c r="B8" s="3" t="s">
        <v>326</v>
      </c>
      <c r="C8" s="3"/>
      <c r="D8" s="3" t="s">
        <v>334</v>
      </c>
      <c r="E8" s="3" t="s">
        <v>404</v>
      </c>
      <c r="F8" s="3" t="s">
        <v>15</v>
      </c>
      <c r="G8" s="15">
        <f>265</f>
        <v>265</v>
      </c>
    </row>
    <row r="9" spans="1:7" ht="45">
      <c r="A9" s="14" t="s">
        <v>15</v>
      </c>
      <c r="B9" s="3" t="s">
        <v>326</v>
      </c>
      <c r="C9" s="3" t="s">
        <v>16</v>
      </c>
      <c r="D9" s="3" t="s">
        <v>334</v>
      </c>
      <c r="E9" s="3" t="s">
        <v>411</v>
      </c>
      <c r="F9" s="3" t="s">
        <v>15</v>
      </c>
      <c r="G9" s="15">
        <f>(G5*G7)*G6*10^3*G8</f>
        <v>0</v>
      </c>
    </row>
  </sheetData>
  <mergeCells count="3">
    <mergeCell ref="A1:G1"/>
    <mergeCell ref="B2:G2"/>
    <mergeCell ref="B3:G3"/>
  </mergeCells>
  <dataValidations count="2">
    <dataValidation type="list" allowBlank="1" showInputMessage="1" showErrorMessage="1" sqref="B3:G3" xr:uid="{A63C30AE-1F5A-4A17-B4AD-19721EAAA2D7}">
      <formula1>"Verifiable Credentials,Encrypted Verifiable Credential,Sub-Schema"</formula1>
    </dataValidation>
    <dataValidation type="list" allowBlank="1" showInputMessage="1" showErrorMessage="1" sqref="A5:A9 F5:F9" xr:uid="{13968956-973B-4375-9B9B-FBD8D3AB332B}">
      <formula1>"Yes,No"</formula1>
    </dataValidation>
  </dataValidation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1DE81-8F8D-427B-A7BC-733D6FCA7471}">
  <sheetPr>
    <tabColor theme="9"/>
  </sheetPr>
  <dimension ref="A1:G10"/>
  <sheetViews>
    <sheetView workbookViewId="0">
      <selection activeCell="G10" sqref="G10"/>
    </sheetView>
  </sheetViews>
  <sheetFormatPr defaultRowHeight="15" outlineLevelRow="1"/>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414</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415</v>
      </c>
      <c r="C5" s="20"/>
      <c r="D5" s="20"/>
      <c r="E5" s="20" t="s">
        <v>415</v>
      </c>
      <c r="F5" s="20" t="s">
        <v>12</v>
      </c>
      <c r="G5" s="20"/>
    </row>
    <row r="6" spans="1:7" outlineLevel="1">
      <c r="A6" s="30" t="s">
        <v>12</v>
      </c>
      <c r="B6" s="31" t="s">
        <v>13</v>
      </c>
      <c r="C6" s="31"/>
      <c r="D6" s="31"/>
      <c r="E6" s="31" t="s">
        <v>416</v>
      </c>
      <c r="F6" s="31" t="s">
        <v>15</v>
      </c>
      <c r="G6" s="31"/>
    </row>
    <row r="7" spans="1:7" outlineLevel="1">
      <c r="A7" s="30" t="s">
        <v>12</v>
      </c>
      <c r="B7" s="31" t="s">
        <v>326</v>
      </c>
      <c r="C7" s="31" t="s">
        <v>16</v>
      </c>
      <c r="D7" s="31"/>
      <c r="E7" s="31" t="s">
        <v>417</v>
      </c>
      <c r="F7" s="31" t="s">
        <v>15</v>
      </c>
      <c r="G7" s="31">
        <f>0.00314</f>
        <v>3.14E-3</v>
      </c>
    </row>
    <row r="8" spans="1:7" outlineLevel="1">
      <c r="A8" s="30" t="s">
        <v>12</v>
      </c>
      <c r="B8" s="31" t="s">
        <v>326</v>
      </c>
      <c r="C8" s="31"/>
      <c r="D8" s="31"/>
      <c r="E8" s="31" t="s">
        <v>418</v>
      </c>
      <c r="F8" s="31" t="s">
        <v>15</v>
      </c>
      <c r="G8" s="31"/>
    </row>
    <row r="9" spans="1:7" outlineLevel="1">
      <c r="A9" s="30" t="s">
        <v>15</v>
      </c>
      <c r="B9" s="31" t="s">
        <v>326</v>
      </c>
      <c r="C9" s="31"/>
      <c r="D9" s="31" t="s">
        <v>334</v>
      </c>
      <c r="E9" s="31" t="s">
        <v>419</v>
      </c>
      <c r="F9" s="31" t="s">
        <v>15</v>
      </c>
      <c r="G9" s="31">
        <f>G8*G7</f>
        <v>0</v>
      </c>
    </row>
    <row r="10" spans="1:7">
      <c r="A10" s="14" t="s">
        <v>15</v>
      </c>
      <c r="B10" s="40" t="s">
        <v>415</v>
      </c>
      <c r="C10" s="3"/>
      <c r="D10" s="3" t="s">
        <v>334</v>
      </c>
      <c r="E10" s="41" t="s">
        <v>419</v>
      </c>
      <c r="F10" s="3" t="s">
        <v>15</v>
      </c>
      <c r="G10" s="15">
        <f>SUM('Add a fuel type'!G8)</f>
        <v>0</v>
      </c>
    </row>
  </sheetData>
  <mergeCells count="3">
    <mergeCell ref="A1:G1"/>
    <mergeCell ref="B2:G2"/>
    <mergeCell ref="B3:G3"/>
  </mergeCells>
  <dataValidations count="2">
    <dataValidation type="list" allowBlank="1" showInputMessage="1" showErrorMessage="1" sqref="B3:G3" xr:uid="{EBD69400-303B-4D8A-A42E-0C0E8876EFC1}">
      <formula1>"Verifiable Credentials,Encrypted Verifiable Credential,Sub-Schema"</formula1>
    </dataValidation>
    <dataValidation type="list" allowBlank="1" showInputMessage="1" showErrorMessage="1" sqref="A5:A10 F5:F10" xr:uid="{31325835-E0FB-4B5B-93A9-1E67AF096567}">
      <formula1>"Yes,No"</formula1>
    </dataValidation>
  </dataValidations>
  <hyperlinks>
    <hyperlink ref="B5" r:id="rId1" xr:uid="{AE6C922A-35D6-44C8-8B60-69DE1639F6EF}"/>
    <hyperlink ref="B10" r:id="rId2" xr:uid="{87527C99-7A8C-443A-BDC2-6A43F3BFC35A}"/>
  </hyperlinks>
  <pageMargins left="0.7" right="0.7" top="0.75" bottom="0.75" header="0.3" footer="0.3"/>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C8AA-2B7E-44EF-A619-E4784F7C1379}">
  <sheetPr>
    <tabColor theme="9"/>
  </sheetPr>
  <dimension ref="A1:G8"/>
  <sheetViews>
    <sheetView workbookViewId="0">
      <selection activeCell="E11" sqref="E11"/>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415</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12</v>
      </c>
      <c r="B5" s="3" t="s">
        <v>13</v>
      </c>
      <c r="C5" s="3"/>
      <c r="D5" s="3"/>
      <c r="E5" s="3" t="s">
        <v>416</v>
      </c>
      <c r="F5" s="3" t="s">
        <v>15</v>
      </c>
      <c r="G5" s="15"/>
    </row>
    <row r="6" spans="1:7">
      <c r="A6" s="14" t="s">
        <v>12</v>
      </c>
      <c r="B6" s="3" t="s">
        <v>326</v>
      </c>
      <c r="C6" s="3" t="s">
        <v>16</v>
      </c>
      <c r="D6" s="3"/>
      <c r="E6" s="3" t="s">
        <v>417</v>
      </c>
      <c r="F6" s="3" t="s">
        <v>15</v>
      </c>
      <c r="G6" s="15">
        <f>0.00314</f>
        <v>3.14E-3</v>
      </c>
    </row>
    <row r="7" spans="1:7">
      <c r="A7" s="14" t="s">
        <v>12</v>
      </c>
      <c r="B7" s="3" t="s">
        <v>326</v>
      </c>
      <c r="C7" s="3"/>
      <c r="D7" s="3"/>
      <c r="E7" s="3" t="s">
        <v>418</v>
      </c>
      <c r="F7" s="3" t="s">
        <v>15</v>
      </c>
      <c r="G7" s="15"/>
    </row>
    <row r="8" spans="1:7">
      <c r="A8" s="14" t="s">
        <v>15</v>
      </c>
      <c r="B8" s="3" t="s">
        <v>326</v>
      </c>
      <c r="C8" s="3"/>
      <c r="D8" s="3" t="s">
        <v>334</v>
      </c>
      <c r="E8" s="3" t="s">
        <v>419</v>
      </c>
      <c r="F8" s="3" t="s">
        <v>15</v>
      </c>
      <c r="G8" s="15">
        <f>G7*G6</f>
        <v>0</v>
      </c>
    </row>
  </sheetData>
  <mergeCells count="3">
    <mergeCell ref="A1:G1"/>
    <mergeCell ref="B2:G2"/>
    <mergeCell ref="B3:G3"/>
  </mergeCells>
  <dataValidations count="2">
    <dataValidation type="list" allowBlank="1" showInputMessage="1" showErrorMessage="1" sqref="B3:G3" xr:uid="{30B7169D-BB1D-4F03-8300-DE66314265B5}">
      <formula1>"Verifiable Credentials,Encrypted Verifiable Credential,Sub-Schema"</formula1>
    </dataValidation>
    <dataValidation type="list" allowBlank="1" showInputMessage="1" showErrorMessage="1" sqref="A5:A8 F5:F8" xr:uid="{03BD5D9E-D7F3-4EA4-A142-345342129B3E}">
      <formula1>"Yes,No"</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5539-A326-4060-81A4-385FFEBED77F}">
  <sheetPr>
    <tabColor theme="9"/>
  </sheetPr>
  <dimension ref="A1:G101"/>
  <sheetViews>
    <sheetView workbookViewId="0">
      <selection activeCell="G100" sqref="G100"/>
    </sheetView>
  </sheetViews>
  <sheetFormatPr defaultRowHeight="15" outlineLevelRow="4"/>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422</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12</v>
      </c>
      <c r="B5" s="3" t="s">
        <v>326</v>
      </c>
      <c r="C5" s="3"/>
      <c r="D5" s="3" t="s">
        <v>334</v>
      </c>
      <c r="E5" s="3" t="s">
        <v>423</v>
      </c>
      <c r="F5" s="3" t="s">
        <v>15</v>
      </c>
      <c r="G5" s="15">
        <f>('Baseline Emissions in Year y'!G66-'Project Emissions in Year y'!G38)*(1-G6)</f>
        <v>0</v>
      </c>
    </row>
    <row r="6" spans="1:7">
      <c r="A6" s="14" t="s">
        <v>12</v>
      </c>
      <c r="B6" s="3" t="s">
        <v>424</v>
      </c>
      <c r="C6" s="40"/>
      <c r="D6" s="3"/>
      <c r="E6" s="3" t="s">
        <v>425</v>
      </c>
      <c r="F6" s="3" t="s">
        <v>15</v>
      </c>
      <c r="G6" s="15"/>
    </row>
    <row r="7" spans="1:7">
      <c r="A7" s="19" t="s">
        <v>12</v>
      </c>
      <c r="B7" s="21" t="s">
        <v>314</v>
      </c>
      <c r="C7" s="20"/>
      <c r="D7" s="20"/>
      <c r="E7" s="20" t="s">
        <v>314</v>
      </c>
      <c r="F7" s="20" t="s">
        <v>15</v>
      </c>
      <c r="G7" s="20"/>
    </row>
    <row r="8" spans="1:7" hidden="1" outlineLevel="1">
      <c r="A8" s="19" t="s">
        <v>12</v>
      </c>
      <c r="B8" s="21" t="s">
        <v>315</v>
      </c>
      <c r="C8" s="20"/>
      <c r="D8" s="20"/>
      <c r="E8" s="20" t="s">
        <v>316</v>
      </c>
      <c r="F8" s="20" t="s">
        <v>12</v>
      </c>
      <c r="G8" s="20"/>
    </row>
    <row r="9" spans="1:7" hidden="1" outlineLevel="3">
      <c r="A9" s="14" t="s">
        <v>12</v>
      </c>
      <c r="B9" s="3" t="s">
        <v>13</v>
      </c>
      <c r="C9" s="3" t="s">
        <v>16</v>
      </c>
      <c r="D9" s="3"/>
      <c r="E9" s="3" t="s">
        <v>317</v>
      </c>
      <c r="F9" s="3" t="s">
        <v>15</v>
      </c>
      <c r="G9" s="15"/>
    </row>
    <row r="10" spans="1:7" hidden="1" outlineLevel="3">
      <c r="A10" s="19" t="s">
        <v>12</v>
      </c>
      <c r="B10" s="21" t="s">
        <v>318</v>
      </c>
      <c r="C10" s="20"/>
      <c r="D10" s="20"/>
      <c r="E10" s="20" t="s">
        <v>319</v>
      </c>
      <c r="F10" s="20" t="s">
        <v>12</v>
      </c>
      <c r="G10" s="20"/>
    </row>
    <row r="11" spans="1:7" ht="14.25" hidden="1" customHeight="1" outlineLevel="3">
      <c r="A11" s="19" t="s">
        <v>12</v>
      </c>
      <c r="B11" s="21" t="s">
        <v>320</v>
      </c>
      <c r="C11" s="20"/>
      <c r="D11" s="20"/>
      <c r="E11" s="20" t="s">
        <v>320</v>
      </c>
      <c r="F11" s="20" t="s">
        <v>12</v>
      </c>
      <c r="G11" s="20"/>
    </row>
    <row r="12" spans="1:7" hidden="1" outlineLevel="3">
      <c r="A12" s="27" t="s">
        <v>12</v>
      </c>
      <c r="B12" s="28" t="s">
        <v>321</v>
      </c>
      <c r="C12" s="29"/>
      <c r="D12" s="29"/>
      <c r="E12" s="29" t="s">
        <v>322</v>
      </c>
      <c r="F12" s="29" t="s">
        <v>15</v>
      </c>
      <c r="G12" s="29"/>
    </row>
    <row r="13" spans="1:7" hidden="1" outlineLevel="3">
      <c r="A13" s="30" t="s">
        <v>15</v>
      </c>
      <c r="B13" s="36" t="s">
        <v>41</v>
      </c>
      <c r="C13" s="31"/>
      <c r="D13" s="31"/>
      <c r="E13" s="31" t="s">
        <v>323</v>
      </c>
      <c r="F13" s="31" t="s">
        <v>15</v>
      </c>
      <c r="G13" s="31"/>
    </row>
    <row r="14" spans="1:7" hidden="1" outlineLevel="3">
      <c r="A14" s="30" t="s">
        <v>12</v>
      </c>
      <c r="B14" s="31" t="s">
        <v>13</v>
      </c>
      <c r="C14" s="31" t="s">
        <v>16</v>
      </c>
      <c r="D14" s="31"/>
      <c r="E14" s="31" t="s">
        <v>324</v>
      </c>
      <c r="F14" s="31" t="s">
        <v>15</v>
      </c>
      <c r="G14" s="31"/>
    </row>
    <row r="15" spans="1:7" hidden="1" outlineLevel="3">
      <c r="A15" s="30" t="s">
        <v>15</v>
      </c>
      <c r="B15" s="31" t="s">
        <v>18</v>
      </c>
      <c r="C15" s="31" t="s">
        <v>16</v>
      </c>
      <c r="D15" s="31"/>
      <c r="E15" s="31" t="s">
        <v>325</v>
      </c>
      <c r="F15" s="31" t="s">
        <v>15</v>
      </c>
      <c r="G15" s="31"/>
    </row>
    <row r="16" spans="1:7" hidden="1" outlineLevel="3">
      <c r="A16" s="30" t="s">
        <v>15</v>
      </c>
      <c r="B16" s="31" t="s">
        <v>18</v>
      </c>
      <c r="C16" s="31" t="s">
        <v>16</v>
      </c>
      <c r="D16" s="31"/>
      <c r="E16" s="31" t="s">
        <v>327</v>
      </c>
      <c r="F16" s="31" t="s">
        <v>15</v>
      </c>
      <c r="G16" s="31"/>
    </row>
    <row r="17" spans="1:7" ht="15" hidden="1" customHeight="1" outlineLevel="3">
      <c r="A17" s="19" t="s">
        <v>15</v>
      </c>
      <c r="B17" s="21" t="s">
        <v>328</v>
      </c>
      <c r="C17" s="20"/>
      <c r="D17" s="20"/>
      <c r="E17" s="20" t="s">
        <v>329</v>
      </c>
      <c r="F17" s="20" t="s">
        <v>15</v>
      </c>
      <c r="G17" s="20"/>
    </row>
    <row r="18" spans="1:7" hidden="1" outlineLevel="4">
      <c r="A18" s="30" t="s">
        <v>12</v>
      </c>
      <c r="B18" s="36" t="s">
        <v>41</v>
      </c>
      <c r="C18" s="31" t="s">
        <v>16</v>
      </c>
      <c r="D18" s="31"/>
      <c r="E18" s="31"/>
      <c r="F18" s="31" t="s">
        <v>15</v>
      </c>
      <c r="G18" s="31"/>
    </row>
    <row r="19" spans="1:7" ht="30" hidden="1" outlineLevel="4">
      <c r="A19" s="30" t="s">
        <v>12</v>
      </c>
      <c r="B19" s="31" t="s">
        <v>27</v>
      </c>
      <c r="C19" s="39" t="s">
        <v>331</v>
      </c>
      <c r="D19" s="31"/>
      <c r="E19" s="31" t="s">
        <v>332</v>
      </c>
      <c r="F19" s="31" t="s">
        <v>15</v>
      </c>
      <c r="G19" s="31" t="s">
        <v>333</v>
      </c>
    </row>
    <row r="20" spans="1:7" hidden="1" outlineLevel="4">
      <c r="A20" s="30" t="s">
        <v>15</v>
      </c>
      <c r="B20" s="31" t="s">
        <v>13</v>
      </c>
      <c r="C20" s="31" t="s">
        <v>16</v>
      </c>
      <c r="D20" s="31" t="s">
        <v>334</v>
      </c>
      <c r="E20" s="31" t="s">
        <v>335</v>
      </c>
      <c r="F20" s="31" t="s">
        <v>15</v>
      </c>
      <c r="G20" s="31" t="str">
        <f>IF(AND(G19="Continuously flooded"),"w1",IF(AND(G19="Single Drainage"),"w2",IF(AND(G19="Multiple Drainage"),"w3")))</f>
        <v>w1</v>
      </c>
    </row>
    <row r="21" spans="1:7" hidden="1" outlineLevel="3">
      <c r="A21" s="19" t="s">
        <v>15</v>
      </c>
      <c r="B21" s="21" t="s">
        <v>336</v>
      </c>
      <c r="C21" s="20" t="s">
        <v>16</v>
      </c>
      <c r="D21" s="20"/>
      <c r="E21" s="20" t="s">
        <v>337</v>
      </c>
      <c r="F21" s="20" t="s">
        <v>15</v>
      </c>
      <c r="G21" s="20"/>
    </row>
    <row r="22" spans="1:7" hidden="1" outlineLevel="4">
      <c r="A22" s="30" t="s">
        <v>15</v>
      </c>
      <c r="B22" s="36" t="s">
        <v>41</v>
      </c>
      <c r="C22" s="31" t="s">
        <v>16</v>
      </c>
      <c r="D22" s="31"/>
      <c r="E22" s="31"/>
      <c r="F22" s="31" t="s">
        <v>15</v>
      </c>
      <c r="G22" s="31"/>
    </row>
    <row r="23" spans="1:7" ht="30" hidden="1" outlineLevel="4">
      <c r="A23" s="30" t="s">
        <v>12</v>
      </c>
      <c r="B23" s="31" t="s">
        <v>27</v>
      </c>
      <c r="C23" s="39" t="s">
        <v>338</v>
      </c>
      <c r="D23" s="31"/>
      <c r="E23" s="31" t="s">
        <v>339</v>
      </c>
      <c r="F23" s="31" t="s">
        <v>15</v>
      </c>
      <c r="G23" s="31" t="s">
        <v>340</v>
      </c>
    </row>
    <row r="24" spans="1:7" hidden="1" outlineLevel="4">
      <c r="A24" s="30" t="s">
        <v>15</v>
      </c>
      <c r="B24" s="31" t="s">
        <v>13</v>
      </c>
      <c r="C24" s="31" t="s">
        <v>16</v>
      </c>
      <c r="D24" s="31" t="s">
        <v>334</v>
      </c>
      <c r="E24" s="31" t="s">
        <v>335</v>
      </c>
      <c r="F24" s="31" t="s">
        <v>15</v>
      </c>
      <c r="G24" s="31" t="str">
        <f>IF(AND(G23="Flooded"),"p1",IF(AND(G23="Short drainage (&lt;180d)"),"p2",IF(AND(G23="Long drainage (&gt;180d)"),"p3")))</f>
        <v>p2</v>
      </c>
    </row>
    <row r="25" spans="1:7" ht="30" hidden="1" outlineLevel="3">
      <c r="A25" s="19" t="s">
        <v>15</v>
      </c>
      <c r="B25" s="21" t="s">
        <v>341</v>
      </c>
      <c r="C25" s="20" t="s">
        <v>16</v>
      </c>
      <c r="D25" s="20"/>
      <c r="E25" s="20" t="s">
        <v>342</v>
      </c>
      <c r="F25" s="20" t="s">
        <v>15</v>
      </c>
      <c r="G25" s="20"/>
    </row>
    <row r="26" spans="1:7" hidden="1" outlineLevel="4">
      <c r="A26" s="30" t="s">
        <v>15</v>
      </c>
      <c r="B26" s="36" t="s">
        <v>41</v>
      </c>
      <c r="C26" s="31" t="s">
        <v>16</v>
      </c>
      <c r="D26" s="31"/>
      <c r="E26" s="31"/>
      <c r="F26" s="31" t="s">
        <v>15</v>
      </c>
      <c r="G26" s="31"/>
    </row>
    <row r="27" spans="1:7" ht="30" hidden="1" outlineLevel="4">
      <c r="A27" s="30" t="s">
        <v>12</v>
      </c>
      <c r="B27" s="31" t="s">
        <v>27</v>
      </c>
      <c r="C27" s="39" t="s">
        <v>343</v>
      </c>
      <c r="D27" s="31"/>
      <c r="E27" s="31" t="s">
        <v>344</v>
      </c>
      <c r="F27" s="31" t="s">
        <v>15</v>
      </c>
      <c r="G27" s="31" t="s">
        <v>345</v>
      </c>
    </row>
    <row r="28" spans="1:7" hidden="1" outlineLevel="4">
      <c r="A28" s="30" t="s">
        <v>15</v>
      </c>
      <c r="B28" s="31" t="s">
        <v>13</v>
      </c>
      <c r="C28" s="31" t="s">
        <v>16</v>
      </c>
      <c r="D28" s="31" t="s">
        <v>334</v>
      </c>
      <c r="E28" s="31" t="s">
        <v>335</v>
      </c>
      <c r="F28" s="31" t="s">
        <v>15</v>
      </c>
      <c r="G28" s="31" t="str">
        <f>IF(AND(G27="No organic amendment"),"q1",IF(AND(G27="Low organic amendment"),"q2",IF(AND(G27="Medium organic amendment"),"q3",IF(AND(G27="High organic amendment"),"q4"))))</f>
        <v>q1</v>
      </c>
    </row>
    <row r="29" spans="1:7" hidden="1" outlineLevel="3">
      <c r="A29" s="19" t="s">
        <v>15</v>
      </c>
      <c r="B29" s="21" t="s">
        <v>346</v>
      </c>
      <c r="C29" s="20" t="s">
        <v>16</v>
      </c>
      <c r="D29" s="20"/>
      <c r="E29" s="20" t="s">
        <v>347</v>
      </c>
      <c r="F29" s="20" t="s">
        <v>15</v>
      </c>
      <c r="G29" s="20"/>
    </row>
    <row r="30" spans="1:7" hidden="1" outlineLevel="4">
      <c r="A30" s="30" t="s">
        <v>15</v>
      </c>
      <c r="B30" s="36" t="s">
        <v>41</v>
      </c>
      <c r="C30" s="31" t="s">
        <v>16</v>
      </c>
      <c r="D30" s="31"/>
      <c r="E30" s="31"/>
      <c r="F30" s="31" t="s">
        <v>15</v>
      </c>
      <c r="G30" s="31"/>
    </row>
    <row r="31" spans="1:7" ht="30" hidden="1" outlineLevel="4">
      <c r="A31" s="30" t="s">
        <v>12</v>
      </c>
      <c r="B31" s="31" t="s">
        <v>27</v>
      </c>
      <c r="C31" s="39" t="s">
        <v>348</v>
      </c>
      <c r="D31" s="31"/>
      <c r="E31" s="31" t="s">
        <v>344</v>
      </c>
      <c r="F31" s="31" t="s">
        <v>15</v>
      </c>
      <c r="G31" s="31" t="s">
        <v>345</v>
      </c>
    </row>
    <row r="32" spans="1:7" hidden="1" outlineLevel="4">
      <c r="A32" s="30" t="s">
        <v>15</v>
      </c>
      <c r="B32" s="31" t="s">
        <v>13</v>
      </c>
      <c r="C32" s="31" t="s">
        <v>16</v>
      </c>
      <c r="D32" s="31" t="s">
        <v>334</v>
      </c>
      <c r="E32" s="31" t="s">
        <v>335</v>
      </c>
      <c r="F32" s="31" t="s">
        <v>15</v>
      </c>
      <c r="G32" s="31" t="str">
        <f>IF(AND(G31="No organic amendment"),"q1",IF(AND(G31="Low organic amendment"),"q2",IF(AND(G31="Medium organic amendment"),"q3",IF(AND(G31="High organic amendment"),"q4"))))</f>
        <v>q1</v>
      </c>
    </row>
    <row r="33" spans="1:7" hidden="1" outlineLevel="3">
      <c r="A33" s="19" t="s">
        <v>15</v>
      </c>
      <c r="B33" s="21" t="s">
        <v>349</v>
      </c>
      <c r="C33" s="20" t="s">
        <v>16</v>
      </c>
      <c r="D33" s="20"/>
      <c r="E33" s="20" t="s">
        <v>349</v>
      </c>
      <c r="F33" s="20" t="s">
        <v>15</v>
      </c>
      <c r="G33" s="20"/>
    </row>
    <row r="34" spans="1:7" hidden="1" outlineLevel="4">
      <c r="A34" s="30" t="s">
        <v>15</v>
      </c>
      <c r="B34" s="36" t="s">
        <v>41</v>
      </c>
      <c r="C34" s="31" t="s">
        <v>16</v>
      </c>
      <c r="D34" s="31"/>
      <c r="E34" s="31"/>
      <c r="F34" s="31" t="s">
        <v>15</v>
      </c>
      <c r="G34" s="31"/>
    </row>
    <row r="35" spans="1:7" ht="30" hidden="1" outlineLevel="4">
      <c r="A35" s="30" t="s">
        <v>15</v>
      </c>
      <c r="B35" s="31" t="s">
        <v>27</v>
      </c>
      <c r="C35" s="39" t="s">
        <v>351</v>
      </c>
      <c r="D35" s="31"/>
      <c r="E35" s="31" t="s">
        <v>352</v>
      </c>
      <c r="F35" s="31" t="s">
        <v>15</v>
      </c>
      <c r="G35" s="31" t="s">
        <v>353</v>
      </c>
    </row>
    <row r="36" spans="1:7" hidden="1" outlineLevel="4">
      <c r="A36" s="30" t="s">
        <v>15</v>
      </c>
      <c r="B36" s="31" t="s">
        <v>13</v>
      </c>
      <c r="C36" s="31" t="s">
        <v>16</v>
      </c>
      <c r="D36" s="31" t="s">
        <v>334</v>
      </c>
      <c r="E36" s="31" t="s">
        <v>335</v>
      </c>
      <c r="F36" s="31" t="s">
        <v>15</v>
      </c>
      <c r="G36" s="31" t="str">
        <f>IF(AND(G35="&lt; 4.5"),"s1",IF(AND(G35="4.5 - 5.5"),"s2",IF(AND(G35="&gt; 5.5"),"s3")))</f>
        <v>s1</v>
      </c>
    </row>
    <row r="37" spans="1:7" hidden="1" outlineLevel="3">
      <c r="A37" s="19" t="s">
        <v>15</v>
      </c>
      <c r="B37" s="21" t="s">
        <v>354</v>
      </c>
      <c r="C37" s="20"/>
      <c r="D37" s="20"/>
      <c r="E37" s="20" t="s">
        <v>354</v>
      </c>
      <c r="F37" s="20" t="s">
        <v>15</v>
      </c>
      <c r="G37" s="20"/>
    </row>
    <row r="38" spans="1:7" hidden="1" outlineLevel="4">
      <c r="A38" s="30" t="s">
        <v>15</v>
      </c>
      <c r="B38" s="36" t="s">
        <v>41</v>
      </c>
      <c r="C38" s="31" t="s">
        <v>16</v>
      </c>
      <c r="D38" s="31"/>
      <c r="E38" s="31"/>
      <c r="F38" s="31" t="s">
        <v>15</v>
      </c>
      <c r="G38" s="31"/>
    </row>
    <row r="39" spans="1:7" hidden="1" outlineLevel="4">
      <c r="A39" s="30" t="s">
        <v>12</v>
      </c>
      <c r="B39" s="31" t="s">
        <v>18</v>
      </c>
      <c r="C39" s="31" t="s">
        <v>16</v>
      </c>
      <c r="D39" s="31"/>
      <c r="E39" s="31" t="s">
        <v>355</v>
      </c>
      <c r="F39" s="31" t="s">
        <v>15</v>
      </c>
      <c r="G39" s="31" t="s">
        <v>356</v>
      </c>
    </row>
    <row r="40" spans="1:7" hidden="1" outlineLevel="4">
      <c r="A40" s="30" t="s">
        <v>15</v>
      </c>
      <c r="B40" s="31" t="s">
        <v>13</v>
      </c>
      <c r="C40" s="31" t="s">
        <v>16</v>
      </c>
      <c r="D40" s="31" t="s">
        <v>334</v>
      </c>
      <c r="E40" s="31" t="s">
        <v>335</v>
      </c>
      <c r="F40" s="31" t="s">
        <v>15</v>
      </c>
      <c r="G40" s="31" t="str">
        <f>IF(AND(G39="&lt; 1%"),"c1",IF(AND(G39="1 - 3%"),"c2",IF(AND(G39="&gt; 3%"),"c3")))</f>
        <v>c1</v>
      </c>
    </row>
    <row r="41" spans="1:7" hidden="1" outlineLevel="3">
      <c r="A41" s="19" t="s">
        <v>15</v>
      </c>
      <c r="B41" s="21" t="s">
        <v>357</v>
      </c>
      <c r="C41" s="20" t="s">
        <v>16</v>
      </c>
      <c r="D41" s="20"/>
      <c r="E41" s="20" t="s">
        <v>357</v>
      </c>
      <c r="F41" s="20" t="s">
        <v>15</v>
      </c>
      <c r="G41" s="20"/>
    </row>
    <row r="42" spans="1:7" hidden="1" outlineLevel="4">
      <c r="A42" s="30" t="s">
        <v>15</v>
      </c>
      <c r="B42" s="36" t="s">
        <v>41</v>
      </c>
      <c r="C42" s="31" t="s">
        <v>16</v>
      </c>
      <c r="D42" s="31"/>
      <c r="E42" s="31"/>
      <c r="F42" s="31" t="s">
        <v>15</v>
      </c>
      <c r="G42" s="31"/>
    </row>
    <row r="43" spans="1:7" hidden="1" outlineLevel="4">
      <c r="A43" s="30" t="s">
        <v>12</v>
      </c>
      <c r="B43" s="31" t="s">
        <v>13</v>
      </c>
      <c r="C43" s="31" t="s">
        <v>16</v>
      </c>
      <c r="D43" s="31"/>
      <c r="E43" s="31" t="s">
        <v>358</v>
      </c>
      <c r="F43" s="31" t="s">
        <v>15</v>
      </c>
      <c r="G43" s="31" t="s">
        <v>359</v>
      </c>
    </row>
    <row r="44" spans="1:7" hidden="1" outlineLevel="3">
      <c r="A44" s="19" t="s">
        <v>15</v>
      </c>
      <c r="B44" s="21" t="s">
        <v>360</v>
      </c>
      <c r="C44" s="20" t="s">
        <v>16</v>
      </c>
      <c r="D44" s="20"/>
      <c r="E44" s="20" t="s">
        <v>361</v>
      </c>
      <c r="F44" s="20" t="s">
        <v>15</v>
      </c>
      <c r="G44" s="20"/>
    </row>
    <row r="45" spans="1:7" hidden="1" outlineLevel="4">
      <c r="A45" s="30" t="s">
        <v>15</v>
      </c>
      <c r="B45" s="36" t="s">
        <v>41</v>
      </c>
      <c r="C45" s="31" t="s">
        <v>16</v>
      </c>
      <c r="D45" s="31"/>
      <c r="E45" s="31"/>
      <c r="F45" s="31" t="s">
        <v>15</v>
      </c>
      <c r="G45" s="31"/>
    </row>
    <row r="46" spans="1:7" ht="30" hidden="1" outlineLevel="4">
      <c r="A46" s="30" t="s">
        <v>12</v>
      </c>
      <c r="B46" s="31" t="s">
        <v>27</v>
      </c>
      <c r="C46" s="39" t="s">
        <v>362</v>
      </c>
      <c r="D46" s="31"/>
      <c r="E46" s="31" t="s">
        <v>363</v>
      </c>
      <c r="F46" s="31" t="s">
        <v>15</v>
      </c>
      <c r="G46" s="31" t="s">
        <v>364</v>
      </c>
    </row>
    <row r="47" spans="1:7" hidden="1" outlineLevel="4">
      <c r="A47" s="30" t="s">
        <v>12</v>
      </c>
      <c r="B47" s="31" t="s">
        <v>326</v>
      </c>
      <c r="C47" s="31"/>
      <c r="D47" s="31"/>
      <c r="E47" s="31" t="s">
        <v>365</v>
      </c>
      <c r="F47" s="31"/>
      <c r="G47" s="32">
        <v>140</v>
      </c>
    </row>
    <row r="48" spans="1:7" hidden="1" outlineLevel="4">
      <c r="A48" s="30" t="s">
        <v>15</v>
      </c>
      <c r="B48" s="31" t="s">
        <v>13</v>
      </c>
      <c r="C48" s="31" t="s">
        <v>16</v>
      </c>
      <c r="D48" s="31" t="s">
        <v>334</v>
      </c>
      <c r="E48" s="31" t="s">
        <v>335</v>
      </c>
      <c r="F48" s="31" t="s">
        <v>15</v>
      </c>
      <c r="G48" s="31" t="str">
        <f>IF(AND(G46="High"),"t1",IF(AND(G46="Medium"),"t2",IF(AND(G46="Low"),"t3")))</f>
        <v>t1</v>
      </c>
    </row>
    <row r="49" spans="1:7" hidden="1" outlineLevel="3">
      <c r="A49" s="33" t="s">
        <v>15</v>
      </c>
      <c r="B49" s="34" t="s">
        <v>13</v>
      </c>
      <c r="C49" s="34" t="s">
        <v>16</v>
      </c>
      <c r="D49" s="34" t="s">
        <v>334</v>
      </c>
      <c r="E49" s="34" t="s">
        <v>366</v>
      </c>
      <c r="F49" s="34" t="s">
        <v>15</v>
      </c>
      <c r="G49" s="34" t="str">
        <f>CONCATENATE(G20,G24,G28,G32)</f>
        <v>w1p2q1q1</v>
      </c>
    </row>
    <row r="50" spans="1:7" ht="90" hidden="1" outlineLevel="3">
      <c r="A50" s="33" t="s">
        <v>15</v>
      </c>
      <c r="B50" s="35" t="s">
        <v>41</v>
      </c>
      <c r="C50" s="34" t="s">
        <v>16</v>
      </c>
      <c r="D50" s="34"/>
      <c r="E50" s="34" t="s">
        <v>367</v>
      </c>
      <c r="F50" s="34" t="s">
        <v>15</v>
      </c>
      <c r="G50" s="34"/>
    </row>
    <row r="51" spans="1:7" hidden="1" outlineLevel="3">
      <c r="A51" s="19" t="s">
        <v>15</v>
      </c>
      <c r="B51" s="21" t="s">
        <v>368</v>
      </c>
      <c r="C51" s="20" t="s">
        <v>16</v>
      </c>
      <c r="D51" s="20"/>
      <c r="E51" s="20" t="s">
        <v>369</v>
      </c>
      <c r="F51" s="20" t="s">
        <v>12</v>
      </c>
      <c r="G51" s="20"/>
    </row>
    <row r="52" spans="1:7" hidden="1" outlineLevel="4">
      <c r="A52" s="30" t="s">
        <v>12</v>
      </c>
      <c r="B52" s="31" t="s">
        <v>13</v>
      </c>
      <c r="C52" s="31" t="s">
        <v>16</v>
      </c>
      <c r="D52" s="31"/>
      <c r="E52" s="31" t="s">
        <v>370</v>
      </c>
      <c r="F52" s="31" t="s">
        <v>15</v>
      </c>
      <c r="G52" s="31">
        <v>1</v>
      </c>
    </row>
    <row r="53" spans="1:7" hidden="1" outlineLevel="4">
      <c r="A53" s="30" t="s">
        <v>12</v>
      </c>
      <c r="B53" s="31" t="s">
        <v>326</v>
      </c>
      <c r="C53" s="31"/>
      <c r="D53" s="31"/>
      <c r="E53" s="31" t="s">
        <v>371</v>
      </c>
      <c r="F53" s="31" t="s">
        <v>15</v>
      </c>
      <c r="G53" s="32">
        <v>0.78500000000000003</v>
      </c>
    </row>
    <row r="54" spans="1:7" hidden="1" outlineLevel="3">
      <c r="A54" s="33" t="s">
        <v>15</v>
      </c>
      <c r="B54" s="34" t="s">
        <v>326</v>
      </c>
      <c r="C54" s="34" t="s">
        <v>16</v>
      </c>
      <c r="D54" s="34" t="s">
        <v>334</v>
      </c>
      <c r="E54" s="34" t="s">
        <v>372</v>
      </c>
      <c r="F54" s="34" t="s">
        <v>15</v>
      </c>
      <c r="G54" s="37">
        <f>AVERAGE(G53)</f>
        <v>0.78500000000000003</v>
      </c>
    </row>
    <row r="55" spans="1:7" hidden="1" outlineLevel="3">
      <c r="A55" s="19" t="s">
        <v>15</v>
      </c>
      <c r="B55" s="21" t="s">
        <v>373</v>
      </c>
      <c r="C55" s="20" t="s">
        <v>16</v>
      </c>
      <c r="D55" s="20"/>
      <c r="E55" s="20" t="s">
        <v>374</v>
      </c>
      <c r="F55" s="20" t="s">
        <v>12</v>
      </c>
      <c r="G55" s="20"/>
    </row>
    <row r="56" spans="1:7" hidden="1" outlineLevel="4">
      <c r="A56" s="30" t="s">
        <v>12</v>
      </c>
      <c r="B56" s="31" t="s">
        <v>13</v>
      </c>
      <c r="C56" s="31" t="s">
        <v>16</v>
      </c>
      <c r="D56" s="31"/>
      <c r="E56" s="31" t="s">
        <v>370</v>
      </c>
      <c r="F56" s="31" t="s">
        <v>15</v>
      </c>
      <c r="G56" s="31">
        <v>1</v>
      </c>
    </row>
    <row r="57" spans="1:7" hidden="1" outlineLevel="4">
      <c r="A57" s="30" t="s">
        <v>12</v>
      </c>
      <c r="B57" s="31" t="s">
        <v>326</v>
      </c>
      <c r="C57" s="31"/>
      <c r="D57" s="31"/>
      <c r="E57" s="31" t="s">
        <v>375</v>
      </c>
      <c r="F57" s="31" t="s">
        <v>15</v>
      </c>
      <c r="G57" s="32">
        <v>0.78500000000000003</v>
      </c>
    </row>
    <row r="58" spans="1:7" hidden="1" outlineLevel="3">
      <c r="A58" s="33" t="s">
        <v>15</v>
      </c>
      <c r="B58" s="34" t="s">
        <v>326</v>
      </c>
      <c r="C58" s="34" t="s">
        <v>16</v>
      </c>
      <c r="D58" s="34" t="s">
        <v>334</v>
      </c>
      <c r="E58" s="34" t="s">
        <v>376</v>
      </c>
      <c r="F58" s="34" t="s">
        <v>15</v>
      </c>
      <c r="G58" s="37">
        <f>AVERAGE(G57)</f>
        <v>0.78500000000000003</v>
      </c>
    </row>
    <row r="59" spans="1:7" ht="30" hidden="1" outlineLevel="3">
      <c r="A59" s="14" t="s">
        <v>15</v>
      </c>
      <c r="B59" s="3" t="s">
        <v>326</v>
      </c>
      <c r="C59" s="3" t="s">
        <v>16</v>
      </c>
      <c r="D59" s="3" t="s">
        <v>334</v>
      </c>
      <c r="E59" s="3" t="s">
        <v>377</v>
      </c>
      <c r="F59" s="3" t="s">
        <v>15</v>
      </c>
      <c r="G59" s="15">
        <f>G60*G61*10^3*G62</f>
        <v>0</v>
      </c>
    </row>
    <row r="60" spans="1:7" hidden="1" outlineLevel="3">
      <c r="A60" s="27" t="s">
        <v>15</v>
      </c>
      <c r="B60" s="28" t="s">
        <v>321</v>
      </c>
      <c r="C60" s="29" t="s">
        <v>16</v>
      </c>
      <c r="D60" s="29" t="s">
        <v>334</v>
      </c>
      <c r="E60" s="29" t="s">
        <v>372</v>
      </c>
      <c r="F60" s="29" t="s">
        <v>15</v>
      </c>
      <c r="G60" s="29">
        <f>Groups!G45</f>
        <v>0.78500000000000003</v>
      </c>
    </row>
    <row r="61" spans="1:7" hidden="1" outlineLevel="3">
      <c r="A61" s="27" t="s">
        <v>15</v>
      </c>
      <c r="B61" s="28" t="s">
        <v>321</v>
      </c>
      <c r="C61" s="29" t="s">
        <v>16</v>
      </c>
      <c r="D61" s="29" t="s">
        <v>334</v>
      </c>
      <c r="E61" s="29" t="s">
        <v>327</v>
      </c>
      <c r="F61" s="29" t="s">
        <v>15</v>
      </c>
      <c r="G61" s="29">
        <f>Groups!G7</f>
        <v>0</v>
      </c>
    </row>
    <row r="62" spans="1:7" hidden="1" outlineLevel="3">
      <c r="A62" s="14" t="s">
        <v>15</v>
      </c>
      <c r="B62" s="3" t="s">
        <v>326</v>
      </c>
      <c r="C62" s="3"/>
      <c r="D62" s="3" t="s">
        <v>334</v>
      </c>
      <c r="E62" s="3" t="s">
        <v>378</v>
      </c>
      <c r="F62" s="3" t="s">
        <v>15</v>
      </c>
      <c r="G62" s="15">
        <f>28</f>
        <v>28</v>
      </c>
    </row>
    <row r="63" spans="1:7" hidden="1" outlineLevel="3">
      <c r="A63" s="14" t="s">
        <v>15</v>
      </c>
      <c r="B63" s="3" t="s">
        <v>326</v>
      </c>
      <c r="C63" s="3" t="s">
        <v>16</v>
      </c>
      <c r="D63" s="3" t="s">
        <v>334</v>
      </c>
      <c r="E63" s="3" t="s">
        <v>379</v>
      </c>
      <c r="F63" s="3" t="s">
        <v>15</v>
      </c>
      <c r="G63" s="15">
        <f>SUM('Baseline Emissions for Group g'!G57)</f>
        <v>0</v>
      </c>
    </row>
    <row r="64" spans="1:7" hidden="1" outlineLevel="1">
      <c r="A64" s="14" t="s">
        <v>12</v>
      </c>
      <c r="B64" s="3" t="s">
        <v>326</v>
      </c>
      <c r="C64" s="3"/>
      <c r="D64" s="3" t="s">
        <v>334</v>
      </c>
      <c r="E64" s="3" t="s">
        <v>380</v>
      </c>
      <c r="F64" s="3" t="s">
        <v>15</v>
      </c>
      <c r="G64" s="15">
        <f>'Baseline Emissions in Year y'!G65</f>
        <v>0</v>
      </c>
    </row>
    <row r="65" spans="1:7" hidden="1" outlineLevel="1">
      <c r="A65" s="14" t="s">
        <v>12</v>
      </c>
      <c r="B65" s="3" t="s">
        <v>326</v>
      </c>
      <c r="C65" s="3" t="s">
        <v>16</v>
      </c>
      <c r="D65" s="3" t="s">
        <v>334</v>
      </c>
      <c r="E65" s="3" t="s">
        <v>381</v>
      </c>
      <c r="F65" s="3" t="s">
        <v>15</v>
      </c>
      <c r="G65" s="15">
        <f>SUM(G64)</f>
        <v>0</v>
      </c>
    </row>
    <row r="66" spans="1:7" collapsed="1">
      <c r="A66" s="19" t="s">
        <v>12</v>
      </c>
      <c r="B66" s="21" t="s">
        <v>389</v>
      </c>
      <c r="C66" s="20"/>
      <c r="D66" s="20"/>
      <c r="E66" s="20" t="s">
        <v>389</v>
      </c>
      <c r="F66" s="20" t="s">
        <v>15</v>
      </c>
      <c r="G66" s="20"/>
    </row>
    <row r="67" spans="1:7" hidden="1" outlineLevel="1">
      <c r="A67" s="19" t="s">
        <v>12</v>
      </c>
      <c r="B67" s="21" t="s">
        <v>391</v>
      </c>
      <c r="C67" s="20"/>
      <c r="D67" s="20"/>
      <c r="E67" s="20" t="s">
        <v>391</v>
      </c>
      <c r="F67" s="20" t="s">
        <v>12</v>
      </c>
      <c r="G67" s="20"/>
    </row>
    <row r="68" spans="1:7" hidden="1" outlineLevel="2">
      <c r="A68" s="30" t="s">
        <v>12</v>
      </c>
      <c r="B68" s="47" t="s">
        <v>13</v>
      </c>
      <c r="C68" s="39" t="s">
        <v>16</v>
      </c>
      <c r="D68" s="31"/>
      <c r="E68" s="31" t="s">
        <v>317</v>
      </c>
      <c r="F68" s="31" t="s">
        <v>15</v>
      </c>
      <c r="G68" s="31"/>
    </row>
    <row r="69" spans="1:7" hidden="1" outlineLevel="2">
      <c r="A69" s="19" t="s">
        <v>12</v>
      </c>
      <c r="B69" s="21" t="s">
        <v>392</v>
      </c>
      <c r="C69" s="20"/>
      <c r="D69" s="20"/>
      <c r="E69" s="20" t="s">
        <v>392</v>
      </c>
      <c r="F69" s="20" t="s">
        <v>12</v>
      </c>
      <c r="G69" s="20"/>
    </row>
    <row r="70" spans="1:7" hidden="1" outlineLevel="3">
      <c r="A70" s="30" t="s">
        <v>12</v>
      </c>
      <c r="B70" s="39" t="s">
        <v>393</v>
      </c>
      <c r="C70" s="39"/>
      <c r="D70" s="31"/>
      <c r="E70" s="31" t="s">
        <v>394</v>
      </c>
      <c r="F70" s="31" t="s">
        <v>12</v>
      </c>
      <c r="G70" s="31"/>
    </row>
    <row r="71" spans="1:7" hidden="1" outlineLevel="3">
      <c r="A71" s="30" t="s">
        <v>15</v>
      </c>
      <c r="B71" s="39" t="s">
        <v>321</v>
      </c>
      <c r="C71" s="39"/>
      <c r="D71" s="31" t="s">
        <v>334</v>
      </c>
      <c r="E71" s="31" t="s">
        <v>376</v>
      </c>
      <c r="F71" s="31" t="s">
        <v>15</v>
      </c>
      <c r="G71" s="31">
        <f>Groups!G111</f>
        <v>0</v>
      </c>
    </row>
    <row r="72" spans="1:7" hidden="1" outlineLevel="3">
      <c r="A72" s="30" t="s">
        <v>15</v>
      </c>
      <c r="B72" s="39" t="s">
        <v>321</v>
      </c>
      <c r="C72" s="39"/>
      <c r="D72" s="31" t="s">
        <v>334</v>
      </c>
      <c r="E72" s="31" t="s">
        <v>327</v>
      </c>
      <c r="F72" s="31" t="s">
        <v>15</v>
      </c>
      <c r="G72" s="31">
        <f>Groups!G69</f>
        <v>0</v>
      </c>
    </row>
    <row r="73" spans="1:7" hidden="1" outlineLevel="3">
      <c r="A73" s="30" t="s">
        <v>15</v>
      </c>
      <c r="B73" s="39" t="s">
        <v>320</v>
      </c>
      <c r="C73" s="39" t="s">
        <v>16</v>
      </c>
      <c r="D73" s="31" t="s">
        <v>334</v>
      </c>
      <c r="E73" s="31" t="s">
        <v>395</v>
      </c>
      <c r="F73" s="31" t="s">
        <v>15</v>
      </c>
      <c r="G73" s="31">
        <f>'Baseline Emissions for Group g'!G55</f>
        <v>28</v>
      </c>
    </row>
    <row r="74" spans="1:7" hidden="1" outlineLevel="2">
      <c r="A74" s="30" t="s">
        <v>15</v>
      </c>
      <c r="B74" s="31" t="s">
        <v>326</v>
      </c>
      <c r="C74" s="39" t="s">
        <v>16</v>
      </c>
      <c r="D74" s="31" t="s">
        <v>334</v>
      </c>
      <c r="E74" s="31" t="s">
        <v>396</v>
      </c>
      <c r="F74" s="31" t="s">
        <v>15</v>
      </c>
      <c r="G74" s="31">
        <f>(G71*G72)*10^3*G73</f>
        <v>0</v>
      </c>
    </row>
    <row r="75" spans="1:7" hidden="1" outlineLevel="2">
      <c r="A75" s="30" t="s">
        <v>15</v>
      </c>
      <c r="B75" s="39" t="s">
        <v>393</v>
      </c>
      <c r="C75" s="39"/>
      <c r="D75" s="31" t="s">
        <v>334</v>
      </c>
      <c r="E75" s="31" t="s">
        <v>397</v>
      </c>
      <c r="F75" s="31" t="s">
        <v>15</v>
      </c>
      <c r="G75" s="31">
        <f>SUM('CH4 Project Emissions'!G8)</f>
        <v>0</v>
      </c>
    </row>
    <row r="76" spans="1:7" hidden="1" outlineLevel="1">
      <c r="A76" s="14" t="s">
        <v>15</v>
      </c>
      <c r="B76" s="3" t="s">
        <v>326</v>
      </c>
      <c r="C76" s="3" t="s">
        <v>16</v>
      </c>
      <c r="D76" s="3" t="s">
        <v>334</v>
      </c>
      <c r="E76" s="3" t="s">
        <v>398</v>
      </c>
      <c r="F76" s="3" t="s">
        <v>15</v>
      </c>
      <c r="G76" s="15">
        <f>'Project Emissions in Year y'!G14</f>
        <v>0</v>
      </c>
    </row>
    <row r="77" spans="1:7" hidden="1" outlineLevel="1">
      <c r="A77" s="19" t="s">
        <v>12</v>
      </c>
      <c r="B77" s="21" t="s">
        <v>399</v>
      </c>
      <c r="C77" s="20"/>
      <c r="D77" s="20"/>
      <c r="E77" s="20" t="s">
        <v>399</v>
      </c>
      <c r="F77" s="20" t="s">
        <v>15</v>
      </c>
      <c r="G77" s="20"/>
    </row>
    <row r="78" spans="1:7" hidden="1" outlineLevel="2">
      <c r="A78" s="19" t="s">
        <v>12</v>
      </c>
      <c r="B78" s="21" t="s">
        <v>400</v>
      </c>
      <c r="C78" s="20"/>
      <c r="D78" s="20"/>
      <c r="E78" s="20" t="s">
        <v>400</v>
      </c>
      <c r="F78" s="20" t="s">
        <v>12</v>
      </c>
      <c r="G78" s="20"/>
    </row>
    <row r="79" spans="1:7" ht="45" hidden="1" outlineLevel="3">
      <c r="A79" s="30" t="s">
        <v>12</v>
      </c>
      <c r="B79" s="31" t="s">
        <v>326</v>
      </c>
      <c r="C79" s="31"/>
      <c r="D79" s="31"/>
      <c r="E79" s="31" t="s">
        <v>401</v>
      </c>
      <c r="F79" s="31" t="s">
        <v>15</v>
      </c>
      <c r="G79" s="31"/>
    </row>
    <row r="80" spans="1:7" hidden="1" outlineLevel="3">
      <c r="A80" s="30" t="s">
        <v>12</v>
      </c>
      <c r="B80" s="31" t="s">
        <v>326</v>
      </c>
      <c r="C80" s="31" t="s">
        <v>16</v>
      </c>
      <c r="D80" s="31"/>
      <c r="E80" s="31" t="s">
        <v>402</v>
      </c>
      <c r="F80" s="31" t="s">
        <v>15</v>
      </c>
      <c r="G80" s="31"/>
    </row>
    <row r="81" spans="1:7" hidden="1" outlineLevel="3">
      <c r="A81" s="30" t="s">
        <v>12</v>
      </c>
      <c r="B81" s="31" t="s">
        <v>326</v>
      </c>
      <c r="C81" s="31"/>
      <c r="D81" s="31"/>
      <c r="E81" s="31" t="s">
        <v>403</v>
      </c>
      <c r="F81" s="31" t="s">
        <v>15</v>
      </c>
      <c r="G81" s="31"/>
    </row>
    <row r="82" spans="1:7" hidden="1" outlineLevel="3">
      <c r="A82" s="30" t="s">
        <v>12</v>
      </c>
      <c r="B82" s="31" t="s">
        <v>326</v>
      </c>
      <c r="C82" s="31"/>
      <c r="D82" s="31" t="s">
        <v>334</v>
      </c>
      <c r="E82" s="31" t="s">
        <v>404</v>
      </c>
      <c r="F82" s="31" t="s">
        <v>15</v>
      </c>
      <c r="G82" s="31">
        <f>'PEN,Proj'!G8</f>
        <v>265</v>
      </c>
    </row>
    <row r="83" spans="1:7" ht="45" hidden="1" outlineLevel="3" collapsed="1">
      <c r="A83" s="30" t="s">
        <v>15</v>
      </c>
      <c r="B83" s="31" t="s">
        <v>326</v>
      </c>
      <c r="C83" s="31" t="s">
        <v>16</v>
      </c>
      <c r="D83" s="31" t="s">
        <v>334</v>
      </c>
      <c r="E83" s="31" t="s">
        <v>405</v>
      </c>
      <c r="F83" s="31" t="s">
        <v>15</v>
      </c>
      <c r="G83" s="31">
        <f>((G79*G81)*G80)*10^3*G82</f>
        <v>0</v>
      </c>
    </row>
    <row r="84" spans="1:7" ht="45" hidden="1" outlineLevel="2">
      <c r="A84" s="30" t="s">
        <v>15</v>
      </c>
      <c r="B84" s="31" t="s">
        <v>326</v>
      </c>
      <c r="C84" s="31"/>
      <c r="D84" s="31" t="s">
        <v>334</v>
      </c>
      <c r="E84" s="31" t="s">
        <v>406</v>
      </c>
      <c r="F84" s="31" t="s">
        <v>15</v>
      </c>
      <c r="G84" s="31">
        <f>SUM('PEN,Proj'!G81)</f>
        <v>0</v>
      </c>
    </row>
    <row r="85" spans="1:7" hidden="1" outlineLevel="2">
      <c r="A85" s="19" t="s">
        <v>12</v>
      </c>
      <c r="B85" s="21" t="s">
        <v>407</v>
      </c>
      <c r="C85" s="20"/>
      <c r="D85" s="20"/>
      <c r="E85" s="20" t="s">
        <v>407</v>
      </c>
      <c r="F85" s="20" t="s">
        <v>12</v>
      </c>
      <c r="G85" s="20"/>
    </row>
    <row r="86" spans="1:7" ht="45" hidden="1" outlineLevel="3">
      <c r="A86" s="30" t="s">
        <v>12</v>
      </c>
      <c r="B86" s="31" t="s">
        <v>326</v>
      </c>
      <c r="C86" s="31"/>
      <c r="D86" s="31"/>
      <c r="E86" s="31" t="s">
        <v>408</v>
      </c>
      <c r="F86" s="31" t="s">
        <v>15</v>
      </c>
      <c r="G86" s="31"/>
    </row>
    <row r="87" spans="1:7" hidden="1" outlineLevel="3">
      <c r="A87" s="30" t="s">
        <v>15</v>
      </c>
      <c r="B87" s="31" t="s">
        <v>326</v>
      </c>
      <c r="C87" s="31" t="s">
        <v>16</v>
      </c>
      <c r="D87" s="31" t="s">
        <v>334</v>
      </c>
      <c r="E87" s="31" t="s">
        <v>409</v>
      </c>
      <c r="F87" s="31" t="s">
        <v>15</v>
      </c>
      <c r="G87" s="31">
        <f>0.00314</f>
        <v>3.14E-3</v>
      </c>
    </row>
    <row r="88" spans="1:7" ht="30" hidden="1" outlineLevel="3">
      <c r="A88" s="30" t="s">
        <v>12</v>
      </c>
      <c r="B88" s="31" t="s">
        <v>326</v>
      </c>
      <c r="C88" s="31"/>
      <c r="D88" s="31"/>
      <c r="E88" s="31" t="s">
        <v>410</v>
      </c>
      <c r="F88" s="31" t="s">
        <v>15</v>
      </c>
      <c r="G88" s="31"/>
    </row>
    <row r="89" spans="1:7" hidden="1" outlineLevel="3">
      <c r="A89" s="30" t="s">
        <v>12</v>
      </c>
      <c r="B89" s="31" t="s">
        <v>326</v>
      </c>
      <c r="C89" s="31"/>
      <c r="D89" s="31" t="s">
        <v>334</v>
      </c>
      <c r="E89" s="31" t="s">
        <v>404</v>
      </c>
      <c r="F89" s="31" t="s">
        <v>15</v>
      </c>
      <c r="G89" s="31">
        <f>'PEN,AWD'!G8</f>
        <v>265</v>
      </c>
    </row>
    <row r="90" spans="1:7" ht="45" hidden="1" outlineLevel="3">
      <c r="A90" s="30" t="s">
        <v>15</v>
      </c>
      <c r="B90" s="31" t="s">
        <v>326</v>
      </c>
      <c r="C90" s="31" t="s">
        <v>16</v>
      </c>
      <c r="D90" s="31" t="s">
        <v>334</v>
      </c>
      <c r="E90" s="31" t="s">
        <v>411</v>
      </c>
      <c r="F90" s="31" t="s">
        <v>15</v>
      </c>
      <c r="G90" s="31">
        <f>(G86*G88)*G87*10^3*G89</f>
        <v>0</v>
      </c>
    </row>
    <row r="91" spans="1:7" ht="45" hidden="1" outlineLevel="2">
      <c r="A91" s="30" t="s">
        <v>15</v>
      </c>
      <c r="B91" s="31" t="s">
        <v>326</v>
      </c>
      <c r="C91" s="31"/>
      <c r="D91" s="31" t="s">
        <v>334</v>
      </c>
      <c r="E91" s="31" t="s">
        <v>412</v>
      </c>
      <c r="F91" s="31" t="s">
        <v>15</v>
      </c>
      <c r="G91" s="31">
        <f>SUM('PEN,AWD'!G81)</f>
        <v>0</v>
      </c>
    </row>
    <row r="92" spans="1:7" hidden="1" outlineLevel="2">
      <c r="A92" s="30" t="s">
        <v>15</v>
      </c>
      <c r="B92" s="31" t="s">
        <v>326</v>
      </c>
      <c r="C92" s="31" t="s">
        <v>16</v>
      </c>
      <c r="D92" s="31" t="s">
        <v>334</v>
      </c>
      <c r="E92" s="31" t="s">
        <v>413</v>
      </c>
      <c r="F92" s="31" t="s">
        <v>15</v>
      </c>
      <c r="G92" s="31">
        <f>G84+G91</f>
        <v>0</v>
      </c>
    </row>
    <row r="93" spans="1:7" hidden="1" outlineLevel="1">
      <c r="A93" s="19" t="s">
        <v>12</v>
      </c>
      <c r="B93" s="21" t="s">
        <v>414</v>
      </c>
      <c r="C93" s="20"/>
      <c r="D93" s="20"/>
      <c r="E93" s="20" t="s">
        <v>414</v>
      </c>
      <c r="F93" s="20" t="s">
        <v>15</v>
      </c>
      <c r="G93" s="20"/>
    </row>
    <row r="94" spans="1:7" hidden="1" outlineLevel="2">
      <c r="A94" s="30" t="s">
        <v>12</v>
      </c>
      <c r="B94" s="31" t="s">
        <v>415</v>
      </c>
      <c r="C94" s="31"/>
      <c r="D94" s="31"/>
      <c r="E94" s="31" t="s">
        <v>415</v>
      </c>
      <c r="F94" s="31" t="s">
        <v>12</v>
      </c>
      <c r="G94" s="31"/>
    </row>
    <row r="95" spans="1:7" hidden="1" outlineLevel="2">
      <c r="A95" s="30" t="s">
        <v>12</v>
      </c>
      <c r="B95" s="31" t="s">
        <v>13</v>
      </c>
      <c r="C95" s="31"/>
      <c r="D95" s="31"/>
      <c r="E95" s="31" t="s">
        <v>416</v>
      </c>
      <c r="F95" s="31" t="s">
        <v>15</v>
      </c>
      <c r="G95" s="31"/>
    </row>
    <row r="96" spans="1:7" hidden="1" outlineLevel="2">
      <c r="A96" s="30" t="s">
        <v>12</v>
      </c>
      <c r="B96" s="31" t="s">
        <v>326</v>
      </c>
      <c r="C96" s="31" t="s">
        <v>16</v>
      </c>
      <c r="D96" s="31"/>
      <c r="E96" s="31" t="s">
        <v>417</v>
      </c>
      <c r="F96" s="31" t="s">
        <v>15</v>
      </c>
      <c r="G96" s="31">
        <f>0.00314</f>
        <v>3.14E-3</v>
      </c>
    </row>
    <row r="97" spans="1:7" hidden="1" outlineLevel="2">
      <c r="A97" s="30" t="s">
        <v>12</v>
      </c>
      <c r="B97" s="31" t="s">
        <v>326</v>
      </c>
      <c r="C97" s="31"/>
      <c r="D97" s="31"/>
      <c r="E97" s="31" t="s">
        <v>418</v>
      </c>
      <c r="F97" s="31" t="s">
        <v>15</v>
      </c>
      <c r="G97" s="31"/>
    </row>
    <row r="98" spans="1:7" hidden="1" outlineLevel="2">
      <c r="A98" s="30" t="s">
        <v>15</v>
      </c>
      <c r="B98" s="31" t="s">
        <v>326</v>
      </c>
      <c r="C98" s="31"/>
      <c r="D98" s="31" t="s">
        <v>334</v>
      </c>
      <c r="E98" s="31" t="s">
        <v>419</v>
      </c>
      <c r="F98" s="31" t="s">
        <v>15</v>
      </c>
      <c r="G98" s="31">
        <f>G97*G96</f>
        <v>0</v>
      </c>
    </row>
    <row r="99" spans="1:7" hidden="1" outlineLevel="2">
      <c r="A99" s="30" t="s">
        <v>15</v>
      </c>
      <c r="B99" s="31" t="s">
        <v>415</v>
      </c>
      <c r="C99" s="31"/>
      <c r="D99" s="31" t="s">
        <v>334</v>
      </c>
      <c r="E99" s="31" t="s">
        <v>419</v>
      </c>
      <c r="F99" s="31" t="s">
        <v>15</v>
      </c>
      <c r="G99" s="31">
        <f>SUM('Add a fuel type'!G8)</f>
        <v>0</v>
      </c>
    </row>
    <row r="100" spans="1:7" hidden="1" outlineLevel="1">
      <c r="A100" s="14" t="s">
        <v>15</v>
      </c>
      <c r="B100" s="3" t="s">
        <v>326</v>
      </c>
      <c r="C100" s="3" t="s">
        <v>16</v>
      </c>
      <c r="D100" s="3" t="s">
        <v>334</v>
      </c>
      <c r="E100" s="3" t="s">
        <v>420</v>
      </c>
      <c r="F100" s="3" t="s">
        <v>15</v>
      </c>
      <c r="G100" s="15">
        <f>G76+G92+G99</f>
        <v>0</v>
      </c>
    </row>
    <row r="101" spans="1:7" collapsed="1"/>
  </sheetData>
  <mergeCells count="3">
    <mergeCell ref="A1:G1"/>
    <mergeCell ref="B2:G2"/>
    <mergeCell ref="B3:G3"/>
  </mergeCells>
  <dataValidations count="9">
    <dataValidation type="list" allowBlank="1" showInputMessage="1" showErrorMessage="1" sqref="B3:G3" xr:uid="{90FDA76C-2FF6-4786-ADC7-8723190244A6}">
      <formula1>"Verifiable Credentials,Encrypted Verifiable Credential,Sub-Schema"</formula1>
    </dataValidation>
    <dataValidation type="list" allowBlank="1" sqref="G13" xr:uid="{76A71396-23B4-4D7A-9774-94539C7367EF}">
      <formula1>#REF!</formula1>
    </dataValidation>
    <dataValidation type="list" allowBlank="1" showInputMessage="1" showErrorMessage="1" sqref="G19" xr:uid="{09890E68-0892-4F92-959B-B5634D391EF6}">
      <formula1>"Continuously flooded, Single Drainage, Multiple Drainage"</formula1>
    </dataValidation>
    <dataValidation type="list" allowBlank="1" showInputMessage="1" showErrorMessage="1" sqref="G23" xr:uid="{31FF08D5-0E49-464D-86B9-C9271D84C914}">
      <formula1>"Flooded, Short drainage (&lt;180d), Long drainage (&gt;180d)"</formula1>
    </dataValidation>
    <dataValidation type="list" allowBlank="1" showInputMessage="1" showErrorMessage="1" sqref="G27 G31" xr:uid="{507DF1D0-35BE-4978-A008-96D4A1F737EC}">
      <formula1>"No organic amendment, Low organic amendment, Medium organic amendment, High organic amendment"</formula1>
    </dataValidation>
    <dataValidation type="list" allowBlank="1" showInputMessage="1" showErrorMessage="1" sqref="G35" xr:uid="{D0DD5892-035A-4037-B27D-2C59C3759A5C}">
      <formula1>"&lt; 4.5, 4.5 - 5.5, &gt; 5.5"</formula1>
    </dataValidation>
    <dataValidation type="list" allowBlank="1" showInputMessage="1" showErrorMessage="1" sqref="G39" xr:uid="{A731869A-C23E-46D1-B6E3-26F817359B46}">
      <formula1>"&lt; 1%, 1 - 3%, &gt; 3%"</formula1>
    </dataValidation>
    <dataValidation type="list" allowBlank="1" showInputMessage="1" showErrorMessage="1" sqref="G46" xr:uid="{61A224E5-6F4B-481A-BC05-BF8F913E5E93}">
      <formula1>"High, Medium, Low"</formula1>
    </dataValidation>
    <dataValidation type="list" allowBlank="1" showInputMessage="1" showErrorMessage="1" sqref="F5:F100 A5:A100" xr:uid="{036BE125-C48F-4861-A580-ACF97F19FE9F}">
      <formula1>"Yes,No"</formula1>
    </dataValidation>
  </dataValidations>
  <hyperlinks>
    <hyperlink ref="B7" r:id="rId1" xr:uid="{FB248CA2-8DAD-4DEF-8E2B-CD2F9E744E1E}"/>
    <hyperlink ref="B8" r:id="rId2" xr:uid="{401F93B8-2091-442D-BF93-CB9054F415AC}"/>
    <hyperlink ref="B10" r:id="rId3" xr:uid="{43763D12-7B2B-4753-AF3F-6DD9DA2ECD10}"/>
    <hyperlink ref="B11" r:id="rId4" xr:uid="{B5855383-09BD-4E9E-9D20-D0FC82EC65BF}"/>
    <hyperlink ref="B60" r:id="rId5" xr:uid="{F85B1553-046E-4C7B-940D-69305913F669}"/>
    <hyperlink ref="B61" r:id="rId6" xr:uid="{47A5A624-2329-486D-9639-B93C1BA9BA5D}"/>
    <hyperlink ref="B17" r:id="rId7" xr:uid="{3D9D3D3E-A24E-46A9-B1BD-6BFE88CD1B33}"/>
    <hyperlink ref="B21" r:id="rId8" xr:uid="{0C7A4D4F-98AE-476E-AC91-56B3E7651A4C}"/>
    <hyperlink ref="B25" r:id="rId9" xr:uid="{58BE7309-715E-4082-A3E4-C16884B8FAE0}"/>
    <hyperlink ref="B29" r:id="rId10" xr:uid="{DEB1F20E-2EF6-48EE-8D46-FBDA113A5EEF}"/>
    <hyperlink ref="B33" r:id="rId11" xr:uid="{DBAA59AE-92E9-46AD-A781-20750F24A836}"/>
    <hyperlink ref="B37" r:id="rId12" xr:uid="{0886A7F2-E5C0-455C-806C-5F3179DA9743}"/>
    <hyperlink ref="B41" r:id="rId13" xr:uid="{D6039128-650B-481F-AC86-58FA579C4F46}"/>
    <hyperlink ref="B51" r:id="rId14" xr:uid="{83DF6ADE-E806-4498-B181-8BB00EE5D781}"/>
    <hyperlink ref="B55" r:id="rId15" xr:uid="{EA7EDEA3-D280-40E9-A5A1-24DB16EE6CB1}"/>
    <hyperlink ref="B12" r:id="rId16" xr:uid="{0D99A81C-E1AE-4634-A6F5-2557A8D97161}"/>
    <hyperlink ref="C35" r:id="rId17" xr:uid="{3B33C304-88BE-477C-86F2-250A1E300D98}"/>
    <hyperlink ref="C19" r:id="rId18" xr:uid="{1F0473ED-F59C-4EBB-92D9-7ACD495F2C6F}"/>
    <hyperlink ref="C31" r:id="rId19" xr:uid="{457E7EA1-B08B-4B75-80AC-5AC8F4C449DD}"/>
    <hyperlink ref="C27" r:id="rId20" xr:uid="{81751095-CD92-4E4D-8752-4D4D55FF18C6}"/>
    <hyperlink ref="C23" r:id="rId21" xr:uid="{5C4DE43D-223F-4878-978F-45E12A1FC22D}"/>
    <hyperlink ref="C46" r:id="rId22" xr:uid="{E153CBA1-2E99-4F96-BD21-82A5366F2C9F}"/>
    <hyperlink ref="B44" r:id="rId23" xr:uid="{7F00AE4B-2623-42ED-8960-8E2B7890A319}"/>
    <hyperlink ref="B66" r:id="rId24" xr:uid="{0AC34FD9-4D26-4BD6-BF6F-48B10C061616}"/>
    <hyperlink ref="B67" r:id="rId25" xr:uid="{63AB9EAC-DAAB-4DE4-8398-607EEB6DC1CB}"/>
    <hyperlink ref="B77" r:id="rId26" xr:uid="{C44CA483-8C13-4F1B-97EE-33003F5016A8}"/>
    <hyperlink ref="B78" r:id="rId27" xr:uid="{E8BA8798-C33D-473C-8456-B435BC3188C4}"/>
    <hyperlink ref="B85" r:id="rId28" xr:uid="{AAED5803-FDC3-44F1-BAFD-9B44418DF138}"/>
    <hyperlink ref="B93" r:id="rId29" xr:uid="{62D86E0A-457A-4E42-9016-FB446BF66FAF}"/>
    <hyperlink ref="B94" r:id="rId30" xr:uid="{DD64EB1E-C671-49BF-8D13-B9DAF7E263A3}"/>
    <hyperlink ref="B99" r:id="rId31" xr:uid="{1E102D42-960B-4CB3-9314-6E2C4E5A6D9E}"/>
    <hyperlink ref="B69" r:id="rId32" xr:uid="{569DE265-F25A-4D3B-89C6-69F6694A5576}"/>
    <hyperlink ref="B75" r:id="rId33" xr:uid="{C96246DD-0DDD-4557-A998-34D8D456648F}"/>
    <hyperlink ref="B70" r:id="rId34" xr:uid="{F8D66860-39B6-46FD-BCEB-F1ED035F953B}"/>
    <hyperlink ref="B71" r:id="rId35" xr:uid="{2AA9B915-F1E6-47C7-B2AF-F0D209A2FCC3}"/>
    <hyperlink ref="B72" r:id="rId36" xr:uid="{26BE5788-CEEB-4608-BD7B-120BCCD58330}"/>
    <hyperlink ref="B73" r:id="rId37" xr:uid="{C16559E1-FEEA-480F-A743-2D80B629C79F}"/>
  </hyperlinks>
  <pageMargins left="0.7" right="0.7" top="0.75" bottom="0.75" header="0.3" footer="0.3"/>
  <legacyDrawing r:id="rId3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F8190-5F13-4319-A379-001D8DEA3A69}">
  <sheetPr>
    <tabColor rgb="FF0070C0"/>
  </sheetPr>
  <dimension ref="A1:G57"/>
  <sheetViews>
    <sheetView workbookViewId="0">
      <selection activeCell="F66" sqref="F66"/>
    </sheetView>
  </sheetViews>
  <sheetFormatPr defaultRowHeight="15" outlineLevelRow="3"/>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426</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4" t="s">
        <v>12</v>
      </c>
      <c r="B5" s="3" t="s">
        <v>27</v>
      </c>
      <c r="C5" s="40" t="s">
        <v>427</v>
      </c>
      <c r="D5" s="3"/>
      <c r="E5" s="3" t="s">
        <v>428</v>
      </c>
      <c r="F5" s="3" t="s">
        <v>15</v>
      </c>
      <c r="G5" s="15" t="s">
        <v>429</v>
      </c>
    </row>
    <row r="6" spans="1:7">
      <c r="A6" s="14" t="s">
        <v>15</v>
      </c>
      <c r="B6" s="3" t="s">
        <v>326</v>
      </c>
      <c r="C6" s="3" t="s">
        <v>16</v>
      </c>
      <c r="D6" s="3" t="s">
        <v>334</v>
      </c>
      <c r="E6" s="3" t="s">
        <v>423</v>
      </c>
      <c r="F6" s="3" t="s">
        <v>15</v>
      </c>
      <c r="G6" s="15">
        <f>IF(AND(G5="Tier-1"),(G53*G54*G55*10^-3*G56)*(1-G57),IF(AND(G5="Tier-2"),('Tier-2 Emission Factor'!G5*G54*G55*10^-3*G56)*(1-G57)))</f>
        <v>0</v>
      </c>
    </row>
    <row r="7" spans="1:7">
      <c r="A7" s="19" t="s">
        <v>15</v>
      </c>
      <c r="B7" s="21" t="s">
        <v>430</v>
      </c>
      <c r="C7" s="20"/>
      <c r="D7" s="20"/>
      <c r="E7" s="20" t="s">
        <v>431</v>
      </c>
      <c r="F7" s="20" t="s">
        <v>15</v>
      </c>
      <c r="G7" s="20"/>
    </row>
    <row r="8" spans="1:7" ht="93" hidden="1" outlineLevel="1">
      <c r="A8" s="14" t="s">
        <v>12</v>
      </c>
      <c r="B8" s="3" t="s">
        <v>41</v>
      </c>
      <c r="C8" s="3"/>
      <c r="D8" s="3"/>
      <c r="E8" s="24" t="s">
        <v>432</v>
      </c>
      <c r="F8" s="14" t="s">
        <v>15</v>
      </c>
      <c r="G8" s="15"/>
    </row>
    <row r="9" spans="1:7" hidden="1" outlineLevel="1">
      <c r="A9" s="14" t="s">
        <v>15</v>
      </c>
      <c r="B9" s="3" t="s">
        <v>326</v>
      </c>
      <c r="C9" s="3"/>
      <c r="D9" s="3" t="s">
        <v>334</v>
      </c>
      <c r="E9" s="3" t="s">
        <v>433</v>
      </c>
      <c r="F9" s="14" t="s">
        <v>15</v>
      </c>
      <c r="G9" s="15">
        <f>G13*G15*G17*'Baseline for All Organic Amend'!G14</f>
        <v>0</v>
      </c>
    </row>
    <row r="10" spans="1:7" ht="30" hidden="1" outlineLevel="1">
      <c r="A10" s="14" t="s">
        <v>12</v>
      </c>
      <c r="B10" s="3" t="s">
        <v>27</v>
      </c>
      <c r="C10" s="40" t="s">
        <v>434</v>
      </c>
      <c r="D10" s="3"/>
      <c r="E10" s="3" t="s">
        <v>435</v>
      </c>
      <c r="F10" s="14" t="s">
        <v>15</v>
      </c>
      <c r="G10" s="15" t="s">
        <v>436</v>
      </c>
    </row>
    <row r="11" spans="1:7" ht="30" hidden="1" outlineLevel="1">
      <c r="A11" s="14" t="s">
        <v>12</v>
      </c>
      <c r="B11" s="3" t="s">
        <v>27</v>
      </c>
      <c r="C11" s="40" t="s">
        <v>437</v>
      </c>
      <c r="D11" s="3"/>
      <c r="E11" s="3" t="s">
        <v>438</v>
      </c>
      <c r="F11" s="14" t="s">
        <v>15</v>
      </c>
      <c r="G11" s="15" t="s">
        <v>439</v>
      </c>
    </row>
    <row r="12" spans="1:7" ht="30" hidden="1" outlineLevel="1">
      <c r="A12" s="14" t="s">
        <v>12</v>
      </c>
      <c r="B12" s="3" t="s">
        <v>27</v>
      </c>
      <c r="C12" s="40" t="s">
        <v>440</v>
      </c>
      <c r="D12" s="3"/>
      <c r="E12" s="24" t="s">
        <v>441</v>
      </c>
      <c r="F12" s="14" t="s">
        <v>15</v>
      </c>
      <c r="G12" s="15" t="s">
        <v>442</v>
      </c>
    </row>
    <row r="13" spans="1:7" ht="30" hidden="1" outlineLevel="1">
      <c r="A13" s="14" t="s">
        <v>12</v>
      </c>
      <c r="B13" s="3" t="s">
        <v>326</v>
      </c>
      <c r="C13" s="3"/>
      <c r="D13" s="3"/>
      <c r="E13" s="3" t="s">
        <v>443</v>
      </c>
      <c r="F13" s="14" t="s">
        <v>15</v>
      </c>
      <c r="G13" s="15">
        <f>IF(AND(G10="Global"),1.19,IF(AND(G10="Regional",G11="Africa"),1.19,IF(AND(G10="Regional",G11="East Asia"),1.32,IF(AND(G10="Regional",G11="Southeast Asia"),1.22,IF(AND(G10="Regional",G11="South Asia"),0.85,IF(AND(G10="Regional",G11="Europe"),1.56,IF(AND(G10="Regional",G11="North America"),0.65,IF(AND(G10="Regional",G11="South America"),1.27,IF(AND(G10="Country",G12="Bangladesh"),0.97,IF(AND(G10="Country",G12="Brazil"),1.62,IF(AND(G10="Country",G12="China"),1.3,IF(AND(G10="Country",G12="India"),0.85,IF(AND(G10="Country",G12="Indonesia"),1.18,IF(AND(G10="Country",G12="Italy"),1.66,IF(AND(G10="Country",G12="Japan"),1.06,IF(AND(G10="Country",G12="Philippines"),0.6,IF(AND(G10="Country",G12="South Korea"),1.83,IF(AND(G10="Country",G12="Spain"),1.13,IF(AND(G10="Country",G12="Uruguay"),0.8,IF(AND(G10="Country",G12="USA"),0.65,IF(AND(G10="Country",G12="Vietnam"),1.13)))))))))))))))))))))</f>
        <v>0.85</v>
      </c>
    </row>
    <row r="14" spans="1:7" ht="30" hidden="1" outlineLevel="1">
      <c r="A14" s="14" t="s">
        <v>12</v>
      </c>
      <c r="B14" s="3" t="s">
        <v>27</v>
      </c>
      <c r="C14" s="40" t="s">
        <v>444</v>
      </c>
      <c r="D14" s="3"/>
      <c r="E14" s="3" t="s">
        <v>445</v>
      </c>
      <c r="F14" s="14" t="s">
        <v>15</v>
      </c>
      <c r="G14" s="15" t="s">
        <v>333</v>
      </c>
    </row>
    <row r="15" spans="1:7" ht="30" hidden="1" outlineLevel="1">
      <c r="A15" s="14" t="s">
        <v>15</v>
      </c>
      <c r="B15" s="3" t="s">
        <v>326</v>
      </c>
      <c r="C15" s="3"/>
      <c r="D15" s="3" t="s">
        <v>334</v>
      </c>
      <c r="E15" s="3" t="s">
        <v>446</v>
      </c>
      <c r="F15" s="14" t="s">
        <v>15</v>
      </c>
      <c r="G15" s="15">
        <f>IF(AND(G14="Continuously flooded"),1,IF(AND(G14="Single drainage period"),0.71,IF(AND(G14="Multiple drainage periods"),0.55)))</f>
        <v>1</v>
      </c>
    </row>
    <row r="16" spans="1:7" ht="30" hidden="1" outlineLevel="1">
      <c r="A16" s="14" t="s">
        <v>12</v>
      </c>
      <c r="B16" s="3" t="s">
        <v>27</v>
      </c>
      <c r="C16" s="40" t="s">
        <v>447</v>
      </c>
      <c r="D16" s="3"/>
      <c r="E16" s="3" t="s">
        <v>448</v>
      </c>
      <c r="F16" s="14" t="s">
        <v>15</v>
      </c>
      <c r="G16" s="15" t="s">
        <v>449</v>
      </c>
    </row>
    <row r="17" spans="1:7" ht="30" hidden="1" outlineLevel="1">
      <c r="A17" s="14" t="s">
        <v>15</v>
      </c>
      <c r="B17" s="3" t="s">
        <v>326</v>
      </c>
      <c r="C17" s="3"/>
      <c r="D17" s="3" t="s">
        <v>334</v>
      </c>
      <c r="E17" s="3" t="s">
        <v>450</v>
      </c>
      <c r="F17" s="14" t="s">
        <v>15</v>
      </c>
      <c r="G17" s="15">
        <f>IF(AND(G16="Non flooded pre-season &lt; 180 days (indicating double cropping)"),1,IF(AND(G16="Non flooded pre-season &gt; 180 days (indicating single cropping)"),0.89))</f>
        <v>1</v>
      </c>
    </row>
    <row r="18" spans="1:7" ht="30" hidden="1" outlineLevel="1">
      <c r="A18" s="19" t="s">
        <v>12</v>
      </c>
      <c r="B18" s="21" t="s">
        <v>451</v>
      </c>
      <c r="C18" s="21"/>
      <c r="D18" s="20"/>
      <c r="E18" s="20" t="s">
        <v>452</v>
      </c>
      <c r="F18" s="20" t="s">
        <v>15</v>
      </c>
      <c r="G18" s="20"/>
    </row>
    <row r="19" spans="1:7" ht="30" hidden="1" outlineLevel="3">
      <c r="A19" s="30" t="s">
        <v>12</v>
      </c>
      <c r="B19" s="47" t="s">
        <v>27</v>
      </c>
      <c r="C19" s="39" t="s">
        <v>453</v>
      </c>
      <c r="D19" s="31"/>
      <c r="E19" s="31" t="s">
        <v>454</v>
      </c>
      <c r="F19" s="31" t="s">
        <v>15</v>
      </c>
      <c r="G19" s="31" t="s">
        <v>455</v>
      </c>
    </row>
    <row r="20" spans="1:7" ht="30" hidden="1" outlineLevel="3">
      <c r="A20" s="30" t="s">
        <v>12</v>
      </c>
      <c r="B20" s="47" t="s">
        <v>326</v>
      </c>
      <c r="C20" s="31"/>
      <c r="D20" s="31"/>
      <c r="E20" s="31" t="s">
        <v>456</v>
      </c>
      <c r="F20" s="31" t="s">
        <v>15</v>
      </c>
      <c r="G20" s="31">
        <v>20</v>
      </c>
    </row>
    <row r="21" spans="1:7" hidden="1" outlineLevel="3">
      <c r="A21" s="30" t="s">
        <v>15</v>
      </c>
      <c r="B21" s="47" t="s">
        <v>326</v>
      </c>
      <c r="C21" s="31"/>
      <c r="D21" s="31" t="s">
        <v>334</v>
      </c>
      <c r="E21" s="31" t="s">
        <v>457</v>
      </c>
      <c r="F21" s="31" t="s">
        <v>15</v>
      </c>
      <c r="G21" s="31">
        <f>IF(AND('Baseline Type of Org Amend'!G5="Rice straw",'Simplified Baseline Emissions'!G13="Non flooded pre-season &lt; 180 days (indicating double cropping)"),(5*1),IF(AND('Baseline Type of Org Amend'!G5="Rice straw",'Simplified Baseline Emissions'!G13="Non flooded pre-season &gt; 180 days (indicating single cropping)"),(5*0.19),IF(AND('Baseline Type of Org Amend'!G5="Compost"),('Baseline Type of Org Amend'!G6*0.17),IF(AND('Baseline Type of Org Amend'!G5="Farmyard manure"),('Baseline Type of Org Amend'!G6*0.21),IF(AND('Baseline Type of Org Amend'!G5="Green manure"),('Baseline Type of Org Amend'!G6*0.45))))))</f>
        <v>5</v>
      </c>
    </row>
    <row r="22" spans="1:7" hidden="1" outlineLevel="2">
      <c r="A22" s="14" t="s">
        <v>15</v>
      </c>
      <c r="B22" s="3" t="s">
        <v>326</v>
      </c>
      <c r="C22" s="3"/>
      <c r="D22" s="3" t="s">
        <v>334</v>
      </c>
      <c r="E22" s="3" t="s">
        <v>458</v>
      </c>
      <c r="F22" s="14" t="s">
        <v>15</v>
      </c>
      <c r="G22" s="15">
        <f>((1+SUM('Baseline Type of Org Amend'!G12))^0.59)</f>
        <v>1</v>
      </c>
    </row>
    <row r="23" spans="1:7" collapsed="1">
      <c r="A23" s="48" t="s">
        <v>15</v>
      </c>
      <c r="B23" s="49" t="s">
        <v>459</v>
      </c>
      <c r="C23" s="50"/>
      <c r="D23" s="50"/>
      <c r="E23" s="51" t="s">
        <v>460</v>
      </c>
      <c r="F23" s="50" t="s">
        <v>15</v>
      </c>
      <c r="G23" s="50"/>
    </row>
    <row r="24" spans="1:7" ht="93" hidden="1" outlineLevel="1">
      <c r="A24" s="14" t="s">
        <v>12</v>
      </c>
      <c r="B24" s="3" t="s">
        <v>41</v>
      </c>
      <c r="C24" s="3"/>
      <c r="D24" s="3"/>
      <c r="E24" s="3" t="s">
        <v>432</v>
      </c>
      <c r="F24" s="14" t="s">
        <v>15</v>
      </c>
      <c r="G24" s="15"/>
    </row>
    <row r="25" spans="1:7" hidden="1" outlineLevel="1">
      <c r="A25" s="14" t="s">
        <v>15</v>
      </c>
      <c r="B25" s="3" t="s">
        <v>326</v>
      </c>
      <c r="C25" s="3"/>
      <c r="D25" s="3" t="s">
        <v>334</v>
      </c>
      <c r="E25" s="3" t="s">
        <v>461</v>
      </c>
      <c r="F25" s="14" t="s">
        <v>15</v>
      </c>
      <c r="G25" s="15">
        <f>G29*G31*G33*'Project for All Organic Amend'!G9</f>
        <v>2.4464039170665668</v>
      </c>
    </row>
    <row r="26" spans="1:7" ht="30" hidden="1" outlineLevel="1">
      <c r="A26" s="14" t="s">
        <v>12</v>
      </c>
      <c r="B26" s="3" t="s">
        <v>27</v>
      </c>
      <c r="C26" s="40" t="s">
        <v>434</v>
      </c>
      <c r="D26" s="3"/>
      <c r="E26" s="3" t="s">
        <v>435</v>
      </c>
      <c r="F26" s="14" t="s">
        <v>15</v>
      </c>
      <c r="G26" s="15" t="s">
        <v>436</v>
      </c>
    </row>
    <row r="27" spans="1:7" ht="30" hidden="1" outlineLevel="1">
      <c r="A27" s="14" t="s">
        <v>12</v>
      </c>
      <c r="B27" s="3" t="s">
        <v>27</v>
      </c>
      <c r="C27" s="40" t="s">
        <v>437</v>
      </c>
      <c r="D27" s="3"/>
      <c r="E27" s="3" t="s">
        <v>438</v>
      </c>
      <c r="F27" s="14" t="s">
        <v>15</v>
      </c>
      <c r="G27" s="15" t="s">
        <v>439</v>
      </c>
    </row>
    <row r="28" spans="1:7" ht="30" hidden="1" outlineLevel="1">
      <c r="A28" s="14" t="s">
        <v>12</v>
      </c>
      <c r="B28" s="3" t="s">
        <v>27</v>
      </c>
      <c r="C28" s="40" t="s">
        <v>440</v>
      </c>
      <c r="D28" s="3"/>
      <c r="E28" s="24" t="s">
        <v>441</v>
      </c>
      <c r="F28" s="14" t="s">
        <v>15</v>
      </c>
      <c r="G28" s="15" t="s">
        <v>442</v>
      </c>
    </row>
    <row r="29" spans="1:7" ht="30" hidden="1" outlineLevel="1">
      <c r="A29" s="14" t="s">
        <v>12</v>
      </c>
      <c r="B29" s="3" t="s">
        <v>326</v>
      </c>
      <c r="C29" s="3"/>
      <c r="D29" s="3"/>
      <c r="E29" s="3" t="s">
        <v>443</v>
      </c>
      <c r="F29" s="14" t="s">
        <v>15</v>
      </c>
      <c r="G29" s="15">
        <f>IF(AND(G26="Global"),1.19,IF(AND(G26="Regional",G27="Africa"),1.19,IF(AND(G26="Regional",G27="East Asia"),1.32,IF(AND(G26="Regional",G27="Southeast Asia"),1.22,IF(AND(G26="Regional",G27="South Asia"),0.85,IF(AND(G26="Regional",G27="Europe"),1.56,IF(AND(G26="Regional",G27="North America"),0.65,IF(AND(G26="Regional",G27="South America"),1.27,IF(AND(G26="Country",G28="Bangladesh"),0.97,IF(AND(G26="Country",G28="Brazil"),1.62,IF(AND(G26="Country",G28="China"),1.3,IF(AND(G26="Country",G28="India"),0.85,IF(AND(G26="Country",G28="Indonesia"),1.18,IF(AND(G26="Country",G28="Italy"),1.66,IF(AND(G26="Country",G28="Japan"),1.06,IF(AND(G26="Country",G28="Philippines"),0.6,IF(AND(G26="Country",G28="South Korea"),1.83,IF(AND(G26="Country",G28="Spain"),1.13,IF(AND(G26="Country",G28="Uruguay"),0.8,IF(AND(G26="Country",G28="USA"),0.65,IF(AND(G26="Country",G28="Vietnam"),1.13)))))))))))))))))))))</f>
        <v>0.85</v>
      </c>
    </row>
    <row r="30" spans="1:7" ht="30" hidden="1" outlineLevel="1">
      <c r="A30" s="14" t="s">
        <v>12</v>
      </c>
      <c r="B30" s="3" t="s">
        <v>27</v>
      </c>
      <c r="C30" s="40" t="s">
        <v>444</v>
      </c>
      <c r="D30" s="3"/>
      <c r="E30" s="3" t="s">
        <v>445</v>
      </c>
      <c r="F30" s="14" t="s">
        <v>15</v>
      </c>
      <c r="G30" s="15" t="s">
        <v>333</v>
      </c>
    </row>
    <row r="31" spans="1:7" ht="30" hidden="1" outlineLevel="1">
      <c r="A31" s="14" t="s">
        <v>15</v>
      </c>
      <c r="B31" s="3" t="s">
        <v>326</v>
      </c>
      <c r="C31" s="3"/>
      <c r="D31" s="3" t="s">
        <v>334</v>
      </c>
      <c r="E31" s="24" t="s">
        <v>462</v>
      </c>
      <c r="F31" s="14" t="s">
        <v>15</v>
      </c>
      <c r="G31" s="15">
        <f>IF(AND(G30="Continuously flooded"),1,IF(AND(#REF!="Single drainage period"),0.71,IF(AND(G30="Multiple drainage periods"),0.55)))</f>
        <v>1</v>
      </c>
    </row>
    <row r="32" spans="1:7" ht="30" hidden="1" outlineLevel="1">
      <c r="A32" s="14" t="s">
        <v>12</v>
      </c>
      <c r="B32" s="3" t="s">
        <v>27</v>
      </c>
      <c r="C32" s="40" t="s">
        <v>447</v>
      </c>
      <c r="D32" s="3"/>
      <c r="E32" s="3" t="s">
        <v>448</v>
      </c>
      <c r="F32" s="14" t="s">
        <v>15</v>
      </c>
      <c r="G32" s="15" t="s">
        <v>449</v>
      </c>
    </row>
    <row r="33" spans="1:7" ht="30" hidden="1" outlineLevel="1">
      <c r="A33" s="14" t="s">
        <v>15</v>
      </c>
      <c r="B33" s="3" t="s">
        <v>326</v>
      </c>
      <c r="C33" s="3"/>
      <c r="D33" s="3" t="s">
        <v>334</v>
      </c>
      <c r="E33" s="3" t="s">
        <v>463</v>
      </c>
      <c r="F33" s="14" t="s">
        <v>15</v>
      </c>
      <c r="G33" s="15">
        <f>IF(AND(G32="Non flooded pre-season &lt; 180 days (indicating double cropping)"),1,IF(AND(G32="Non flooded pre-season &gt; 180 days (indicating single cropping)"),0.89))</f>
        <v>1</v>
      </c>
    </row>
    <row r="34" spans="1:7" ht="15.75" hidden="1" customHeight="1" outlineLevel="1">
      <c r="A34" s="19" t="s">
        <v>12</v>
      </c>
      <c r="B34" s="21" t="s">
        <v>464</v>
      </c>
      <c r="C34" s="21"/>
      <c r="D34" s="20"/>
      <c r="E34" s="20" t="s">
        <v>465</v>
      </c>
      <c r="F34" s="20" t="s">
        <v>15</v>
      </c>
      <c r="G34" s="20"/>
    </row>
    <row r="35" spans="1:7" ht="30" hidden="1" outlineLevel="2">
      <c r="A35" s="30" t="s">
        <v>12</v>
      </c>
      <c r="B35" s="47" t="s">
        <v>27</v>
      </c>
      <c r="C35" s="39" t="s">
        <v>453</v>
      </c>
      <c r="D35" s="31"/>
      <c r="E35" s="31" t="s">
        <v>454</v>
      </c>
      <c r="F35" s="31" t="s">
        <v>15</v>
      </c>
      <c r="G35" s="31" t="s">
        <v>455</v>
      </c>
    </row>
    <row r="36" spans="1:7" ht="30" hidden="1" outlineLevel="2">
      <c r="A36" s="30" t="s">
        <v>12</v>
      </c>
      <c r="B36" s="47" t="s">
        <v>326</v>
      </c>
      <c r="C36" s="31"/>
      <c r="D36" s="31"/>
      <c r="E36" s="31" t="s">
        <v>456</v>
      </c>
      <c r="F36" s="31" t="s">
        <v>15</v>
      </c>
      <c r="G36" s="31">
        <v>20</v>
      </c>
    </row>
    <row r="37" spans="1:7" hidden="1" outlineLevel="2">
      <c r="A37" s="30" t="s">
        <v>15</v>
      </c>
      <c r="B37" s="47" t="s">
        <v>326</v>
      </c>
      <c r="C37" s="31"/>
      <c r="D37" s="31" t="s">
        <v>334</v>
      </c>
      <c r="E37" s="31" t="s">
        <v>466</v>
      </c>
      <c r="F37" s="31" t="s">
        <v>15</v>
      </c>
      <c r="G37" s="31">
        <f>IF(AND('Project Type of Org Amend'!G5="Rice straw",'Simplified Project Emissions'!G13="Non flooded pre-season &lt; 180 days (indicating double cropping)"),(5*1),IF(AND('Project Type of Org Amend'!G5="Rice straw",'Simplified Project Emissions'!G13="Non flooded pre-season &gt; 180 days (indicating single cropping)"),(5*0.19),IF(AND('Project Type of Org Amend'!G5="Compost"),('Project Type of Org Amend'!G6*0.17),IF(AND('Project Type of Org Amend'!G5="Farmyard manure"),('Project Type of Org Amend'!G6*0.21),IF(AND('Project Type of Org Amend'!G5="Green manure"),('Project Type of Org Amend'!G6*0.45))))))</f>
        <v>5</v>
      </c>
    </row>
    <row r="38" spans="1:7" hidden="1" outlineLevel="1">
      <c r="A38" s="14" t="s">
        <v>15</v>
      </c>
      <c r="B38" s="3" t="s">
        <v>326</v>
      </c>
      <c r="C38" s="3"/>
      <c r="D38" s="3" t="s">
        <v>334</v>
      </c>
      <c r="E38" s="3" t="s">
        <v>458</v>
      </c>
      <c r="F38" s="14" t="s">
        <v>15</v>
      </c>
      <c r="G38" s="15">
        <f>((1+SUM('Project Type of Org Amend'!G25))^0.59)</f>
        <v>1</v>
      </c>
    </row>
    <row r="39" spans="1:7" collapsed="1">
      <c r="A39" s="48" t="s">
        <v>15</v>
      </c>
      <c r="B39" s="49" t="s">
        <v>467</v>
      </c>
      <c r="C39" s="50"/>
      <c r="D39" s="50"/>
      <c r="E39" s="51" t="s">
        <v>467</v>
      </c>
      <c r="F39" s="50" t="s">
        <v>15</v>
      </c>
      <c r="G39" s="50"/>
    </row>
    <row r="40" spans="1:7" ht="30" hidden="1" outlineLevel="1">
      <c r="A40" s="14" t="s">
        <v>15</v>
      </c>
      <c r="B40" s="24" t="s">
        <v>326</v>
      </c>
      <c r="C40" s="3"/>
      <c r="D40" s="3" t="s">
        <v>334</v>
      </c>
      <c r="E40" s="24" t="s">
        <v>468</v>
      </c>
      <c r="F40" s="14" t="s">
        <v>15</v>
      </c>
      <c r="G40" s="23">
        <f>G41*G43*G45*G47*G49*G51</f>
        <v>0</v>
      </c>
    </row>
    <row r="41" spans="1:7" ht="30" hidden="1" outlineLevel="1">
      <c r="A41" s="14" t="s">
        <v>12</v>
      </c>
      <c r="B41" s="24" t="s">
        <v>326</v>
      </c>
      <c r="C41" s="3"/>
      <c r="D41" s="3"/>
      <c r="E41" s="24" t="s">
        <v>469</v>
      </c>
      <c r="F41" s="14" t="s">
        <v>15</v>
      </c>
      <c r="G41" s="15"/>
    </row>
    <row r="42" spans="1:7" hidden="1" outlineLevel="1">
      <c r="A42" s="14" t="s">
        <v>12</v>
      </c>
      <c r="B42" s="24" t="s">
        <v>13</v>
      </c>
      <c r="C42" s="3"/>
      <c r="D42" s="3"/>
      <c r="E42" s="24" t="s">
        <v>470</v>
      </c>
      <c r="F42" s="14" t="s">
        <v>15</v>
      </c>
      <c r="G42" s="15"/>
    </row>
    <row r="43" spans="1:7" ht="30" hidden="1" outlineLevel="1">
      <c r="A43" s="14" t="s">
        <v>12</v>
      </c>
      <c r="B43" s="24" t="s">
        <v>326</v>
      </c>
      <c r="C43" s="3"/>
      <c r="D43" s="3"/>
      <c r="E43" s="24" t="s">
        <v>471</v>
      </c>
      <c r="F43" s="14" t="s">
        <v>15</v>
      </c>
      <c r="G43" s="15"/>
    </row>
    <row r="44" spans="1:7" hidden="1" outlineLevel="1">
      <c r="A44" s="14" t="s">
        <v>12</v>
      </c>
      <c r="B44" s="24" t="s">
        <v>13</v>
      </c>
      <c r="C44" s="3"/>
      <c r="D44" s="3"/>
      <c r="E44" s="24" t="s">
        <v>470</v>
      </c>
      <c r="F44" s="14" t="s">
        <v>15</v>
      </c>
      <c r="G44" s="15"/>
    </row>
    <row r="45" spans="1:7" ht="30" hidden="1" outlineLevel="1">
      <c r="A45" s="14" t="s">
        <v>12</v>
      </c>
      <c r="B45" s="24" t="s">
        <v>326</v>
      </c>
      <c r="C45" s="3"/>
      <c r="D45" s="3"/>
      <c r="E45" s="24" t="s">
        <v>472</v>
      </c>
      <c r="F45" s="14" t="s">
        <v>15</v>
      </c>
      <c r="G45" s="15"/>
    </row>
    <row r="46" spans="1:7" hidden="1" outlineLevel="1">
      <c r="A46" s="14" t="s">
        <v>12</v>
      </c>
      <c r="B46" s="24" t="s">
        <v>13</v>
      </c>
      <c r="C46" s="3"/>
      <c r="D46" s="3"/>
      <c r="E46" s="24" t="s">
        <v>470</v>
      </c>
      <c r="F46" s="14" t="s">
        <v>15</v>
      </c>
      <c r="G46" s="15"/>
    </row>
    <row r="47" spans="1:7" ht="30" hidden="1" outlineLevel="1">
      <c r="A47" s="14" t="s">
        <v>12</v>
      </c>
      <c r="B47" s="24" t="s">
        <v>326</v>
      </c>
      <c r="C47" s="3"/>
      <c r="D47" s="3"/>
      <c r="E47" s="24" t="s">
        <v>473</v>
      </c>
      <c r="F47" s="14" t="s">
        <v>15</v>
      </c>
      <c r="G47" s="15"/>
    </row>
    <row r="48" spans="1:7" hidden="1" outlineLevel="1">
      <c r="A48" s="14" t="s">
        <v>12</v>
      </c>
      <c r="B48" s="24" t="s">
        <v>13</v>
      </c>
      <c r="C48" s="3"/>
      <c r="D48" s="3"/>
      <c r="E48" s="24" t="s">
        <v>470</v>
      </c>
      <c r="F48" s="14" t="s">
        <v>15</v>
      </c>
      <c r="G48" s="15"/>
    </row>
    <row r="49" spans="1:7" ht="30" hidden="1" outlineLevel="1">
      <c r="A49" s="14" t="s">
        <v>12</v>
      </c>
      <c r="B49" s="24" t="s">
        <v>326</v>
      </c>
      <c r="C49" s="3"/>
      <c r="D49" s="3"/>
      <c r="E49" s="24" t="s">
        <v>474</v>
      </c>
      <c r="F49" s="14" t="s">
        <v>15</v>
      </c>
      <c r="G49" s="15"/>
    </row>
    <row r="50" spans="1:7" hidden="1" outlineLevel="1">
      <c r="A50" s="14" t="s">
        <v>12</v>
      </c>
      <c r="B50" s="24" t="s">
        <v>13</v>
      </c>
      <c r="C50" s="3"/>
      <c r="D50" s="3"/>
      <c r="E50" s="24" t="s">
        <v>470</v>
      </c>
      <c r="F50" s="14" t="s">
        <v>15</v>
      </c>
      <c r="G50" s="15"/>
    </row>
    <row r="51" spans="1:7" ht="30" hidden="1" outlineLevel="1">
      <c r="A51" s="14" t="s">
        <v>12</v>
      </c>
      <c r="B51" s="24" t="s">
        <v>326</v>
      </c>
      <c r="C51" s="3"/>
      <c r="D51" s="3"/>
      <c r="E51" s="24" t="s">
        <v>475</v>
      </c>
      <c r="F51" s="14" t="s">
        <v>15</v>
      </c>
      <c r="G51" s="15"/>
    </row>
    <row r="52" spans="1:7" hidden="1" outlineLevel="1">
      <c r="A52" s="14" t="s">
        <v>12</v>
      </c>
      <c r="B52" s="24" t="s">
        <v>13</v>
      </c>
      <c r="C52" s="3"/>
      <c r="D52" s="3"/>
      <c r="E52" s="24" t="s">
        <v>470</v>
      </c>
      <c r="F52" s="14" t="s">
        <v>15</v>
      </c>
      <c r="G52" s="15"/>
    </row>
    <row r="53" spans="1:7" ht="45" collapsed="1">
      <c r="A53" s="14" t="s">
        <v>15</v>
      </c>
      <c r="B53" s="3" t="s">
        <v>326</v>
      </c>
      <c r="C53" s="3"/>
      <c r="D53" s="3" t="s">
        <v>334</v>
      </c>
      <c r="E53" s="3" t="s">
        <v>476</v>
      </c>
      <c r="F53" s="3" t="s">
        <v>15</v>
      </c>
      <c r="G53" s="15">
        <f>'Simplified Baseline Emissions'!G6-'Simplified Project Emissions'!G6</f>
        <v>0</v>
      </c>
    </row>
    <row r="54" spans="1:7">
      <c r="A54" s="14" t="s">
        <v>12</v>
      </c>
      <c r="B54" s="3" t="s">
        <v>326</v>
      </c>
      <c r="C54" s="3"/>
      <c r="D54" s="3"/>
      <c r="E54" s="3" t="s">
        <v>477</v>
      </c>
      <c r="F54" s="3" t="s">
        <v>15</v>
      </c>
      <c r="G54" s="15"/>
    </row>
    <row r="55" spans="1:7" ht="30">
      <c r="A55" s="14" t="s">
        <v>12</v>
      </c>
      <c r="B55" s="3" t="s">
        <v>326</v>
      </c>
      <c r="C55" s="3"/>
      <c r="D55" s="3"/>
      <c r="E55" s="3" t="s">
        <v>478</v>
      </c>
      <c r="F55" s="3" t="s">
        <v>15</v>
      </c>
      <c r="G55" s="15"/>
    </row>
    <row r="56" spans="1:7">
      <c r="A56" s="14" t="s">
        <v>15</v>
      </c>
      <c r="B56" s="3" t="s">
        <v>326</v>
      </c>
      <c r="C56" s="3"/>
      <c r="D56" s="3" t="s">
        <v>334</v>
      </c>
      <c r="E56" s="3" t="s">
        <v>479</v>
      </c>
      <c r="F56" s="3" t="s">
        <v>15</v>
      </c>
      <c r="G56" s="15">
        <f>28</f>
        <v>28</v>
      </c>
    </row>
    <row r="57" spans="1:7" ht="30">
      <c r="A57" s="14" t="s">
        <v>15</v>
      </c>
      <c r="B57" s="3" t="s">
        <v>326</v>
      </c>
      <c r="C57" s="3"/>
      <c r="D57" s="3" t="s">
        <v>334</v>
      </c>
      <c r="E57" s="3" t="s">
        <v>480</v>
      </c>
      <c r="F57" s="3" t="s">
        <v>15</v>
      </c>
      <c r="G57" s="15">
        <v>0.15</v>
      </c>
    </row>
  </sheetData>
  <mergeCells count="3">
    <mergeCell ref="A1:G1"/>
    <mergeCell ref="B2:G2"/>
    <mergeCell ref="B3:G3"/>
  </mergeCells>
  <dataValidations count="9">
    <dataValidation type="list" allowBlank="1" showInputMessage="1" showErrorMessage="1" sqref="B3:G3" xr:uid="{8FD16CB1-B261-4C4A-AE20-362A9E22EC14}">
      <formula1>"Verifiable Credentials,Encrypted Verifiable Credential,Sub-Schema"</formula1>
    </dataValidation>
    <dataValidation type="list" allowBlank="1" showInputMessage="1" showErrorMessage="1" sqref="A23:A33 F5:F17 A19:A21 A5:A17 F19:F33 A35:A37 F35:F57 A39:A57" xr:uid="{3DC1E4AA-A5EB-4261-AFD5-6D82E4021D1E}">
      <formula1>"Yes,No"</formula1>
    </dataValidation>
    <dataValidation type="list" allowBlank="1" showInputMessage="1" showErrorMessage="1" sqref="G12 G28" xr:uid="{FDA7941A-BA77-434C-9A3E-E6478528D084}">
      <formula1>"Bangladesh, Brazil, China, India, Indonesia, Italy, Japan, Philippines, South Korea, Spain, Uruguay, USA, Vietnam"</formula1>
    </dataValidation>
    <dataValidation type="list" allowBlank="1" showInputMessage="1" showErrorMessage="1" sqref="G11 G27" xr:uid="{C7BF5CA7-1DDD-479E-8868-15B339AA939D}">
      <formula1>"Africa, East Asia, Southeast Asia, South Asia, Europe, North America, South America"</formula1>
    </dataValidation>
    <dataValidation type="list" allowBlank="1" showInputMessage="1" showErrorMessage="1" sqref="G10 G26" xr:uid="{040B7853-1BC4-4D15-BD45-4A0B4022927F}">
      <formula1>"Global, Regional, Country"</formula1>
    </dataValidation>
    <dataValidation type="list" allowBlank="1" showInputMessage="1" showErrorMessage="1" sqref="G19 G35" xr:uid="{D68B33C3-0464-4003-BFAA-5BCFEAF761A4}">
      <formula1>"Rice straw, Compost, Farmyard manure, Green manure"</formula1>
    </dataValidation>
    <dataValidation type="list" allowBlank="1" showInputMessage="1" showErrorMessage="1" sqref="G16 G32" xr:uid="{1C5448AD-4E4C-4918-878C-F7032D200CBE}">
      <formula1>"Non flooded pre-season &lt; 180 days (indicating double cropping), Non flooded pre-season &gt; 180 days (indicating single cropping)"</formula1>
    </dataValidation>
    <dataValidation type="list" allowBlank="1" showInputMessage="1" showErrorMessage="1" sqref="G14 G30" xr:uid="{3E967E0F-827F-4E88-991C-E92BDBD1F7BF}">
      <formula1>"Continuously flooded, Single drainage period, Multiple drainage periods"</formula1>
    </dataValidation>
    <dataValidation type="list" allowBlank="1" showInputMessage="1" showErrorMessage="1" sqref="G5" xr:uid="{911E73CC-0975-4D40-B711-A8657C301F9E}">
      <formula1>"Tier-1, Tier-2"</formula1>
    </dataValidation>
  </dataValidations>
  <hyperlinks>
    <hyperlink ref="B7" r:id="rId1" xr:uid="{6D119181-10D9-44C3-A07E-C43572D7EC87}"/>
    <hyperlink ref="B23" r:id="rId2" xr:uid="{80CC59A1-0F8E-40D5-A790-9487D31E8F5E}"/>
    <hyperlink ref="B18" r:id="rId3" xr:uid="{EDCAA4E9-9A7B-4DF7-A9AC-3726A8B04F18}"/>
    <hyperlink ref="B34" r:id="rId4" xr:uid="{6700DE5D-BF27-4234-99ED-AA6303810465}"/>
    <hyperlink ref="B39" r:id="rId5" xr:uid="{35E0D26F-765B-4BE1-B43D-ED8B16C1C832}"/>
    <hyperlink ref="C5" r:id="rId6" xr:uid="{D855567F-6046-49A5-B34D-23CB772C2CCB}"/>
    <hyperlink ref="C10" r:id="rId7" xr:uid="{91F541CE-575E-4AF7-AB50-984D790718C3}"/>
    <hyperlink ref="C11" r:id="rId8" xr:uid="{1191BC67-0BBC-4C45-A873-B2649802B19D}"/>
    <hyperlink ref="C12" r:id="rId9" xr:uid="{39CAB5D6-1D55-4AC0-9404-D54223AF2D16}"/>
    <hyperlink ref="C14" r:id="rId10" xr:uid="{E42ACC3B-6364-4FFB-A024-58274B36393E}"/>
    <hyperlink ref="C16" r:id="rId11" xr:uid="{5409B90B-B020-4E89-861E-B6DC801131EE}"/>
    <hyperlink ref="C19" r:id="rId12" xr:uid="{D69B25E2-E57E-415B-96E3-727CC34395C9}"/>
    <hyperlink ref="C35" r:id="rId13" xr:uid="{F2ACE12B-683E-42D0-BA58-BB79302709E6}"/>
    <hyperlink ref="C26" r:id="rId14" xr:uid="{EB5FA1AE-4CD5-4011-8021-121D1B3F0DDE}"/>
    <hyperlink ref="C27" r:id="rId15" xr:uid="{D2075101-D56F-4807-9E32-F9FD15D57D04}"/>
    <hyperlink ref="C28" r:id="rId16" xr:uid="{977D7145-7AC2-42B8-9C1F-79227078E4D0}"/>
    <hyperlink ref="C30" r:id="rId17" xr:uid="{5DE0118D-6579-4824-BFF2-7FB249194652}"/>
    <hyperlink ref="C32" r:id="rId18" xr:uid="{40D6A84C-FBCF-4776-B5AC-7B21B3387FF5}"/>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C3B1-9D53-4D69-A9E6-8EC85E7524D0}">
  <sheetPr>
    <tabColor rgb="FF0070C0"/>
  </sheetPr>
  <dimension ref="A1:G20"/>
  <sheetViews>
    <sheetView topLeftCell="A10" workbookViewId="0">
      <selection activeCell="E11" sqref="E11"/>
    </sheetView>
  </sheetViews>
  <sheetFormatPr defaultRowHeight="15" outlineLevelRow="2"/>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431</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93">
      <c r="A5" s="14" t="s">
        <v>12</v>
      </c>
      <c r="B5" s="24" t="s">
        <v>41</v>
      </c>
      <c r="C5" s="3"/>
      <c r="D5" s="3"/>
      <c r="E5" s="24" t="s">
        <v>432</v>
      </c>
      <c r="F5" s="14" t="s">
        <v>15</v>
      </c>
      <c r="G5" s="15"/>
    </row>
    <row r="6" spans="1:7">
      <c r="A6" s="14" t="s">
        <v>15</v>
      </c>
      <c r="B6" s="3" t="s">
        <v>326</v>
      </c>
      <c r="C6" s="3"/>
      <c r="D6" s="3" t="s">
        <v>334</v>
      </c>
      <c r="E6" s="3" t="s">
        <v>433</v>
      </c>
      <c r="F6" s="14" t="s">
        <v>15</v>
      </c>
      <c r="G6" s="15">
        <f>G10*G12*G14*'Baseline for All Organic Amend'!G9</f>
        <v>2.4464039170665668</v>
      </c>
    </row>
    <row r="7" spans="1:7" ht="30">
      <c r="A7" s="14" t="s">
        <v>12</v>
      </c>
      <c r="B7" s="24" t="s">
        <v>27</v>
      </c>
      <c r="C7" s="40" t="s">
        <v>434</v>
      </c>
      <c r="D7" s="3"/>
      <c r="E7" s="24" t="s">
        <v>435</v>
      </c>
      <c r="F7" s="14" t="s">
        <v>15</v>
      </c>
      <c r="G7" s="15" t="s">
        <v>436</v>
      </c>
    </row>
    <row r="8" spans="1:7" ht="30">
      <c r="A8" s="14" t="s">
        <v>12</v>
      </c>
      <c r="B8" s="24" t="s">
        <v>27</v>
      </c>
      <c r="C8" s="40" t="s">
        <v>437</v>
      </c>
      <c r="D8" s="3"/>
      <c r="E8" s="24" t="s">
        <v>438</v>
      </c>
      <c r="F8" s="14" t="s">
        <v>15</v>
      </c>
      <c r="G8" s="15" t="s">
        <v>439</v>
      </c>
    </row>
    <row r="9" spans="1:7" ht="30">
      <c r="A9" s="14" t="s">
        <v>12</v>
      </c>
      <c r="B9" s="24" t="s">
        <v>27</v>
      </c>
      <c r="C9" s="40" t="s">
        <v>440</v>
      </c>
      <c r="D9" s="3"/>
      <c r="E9" s="24" t="s">
        <v>441</v>
      </c>
      <c r="F9" s="14" t="s">
        <v>15</v>
      </c>
      <c r="G9" s="15" t="s">
        <v>442</v>
      </c>
    </row>
    <row r="10" spans="1:7" ht="30">
      <c r="A10" s="14" t="s">
        <v>12</v>
      </c>
      <c r="B10" s="24" t="s">
        <v>326</v>
      </c>
      <c r="C10" s="3"/>
      <c r="D10" s="24"/>
      <c r="E10" s="3" t="s">
        <v>443</v>
      </c>
      <c r="F10" s="14" t="s">
        <v>15</v>
      </c>
      <c r="G10" s="15">
        <f>IF(AND(G7="Global"),1.19,IF(AND(G7="Regional",G8="Africa"),1.19,IF(AND(G7="Regional",G8="East Asia"),1.32,IF(AND(G7="Regional",G8="Southeast Asia"),1.22,IF(AND(G7="Regional",G8="South Asia"),0.85,IF(AND(G7="Regional",G8="Europe"),1.56,IF(AND(G7="Regional",G8="North America"),0.65,IF(AND(G7="Regional",G8="South America"),1.27,IF(AND(G7="Country",G9="Bangladesh"),0.97,IF(AND(G7="Country",G9="Brazil"),1.62,IF(AND(G7="Country",G9="China"),1.3,IF(AND(G7="Country",G9="India"),0.85,IF(AND(G7="Country",G9="Indonesia"),1.18,IF(AND(G7="Country",G9="Italy"),1.66,IF(AND(G7="Country",G9="Japan"),1.06,IF(AND(G7="Country",G9="Philippines"),0.6,IF(AND(G7="Country",G9="South Korea"),1.83,IF(AND(G7="Country",G9="Spain"),1.13,IF(AND(G7="Country",G9="Uruguay"),0.8,IF(AND(G7="Country",G9="USA"),0.65,IF(AND(G7="Country",G9="Vietnam"),1.13)))))))))))))))))))))</f>
        <v>0.85</v>
      </c>
    </row>
    <row r="11" spans="1:7" ht="30">
      <c r="A11" s="14" t="s">
        <v>12</v>
      </c>
      <c r="B11" s="24" t="s">
        <v>27</v>
      </c>
      <c r="C11" s="40" t="s">
        <v>444</v>
      </c>
      <c r="D11" s="3"/>
      <c r="E11" s="24" t="s">
        <v>445</v>
      </c>
      <c r="F11" s="14" t="s">
        <v>15</v>
      </c>
      <c r="G11" s="15" t="s">
        <v>333</v>
      </c>
    </row>
    <row r="12" spans="1:7" ht="30">
      <c r="A12" s="14" t="s">
        <v>15</v>
      </c>
      <c r="B12" s="24" t="s">
        <v>326</v>
      </c>
      <c r="C12" s="3"/>
      <c r="D12" s="24" t="s">
        <v>334</v>
      </c>
      <c r="E12" s="3" t="s">
        <v>446</v>
      </c>
      <c r="F12" s="14" t="s">
        <v>15</v>
      </c>
      <c r="G12" s="15">
        <f>IF(AND(G11="Continuously flooded"),1,IF(AND(G11="Single drainage period"),0.71,IF(AND(G11="Multiple drainage periods"),0.55)))</f>
        <v>1</v>
      </c>
    </row>
    <row r="13" spans="1:7" ht="30">
      <c r="A13" s="14" t="s">
        <v>12</v>
      </c>
      <c r="B13" s="24" t="s">
        <v>27</v>
      </c>
      <c r="C13" s="40" t="s">
        <v>447</v>
      </c>
      <c r="D13" s="24"/>
      <c r="E13" s="24" t="s">
        <v>448</v>
      </c>
      <c r="F13" s="14" t="s">
        <v>15</v>
      </c>
      <c r="G13" s="15" t="s">
        <v>449</v>
      </c>
    </row>
    <row r="14" spans="1:7" ht="30">
      <c r="A14" s="14" t="s">
        <v>15</v>
      </c>
      <c r="B14" s="24" t="s">
        <v>326</v>
      </c>
      <c r="C14" s="3"/>
      <c r="D14" s="24" t="s">
        <v>334</v>
      </c>
      <c r="E14" s="3" t="s">
        <v>450</v>
      </c>
      <c r="F14" s="14" t="s">
        <v>15</v>
      </c>
      <c r="G14" s="15">
        <f>IF(AND(G13="Non flooded pre-season &lt; 180 days (indicating double cropping)"),1,IF(AND(G13="Non flooded pre-season &gt; 180 days (indicating single cropping)"),0.89))</f>
        <v>1</v>
      </c>
    </row>
    <row r="15" spans="1:7" ht="30">
      <c r="A15" s="46" t="s">
        <v>12</v>
      </c>
      <c r="B15" s="21" t="s">
        <v>451</v>
      </c>
      <c r="C15" s="21"/>
      <c r="D15" s="20"/>
      <c r="E15" s="44" t="s">
        <v>481</v>
      </c>
      <c r="F15" s="44" t="s">
        <v>15</v>
      </c>
      <c r="G15" s="20"/>
    </row>
    <row r="16" spans="1:7" hidden="1" outlineLevel="2">
      <c r="A16" s="30" t="s">
        <v>12</v>
      </c>
      <c r="B16" s="47" t="s">
        <v>27</v>
      </c>
      <c r="C16" s="31"/>
      <c r="D16" s="31"/>
      <c r="E16" s="31" t="s">
        <v>454</v>
      </c>
      <c r="F16" s="31" t="s">
        <v>15</v>
      </c>
      <c r="G16" s="31" t="s">
        <v>455</v>
      </c>
    </row>
    <row r="17" spans="1:7" ht="30" hidden="1" outlineLevel="2">
      <c r="A17" s="30" t="s">
        <v>12</v>
      </c>
      <c r="B17" s="47" t="s">
        <v>326</v>
      </c>
      <c r="C17" s="31"/>
      <c r="D17" s="31"/>
      <c r="E17" s="31" t="s">
        <v>456</v>
      </c>
      <c r="F17" s="31" t="s">
        <v>15</v>
      </c>
      <c r="G17" s="31">
        <v>20</v>
      </c>
    </row>
    <row r="18" spans="1:7" hidden="1" outlineLevel="2">
      <c r="A18" s="30" t="s">
        <v>15</v>
      </c>
      <c r="B18" s="47" t="s">
        <v>326</v>
      </c>
      <c r="C18" s="31"/>
      <c r="D18" s="31" t="s">
        <v>334</v>
      </c>
      <c r="E18" s="31" t="s">
        <v>457</v>
      </c>
      <c r="F18" s="31" t="s">
        <v>15</v>
      </c>
      <c r="G18" s="31">
        <f>IF(AND('Baseline Type of Org Amend'!G5="Rice straw",'Simplified Baseline Emissions'!G13="Non flooded pre-season &lt; 180 days (indicating double cropping)"),(5*1),IF(AND('Baseline Type of Org Amend'!G5="Rice straw",'Simplified Baseline Emissions'!G13="Non flooded pre-season &gt; 180 days (indicating single cropping)"),(5*0.19),IF(AND('Baseline Type of Org Amend'!G5="Compost"),('Baseline Type of Org Amend'!G6*0.17),IF(AND('Baseline Type of Org Amend'!G5="Farmyard manure"),('Baseline Type of Org Amend'!G6*0.21),IF(AND('Baseline Type of Org Amend'!G5="Green manure"),('Baseline Type of Org Amend'!G6*0.45))))))</f>
        <v>5</v>
      </c>
    </row>
    <row r="19" spans="1:7" hidden="1" outlineLevel="1">
      <c r="A19" s="45" t="s">
        <v>15</v>
      </c>
      <c r="B19" s="24" t="s">
        <v>326</v>
      </c>
      <c r="C19" s="3"/>
      <c r="D19" s="24" t="s">
        <v>334</v>
      </c>
      <c r="E19" s="24" t="s">
        <v>458</v>
      </c>
      <c r="F19" s="14" t="s">
        <v>15</v>
      </c>
      <c r="G19" s="15">
        <f>((1+SUM('Baseline Type of Org Amend'!G7))^0.59)</f>
        <v>2.8781222553724315</v>
      </c>
    </row>
    <row r="20" spans="1:7" collapsed="1"/>
  </sheetData>
  <mergeCells count="3">
    <mergeCell ref="A1:G1"/>
    <mergeCell ref="B2:G2"/>
    <mergeCell ref="B3:G3"/>
  </mergeCells>
  <dataValidations count="8">
    <dataValidation type="list" allowBlank="1" showInputMessage="1" showErrorMessage="1" sqref="B3:G3" xr:uid="{A7BD3B0F-B168-4475-9D3C-F539D9197C0D}">
      <formula1>"Verifiable Credentials,Encrypted Verifiable Credential,Sub-Schema"</formula1>
    </dataValidation>
    <dataValidation type="list" allowBlank="1" showInputMessage="1" showErrorMessage="1" sqref="G11" xr:uid="{555B3E9D-2C09-4A1E-ACAB-6C624F6C2A3A}">
      <formula1>"Continuously flooded, Single drainage period, Multiple drainage periods"</formula1>
    </dataValidation>
    <dataValidation type="list" allowBlank="1" showInputMessage="1" showErrorMessage="1" sqref="G13" xr:uid="{66089ABB-8F35-4812-BBC5-1F9E0F125F63}">
      <formula1>"Non flooded pre-season &lt; 180 days (indicating double cropping), Non flooded pre-season &gt; 180 days (indicating single cropping)"</formula1>
    </dataValidation>
    <dataValidation type="list" allowBlank="1" showInputMessage="1" showErrorMessage="1" sqref="F5:F14 A16:A18 F16:F19 A5:A14" xr:uid="{B7D70815-0373-446E-9EE2-DAD02F20E173}">
      <formula1>"Yes,No"</formula1>
    </dataValidation>
    <dataValidation type="list" allowBlank="1" showInputMessage="1" showErrorMessage="1" sqref="G16" xr:uid="{C23E4DDD-E351-4506-B7AD-0474A1F22196}">
      <formula1>"Rice straw, Compost, Farmyard manure, Green manure"</formula1>
    </dataValidation>
    <dataValidation type="list" allowBlank="1" showInputMessage="1" showErrorMessage="1" sqref="G7" xr:uid="{043D7C86-61C6-4D90-BE14-72D63881F443}">
      <formula1>"Global, Regional, Country"</formula1>
    </dataValidation>
    <dataValidation type="list" allowBlank="1" showInputMessage="1" showErrorMessage="1" sqref="G8" xr:uid="{3985E18A-FBAC-471C-BF9D-887FA44CAE47}">
      <formula1>"Africa, East Asia, Southeast Asia, South Asia, Europe, North America, South America"</formula1>
    </dataValidation>
    <dataValidation type="list" allowBlank="1" showInputMessage="1" showErrorMessage="1" sqref="G9" xr:uid="{8DB28B48-6661-4244-97EB-2D56988BF9BF}">
      <formula1>"Bangladesh, Brazil, China, India, Indonesia, Italy, Japan, Philippines, South Korea, Spain, Uruguay, USA, Vietnam"</formula1>
    </dataValidation>
  </dataValidations>
  <hyperlinks>
    <hyperlink ref="B15" r:id="rId1" xr:uid="{A77E2F3F-A33C-4594-8B54-F6B34BE3E9B6}"/>
    <hyperlink ref="C7" r:id="rId2" xr:uid="{9DFCFD91-E0FD-4DA4-B84B-E6B25C28909A}"/>
    <hyperlink ref="C8" r:id="rId3" xr:uid="{4BB3C7F4-60AD-4F35-8C88-0E5DDB41CE0C}"/>
    <hyperlink ref="C9" r:id="rId4" xr:uid="{D9A41731-8B4E-42A4-8870-54CC1E174C51}"/>
    <hyperlink ref="C11" r:id="rId5" xr:uid="{E804685C-B6F6-4AF0-9A53-F8C9EC42E9E1}"/>
    <hyperlink ref="C13" r:id="rId6" xr:uid="{A7F70A29-BD03-4D7F-9A23-D34CDE041C72}"/>
  </hyperlinks>
  <pageMargins left="0.7" right="0.7" top="0.75" bottom="0.75" header="0.3" footer="0.3"/>
  <pageSetup orientation="portrait" horizontalDpi="1200" verticalDpi="1200" r:id="rId7"/>
  <legacyDrawing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B254-D89E-45C6-994E-F78BB5E0EBB9}">
  <sheetPr>
    <tabColor rgb="FF0070C0"/>
  </sheetPr>
  <dimension ref="A1:G9"/>
  <sheetViews>
    <sheetView workbookViewId="0">
      <selection activeCell="C6" sqref="C6"/>
    </sheetView>
  </sheetViews>
  <sheetFormatPr defaultRowHeight="15" outlineLevelRow="1"/>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481</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482</v>
      </c>
      <c r="C5" s="21"/>
      <c r="D5" s="20"/>
      <c r="E5" s="44" t="s">
        <v>483</v>
      </c>
      <c r="F5" s="20" t="s">
        <v>12</v>
      </c>
      <c r="G5" s="20"/>
    </row>
    <row r="6" spans="1:7" ht="30" outlineLevel="1">
      <c r="A6" s="30" t="s">
        <v>12</v>
      </c>
      <c r="B6" s="47" t="s">
        <v>27</v>
      </c>
      <c r="C6" s="39" t="s">
        <v>453</v>
      </c>
      <c r="D6" s="31"/>
      <c r="E6" s="31" t="s">
        <v>454</v>
      </c>
      <c r="F6" s="31" t="s">
        <v>15</v>
      </c>
      <c r="G6" s="31" t="s">
        <v>455</v>
      </c>
    </row>
    <row r="7" spans="1:7" ht="30" outlineLevel="1">
      <c r="A7" s="30" t="s">
        <v>12</v>
      </c>
      <c r="B7" s="47" t="s">
        <v>326</v>
      </c>
      <c r="C7" s="31"/>
      <c r="D7" s="31"/>
      <c r="E7" s="31" t="s">
        <v>456</v>
      </c>
      <c r="F7" s="31" t="s">
        <v>15</v>
      </c>
      <c r="G7" s="31">
        <v>20</v>
      </c>
    </row>
    <row r="8" spans="1:7" outlineLevel="1">
      <c r="A8" s="30" t="s">
        <v>15</v>
      </c>
      <c r="B8" s="47" t="s">
        <v>326</v>
      </c>
      <c r="C8" s="31"/>
      <c r="D8" s="31" t="s">
        <v>334</v>
      </c>
      <c r="E8" s="31" t="s">
        <v>457</v>
      </c>
      <c r="F8" s="31" t="s">
        <v>15</v>
      </c>
      <c r="G8" s="31">
        <f>IF(AND('Baseline Type of Org Amend'!G5="Rice straw",'Simplified Baseline Emissions'!G13="Non flooded pre-season &lt; 180 days (indicating double cropping)"),(5*1),IF(AND('Baseline Type of Org Amend'!G5="Rice straw",'Simplified Baseline Emissions'!G13="Non flooded pre-season &gt; 180 days (indicating single cropping)"),(5*0.19),IF(AND('Baseline Type of Org Amend'!G5="Compost"),('Baseline Type of Org Amend'!G6*0.17),IF(AND('Baseline Type of Org Amend'!G5="Farmyard manure"),('Baseline Type of Org Amend'!G6*0.21),IF(AND('Baseline Type of Org Amend'!G5="Green manure"),('Baseline Type of Org Amend'!G6*0.45))))))</f>
        <v>5</v>
      </c>
    </row>
    <row r="9" spans="1:7">
      <c r="A9" s="45" t="s">
        <v>15</v>
      </c>
      <c r="B9" s="24" t="s">
        <v>326</v>
      </c>
      <c r="C9" s="3"/>
      <c r="D9" s="24" t="s">
        <v>334</v>
      </c>
      <c r="E9" s="24" t="s">
        <v>458</v>
      </c>
      <c r="F9" s="14" t="s">
        <v>15</v>
      </c>
      <c r="G9" s="15">
        <f>((1+SUM('Baseline Type of Org Amend'!G7))^0.59)</f>
        <v>2.8781222553724315</v>
      </c>
    </row>
  </sheetData>
  <mergeCells count="3">
    <mergeCell ref="A1:G1"/>
    <mergeCell ref="B2:G2"/>
    <mergeCell ref="B3:G3"/>
  </mergeCells>
  <dataValidations disablePrompts="1" count="3">
    <dataValidation type="list" allowBlank="1" showInputMessage="1" showErrorMessage="1" sqref="F5:F9 A5:A8" xr:uid="{92266F8B-53A9-4C67-813D-717F7947AC12}">
      <formula1>"Yes,No"</formula1>
    </dataValidation>
    <dataValidation type="list" allowBlank="1" showInputMessage="1" showErrorMessage="1" sqref="B3:G3" xr:uid="{31EF9497-5BA6-4474-8A2D-C301FFC00EDF}">
      <formula1>"Verifiable Credentials,Encrypted Verifiable Credential,Sub-Schema"</formula1>
    </dataValidation>
    <dataValidation type="list" allowBlank="1" showInputMessage="1" showErrorMessage="1" sqref="G6" xr:uid="{FD905269-B6A6-425E-81FE-91318FD7A57F}">
      <formula1>"Rice straw, Compost, Farmyard manure, Green manure"</formula1>
    </dataValidation>
  </dataValidations>
  <hyperlinks>
    <hyperlink ref="B5" r:id="rId1" xr:uid="{8BB2C1C1-502C-4E54-A96C-2A031A4FB1A1}"/>
    <hyperlink ref="C6" r:id="rId2" xr:uid="{060B2E61-1ABE-4BF0-98F6-5AAF45F2E26A}"/>
  </hyperlinks>
  <pageMargins left="0.7" right="0.7" top="0.75" bottom="0.75" header="0.3" footer="0.3"/>
  <pageSetup orientation="portrait" horizontalDpi="1200" verticalDpi="1200" r:id="rId3"/>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6104-30E1-4258-9524-A328E6373017}">
  <sheetPr>
    <tabColor rgb="FF0070C0"/>
  </sheetPr>
  <dimension ref="A1:G7"/>
  <sheetViews>
    <sheetView workbookViewId="0">
      <selection activeCell="C5" sqref="C5"/>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483</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30">
      <c r="A5" s="14" t="s">
        <v>12</v>
      </c>
      <c r="B5" s="24" t="s">
        <v>27</v>
      </c>
      <c r="C5" s="40" t="s">
        <v>453</v>
      </c>
      <c r="D5" s="3"/>
      <c r="E5" s="24" t="s">
        <v>454</v>
      </c>
      <c r="F5" s="14" t="s">
        <v>15</v>
      </c>
      <c r="G5" s="23" t="s">
        <v>455</v>
      </c>
    </row>
    <row r="6" spans="1:7" ht="30">
      <c r="A6" s="14" t="s">
        <v>12</v>
      </c>
      <c r="B6" s="24" t="s">
        <v>326</v>
      </c>
      <c r="C6" s="3"/>
      <c r="D6" s="3"/>
      <c r="E6" s="24" t="s">
        <v>456</v>
      </c>
      <c r="F6" s="14" t="s">
        <v>15</v>
      </c>
      <c r="G6" s="15">
        <v>20</v>
      </c>
    </row>
    <row r="7" spans="1:7">
      <c r="A7" s="14" t="s">
        <v>15</v>
      </c>
      <c r="B7" s="24" t="s">
        <v>326</v>
      </c>
      <c r="C7" s="3"/>
      <c r="D7" s="24" t="s">
        <v>334</v>
      </c>
      <c r="E7" s="24" t="s">
        <v>457</v>
      </c>
      <c r="F7" s="14" t="s">
        <v>15</v>
      </c>
      <c r="G7" s="15">
        <f>IF(AND('Baseline Type of Org Amend'!G5="Rice straw",'Simplified Baseline Emissions'!G13="Non flooded pre-season &lt; 180 days (indicating double cropping)"),(5*1),IF(AND('Baseline Type of Org Amend'!G5="Rice straw",'Simplified Baseline Emissions'!G13="Non flooded pre-season &gt; 180 days (indicating single cropping)"),(5*0.19),IF(AND('Baseline Type of Org Amend'!G5="Compost"),('Baseline Type of Org Amend'!G6*0.17),IF(AND('Baseline Type of Org Amend'!G5="Farmyard manure"),('Baseline Type of Org Amend'!G6*0.21),IF(AND('Baseline Type of Org Amend'!G5="Green manure"),('Baseline Type of Org Amend'!G6*0.45))))))</f>
        <v>5</v>
      </c>
    </row>
  </sheetData>
  <mergeCells count="3">
    <mergeCell ref="A1:G1"/>
    <mergeCell ref="B2:G2"/>
    <mergeCell ref="B3:G3"/>
  </mergeCells>
  <dataValidations count="3">
    <dataValidation type="list" allowBlank="1" showInputMessage="1" showErrorMessage="1" sqref="B3:G3" xr:uid="{3480CD99-F17E-463B-B48E-6CE8EFA559F1}">
      <formula1>"Verifiable Credentials,Encrypted Verifiable Credential,Sub-Schema"</formula1>
    </dataValidation>
    <dataValidation type="list" allowBlank="1" showInputMessage="1" showErrorMessage="1" sqref="A5:A7 F5:F7" xr:uid="{7CE99D07-574F-4D9D-81B2-9BB3DE344A03}">
      <formula1>"Yes,No"</formula1>
    </dataValidation>
    <dataValidation type="list" allowBlank="1" showInputMessage="1" showErrorMessage="1" sqref="G5" xr:uid="{A55CC9F7-A6F8-4B18-A98A-E60C7371435F}">
      <formula1>"Rice straw, Compost, Farmyard manure, Green manure"</formula1>
    </dataValidation>
  </dataValidations>
  <hyperlinks>
    <hyperlink ref="C5" r:id="rId1" xr:uid="{194D4A66-BAC4-48BC-B6C9-A1D72157CD09}"/>
  </hyperlinks>
  <pageMargins left="0.7" right="0.7" top="0.75" bottom="0.75" header="0.3" footer="0.3"/>
  <pageSetup orientation="portrait" horizontalDpi="1200" verticalDpi="1200"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360E-2BDB-46EC-9F38-797582E3ACEA}">
  <sheetPr>
    <tabColor rgb="FF0070C0"/>
  </sheetPr>
  <dimension ref="A1:G20"/>
  <sheetViews>
    <sheetView workbookViewId="0">
      <selection activeCell="E10" sqref="E10"/>
    </sheetView>
  </sheetViews>
  <sheetFormatPr defaultRowHeight="15" outlineLevelRow="2"/>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460</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93">
      <c r="A5" s="14" t="s">
        <v>12</v>
      </c>
      <c r="B5" s="24" t="s">
        <v>41</v>
      </c>
      <c r="C5" s="3"/>
      <c r="D5" s="3"/>
      <c r="E5" s="24" t="s">
        <v>432</v>
      </c>
      <c r="F5" s="14" t="s">
        <v>15</v>
      </c>
      <c r="G5" s="15"/>
    </row>
    <row r="6" spans="1:7">
      <c r="A6" s="14" t="s">
        <v>15</v>
      </c>
      <c r="B6" s="3" t="s">
        <v>326</v>
      </c>
      <c r="C6" s="3"/>
      <c r="D6" s="3" t="s">
        <v>334</v>
      </c>
      <c r="E6" s="24" t="s">
        <v>461</v>
      </c>
      <c r="F6" s="14" t="s">
        <v>15</v>
      </c>
      <c r="G6" s="15">
        <f>G10*G12*G14*'Project for All Organic Amend'!G9</f>
        <v>2.4464039170665668</v>
      </c>
    </row>
    <row r="7" spans="1:7" ht="30">
      <c r="A7" s="14" t="s">
        <v>12</v>
      </c>
      <c r="B7" s="24" t="s">
        <v>27</v>
      </c>
      <c r="C7" s="40" t="s">
        <v>434</v>
      </c>
      <c r="D7" s="3"/>
      <c r="E7" s="24" t="s">
        <v>435</v>
      </c>
      <c r="F7" s="14" t="s">
        <v>15</v>
      </c>
      <c r="G7" s="15" t="s">
        <v>436</v>
      </c>
    </row>
    <row r="8" spans="1:7" ht="30">
      <c r="A8" s="14" t="s">
        <v>12</v>
      </c>
      <c r="B8" s="24" t="s">
        <v>27</v>
      </c>
      <c r="C8" s="40" t="s">
        <v>437</v>
      </c>
      <c r="D8" s="3"/>
      <c r="E8" s="24" t="s">
        <v>438</v>
      </c>
      <c r="F8" s="14" t="s">
        <v>15</v>
      </c>
      <c r="G8" s="15" t="s">
        <v>439</v>
      </c>
    </row>
    <row r="9" spans="1:7" ht="30">
      <c r="A9" s="14" t="s">
        <v>12</v>
      </c>
      <c r="B9" s="24" t="s">
        <v>27</v>
      </c>
      <c r="C9" s="40" t="s">
        <v>440</v>
      </c>
      <c r="D9" s="3"/>
      <c r="E9" s="24" t="s">
        <v>441</v>
      </c>
      <c r="F9" s="14" t="s">
        <v>15</v>
      </c>
      <c r="G9" s="15" t="s">
        <v>442</v>
      </c>
    </row>
    <row r="10" spans="1:7" ht="30">
      <c r="A10" s="14" t="s">
        <v>12</v>
      </c>
      <c r="B10" s="24" t="s">
        <v>326</v>
      </c>
      <c r="C10" s="3"/>
      <c r="D10" s="24"/>
      <c r="E10" s="24" t="s">
        <v>443</v>
      </c>
      <c r="F10" s="14" t="s">
        <v>15</v>
      </c>
      <c r="G10" s="15">
        <f>IF(AND(G7="Global"),1.19,IF(AND(G7="Regional",G8="Africa"),1.19,IF(AND(G7="Regional",G8="East Asia"),1.32,IF(AND(G7="Regional",G8="Southeast Asia"),1.22,IF(AND(G7="Regional",G8="South Asia"),0.85,IF(AND(G7="Regional",G8="Europe"),1.56,IF(AND(G7="Regional",G8="North America"),0.65,IF(AND(G7="Regional",G8="South America"),1.27,IF(AND(G7="Country",G9="Bangladesh"),0.97,IF(AND(G7="Country",G9="Brazil"),1.62,IF(AND(G7="Country",G9="China"),1.3,IF(AND(G7="Country",G9="India"),0.85,IF(AND(G7="Country",G9="Indonesia"),1.18,IF(AND(G7="Country",G9="Italy"),1.66,IF(AND(G7="Country",G9="Japan"),1.06,IF(AND(G7="Country",G9="Philippines"),0.6,IF(AND(G7="Country",G9="South Korea"),1.83,IF(AND(G7="Country",G9="Spain"),1.13,IF(AND(G7="Country",G9="Uruguay"),0.8,IF(AND(G7="Country",G9="USA"),0.65,IF(AND(G7="Country",G9="Vietnam"),1.13)))))))))))))))))))))</f>
        <v>0.85</v>
      </c>
    </row>
    <row r="11" spans="1:7" ht="30">
      <c r="A11" s="14" t="s">
        <v>12</v>
      </c>
      <c r="B11" s="24" t="s">
        <v>27</v>
      </c>
      <c r="C11" s="40" t="s">
        <v>444</v>
      </c>
      <c r="D11" s="3"/>
      <c r="E11" s="24" t="s">
        <v>445</v>
      </c>
      <c r="F11" s="14" t="s">
        <v>15</v>
      </c>
      <c r="G11" s="15" t="s">
        <v>333</v>
      </c>
    </row>
    <row r="12" spans="1:7" ht="30">
      <c r="A12" s="14" t="s">
        <v>15</v>
      </c>
      <c r="B12" s="24" t="s">
        <v>326</v>
      </c>
      <c r="C12" s="3"/>
      <c r="D12" s="24" t="s">
        <v>334</v>
      </c>
      <c r="E12" s="24" t="s">
        <v>462</v>
      </c>
      <c r="F12" s="14" t="s">
        <v>15</v>
      </c>
      <c r="G12" s="15">
        <f>IF(AND(G11="Continuously flooded"),1,IF(AND(#REF!="Single drainage period"),0.71,IF(AND(G11="Multiple drainage periods"),0.55)))</f>
        <v>1</v>
      </c>
    </row>
    <row r="13" spans="1:7" ht="30">
      <c r="A13" s="14" t="s">
        <v>12</v>
      </c>
      <c r="B13" s="24" t="s">
        <v>27</v>
      </c>
      <c r="C13" s="40" t="s">
        <v>447</v>
      </c>
      <c r="D13" s="24"/>
      <c r="E13" s="24" t="s">
        <v>448</v>
      </c>
      <c r="F13" s="14" t="s">
        <v>15</v>
      </c>
      <c r="G13" s="15" t="s">
        <v>449</v>
      </c>
    </row>
    <row r="14" spans="1:7" ht="30">
      <c r="A14" s="14" t="s">
        <v>15</v>
      </c>
      <c r="B14" s="24" t="s">
        <v>326</v>
      </c>
      <c r="C14" s="3"/>
      <c r="D14" s="24" t="s">
        <v>334</v>
      </c>
      <c r="E14" s="24" t="s">
        <v>463</v>
      </c>
      <c r="F14" s="14" t="s">
        <v>15</v>
      </c>
      <c r="G14" s="15">
        <f>IF(AND(G13="Non flooded pre-season &lt; 180 days (indicating double cropping)"),1,IF(AND(G13="Non flooded pre-season &gt; 180 days (indicating single cropping)"),0.89))</f>
        <v>1</v>
      </c>
    </row>
    <row r="15" spans="1:7">
      <c r="A15" s="46" t="s">
        <v>12</v>
      </c>
      <c r="B15" s="21" t="s">
        <v>464</v>
      </c>
      <c r="C15" s="21"/>
      <c r="D15" s="20"/>
      <c r="E15" s="44" t="s">
        <v>484</v>
      </c>
      <c r="F15" s="44" t="s">
        <v>15</v>
      </c>
      <c r="G15" s="20"/>
    </row>
    <row r="16" spans="1:7" ht="30" hidden="1" outlineLevel="2">
      <c r="A16" s="30" t="s">
        <v>12</v>
      </c>
      <c r="B16" s="47" t="s">
        <v>27</v>
      </c>
      <c r="C16" s="39" t="s">
        <v>453</v>
      </c>
      <c r="D16" s="31"/>
      <c r="E16" s="31" t="s">
        <v>454</v>
      </c>
      <c r="F16" s="31" t="s">
        <v>15</v>
      </c>
      <c r="G16" s="31" t="s">
        <v>455</v>
      </c>
    </row>
    <row r="17" spans="1:7" ht="30" hidden="1" outlineLevel="2">
      <c r="A17" s="30" t="s">
        <v>12</v>
      </c>
      <c r="B17" s="47" t="s">
        <v>326</v>
      </c>
      <c r="C17" s="31"/>
      <c r="D17" s="31"/>
      <c r="E17" s="31" t="s">
        <v>456</v>
      </c>
      <c r="F17" s="31" t="s">
        <v>15</v>
      </c>
      <c r="G17" s="31">
        <v>20</v>
      </c>
    </row>
    <row r="18" spans="1:7" hidden="1" outlineLevel="2">
      <c r="A18" s="30" t="s">
        <v>15</v>
      </c>
      <c r="B18" s="47" t="s">
        <v>326</v>
      </c>
      <c r="C18" s="31"/>
      <c r="D18" s="31" t="s">
        <v>334</v>
      </c>
      <c r="E18" s="36" t="s">
        <v>466</v>
      </c>
      <c r="F18" s="31" t="s">
        <v>15</v>
      </c>
      <c r="G18" s="31">
        <f>IF(AND('Project Type of Org Amend'!G5="Rice straw",'Simplified Project Emissions'!G13="Non flooded pre-season &lt; 180 days (indicating double cropping)"),(5*1),IF(AND('Project Type of Org Amend'!G5="Rice straw",'Simplified Project Emissions'!G13="Non flooded pre-season &gt; 180 days (indicating single cropping)"),(5*0.19),IF(AND('Project Type of Org Amend'!G5="Compost"),('Project Type of Org Amend'!G6*0.17),IF(AND('Project Type of Org Amend'!G5="Farmyard manure"),('Project Type of Org Amend'!G6*0.21),IF(AND('Project Type of Org Amend'!G5="Green manure"),('Project Type of Org Amend'!G6*0.45))))))</f>
        <v>5</v>
      </c>
    </row>
    <row r="19" spans="1:7" hidden="1" outlineLevel="1">
      <c r="A19" s="45" t="s">
        <v>15</v>
      </c>
      <c r="B19" s="24" t="s">
        <v>326</v>
      </c>
      <c r="C19" s="3"/>
      <c r="D19" s="24" t="s">
        <v>334</v>
      </c>
      <c r="E19" s="24" t="s">
        <v>458</v>
      </c>
      <c r="F19" s="14" t="s">
        <v>15</v>
      </c>
      <c r="G19" s="15">
        <f>((1+SUM('Project Type of Org Amend'!G7))^0.59)</f>
        <v>2.8781222553724315</v>
      </c>
    </row>
    <row r="20" spans="1:7" collapsed="1"/>
  </sheetData>
  <mergeCells count="3">
    <mergeCell ref="A1:G1"/>
    <mergeCell ref="B2:G2"/>
    <mergeCell ref="B3:G3"/>
  </mergeCells>
  <dataValidations count="8">
    <dataValidation type="list" allowBlank="1" showInputMessage="1" showErrorMessage="1" sqref="G16" xr:uid="{5811D096-8871-4797-A319-184EA2FF2874}">
      <formula1>"Rice straw, Compost, Farmyard manure, Green manure"</formula1>
    </dataValidation>
    <dataValidation type="list" allowBlank="1" showInputMessage="1" showErrorMessage="1" sqref="A16:A18 F16:F19 F5:F14 A5:A14" xr:uid="{89D404D8-0E2C-4821-808D-DCF58C02D39E}">
      <formula1>"Yes,No"</formula1>
    </dataValidation>
    <dataValidation type="list" allowBlank="1" showInputMessage="1" showErrorMessage="1" sqref="G13" xr:uid="{7FADD71A-BCF3-408B-A734-B9A01EF07595}">
      <formula1>"Non flooded pre-season &lt; 180 days (indicating double cropping), Non flooded pre-season &gt; 180 days (indicating single cropping)"</formula1>
    </dataValidation>
    <dataValidation type="list" allowBlank="1" showInputMessage="1" showErrorMessage="1" sqref="G11" xr:uid="{74106AE7-DC28-4903-927D-57869AA4E5B8}">
      <formula1>"Continuously flooded, Single drainage period, Multiple drainage periods"</formula1>
    </dataValidation>
    <dataValidation type="list" allowBlank="1" showInputMessage="1" showErrorMessage="1" sqref="B3:G3" xr:uid="{9C4B57DA-A685-4624-A6AE-235BCF17E33A}">
      <formula1>"Verifiable Credentials,Encrypted Verifiable Credential,Sub-Schema"</formula1>
    </dataValidation>
    <dataValidation type="list" allowBlank="1" showInputMessage="1" showErrorMessage="1" sqref="G9" xr:uid="{DBBA8B65-6415-44BD-8B58-6A67D8BFB0EB}">
      <formula1>"Bangladesh, Brazil, China, India, Indonesia, Italy, Japan, Philippines, South Korea, Spain, Uruguay, USA, Vietnam"</formula1>
    </dataValidation>
    <dataValidation type="list" allowBlank="1" showInputMessage="1" showErrorMessage="1" sqref="G8" xr:uid="{7CF8738E-034E-4343-912F-E9E295B2112F}">
      <formula1>"Africa, East Asia, Southeast Asia, South Asia, Europe, North America, South America"</formula1>
    </dataValidation>
    <dataValidation type="list" allowBlank="1" showInputMessage="1" showErrorMessage="1" sqref="G7" xr:uid="{1F450AED-32A2-4AF3-ACFE-464D57B9F8C8}">
      <formula1>"Global, Regional, Country"</formula1>
    </dataValidation>
  </dataValidations>
  <hyperlinks>
    <hyperlink ref="B15" r:id="rId1" xr:uid="{3BDF9DE6-AF6C-49EB-90A0-3CCD3163516C}"/>
    <hyperlink ref="C16" r:id="rId2" xr:uid="{88594E72-82A6-49D6-993E-4E3D76E0E77C}"/>
    <hyperlink ref="C7" r:id="rId3" xr:uid="{3F032A95-DCED-4EDB-A067-961902A47139}"/>
    <hyperlink ref="C8" r:id="rId4" xr:uid="{BCBABE68-6D2A-4D69-A65F-7FBAF4FE9BB0}"/>
    <hyperlink ref="C9" r:id="rId5" xr:uid="{FCC21204-3C0F-4665-B056-C18DFF9817E3}"/>
    <hyperlink ref="C11" r:id="rId6" xr:uid="{30826CA9-626C-4319-81CE-C2AA3B58FDC1}"/>
    <hyperlink ref="C13" r:id="rId7" xr:uid="{40EBA6EF-FE3A-4A6C-9BC6-956AC80E3E89}"/>
  </hyperlinks>
  <pageMargins left="0.7" right="0.7" top="0.75" bottom="0.75" header="0.3" footer="0.3"/>
  <pageSetup orientation="portrait" horizontalDpi="1200" verticalDpi="1200"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70A8-C464-4AF8-8211-31611CD64786}">
  <sheetPr>
    <tabColor rgb="FF00B050"/>
  </sheetPr>
  <dimension ref="A1:G8"/>
  <sheetViews>
    <sheetView workbookViewId="0">
      <selection activeCell="E15" sqref="E15"/>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4" t="s">
        <v>60</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3" t="s">
        <v>61</v>
      </c>
      <c r="F5" s="3" t="s">
        <v>15</v>
      </c>
      <c r="G5" s="3"/>
    </row>
    <row r="6" spans="1:7">
      <c r="A6" s="3" t="s">
        <v>12</v>
      </c>
      <c r="B6" s="3" t="s">
        <v>13</v>
      </c>
      <c r="C6" s="5"/>
      <c r="D6" s="3"/>
      <c r="E6" s="3" t="s">
        <v>62</v>
      </c>
      <c r="F6" s="3" t="s">
        <v>15</v>
      </c>
      <c r="G6" s="3"/>
    </row>
    <row r="7" spans="1:7">
      <c r="A7" s="3" t="s">
        <v>12</v>
      </c>
      <c r="B7" s="3" t="s">
        <v>13</v>
      </c>
      <c r="C7" s="5" t="s">
        <v>16</v>
      </c>
      <c r="D7" s="3"/>
      <c r="E7" s="3" t="s">
        <v>63</v>
      </c>
      <c r="F7" s="3" t="s">
        <v>15</v>
      </c>
      <c r="G7" s="3"/>
    </row>
    <row r="8" spans="1:7">
      <c r="A8" s="3" t="s">
        <v>12</v>
      </c>
      <c r="B8" s="6" t="s">
        <v>13</v>
      </c>
      <c r="C8" s="6"/>
      <c r="D8" s="6"/>
      <c r="E8" s="7" t="s">
        <v>64</v>
      </c>
      <c r="F8" s="3" t="s">
        <v>15</v>
      </c>
      <c r="G8" s="6"/>
    </row>
  </sheetData>
  <mergeCells count="3">
    <mergeCell ref="A1:G1"/>
    <mergeCell ref="B2:G2"/>
    <mergeCell ref="B3:G3"/>
  </mergeCells>
  <dataValidations count="1">
    <dataValidation type="list" allowBlank="1" showInputMessage="1" showErrorMessage="1" sqref="A5:A8 F5:F8" xr:uid="{A377AE88-4C42-4271-B742-AB0B26FA567E}">
      <formula1>"Yes,No"</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6C14-3B62-4A7F-9AB0-E26EFCDF74B5}">
  <sheetPr>
    <tabColor rgb="FF0070C0"/>
  </sheetPr>
  <dimension ref="A1:G9"/>
  <sheetViews>
    <sheetView workbookViewId="0">
      <selection activeCell="C6" sqref="C6"/>
    </sheetView>
  </sheetViews>
  <sheetFormatPr defaultRowHeight="15" outlineLevelRow="1"/>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484</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c r="A5" s="19" t="s">
        <v>12</v>
      </c>
      <c r="B5" s="21" t="s">
        <v>485</v>
      </c>
      <c r="C5" s="21"/>
      <c r="D5" s="20"/>
      <c r="E5" s="44" t="s">
        <v>486</v>
      </c>
      <c r="F5" s="20" t="s">
        <v>12</v>
      </c>
      <c r="G5" s="20"/>
    </row>
    <row r="6" spans="1:7" ht="30" outlineLevel="1">
      <c r="A6" s="30" t="s">
        <v>12</v>
      </c>
      <c r="B6" s="47" t="s">
        <v>27</v>
      </c>
      <c r="C6" s="39" t="s">
        <v>453</v>
      </c>
      <c r="D6" s="31"/>
      <c r="E6" s="31" t="s">
        <v>454</v>
      </c>
      <c r="F6" s="31" t="s">
        <v>15</v>
      </c>
      <c r="G6" s="31" t="s">
        <v>455</v>
      </c>
    </row>
    <row r="7" spans="1:7" ht="30" outlineLevel="1">
      <c r="A7" s="30" t="s">
        <v>12</v>
      </c>
      <c r="B7" s="47" t="s">
        <v>326</v>
      </c>
      <c r="C7" s="31"/>
      <c r="D7" s="31"/>
      <c r="E7" s="31" t="s">
        <v>456</v>
      </c>
      <c r="F7" s="31" t="s">
        <v>15</v>
      </c>
      <c r="G7" s="31">
        <v>20</v>
      </c>
    </row>
    <row r="8" spans="1:7" outlineLevel="1">
      <c r="A8" s="30" t="s">
        <v>15</v>
      </c>
      <c r="B8" s="47" t="s">
        <v>326</v>
      </c>
      <c r="C8" s="31"/>
      <c r="D8" s="31" t="s">
        <v>334</v>
      </c>
      <c r="E8" s="36" t="s">
        <v>466</v>
      </c>
      <c r="F8" s="31" t="s">
        <v>15</v>
      </c>
      <c r="G8" s="31">
        <f>IF(AND('Project Type of Org Amend'!G5="Rice straw",'Simplified Project Emissions'!G13="Non flooded pre-season &lt; 180 days (indicating double cropping)"),(5*1),IF(AND('Project Type of Org Amend'!G5="Rice straw",'Simplified Project Emissions'!G13="Non flooded pre-season &gt; 180 days (indicating single cropping)"),(5*0.19),IF(AND('Project Type of Org Amend'!G5="Compost"),('Project Type of Org Amend'!G6*0.17),IF(AND('Project Type of Org Amend'!G5="Farmyard manure"),('Project Type of Org Amend'!G6*0.21),IF(AND('Project Type of Org Amend'!G5="Green manure"),('Project Type of Org Amend'!G6*0.45))))))</f>
        <v>5</v>
      </c>
    </row>
    <row r="9" spans="1:7">
      <c r="A9" s="45" t="s">
        <v>15</v>
      </c>
      <c r="B9" s="24" t="s">
        <v>326</v>
      </c>
      <c r="C9" s="3"/>
      <c r="D9" s="24" t="s">
        <v>334</v>
      </c>
      <c r="E9" s="24" t="s">
        <v>487</v>
      </c>
      <c r="F9" s="14" t="s">
        <v>15</v>
      </c>
      <c r="G9" s="15">
        <f>((1+SUM('Baseline Type of Org Amend'!G7))^0.59)</f>
        <v>2.8781222553724315</v>
      </c>
    </row>
  </sheetData>
  <mergeCells count="3">
    <mergeCell ref="A1:G1"/>
    <mergeCell ref="B2:G2"/>
    <mergeCell ref="B3:G3"/>
  </mergeCells>
  <dataValidations count="3">
    <dataValidation type="list" allowBlank="1" showInputMessage="1" showErrorMessage="1" sqref="G6" xr:uid="{10BCB2C7-26B4-4F6F-85A1-A7BE0C097C85}">
      <formula1>"Rice straw, Compost, Farmyard manure, Green manure"</formula1>
    </dataValidation>
    <dataValidation type="list" allowBlank="1" showInputMessage="1" showErrorMessage="1" sqref="B3:G3" xr:uid="{DCF0D418-737D-42A9-9528-A66948BF6D8C}">
      <formula1>"Verifiable Credentials,Encrypted Verifiable Credential,Sub-Schema"</formula1>
    </dataValidation>
    <dataValidation type="list" allowBlank="1" showInputMessage="1" showErrorMessage="1" sqref="F5:F9 A5:A8" xr:uid="{3798492C-0708-477C-8A10-96EE57897C99}">
      <formula1>"Yes,No"</formula1>
    </dataValidation>
  </dataValidations>
  <hyperlinks>
    <hyperlink ref="B5" r:id="rId1" xr:uid="{518A7264-E9C8-4C0E-BE96-1C3F713E5AC3}"/>
    <hyperlink ref="C6" r:id="rId2" xr:uid="{BD467F90-7884-4717-93DA-FD6D8A30321D}"/>
  </hyperlinks>
  <pageMargins left="0.7" right="0.7" top="0.75" bottom="0.75" header="0.3" footer="0.3"/>
  <pageSetup orientation="portrait" horizontalDpi="1200" verticalDpi="1200" r:id="rId3"/>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D8F1A-AF2A-4617-BE25-79B5896CEDAE}">
  <sheetPr>
    <tabColor rgb="FF0070C0"/>
  </sheetPr>
  <dimension ref="A1:G7"/>
  <sheetViews>
    <sheetView workbookViewId="0">
      <selection activeCell="C5" sqref="C5"/>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486</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30">
      <c r="A5" s="14" t="s">
        <v>12</v>
      </c>
      <c r="B5" s="24" t="s">
        <v>27</v>
      </c>
      <c r="C5" s="40" t="s">
        <v>453</v>
      </c>
      <c r="D5" s="3"/>
      <c r="E5" s="24" t="s">
        <v>454</v>
      </c>
      <c r="F5" s="14" t="s">
        <v>15</v>
      </c>
      <c r="G5" s="23" t="s">
        <v>455</v>
      </c>
    </row>
    <row r="6" spans="1:7" ht="30">
      <c r="A6" s="14" t="s">
        <v>12</v>
      </c>
      <c r="B6" s="24" t="s">
        <v>326</v>
      </c>
      <c r="C6" s="3"/>
      <c r="D6" s="3"/>
      <c r="E6" s="24" t="s">
        <v>456</v>
      </c>
      <c r="F6" s="14" t="s">
        <v>15</v>
      </c>
      <c r="G6" s="15">
        <v>20</v>
      </c>
    </row>
    <row r="7" spans="1:7">
      <c r="A7" s="14" t="s">
        <v>15</v>
      </c>
      <c r="B7" s="24" t="s">
        <v>326</v>
      </c>
      <c r="C7" s="3"/>
      <c r="D7" s="24" t="s">
        <v>334</v>
      </c>
      <c r="E7" s="24" t="s">
        <v>466</v>
      </c>
      <c r="F7" s="14" t="s">
        <v>15</v>
      </c>
      <c r="G7" s="15">
        <f>IF(AND('Project Type of Org Amend'!G5="Rice straw",'Simplified Project Emissions'!G13="Non flooded pre-season &lt; 180 days (indicating double cropping)"),(5*1),IF(AND('Project Type of Org Amend'!G5="Rice straw",'Simplified Project Emissions'!G13="Non flooded pre-season &gt; 180 days (indicating single cropping)"),(5*0.19),IF(AND('Project Type of Org Amend'!G5="Compost"),('Project Type of Org Amend'!G6*0.17),IF(AND('Project Type of Org Amend'!G5="Farmyard manure"),('Project Type of Org Amend'!G6*0.21),IF(AND('Project Type of Org Amend'!G5="Green manure"),('Project Type of Org Amend'!G6*0.45))))))</f>
        <v>5</v>
      </c>
    </row>
  </sheetData>
  <mergeCells count="3">
    <mergeCell ref="A1:G1"/>
    <mergeCell ref="B2:G2"/>
    <mergeCell ref="B3:G3"/>
  </mergeCells>
  <dataValidations count="3">
    <dataValidation type="list" allowBlank="1" showInputMessage="1" showErrorMessage="1" sqref="G5" xr:uid="{308F3709-752F-4E03-BFDF-3EC26AAB4FE5}">
      <formula1>"Rice straw, Compost, Farmyard manure, Green manure"</formula1>
    </dataValidation>
    <dataValidation type="list" allowBlank="1" showInputMessage="1" showErrorMessage="1" sqref="A5:A7 F5:F7" xr:uid="{13FCF2EB-88E9-4E7E-B54E-7B4071A0FBB1}">
      <formula1>"Yes,No"</formula1>
    </dataValidation>
    <dataValidation type="list" allowBlank="1" showInputMessage="1" showErrorMessage="1" sqref="B3:G3" xr:uid="{C891B63A-CA37-4C34-A280-D700C47A7D1E}">
      <formula1>"Verifiable Credentials,Encrypted Verifiable Credential,Sub-Schema"</formula1>
    </dataValidation>
  </dataValidations>
  <hyperlinks>
    <hyperlink ref="C5" r:id="rId1" xr:uid="{E2535C13-732A-4434-B192-542CB43FE12E}"/>
  </hyperlinks>
  <pageMargins left="0.7" right="0.7" top="0.75" bottom="0.75" header="0.3" footer="0.3"/>
  <pageSetup orientation="portrait" horizontalDpi="1200" verticalDpi="1200"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11A6-F03B-4BD5-852C-CC01B28F6FB2}">
  <sheetPr>
    <tabColor theme="8" tint="0.79998168889431442"/>
  </sheetPr>
  <dimension ref="A1:G17"/>
  <sheetViews>
    <sheetView workbookViewId="0">
      <selection activeCell="G5" sqref="G5"/>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467</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30">
      <c r="A5" s="14" t="s">
        <v>15</v>
      </c>
      <c r="B5" s="24" t="s">
        <v>326</v>
      </c>
      <c r="C5" s="3"/>
      <c r="D5" s="3" t="s">
        <v>334</v>
      </c>
      <c r="E5" s="24" t="s">
        <v>468</v>
      </c>
      <c r="F5" s="14" t="s">
        <v>15</v>
      </c>
      <c r="G5" s="23">
        <f>G6*G8*G10*G12*G14*G16</f>
        <v>0</v>
      </c>
    </row>
    <row r="6" spans="1:7" ht="30">
      <c r="A6" s="14" t="s">
        <v>12</v>
      </c>
      <c r="B6" s="24" t="s">
        <v>326</v>
      </c>
      <c r="C6" s="3"/>
      <c r="D6" s="3"/>
      <c r="E6" s="24" t="s">
        <v>469</v>
      </c>
      <c r="F6" s="14" t="s">
        <v>15</v>
      </c>
      <c r="G6" s="15"/>
    </row>
    <row r="7" spans="1:7">
      <c r="A7" s="14" t="s">
        <v>12</v>
      </c>
      <c r="B7" s="24" t="s">
        <v>13</v>
      </c>
      <c r="C7" s="3"/>
      <c r="D7" s="3"/>
      <c r="E7" s="24" t="s">
        <v>470</v>
      </c>
      <c r="F7" s="14" t="s">
        <v>15</v>
      </c>
      <c r="G7" s="15"/>
    </row>
    <row r="8" spans="1:7" ht="30">
      <c r="A8" s="14" t="s">
        <v>12</v>
      </c>
      <c r="B8" s="24" t="s">
        <v>326</v>
      </c>
      <c r="C8" s="3"/>
      <c r="D8" s="3"/>
      <c r="E8" s="24" t="s">
        <v>471</v>
      </c>
      <c r="F8" s="14" t="s">
        <v>15</v>
      </c>
      <c r="G8" s="15"/>
    </row>
    <row r="9" spans="1:7">
      <c r="A9" s="14" t="s">
        <v>12</v>
      </c>
      <c r="B9" s="24" t="s">
        <v>13</v>
      </c>
      <c r="C9" s="3"/>
      <c r="D9" s="3"/>
      <c r="E9" s="24" t="s">
        <v>470</v>
      </c>
      <c r="F9" s="14" t="s">
        <v>15</v>
      </c>
      <c r="G9" s="15"/>
    </row>
    <row r="10" spans="1:7" ht="30">
      <c r="A10" s="14" t="s">
        <v>12</v>
      </c>
      <c r="B10" s="24" t="s">
        <v>326</v>
      </c>
      <c r="C10" s="3"/>
      <c r="D10" s="3"/>
      <c r="E10" s="24" t="s">
        <v>472</v>
      </c>
      <c r="F10" s="14" t="s">
        <v>15</v>
      </c>
      <c r="G10" s="15"/>
    </row>
    <row r="11" spans="1:7">
      <c r="A11" s="14" t="s">
        <v>12</v>
      </c>
      <c r="B11" s="24" t="s">
        <v>13</v>
      </c>
      <c r="C11" s="3"/>
      <c r="D11" s="3"/>
      <c r="E11" s="24" t="s">
        <v>470</v>
      </c>
      <c r="F11" s="14" t="s">
        <v>15</v>
      </c>
      <c r="G11" s="15"/>
    </row>
    <row r="12" spans="1:7" ht="30">
      <c r="A12" s="14" t="s">
        <v>12</v>
      </c>
      <c r="B12" s="24" t="s">
        <v>326</v>
      </c>
      <c r="C12" s="3"/>
      <c r="D12" s="3"/>
      <c r="E12" s="24" t="s">
        <v>473</v>
      </c>
      <c r="F12" s="14" t="s">
        <v>15</v>
      </c>
      <c r="G12" s="15"/>
    </row>
    <row r="13" spans="1:7">
      <c r="A13" s="14" t="s">
        <v>12</v>
      </c>
      <c r="B13" s="24" t="s">
        <v>13</v>
      </c>
      <c r="C13" s="3"/>
      <c r="D13" s="3"/>
      <c r="E13" s="24" t="s">
        <v>470</v>
      </c>
      <c r="F13" s="14" t="s">
        <v>15</v>
      </c>
      <c r="G13" s="15"/>
    </row>
    <row r="14" spans="1:7" ht="30">
      <c r="A14" s="14" t="s">
        <v>12</v>
      </c>
      <c r="B14" s="24" t="s">
        <v>326</v>
      </c>
      <c r="C14" s="3"/>
      <c r="D14" s="3"/>
      <c r="E14" s="24" t="s">
        <v>474</v>
      </c>
      <c r="F14" s="14" t="s">
        <v>15</v>
      </c>
      <c r="G14" s="15"/>
    </row>
    <row r="15" spans="1:7">
      <c r="A15" s="14" t="s">
        <v>12</v>
      </c>
      <c r="B15" s="24" t="s">
        <v>13</v>
      </c>
      <c r="C15" s="3"/>
      <c r="D15" s="3"/>
      <c r="E15" s="24" t="s">
        <v>470</v>
      </c>
      <c r="F15" s="14" t="s">
        <v>15</v>
      </c>
      <c r="G15" s="15"/>
    </row>
    <row r="16" spans="1:7" ht="30">
      <c r="A16" s="14" t="s">
        <v>12</v>
      </c>
      <c r="B16" s="24" t="s">
        <v>326</v>
      </c>
      <c r="C16" s="3"/>
      <c r="D16" s="3"/>
      <c r="E16" s="24" t="s">
        <v>475</v>
      </c>
      <c r="F16" s="14" t="s">
        <v>15</v>
      </c>
      <c r="G16" s="15"/>
    </row>
    <row r="17" spans="1:7">
      <c r="A17" s="14" t="s">
        <v>12</v>
      </c>
      <c r="B17" s="24" t="s">
        <v>13</v>
      </c>
      <c r="C17" s="3"/>
      <c r="D17" s="3"/>
      <c r="E17" s="24" t="s">
        <v>470</v>
      </c>
      <c r="F17" s="14" t="s">
        <v>15</v>
      </c>
      <c r="G17" s="15"/>
    </row>
  </sheetData>
  <mergeCells count="3">
    <mergeCell ref="A1:G1"/>
    <mergeCell ref="B2:G2"/>
    <mergeCell ref="B3:G3"/>
  </mergeCells>
  <dataValidations count="2">
    <dataValidation type="list" allowBlank="1" showInputMessage="1" showErrorMessage="1" sqref="B3:G3" xr:uid="{13CB4621-0039-4441-AABE-149EE207D9D3}">
      <formula1>"Verifiable Credentials,Encrypted Verifiable Credential,Sub-Schema"</formula1>
    </dataValidation>
    <dataValidation type="list" allowBlank="1" showInputMessage="1" showErrorMessage="1" sqref="A5:A17 F5:F17" xr:uid="{AF5C41AF-4458-4947-81D1-72122CEC08F2}">
      <formula1>"Yes,No"</formula1>
    </dataValidation>
  </dataValidations>
  <pageMargins left="0.7" right="0.7" top="0.75" bottom="0.75" header="0.3" footer="0.3"/>
  <pageSetup orientation="portrait" horizontalDpi="1200" verticalDpi="1200"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5A16-71AF-478A-8F65-F7CC22F39E51}">
  <sheetPr>
    <tabColor theme="0"/>
  </sheetPr>
  <dimension ref="A1:B5"/>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29</v>
      </c>
    </row>
    <row r="3" spans="1:2">
      <c r="A3" s="55" t="s">
        <v>30</v>
      </c>
      <c r="B3" s="55"/>
    </row>
    <row r="4" spans="1:2">
      <c r="A4" s="55" t="s">
        <v>490</v>
      </c>
      <c r="B4" s="55"/>
    </row>
    <row r="5" spans="1:2" ht="30.75" customHeight="1">
      <c r="A5" s="55" t="s">
        <v>491</v>
      </c>
      <c r="B5" s="55"/>
    </row>
  </sheetData>
  <mergeCells count="3">
    <mergeCell ref="A3:B3"/>
    <mergeCell ref="A4:B4"/>
    <mergeCell ref="A5:B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FF15-AD85-49DC-A183-A581E59FAD73}">
  <sheetPr>
    <tabColor theme="0"/>
  </sheetPr>
  <dimension ref="A1:B5"/>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32</v>
      </c>
    </row>
    <row r="3" spans="1:2">
      <c r="A3" s="55" t="s">
        <v>492</v>
      </c>
      <c r="B3" s="55"/>
    </row>
    <row r="4" spans="1:2">
      <c r="A4" s="55" t="s">
        <v>33</v>
      </c>
      <c r="B4" s="55"/>
    </row>
    <row r="5" spans="1:2">
      <c r="A5" s="55" t="s">
        <v>493</v>
      </c>
      <c r="B5" s="55"/>
    </row>
  </sheetData>
  <mergeCells count="3">
    <mergeCell ref="A3:B3"/>
    <mergeCell ref="A4:B4"/>
    <mergeCell ref="A5:B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6B0E2-49E2-41C5-B5CE-35477568915C}">
  <sheetPr>
    <tabColor theme="0"/>
  </sheetPr>
  <dimension ref="A1:B5"/>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37</v>
      </c>
    </row>
    <row r="3" spans="1:2">
      <c r="A3" s="55" t="s">
        <v>38</v>
      </c>
      <c r="B3" s="55"/>
    </row>
    <row r="4" spans="1:2">
      <c r="A4" s="55" t="s">
        <v>494</v>
      </c>
      <c r="B4" s="55"/>
    </row>
    <row r="5" spans="1:2">
      <c r="A5" s="55" t="s">
        <v>495</v>
      </c>
      <c r="B5" s="55"/>
    </row>
  </sheetData>
  <mergeCells count="3">
    <mergeCell ref="A3:B3"/>
    <mergeCell ref="A4:B4"/>
    <mergeCell ref="A5:B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D3AA2-E614-45B7-8424-E9B39C43C213}">
  <sheetPr>
    <tabColor theme="0"/>
  </sheetPr>
  <dimension ref="A1:B4"/>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40</v>
      </c>
    </row>
    <row r="3" spans="1:2">
      <c r="A3" s="55" t="s">
        <v>496</v>
      </c>
      <c r="B3" s="55"/>
    </row>
    <row r="4" spans="1:2">
      <c r="A4" s="55" t="s">
        <v>497</v>
      </c>
      <c r="B4" s="55"/>
    </row>
  </sheetData>
  <mergeCells count="2">
    <mergeCell ref="A3:B3"/>
    <mergeCell ref="A4:B4"/>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E7A07-8663-4C08-9E75-CE6D0F601246}">
  <sheetPr>
    <tabColor theme="0"/>
  </sheetPr>
  <dimension ref="A1:B4"/>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44</v>
      </c>
    </row>
    <row r="3" spans="1:2">
      <c r="A3" s="55" t="s">
        <v>45</v>
      </c>
      <c r="B3" s="55"/>
    </row>
    <row r="4" spans="1:2">
      <c r="A4" s="55" t="s">
        <v>498</v>
      </c>
      <c r="B4" s="55"/>
    </row>
  </sheetData>
  <mergeCells count="2">
    <mergeCell ref="A3:B3"/>
    <mergeCell ref="A4:B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5E4C-DCF7-43D4-932F-FCE6BAD03B1D}">
  <sheetPr>
    <tabColor theme="0"/>
  </sheetPr>
  <dimension ref="A1:B5"/>
  <sheetViews>
    <sheetView workbookViewId="0">
      <selection activeCell="C21" sqref="C21"/>
    </sheetView>
  </sheetViews>
  <sheetFormatPr defaultRowHeight="15"/>
  <cols>
    <col min="1" max="1" width="17" bestFit="1" customWidth="1"/>
    <col min="2" max="2" width="28.7109375" customWidth="1"/>
  </cols>
  <sheetData>
    <row r="1" spans="1:2" ht="18.75">
      <c r="A1" s="25" t="s">
        <v>488</v>
      </c>
      <c r="B1" s="26" t="s">
        <v>0</v>
      </c>
    </row>
    <row r="2" spans="1:2" ht="18.75">
      <c r="A2" s="25" t="s">
        <v>489</v>
      </c>
      <c r="B2" s="26" t="s">
        <v>47</v>
      </c>
    </row>
    <row r="3" spans="1:2">
      <c r="A3" s="55" t="s">
        <v>499</v>
      </c>
      <c r="B3" s="55"/>
    </row>
    <row r="4" spans="1:2">
      <c r="A4" s="55" t="s">
        <v>500</v>
      </c>
      <c r="B4" s="55"/>
    </row>
    <row r="5" spans="1:2">
      <c r="A5" s="55" t="s">
        <v>501</v>
      </c>
      <c r="B5" s="55"/>
    </row>
  </sheetData>
  <mergeCells count="3">
    <mergeCell ref="A3:B3"/>
    <mergeCell ref="A4:B4"/>
    <mergeCell ref="A5:B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8BCA-EDB2-4E17-91EE-C7AD3B67D225}">
  <sheetPr>
    <tabColor theme="0"/>
  </sheetPr>
  <dimension ref="A1:B6"/>
  <sheetViews>
    <sheetView workbookViewId="0">
      <selection activeCell="G2" sqref="G2"/>
    </sheetView>
  </sheetViews>
  <sheetFormatPr defaultRowHeight="15"/>
  <cols>
    <col min="1" max="1" width="17" bestFit="1" customWidth="1"/>
    <col min="2" max="2" width="28.7109375" customWidth="1"/>
  </cols>
  <sheetData>
    <row r="1" spans="1:2" ht="18.75">
      <c r="A1" s="25" t="s">
        <v>488</v>
      </c>
      <c r="B1" s="26" t="s">
        <v>58</v>
      </c>
    </row>
    <row r="2" spans="1:2" ht="225.75">
      <c r="A2" s="25" t="s">
        <v>489</v>
      </c>
      <c r="B2" s="26" t="s">
        <v>81</v>
      </c>
    </row>
    <row r="3" spans="1:2">
      <c r="A3" s="55" t="s">
        <v>82</v>
      </c>
      <c r="B3" s="55"/>
    </row>
    <row r="4" spans="1:2">
      <c r="A4" s="55" t="s">
        <v>502</v>
      </c>
      <c r="B4" s="55"/>
    </row>
    <row r="5" spans="1:2">
      <c r="A5" s="55" t="s">
        <v>503</v>
      </c>
      <c r="B5" s="55"/>
    </row>
    <row r="6" spans="1:2">
      <c r="A6" s="55" t="s">
        <v>504</v>
      </c>
      <c r="B6" s="55"/>
    </row>
  </sheetData>
  <mergeCells count="4">
    <mergeCell ref="A3:B3"/>
    <mergeCell ref="A4:B4"/>
    <mergeCell ref="A5:B5"/>
    <mergeCell ref="A6: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E9B2-3683-4BF8-8713-E8E59EEC9A9D}">
  <sheetPr>
    <tabColor rgb="FF00B050"/>
  </sheetPr>
  <dimension ref="A1:G7"/>
  <sheetViews>
    <sheetView workbookViewId="0">
      <selection activeCell="E20" sqref="E20"/>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4" t="s">
        <v>86</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24" t="s">
        <v>61</v>
      </c>
      <c r="F5" s="3" t="s">
        <v>15</v>
      </c>
      <c r="G5" s="3"/>
    </row>
    <row r="6" spans="1:7">
      <c r="A6" s="3" t="s">
        <v>12</v>
      </c>
      <c r="B6" s="24" t="s">
        <v>13</v>
      </c>
      <c r="C6" s="3"/>
      <c r="D6" s="3"/>
      <c r="E6" s="24" t="s">
        <v>87</v>
      </c>
      <c r="F6" s="3" t="s">
        <v>15</v>
      </c>
      <c r="G6" s="3"/>
    </row>
    <row r="7" spans="1:7">
      <c r="A7" s="6" t="s">
        <v>12</v>
      </c>
      <c r="B7" s="6" t="s">
        <v>13</v>
      </c>
      <c r="C7" s="6"/>
      <c r="D7" s="6"/>
      <c r="E7" s="7" t="s">
        <v>62</v>
      </c>
      <c r="F7" s="6" t="s">
        <v>15</v>
      </c>
      <c r="G7" s="6"/>
    </row>
  </sheetData>
  <mergeCells count="3">
    <mergeCell ref="A1:G1"/>
    <mergeCell ref="B2:G2"/>
    <mergeCell ref="B3:G3"/>
  </mergeCells>
  <dataValidations count="1">
    <dataValidation type="list" allowBlank="1" showInputMessage="1" showErrorMessage="1" sqref="A5:A7 F5:F7" xr:uid="{13C4F7AB-52F0-432E-8FCA-D917904C468D}">
      <formula1>"Yes,No"</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0D94C-B054-46FC-9086-1F68B346EA52}">
  <sheetPr>
    <tabColor theme="0"/>
  </sheetPr>
  <dimension ref="A1:B5"/>
  <sheetViews>
    <sheetView workbookViewId="0">
      <selection activeCell="B31" sqref="B31"/>
    </sheetView>
  </sheetViews>
  <sheetFormatPr defaultRowHeight="15"/>
  <cols>
    <col min="1" max="1" width="17" bestFit="1" customWidth="1"/>
    <col min="2" max="2" width="28.7109375" customWidth="1"/>
  </cols>
  <sheetData>
    <row r="1" spans="1:2" ht="18.75">
      <c r="A1" s="42" t="s">
        <v>488</v>
      </c>
      <c r="B1" s="43" t="s">
        <v>328</v>
      </c>
    </row>
    <row r="2" spans="1:2" ht="45.75">
      <c r="A2" s="42" t="s">
        <v>489</v>
      </c>
      <c r="B2" s="43" t="s">
        <v>332</v>
      </c>
    </row>
    <row r="3" spans="1:2">
      <c r="A3" s="56" t="s">
        <v>333</v>
      </c>
      <c r="B3" s="56"/>
    </row>
    <row r="4" spans="1:2" ht="13.5" customHeight="1">
      <c r="A4" s="56" t="s">
        <v>505</v>
      </c>
      <c r="B4" s="56"/>
    </row>
    <row r="5" spans="1:2">
      <c r="A5" s="56" t="s">
        <v>506</v>
      </c>
      <c r="B5" s="56"/>
    </row>
  </sheetData>
  <mergeCells count="3">
    <mergeCell ref="A3:B3"/>
    <mergeCell ref="A4:B4"/>
    <mergeCell ref="A5:B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DE53-6112-44EB-9312-E0446785928D}">
  <sheetPr>
    <tabColor theme="0"/>
  </sheetPr>
  <dimension ref="A1:B4"/>
  <sheetViews>
    <sheetView workbookViewId="0">
      <selection activeCell="B31" sqref="B31"/>
    </sheetView>
  </sheetViews>
  <sheetFormatPr defaultRowHeight="15"/>
  <cols>
    <col min="1" max="1" width="17" bestFit="1" customWidth="1"/>
    <col min="2" max="2" width="28.7109375" customWidth="1"/>
  </cols>
  <sheetData>
    <row r="1" spans="1:2" ht="18.75">
      <c r="A1" s="25" t="s">
        <v>488</v>
      </c>
      <c r="B1" s="26" t="s">
        <v>336</v>
      </c>
    </row>
    <row r="2" spans="1:2" ht="45.75">
      <c r="A2" s="25" t="s">
        <v>489</v>
      </c>
      <c r="B2" s="26" t="s">
        <v>339</v>
      </c>
    </row>
    <row r="3" spans="1:2">
      <c r="A3" s="55" t="s">
        <v>507</v>
      </c>
      <c r="B3" s="55"/>
    </row>
    <row r="4" spans="1:2">
      <c r="A4" s="55" t="s">
        <v>508</v>
      </c>
      <c r="B4" s="55"/>
    </row>
  </sheetData>
  <mergeCells count="2">
    <mergeCell ref="A3:B3"/>
    <mergeCell ref="A4:B4"/>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53981-66A3-4CD8-808C-B41EE68DF6A6}">
  <sheetPr>
    <tabColor theme="0"/>
  </sheetPr>
  <dimension ref="A1:B6"/>
  <sheetViews>
    <sheetView workbookViewId="0">
      <selection activeCell="E11" sqref="E11"/>
    </sheetView>
  </sheetViews>
  <sheetFormatPr defaultRowHeight="15"/>
  <cols>
    <col min="1" max="1" width="17" bestFit="1" customWidth="1"/>
    <col min="2" max="2" width="28.7109375" customWidth="1"/>
  </cols>
  <sheetData>
    <row r="1" spans="1:2" ht="30.75">
      <c r="A1" s="25" t="s">
        <v>488</v>
      </c>
      <c r="B1" s="26" t="s">
        <v>341</v>
      </c>
    </row>
    <row r="2" spans="1:2" ht="60.75">
      <c r="A2" s="25" t="s">
        <v>489</v>
      </c>
      <c r="B2" s="26" t="s">
        <v>344</v>
      </c>
    </row>
    <row r="3" spans="1:2">
      <c r="A3" s="55" t="s">
        <v>345</v>
      </c>
      <c r="B3" s="55"/>
    </row>
    <row r="4" spans="1:2">
      <c r="A4" s="55" t="s">
        <v>509</v>
      </c>
      <c r="B4" s="55"/>
    </row>
    <row r="5" spans="1:2">
      <c r="A5" s="55" t="s">
        <v>510</v>
      </c>
      <c r="B5" s="55"/>
    </row>
    <row r="6" spans="1:2">
      <c r="A6" s="55" t="s">
        <v>511</v>
      </c>
      <c r="B6" s="55"/>
    </row>
  </sheetData>
  <mergeCells count="4">
    <mergeCell ref="A3:B3"/>
    <mergeCell ref="A4:B4"/>
    <mergeCell ref="A5:B5"/>
    <mergeCell ref="A6:B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0608A-B672-49A4-B242-4BFB8C5A0A46}">
  <sheetPr>
    <tabColor theme="0"/>
  </sheetPr>
  <dimension ref="A1:B8"/>
  <sheetViews>
    <sheetView workbookViewId="0">
      <selection activeCell="E11" sqref="E11"/>
    </sheetView>
  </sheetViews>
  <sheetFormatPr defaultRowHeight="15"/>
  <cols>
    <col min="1" max="1" width="17" bestFit="1" customWidth="1"/>
    <col min="2" max="2" width="28.7109375" customWidth="1"/>
  </cols>
  <sheetData>
    <row r="1" spans="1:2" ht="18.75">
      <c r="A1" s="25" t="s">
        <v>488</v>
      </c>
      <c r="B1" s="26" t="s">
        <v>346</v>
      </c>
    </row>
    <row r="2" spans="1:2" ht="60.75">
      <c r="A2" s="25" t="s">
        <v>489</v>
      </c>
      <c r="B2" s="26" t="s">
        <v>352</v>
      </c>
    </row>
    <row r="3" spans="1:2">
      <c r="A3" s="55" t="s">
        <v>384</v>
      </c>
      <c r="B3" s="55"/>
    </row>
    <row r="4" spans="1:2">
      <c r="A4" s="55" t="s">
        <v>512</v>
      </c>
      <c r="B4" s="55"/>
    </row>
    <row r="5" spans="1:2">
      <c r="A5" s="55" t="s">
        <v>513</v>
      </c>
      <c r="B5" s="55"/>
    </row>
    <row r="6" spans="1:2">
      <c r="A6" s="55" t="s">
        <v>514</v>
      </c>
      <c r="B6" s="55"/>
    </row>
    <row r="7" spans="1:2">
      <c r="A7" s="55" t="s">
        <v>515</v>
      </c>
      <c r="B7" s="55"/>
    </row>
    <row r="8" spans="1:2">
      <c r="A8" s="55" t="s">
        <v>345</v>
      </c>
      <c r="B8" s="55"/>
    </row>
  </sheetData>
  <mergeCells count="6">
    <mergeCell ref="A8:B8"/>
    <mergeCell ref="A3:B3"/>
    <mergeCell ref="A4:B4"/>
    <mergeCell ref="A5:B5"/>
    <mergeCell ref="A6:B6"/>
    <mergeCell ref="A7:B7"/>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6FF79-DD3A-4997-AB6F-C97C28AB0B0A}">
  <sheetPr>
    <tabColor theme="0"/>
  </sheetPr>
  <dimension ref="A1:B5"/>
  <sheetViews>
    <sheetView workbookViewId="0">
      <selection activeCell="E11" sqref="E11"/>
    </sheetView>
  </sheetViews>
  <sheetFormatPr defaultRowHeight="15"/>
  <cols>
    <col min="1" max="1" width="17" bestFit="1" customWidth="1"/>
    <col min="2" max="2" width="28.7109375" customWidth="1"/>
  </cols>
  <sheetData>
    <row r="1" spans="1:2" ht="18.75">
      <c r="A1" s="25" t="s">
        <v>488</v>
      </c>
      <c r="B1" s="26" t="s">
        <v>349</v>
      </c>
    </row>
    <row r="2" spans="1:2" ht="30.75">
      <c r="A2" s="25" t="s">
        <v>489</v>
      </c>
      <c r="B2" s="26" t="s">
        <v>386</v>
      </c>
    </row>
    <row r="3" spans="1:2">
      <c r="A3" s="55" t="s">
        <v>353</v>
      </c>
      <c r="B3" s="55"/>
    </row>
    <row r="4" spans="1:2">
      <c r="A4" s="55" t="s">
        <v>516</v>
      </c>
      <c r="B4" s="55"/>
    </row>
    <row r="5" spans="1:2">
      <c r="A5" s="55" t="s">
        <v>517</v>
      </c>
      <c r="B5" s="55"/>
    </row>
  </sheetData>
  <mergeCells count="3">
    <mergeCell ref="A3:B3"/>
    <mergeCell ref="A4:B4"/>
    <mergeCell ref="A5:B5"/>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2A3F-E30E-4851-83AF-6E0FC3281DD0}">
  <sheetPr>
    <tabColor theme="0"/>
  </sheetPr>
  <dimension ref="A1:B5"/>
  <sheetViews>
    <sheetView workbookViewId="0">
      <selection activeCell="E11" sqref="E11"/>
    </sheetView>
  </sheetViews>
  <sheetFormatPr defaultRowHeight="15"/>
  <cols>
    <col min="1" max="1" width="17" bestFit="1" customWidth="1"/>
    <col min="2" max="2" width="28.7109375" customWidth="1"/>
  </cols>
  <sheetData>
    <row r="1" spans="1:2" ht="18.75">
      <c r="A1" s="25" t="s">
        <v>488</v>
      </c>
      <c r="B1" s="26" t="s">
        <v>360</v>
      </c>
    </row>
    <row r="2" spans="1:2" ht="60.75">
      <c r="A2" s="25" t="s">
        <v>489</v>
      </c>
      <c r="B2" s="26" t="s">
        <v>363</v>
      </c>
    </row>
    <row r="3" spans="1:2">
      <c r="A3" s="55" t="s">
        <v>364</v>
      </c>
      <c r="B3" s="55"/>
    </row>
    <row r="4" spans="1:2">
      <c r="A4" s="55" t="s">
        <v>518</v>
      </c>
      <c r="B4" s="55"/>
    </row>
    <row r="5" spans="1:2">
      <c r="A5" s="55" t="s">
        <v>519</v>
      </c>
      <c r="B5" s="55"/>
    </row>
  </sheetData>
  <mergeCells count="3">
    <mergeCell ref="A3:B3"/>
    <mergeCell ref="A4:B4"/>
    <mergeCell ref="A5:B5"/>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4A5D-7858-49AD-A3AA-E8C52C50A6D2}">
  <sheetPr>
    <tabColor theme="0"/>
  </sheetPr>
  <dimension ref="A1:B5"/>
  <sheetViews>
    <sheetView workbookViewId="0">
      <selection activeCell="E11" sqref="E11"/>
    </sheetView>
  </sheetViews>
  <sheetFormatPr defaultRowHeight="15"/>
  <cols>
    <col min="1" max="1" width="17" bestFit="1" customWidth="1"/>
    <col min="2" max="2" width="28.7109375" customWidth="1"/>
  </cols>
  <sheetData>
    <row r="1" spans="1:2" ht="18.75">
      <c r="A1" s="25" t="s">
        <v>488</v>
      </c>
      <c r="B1" s="26" t="s">
        <v>306</v>
      </c>
    </row>
    <row r="2" spans="1:2" ht="30.75">
      <c r="A2" s="25" t="s">
        <v>489</v>
      </c>
      <c r="B2" s="26" t="s">
        <v>309</v>
      </c>
    </row>
    <row r="3" spans="1:2">
      <c r="A3" s="55" t="s">
        <v>520</v>
      </c>
      <c r="B3" s="55"/>
    </row>
    <row r="4" spans="1:2">
      <c r="A4" s="55" t="s">
        <v>310</v>
      </c>
      <c r="B4" s="55"/>
    </row>
    <row r="5" spans="1:2">
      <c r="A5" s="55" t="s">
        <v>521</v>
      </c>
      <c r="B5" s="55"/>
    </row>
  </sheetData>
  <mergeCells count="3">
    <mergeCell ref="A3:B3"/>
    <mergeCell ref="A4:B4"/>
    <mergeCell ref="A5:B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DDD3-E61D-40F8-85A6-54281D943BE6}">
  <sheetPr>
    <tabColor theme="0"/>
  </sheetPr>
  <dimension ref="A1:B4"/>
  <sheetViews>
    <sheetView workbookViewId="0">
      <selection activeCell="B2" sqref="B2"/>
    </sheetView>
  </sheetViews>
  <sheetFormatPr defaultRowHeight="15"/>
  <cols>
    <col min="1" max="1" width="17" bestFit="1" customWidth="1"/>
    <col min="2" max="2" width="28.7109375" customWidth="1"/>
  </cols>
  <sheetData>
    <row r="1" spans="1:2" ht="18.75">
      <c r="A1" s="25" t="s">
        <v>488</v>
      </c>
      <c r="B1" s="26" t="s">
        <v>306</v>
      </c>
    </row>
    <row r="2" spans="1:2" ht="45.75">
      <c r="A2" s="25" t="s">
        <v>489</v>
      </c>
      <c r="B2" s="26" t="s">
        <v>312</v>
      </c>
    </row>
    <row r="3" spans="1:2">
      <c r="A3" s="55" t="s">
        <v>422</v>
      </c>
      <c r="B3" s="55"/>
    </row>
    <row r="4" spans="1:2">
      <c r="A4" s="55" t="s">
        <v>522</v>
      </c>
      <c r="B4" s="55"/>
    </row>
  </sheetData>
  <mergeCells count="2">
    <mergeCell ref="A3:B3"/>
    <mergeCell ref="A4:B4"/>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D58C-EA6E-4FF4-BF23-41B352109D25}">
  <sheetPr>
    <tabColor theme="0" tint="-4.9989318521683403E-2"/>
  </sheetPr>
  <dimension ref="A1:B5"/>
  <sheetViews>
    <sheetView workbookViewId="0">
      <selection activeCell="E29" sqref="E29"/>
    </sheetView>
  </sheetViews>
  <sheetFormatPr defaultRowHeight="15"/>
  <cols>
    <col min="1" max="1" width="17" bestFit="1" customWidth="1"/>
    <col min="2" max="2" width="28.7109375" customWidth="1"/>
  </cols>
  <sheetData>
    <row r="1" spans="1:2" ht="18.75">
      <c r="A1" s="25" t="s">
        <v>488</v>
      </c>
      <c r="B1" s="26" t="s">
        <v>430</v>
      </c>
    </row>
    <row r="2" spans="1:2" ht="45.75">
      <c r="A2" s="25" t="s">
        <v>489</v>
      </c>
      <c r="B2" s="26" t="s">
        <v>435</v>
      </c>
    </row>
    <row r="3" spans="1:2">
      <c r="A3" s="55" t="s">
        <v>523</v>
      </c>
      <c r="B3" s="55"/>
    </row>
    <row r="4" spans="1:2">
      <c r="A4" s="55" t="s">
        <v>524</v>
      </c>
      <c r="B4" s="55"/>
    </row>
    <row r="5" spans="1:2">
      <c r="A5" s="55" t="s">
        <v>436</v>
      </c>
      <c r="B5" s="55"/>
    </row>
  </sheetData>
  <mergeCells count="3">
    <mergeCell ref="A3:B3"/>
    <mergeCell ref="A4:B4"/>
    <mergeCell ref="A5:B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23CB-2FC3-477A-BBDB-1C10A375E1A2}">
  <sheetPr>
    <tabColor theme="0"/>
  </sheetPr>
  <dimension ref="A1:B4"/>
  <sheetViews>
    <sheetView workbookViewId="0">
      <selection activeCell="G25" sqref="G25"/>
    </sheetView>
  </sheetViews>
  <sheetFormatPr defaultRowHeight="15"/>
  <cols>
    <col min="1" max="1" width="17" bestFit="1" customWidth="1"/>
    <col min="2" max="2" width="28.7109375" customWidth="1"/>
  </cols>
  <sheetData>
    <row r="1" spans="1:2" ht="18.75">
      <c r="A1" s="25" t="s">
        <v>488</v>
      </c>
      <c r="B1" s="26" t="s">
        <v>525</v>
      </c>
    </row>
    <row r="2" spans="1:2" ht="30.75">
      <c r="A2" s="25" t="s">
        <v>489</v>
      </c>
      <c r="B2" s="26" t="s">
        <v>428</v>
      </c>
    </row>
    <row r="3" spans="1:2">
      <c r="A3" s="55" t="s">
        <v>429</v>
      </c>
      <c r="B3" s="55"/>
    </row>
    <row r="4" spans="1:2">
      <c r="A4" s="55" t="s">
        <v>526</v>
      </c>
      <c r="B4" s="55"/>
    </row>
  </sheetData>
  <mergeCells count="2">
    <mergeCell ref="A3:B3"/>
    <mergeCell ref="A4:B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7F59-CDB9-43F7-8DFC-7AC9E968FCA0}">
  <sheetPr>
    <tabColor rgb="FF00B050"/>
  </sheetPr>
  <dimension ref="A1:G13"/>
  <sheetViews>
    <sheetView workbookViewId="0">
      <selection activeCell="E19" sqref="E19"/>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4" t="s">
        <v>305</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24" t="s">
        <v>90</v>
      </c>
      <c r="F5" s="3" t="s">
        <v>15</v>
      </c>
      <c r="G5" s="3"/>
    </row>
    <row r="6" spans="1:7">
      <c r="A6" s="3" t="s">
        <v>12</v>
      </c>
      <c r="B6" s="24" t="s">
        <v>13</v>
      </c>
      <c r="C6" s="3"/>
      <c r="D6" s="3"/>
      <c r="E6" s="24" t="s">
        <v>91</v>
      </c>
      <c r="F6" s="3" t="s">
        <v>15</v>
      </c>
      <c r="G6" s="3"/>
    </row>
    <row r="7" spans="1:7">
      <c r="A7" s="3" t="s">
        <v>12</v>
      </c>
      <c r="B7" s="24" t="s">
        <v>13</v>
      </c>
      <c r="C7" s="3"/>
      <c r="D7" s="3"/>
      <c r="E7" s="24" t="s">
        <v>92</v>
      </c>
      <c r="F7" s="3" t="s">
        <v>15</v>
      </c>
      <c r="G7" s="3"/>
    </row>
    <row r="8" spans="1:7">
      <c r="A8" s="3" t="s">
        <v>12</v>
      </c>
      <c r="B8" s="24" t="s">
        <v>13</v>
      </c>
      <c r="C8" s="3"/>
      <c r="D8" s="3"/>
      <c r="E8" s="24" t="s">
        <v>1</v>
      </c>
      <c r="F8" s="3" t="s">
        <v>15</v>
      </c>
      <c r="G8" s="3"/>
    </row>
    <row r="9" spans="1:7">
      <c r="A9" s="3" t="s">
        <v>12</v>
      </c>
      <c r="B9" s="24" t="s">
        <v>13</v>
      </c>
      <c r="C9" s="3"/>
      <c r="D9" s="3"/>
      <c r="E9" s="24" t="s">
        <v>93</v>
      </c>
      <c r="F9" s="3" t="s">
        <v>15</v>
      </c>
      <c r="G9" s="3"/>
    </row>
    <row r="10" spans="1:7">
      <c r="A10" s="3" t="s">
        <v>12</v>
      </c>
      <c r="B10" s="24" t="s">
        <v>13</v>
      </c>
      <c r="C10" s="3"/>
      <c r="D10" s="3"/>
      <c r="E10" s="24" t="s">
        <v>94</v>
      </c>
      <c r="F10" s="3" t="s">
        <v>15</v>
      </c>
      <c r="G10" s="3"/>
    </row>
    <row r="11" spans="1:7" ht="30">
      <c r="A11" s="3" t="s">
        <v>12</v>
      </c>
      <c r="B11" s="24" t="s">
        <v>13</v>
      </c>
      <c r="C11" s="3"/>
      <c r="D11" s="3"/>
      <c r="E11" s="24" t="s">
        <v>95</v>
      </c>
      <c r="F11" s="3" t="s">
        <v>15</v>
      </c>
      <c r="G11" s="3"/>
    </row>
    <row r="12" spans="1:7">
      <c r="A12" s="3" t="s">
        <v>12</v>
      </c>
      <c r="B12" s="24" t="s">
        <v>13</v>
      </c>
      <c r="C12" s="3"/>
      <c r="D12" s="3"/>
      <c r="E12" s="24" t="s">
        <v>96</v>
      </c>
      <c r="F12" s="3" t="s">
        <v>15</v>
      </c>
      <c r="G12" s="3"/>
    </row>
    <row r="13" spans="1:7">
      <c r="A13" s="6" t="s">
        <v>12</v>
      </c>
      <c r="B13" s="6" t="s">
        <v>13</v>
      </c>
      <c r="C13" s="6"/>
      <c r="D13" s="6"/>
      <c r="E13" s="7" t="s">
        <v>97</v>
      </c>
      <c r="F13" s="6" t="s">
        <v>15</v>
      </c>
      <c r="G13" s="6"/>
    </row>
  </sheetData>
  <mergeCells count="3">
    <mergeCell ref="A1:G1"/>
    <mergeCell ref="B2:G2"/>
    <mergeCell ref="B3:G3"/>
  </mergeCells>
  <dataValidations count="1">
    <dataValidation type="list" allowBlank="1" showInputMessage="1" showErrorMessage="1" sqref="F5:F13 A5:A13" xr:uid="{FBAE2276-D480-4BD8-890E-25F04EC88CCB}">
      <formula1>"Yes,No"</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CD16-D759-4203-B9E1-B1F6A33C2CFA}">
  <sheetPr>
    <tabColor theme="0" tint="-4.9989318521683403E-2"/>
  </sheetPr>
  <dimension ref="A1:B9"/>
  <sheetViews>
    <sheetView workbookViewId="0">
      <selection activeCell="E29" sqref="E29"/>
    </sheetView>
  </sheetViews>
  <sheetFormatPr defaultRowHeight="15"/>
  <cols>
    <col min="1" max="1" width="17" bestFit="1" customWidth="1"/>
    <col min="2" max="2" width="28.7109375" customWidth="1"/>
  </cols>
  <sheetData>
    <row r="1" spans="1:2" ht="18.75">
      <c r="A1" s="25" t="s">
        <v>488</v>
      </c>
      <c r="B1" s="26" t="s">
        <v>430</v>
      </c>
    </row>
    <row r="2" spans="1:2" ht="30.75">
      <c r="A2" s="25" t="s">
        <v>489</v>
      </c>
      <c r="B2" s="26" t="s">
        <v>438</v>
      </c>
    </row>
    <row r="3" spans="1:2">
      <c r="A3" s="55" t="s">
        <v>527</v>
      </c>
      <c r="B3" s="55"/>
    </row>
    <row r="4" spans="1:2">
      <c r="A4" s="55" t="s">
        <v>528</v>
      </c>
      <c r="B4" s="55"/>
    </row>
    <row r="5" spans="1:2">
      <c r="A5" s="55" t="s">
        <v>529</v>
      </c>
      <c r="B5" s="55"/>
    </row>
    <row r="6" spans="1:2">
      <c r="A6" s="55" t="s">
        <v>530</v>
      </c>
      <c r="B6" s="55"/>
    </row>
    <row r="7" spans="1:2">
      <c r="A7" s="55" t="s">
        <v>531</v>
      </c>
      <c r="B7" s="55"/>
    </row>
    <row r="8" spans="1:2">
      <c r="A8" s="55" t="s">
        <v>532</v>
      </c>
      <c r="B8" s="55"/>
    </row>
    <row r="9" spans="1:2">
      <c r="A9" s="55" t="s">
        <v>533</v>
      </c>
      <c r="B9" s="55"/>
    </row>
  </sheetData>
  <mergeCells count="7">
    <mergeCell ref="A9:B9"/>
    <mergeCell ref="A3:B3"/>
    <mergeCell ref="A4:B4"/>
    <mergeCell ref="A5:B5"/>
    <mergeCell ref="A6:B6"/>
    <mergeCell ref="A7:B7"/>
    <mergeCell ref="A8:B8"/>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1565-A2BD-455B-A580-2E1B17F20F9F}">
  <sheetPr>
    <tabColor theme="0" tint="-4.9989318521683403E-2"/>
  </sheetPr>
  <dimension ref="A1:B15"/>
  <sheetViews>
    <sheetView workbookViewId="0">
      <selection activeCell="D10" sqref="D10"/>
    </sheetView>
  </sheetViews>
  <sheetFormatPr defaultRowHeight="15"/>
  <cols>
    <col min="1" max="1" width="17" bestFit="1" customWidth="1"/>
    <col min="2" max="2" width="28.7109375" customWidth="1"/>
  </cols>
  <sheetData>
    <row r="1" spans="1:2" ht="18.75">
      <c r="A1" s="25" t="s">
        <v>488</v>
      </c>
      <c r="B1" s="26" t="s">
        <v>430</v>
      </c>
    </row>
    <row r="2" spans="1:2" ht="45.75">
      <c r="A2" s="25" t="s">
        <v>489</v>
      </c>
      <c r="B2" s="26" t="s">
        <v>441</v>
      </c>
    </row>
    <row r="3" spans="1:2">
      <c r="A3" s="55" t="s">
        <v>534</v>
      </c>
      <c r="B3" s="55"/>
    </row>
    <row r="4" spans="1:2">
      <c r="A4" s="55" t="s">
        <v>535</v>
      </c>
      <c r="B4" s="55"/>
    </row>
    <row r="5" spans="1:2">
      <c r="A5" s="55" t="s">
        <v>536</v>
      </c>
      <c r="B5" s="55"/>
    </row>
    <row r="6" spans="1:2">
      <c r="A6" s="55" t="s">
        <v>442</v>
      </c>
      <c r="B6" s="55"/>
    </row>
    <row r="7" spans="1:2">
      <c r="A7" s="55" t="s">
        <v>537</v>
      </c>
      <c r="B7" s="55"/>
    </row>
    <row r="8" spans="1:2">
      <c r="A8" s="55" t="s">
        <v>538</v>
      </c>
      <c r="B8" s="55"/>
    </row>
    <row r="9" spans="1:2">
      <c r="A9" s="55" t="s">
        <v>539</v>
      </c>
      <c r="B9" s="55"/>
    </row>
    <row r="10" spans="1:2">
      <c r="A10" s="55" t="s">
        <v>540</v>
      </c>
      <c r="B10" s="55"/>
    </row>
    <row r="11" spans="1:2">
      <c r="A11" s="55" t="s">
        <v>541</v>
      </c>
      <c r="B11" s="55"/>
    </row>
    <row r="12" spans="1:2">
      <c r="A12" s="55" t="s">
        <v>542</v>
      </c>
      <c r="B12" s="55"/>
    </row>
    <row r="13" spans="1:2">
      <c r="A13" s="55" t="s">
        <v>543</v>
      </c>
      <c r="B13" s="55"/>
    </row>
    <row r="14" spans="1:2">
      <c r="A14" s="55" t="s">
        <v>544</v>
      </c>
      <c r="B14" s="55"/>
    </row>
    <row r="15" spans="1:2">
      <c r="A15" s="55" t="s">
        <v>545</v>
      </c>
      <c r="B15" s="55"/>
    </row>
  </sheetData>
  <mergeCells count="13">
    <mergeCell ref="A8:B8"/>
    <mergeCell ref="A3:B3"/>
    <mergeCell ref="A4:B4"/>
    <mergeCell ref="A5:B5"/>
    <mergeCell ref="A6:B6"/>
    <mergeCell ref="A7:B7"/>
    <mergeCell ref="A15:B15"/>
    <mergeCell ref="A9:B9"/>
    <mergeCell ref="A10:B10"/>
    <mergeCell ref="A11:B11"/>
    <mergeCell ref="A12:B12"/>
    <mergeCell ref="A13:B13"/>
    <mergeCell ref="A14:B14"/>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D1F4-B125-4ACF-A2CB-87578B454DDA}">
  <sheetPr>
    <tabColor theme="0" tint="-4.9989318521683403E-2"/>
  </sheetPr>
  <dimension ref="A1:B5"/>
  <sheetViews>
    <sheetView workbookViewId="0">
      <selection activeCell="E29" sqref="E29"/>
    </sheetView>
  </sheetViews>
  <sheetFormatPr defaultRowHeight="15"/>
  <cols>
    <col min="1" max="1" width="17" bestFit="1" customWidth="1"/>
    <col min="2" max="2" width="28.7109375" customWidth="1"/>
  </cols>
  <sheetData>
    <row r="1" spans="1:2" ht="18.75">
      <c r="A1" s="25" t="s">
        <v>488</v>
      </c>
      <c r="B1" s="26" t="s">
        <v>430</v>
      </c>
    </row>
    <row r="2" spans="1:2" ht="30.75">
      <c r="A2" s="25" t="s">
        <v>489</v>
      </c>
      <c r="B2" s="26" t="s">
        <v>546</v>
      </c>
    </row>
    <row r="3" spans="1:2">
      <c r="A3" s="55" t="s">
        <v>547</v>
      </c>
      <c r="B3" s="55"/>
    </row>
    <row r="4" spans="1:2">
      <c r="A4" s="55" t="s">
        <v>548</v>
      </c>
      <c r="B4" s="55"/>
    </row>
    <row r="5" spans="1:2">
      <c r="A5" s="55" t="s">
        <v>549</v>
      </c>
      <c r="B5" s="55"/>
    </row>
  </sheetData>
  <mergeCells count="3">
    <mergeCell ref="A3:B3"/>
    <mergeCell ref="A4:B4"/>
    <mergeCell ref="A5:B5"/>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FBB3-2430-47A8-A066-9C5D5F2BD3A7}">
  <sheetPr>
    <tabColor theme="0" tint="-4.9989318521683403E-2"/>
  </sheetPr>
  <dimension ref="A1:B4"/>
  <sheetViews>
    <sheetView workbookViewId="0">
      <selection activeCell="E29" sqref="E29"/>
    </sheetView>
  </sheetViews>
  <sheetFormatPr defaultRowHeight="15"/>
  <cols>
    <col min="1" max="1" width="17" bestFit="1" customWidth="1"/>
    <col min="2" max="2" width="28.7109375" customWidth="1"/>
  </cols>
  <sheetData>
    <row r="1" spans="1:2" ht="18.75">
      <c r="A1" s="25" t="s">
        <v>488</v>
      </c>
      <c r="B1" s="26" t="s">
        <v>430</v>
      </c>
    </row>
    <row r="2" spans="1:2" ht="30.75">
      <c r="A2" s="25" t="s">
        <v>489</v>
      </c>
      <c r="B2" s="26" t="s">
        <v>448</v>
      </c>
    </row>
    <row r="3" spans="1:2" ht="33.75" customHeight="1">
      <c r="A3" s="55" t="s">
        <v>449</v>
      </c>
      <c r="B3" s="55"/>
    </row>
    <row r="4" spans="1:2" ht="30.75" customHeight="1">
      <c r="A4" s="55" t="s">
        <v>550</v>
      </c>
      <c r="B4" s="55"/>
    </row>
  </sheetData>
  <mergeCells count="2">
    <mergeCell ref="A3:B3"/>
    <mergeCell ref="A4:B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0147-C31D-4E65-BE32-B6755B772AD1}">
  <sheetPr>
    <tabColor theme="0" tint="-4.9989318521683403E-2"/>
  </sheetPr>
  <dimension ref="A1:B6"/>
  <sheetViews>
    <sheetView workbookViewId="0">
      <selection activeCell="B29" sqref="B29"/>
    </sheetView>
  </sheetViews>
  <sheetFormatPr defaultRowHeight="15"/>
  <cols>
    <col min="1" max="1" width="17" bestFit="1" customWidth="1"/>
    <col min="2" max="2" width="28.7109375" customWidth="1"/>
  </cols>
  <sheetData>
    <row r="1" spans="1:2" ht="18.75">
      <c r="A1" s="25" t="s">
        <v>488</v>
      </c>
      <c r="B1" s="26" t="s">
        <v>482</v>
      </c>
    </row>
    <row r="2" spans="1:2" ht="30.75">
      <c r="A2" s="25" t="s">
        <v>489</v>
      </c>
      <c r="B2" s="26" t="s">
        <v>454</v>
      </c>
    </row>
    <row r="3" spans="1:2">
      <c r="A3" s="55" t="s">
        <v>455</v>
      </c>
      <c r="B3" s="55"/>
    </row>
    <row r="4" spans="1:2">
      <c r="A4" s="55" t="s">
        <v>515</v>
      </c>
      <c r="B4" s="55"/>
    </row>
    <row r="5" spans="1:2">
      <c r="A5" s="55" t="s">
        <v>551</v>
      </c>
      <c r="B5" s="55"/>
    </row>
    <row r="6" spans="1:2">
      <c r="A6" s="55" t="s">
        <v>512</v>
      </c>
      <c r="B6" s="55"/>
    </row>
  </sheetData>
  <mergeCells count="4">
    <mergeCell ref="A3:B3"/>
    <mergeCell ref="A4:B4"/>
    <mergeCell ref="A5:B5"/>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DE758-CB65-4750-8B5E-A81E8EA3092B}">
  <sheetPr>
    <tabColor rgb="FF00B050"/>
  </sheetPr>
  <dimension ref="A1:G15"/>
  <sheetViews>
    <sheetView workbookViewId="0">
      <selection activeCell="C20" sqref="C20"/>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4" t="s">
        <v>99</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24" t="s">
        <v>90</v>
      </c>
      <c r="F5" s="3" t="s">
        <v>15</v>
      </c>
      <c r="G5" s="3"/>
    </row>
    <row r="6" spans="1:7">
      <c r="A6" s="3" t="s">
        <v>12</v>
      </c>
      <c r="B6" s="24" t="s">
        <v>13</v>
      </c>
      <c r="C6" s="3"/>
      <c r="D6" s="3"/>
      <c r="E6" s="24" t="s">
        <v>91</v>
      </c>
      <c r="F6" s="3" t="s">
        <v>15</v>
      </c>
      <c r="G6" s="3"/>
    </row>
    <row r="7" spans="1:7">
      <c r="A7" s="3" t="s">
        <v>12</v>
      </c>
      <c r="B7" s="24" t="s">
        <v>13</v>
      </c>
      <c r="C7" s="3"/>
      <c r="D7" s="3"/>
      <c r="E7" s="24" t="s">
        <v>92</v>
      </c>
      <c r="F7" s="3" t="s">
        <v>15</v>
      </c>
      <c r="G7" s="3"/>
    </row>
    <row r="8" spans="1:7">
      <c r="A8" s="3" t="s">
        <v>12</v>
      </c>
      <c r="B8" s="24" t="s">
        <v>13</v>
      </c>
      <c r="C8" s="3"/>
      <c r="D8" s="3"/>
      <c r="E8" s="24" t="s">
        <v>1</v>
      </c>
      <c r="F8" s="3" t="s">
        <v>15</v>
      </c>
      <c r="G8" s="3"/>
    </row>
    <row r="9" spans="1:7">
      <c r="A9" s="3" t="s">
        <v>12</v>
      </c>
      <c r="B9" s="24" t="s">
        <v>13</v>
      </c>
      <c r="C9" s="3"/>
      <c r="D9" s="3"/>
      <c r="E9" s="24" t="s">
        <v>93</v>
      </c>
      <c r="F9" s="3" t="s">
        <v>15</v>
      </c>
      <c r="G9" s="3"/>
    </row>
    <row r="10" spans="1:7">
      <c r="A10" s="3" t="s">
        <v>12</v>
      </c>
      <c r="B10" s="24" t="s">
        <v>13</v>
      </c>
      <c r="C10" s="3"/>
      <c r="D10" s="3"/>
      <c r="E10" s="24" t="s">
        <v>94</v>
      </c>
      <c r="F10" s="3" t="s">
        <v>15</v>
      </c>
      <c r="G10" s="3"/>
    </row>
    <row r="11" spans="1:7">
      <c r="A11" s="3" t="s">
        <v>12</v>
      </c>
      <c r="B11" s="24" t="s">
        <v>13</v>
      </c>
      <c r="C11" s="3"/>
      <c r="D11" s="3"/>
      <c r="E11" s="24" t="s">
        <v>100</v>
      </c>
      <c r="F11" s="3" t="s">
        <v>15</v>
      </c>
      <c r="G11" s="3"/>
    </row>
    <row r="12" spans="1:7">
      <c r="A12" s="3" t="s">
        <v>12</v>
      </c>
      <c r="B12" s="24" t="s">
        <v>13</v>
      </c>
      <c r="C12" s="3"/>
      <c r="D12" s="3"/>
      <c r="E12" s="24" t="s">
        <v>101</v>
      </c>
      <c r="F12" s="3" t="s">
        <v>15</v>
      </c>
      <c r="G12" s="3"/>
    </row>
    <row r="13" spans="1:7">
      <c r="A13" s="3" t="s">
        <v>12</v>
      </c>
      <c r="B13" s="24" t="s">
        <v>13</v>
      </c>
      <c r="C13" s="3"/>
      <c r="D13" s="3"/>
      <c r="E13" s="24" t="s">
        <v>102</v>
      </c>
      <c r="F13" s="3" t="s">
        <v>15</v>
      </c>
      <c r="G13" s="3"/>
    </row>
    <row r="14" spans="1:7">
      <c r="A14" s="3" t="s">
        <v>12</v>
      </c>
      <c r="B14" s="24" t="s">
        <v>13</v>
      </c>
      <c r="C14" s="3"/>
      <c r="D14" s="3"/>
      <c r="E14" s="24" t="s">
        <v>96</v>
      </c>
      <c r="F14" s="3" t="s">
        <v>15</v>
      </c>
      <c r="G14" s="3"/>
    </row>
    <row r="15" spans="1:7">
      <c r="A15" s="6" t="s">
        <v>12</v>
      </c>
      <c r="B15" s="6" t="s">
        <v>13</v>
      </c>
      <c r="C15" s="6"/>
      <c r="D15" s="6"/>
      <c r="E15" s="7" t="s">
        <v>97</v>
      </c>
      <c r="F15" s="6" t="s">
        <v>15</v>
      </c>
      <c r="G15" s="6"/>
    </row>
  </sheetData>
  <mergeCells count="3">
    <mergeCell ref="A1:G1"/>
    <mergeCell ref="B2:G2"/>
    <mergeCell ref="B3:G3"/>
  </mergeCells>
  <dataValidations count="1">
    <dataValidation type="list" allowBlank="1" showInputMessage="1" showErrorMessage="1" sqref="F5:F15 A5:A15" xr:uid="{54EFF8E8-453F-43C1-8C75-C991FBCDA06C}">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E77C-261C-4B49-B31E-DA03E19365C2}">
  <sheetPr>
    <tabColor rgb="FF00B050"/>
  </sheetPr>
  <dimension ref="A1:G6"/>
  <sheetViews>
    <sheetView workbookViewId="0">
      <selection activeCell="A5" sqref="A5"/>
    </sheetView>
  </sheetViews>
  <sheetFormatPr defaultRowHeight="15"/>
  <cols>
    <col min="1" max="1" width="18.140625" bestFit="1" customWidth="1"/>
    <col min="2" max="2" width="13.7109375" customWidth="1"/>
    <col min="3" max="3" width="21.42578125" customWidth="1"/>
    <col min="4" max="4" width="16.42578125" customWidth="1"/>
    <col min="5" max="5" width="40.85546875" customWidth="1"/>
    <col min="6" max="6" width="32" customWidth="1"/>
    <col min="7" max="7" width="35" customWidth="1"/>
  </cols>
  <sheetData>
    <row r="1" spans="1:7" ht="18.75">
      <c r="A1" s="54" t="s">
        <v>113</v>
      </c>
      <c r="B1" s="52"/>
      <c r="C1" s="52"/>
      <c r="D1" s="52"/>
      <c r="E1" s="52"/>
      <c r="F1" s="52"/>
      <c r="G1" s="52"/>
    </row>
    <row r="2" spans="1:7" ht="18.75">
      <c r="A2" s="1" t="s">
        <v>1</v>
      </c>
      <c r="B2" s="53" t="s">
        <v>16</v>
      </c>
      <c r="C2" s="53"/>
      <c r="D2" s="53"/>
      <c r="E2" s="53"/>
      <c r="F2" s="53"/>
      <c r="G2" s="53"/>
    </row>
    <row r="3" spans="1:7" ht="18.75">
      <c r="A3" s="1" t="s">
        <v>3</v>
      </c>
      <c r="B3" s="53" t="s">
        <v>4</v>
      </c>
      <c r="C3" s="53"/>
      <c r="D3" s="53"/>
      <c r="E3" s="53"/>
      <c r="F3" s="53"/>
      <c r="G3" s="53"/>
    </row>
    <row r="4" spans="1:7" ht="18.75">
      <c r="A4" s="2" t="s">
        <v>5</v>
      </c>
      <c r="B4" s="2" t="s">
        <v>6</v>
      </c>
      <c r="C4" s="2" t="s">
        <v>7</v>
      </c>
      <c r="D4" s="2" t="s">
        <v>8</v>
      </c>
      <c r="E4" s="2" t="s">
        <v>9</v>
      </c>
      <c r="F4" s="2" t="s">
        <v>10</v>
      </c>
      <c r="G4" s="2" t="s">
        <v>11</v>
      </c>
    </row>
    <row r="5" spans="1:7">
      <c r="A5" s="3" t="s">
        <v>12</v>
      </c>
      <c r="B5" s="3" t="s">
        <v>13</v>
      </c>
      <c r="C5" s="3" t="s">
        <v>16</v>
      </c>
      <c r="D5" s="3"/>
      <c r="E5" s="24" t="s">
        <v>114</v>
      </c>
      <c r="F5" s="3" t="s">
        <v>15</v>
      </c>
      <c r="G5" s="3"/>
    </row>
    <row r="6" spans="1:7" ht="30">
      <c r="A6" s="6" t="s">
        <v>12</v>
      </c>
      <c r="B6" s="6" t="s">
        <v>13</v>
      </c>
      <c r="C6" s="6"/>
      <c r="D6" s="6"/>
      <c r="E6" s="7" t="s">
        <v>115</v>
      </c>
      <c r="F6" s="6" t="s">
        <v>15</v>
      </c>
      <c r="G6" s="6"/>
    </row>
  </sheetData>
  <mergeCells count="3">
    <mergeCell ref="A1:G1"/>
    <mergeCell ref="B2:G2"/>
    <mergeCell ref="B3:G3"/>
  </mergeCells>
  <dataValidations count="1">
    <dataValidation type="list" allowBlank="1" showInputMessage="1" showErrorMessage="1" sqref="F5:F6 A5:A6" xr:uid="{BC6A1A7E-3C27-478A-8094-21A667787333}">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01BC-A446-40D7-867F-EB37400F97A7}">
  <sheetPr>
    <tabColor rgb="FFF3F9B5"/>
  </sheetPr>
  <dimension ref="A1:G7"/>
  <sheetViews>
    <sheetView workbookViewId="0">
      <selection activeCell="B31" sqref="B31"/>
    </sheetView>
  </sheetViews>
  <sheetFormatPr defaultRowHeight="15"/>
  <cols>
    <col min="1" max="1" width="17.5703125" customWidth="1"/>
    <col min="2" max="2" width="28.5703125" bestFit="1" customWidth="1"/>
    <col min="3" max="3" width="19.140625" customWidth="1"/>
    <col min="4" max="4" width="19.28515625" customWidth="1"/>
    <col min="5" max="5" width="64" bestFit="1" customWidth="1"/>
    <col min="6" max="6" width="28.5703125" customWidth="1"/>
    <col min="7" max="7" width="67.140625" customWidth="1"/>
  </cols>
  <sheetData>
    <row r="1" spans="1:7" ht="18.75">
      <c r="A1" s="54" t="s">
        <v>306</v>
      </c>
      <c r="B1" s="52"/>
      <c r="C1" s="52"/>
      <c r="D1" s="52"/>
      <c r="E1" s="52"/>
      <c r="F1" s="52"/>
      <c r="G1" s="52"/>
    </row>
    <row r="2" spans="1:7" ht="18.75">
      <c r="A2" s="1" t="s">
        <v>1</v>
      </c>
      <c r="B2" s="53"/>
      <c r="C2" s="53"/>
      <c r="D2" s="53"/>
      <c r="E2" s="53"/>
      <c r="F2" s="53"/>
      <c r="G2" s="53"/>
    </row>
    <row r="3" spans="1:7" ht="18.75">
      <c r="A3" s="1" t="s">
        <v>3</v>
      </c>
      <c r="B3" s="53" t="s">
        <v>4</v>
      </c>
      <c r="C3" s="53"/>
      <c r="D3" s="53"/>
      <c r="E3" s="53"/>
      <c r="F3" s="53"/>
      <c r="G3" s="53"/>
    </row>
    <row r="4" spans="1:7" ht="18.75">
      <c r="A4" s="8" t="s">
        <v>5</v>
      </c>
      <c r="B4" s="8" t="s">
        <v>6</v>
      </c>
      <c r="C4" s="8" t="s">
        <v>7</v>
      </c>
      <c r="D4" s="8" t="s">
        <v>8</v>
      </c>
      <c r="E4" s="8" t="s">
        <v>9</v>
      </c>
      <c r="F4" s="8" t="s">
        <v>10</v>
      </c>
      <c r="G4" s="9" t="s">
        <v>11</v>
      </c>
    </row>
    <row r="5" spans="1:7" ht="270">
      <c r="A5" s="14" t="s">
        <v>12</v>
      </c>
      <c r="B5" s="3" t="s">
        <v>41</v>
      </c>
      <c r="C5" s="3"/>
      <c r="D5" s="3"/>
      <c r="E5" s="3" t="s">
        <v>307</v>
      </c>
      <c r="F5" s="3" t="s">
        <v>15</v>
      </c>
      <c r="G5" s="15"/>
    </row>
    <row r="6" spans="1:7" ht="30">
      <c r="A6" s="14" t="s">
        <v>12</v>
      </c>
      <c r="B6" s="3" t="s">
        <v>27</v>
      </c>
      <c r="C6" s="40" t="s">
        <v>308</v>
      </c>
      <c r="D6" s="3"/>
      <c r="E6" s="3" t="s">
        <v>309</v>
      </c>
      <c r="F6" s="3" t="s">
        <v>15</v>
      </c>
      <c r="G6" s="15" t="s">
        <v>310</v>
      </c>
    </row>
    <row r="7" spans="1:7" ht="30">
      <c r="A7" s="14" t="s">
        <v>12</v>
      </c>
      <c r="B7" s="3" t="s">
        <v>27</v>
      </c>
      <c r="C7" s="40" t="s">
        <v>311</v>
      </c>
      <c r="D7" s="3"/>
      <c r="E7" s="3" t="s">
        <v>312</v>
      </c>
      <c r="F7" s="3" t="s">
        <v>15</v>
      </c>
      <c r="G7" s="15" t="s">
        <v>313</v>
      </c>
    </row>
  </sheetData>
  <mergeCells count="3">
    <mergeCell ref="A1:G1"/>
    <mergeCell ref="B2:G2"/>
    <mergeCell ref="B3:G3"/>
  </mergeCells>
  <dataValidations count="4">
    <dataValidation type="list" allowBlank="1" showInputMessage="1" showErrorMessage="1" sqref="B3:G3" xr:uid="{86CE857A-A1EA-441B-BA7B-637E6D05BB05}">
      <formula1>"Verifiable Credentials,Encrypted Verifiable Credential,Sub-Schema"</formula1>
    </dataValidation>
    <dataValidation type="list" allowBlank="1" showInputMessage="1" showErrorMessage="1" sqref="A5:A7 F5:F7" xr:uid="{1577FA38-F132-44BB-8B26-A5AF6274E17D}">
      <formula1>"Yes,No"</formula1>
    </dataValidation>
    <dataValidation type="list" allowBlank="1" showInputMessage="1" showErrorMessage="1" sqref="G6" xr:uid="{FBD83A9C-8209-4FB7-B4B1-11A211E2676C}">
      <formula1>"Micro scale, Small scale, Large scale"</formula1>
    </dataValidation>
    <dataValidation type="list" allowBlank="1" showInputMessage="1" showErrorMessage="1" sqref="G7" xr:uid="{6B2DB27A-7635-4B77-84FC-5426320BD4F4}">
      <formula1>"Standard Emission Reduction Approach, Simplified Emission Reductions Approach"</formula1>
    </dataValidation>
  </dataValidations>
  <hyperlinks>
    <hyperlink ref="C6" r:id="rId1" xr:uid="{4ED87F1D-79B3-40CF-8C40-D2323CD6DE42}"/>
    <hyperlink ref="C7" r:id="rId2" xr:uid="{2D4874CE-8958-44E9-B77D-3FEB6F39B07A}"/>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87CC4-1856-4157-8FC5-5657E367BE68}"/>
</file>

<file path=customXml/itemProps2.xml><?xml version="1.0" encoding="utf-8"?>
<ds:datastoreItem xmlns:ds="http://schemas.openxmlformats.org/officeDocument/2006/customXml" ds:itemID="{ECE6D318-F040-47F2-B6DC-3B14191C828D}"/>
</file>

<file path=customXml/itemProps3.xml><?xml version="1.0" encoding="utf-8"?>
<ds:datastoreItem xmlns:ds="http://schemas.openxmlformats.org/officeDocument/2006/customXml" ds:itemID="{D7EA5D6E-80BF-4EAE-B37D-B398E56D76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2024-05-06T16:24:26Z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