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filterPrivacy="1"/>
  <xr:revisionPtr revIDLastSave="97" documentId="8_{6C68B280-E460-4B1D-91DB-5172AD8AF6B1}" xr6:coauthVersionLast="47" xr6:coauthVersionMax="47" xr10:uidLastSave="{145A03C2-0FC0-4FFC-98BA-4A348246F72B}"/>
  <bookViews>
    <workbookView xWindow="28680" yWindow="-120" windowWidth="29040" windowHeight="15720" xr2:uid="{00000000-000D-0000-FFFF-FFFF00000000}"/>
  </bookViews>
  <sheets>
    <sheet name="Fixed Combustion_Streamlined" sheetId="1" r:id="rId1"/>
    <sheet name="Fixed Combustion (By Fuel)" sheetId="18" r:id="rId2"/>
    <sheet name="Emission Factors and Defaults" sheetId="8" r:id="rId3"/>
    <sheet name="Fuel consumption (unit) (enum)" sheetId="17" r:id="rId4"/>
    <sheet name="Inclusion CO2 (enum)" sheetId="12" r:id="rId5"/>
    <sheet name="Inclusion CH4 (enum)" sheetId="11" r:id="rId6"/>
    <sheet name="Inclusion N2O (enum)" sheetId="10" r:id="rId7"/>
    <sheet name="Inclusion CO2e (enum)" sheetId="9" r:id="rId8"/>
    <sheet name="Business Type (enum)" sheetId="3" r:id="rId9"/>
    <sheet name="Calculation methods (enum)" sheetId="16" r:id="rId10"/>
    <sheet name="Year by cost (enum)" sheetId="15" r:id="rId11"/>
    <sheet name="Fuel type by cost (enum)" sheetId="14" r:id="rId12"/>
    <sheet name="Fuel type (enum)" sheetId="5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3" i="1" l="1"/>
  <c r="G42" i="1"/>
  <c r="G41" i="1"/>
  <c r="G40" i="1"/>
  <c r="G39" i="1"/>
  <c r="G38" i="1"/>
  <c r="G37" i="1"/>
  <c r="G35" i="1"/>
  <c r="G34" i="1"/>
  <c r="G28" i="1"/>
  <c r="G27" i="1"/>
  <c r="G26" i="1"/>
  <c r="G25" i="1"/>
  <c r="G24" i="1"/>
  <c r="G23" i="1"/>
  <c r="G22" i="1"/>
  <c r="G21" i="1"/>
  <c r="G20" i="1"/>
  <c r="G19" i="1"/>
  <c r="G36" i="1"/>
  <c r="G31" i="1"/>
  <c r="G30" i="1"/>
  <c r="G24" i="18"/>
  <c r="D33" i="18"/>
  <c r="D32" i="18"/>
  <c r="D31" i="18"/>
  <c r="D30" i="18"/>
  <c r="G29" i="18"/>
  <c r="D29" i="18"/>
  <c r="G28" i="18"/>
  <c r="D28" i="18"/>
  <c r="G27" i="18"/>
  <c r="D27" i="18"/>
  <c r="G26" i="18"/>
  <c r="D26" i="18"/>
  <c r="G25" i="18"/>
  <c r="D25" i="18"/>
  <c r="D24" i="18"/>
  <c r="D23" i="18"/>
  <c r="D22" i="18"/>
  <c r="G20" i="18"/>
  <c r="G21" i="18" s="1"/>
  <c r="D19" i="18"/>
  <c r="D18" i="18"/>
  <c r="G17" i="18"/>
  <c r="D17" i="18"/>
  <c r="D16" i="18"/>
  <c r="D15" i="18"/>
  <c r="G14" i="18"/>
  <c r="G15" i="18" s="1"/>
  <c r="D14" i="18"/>
  <c r="G13" i="18"/>
  <c r="G16" i="18" s="1"/>
  <c r="D13" i="18"/>
  <c r="G12" i="18"/>
  <c r="D12" i="18"/>
  <c r="G11" i="18"/>
  <c r="D11" i="18"/>
  <c r="G10" i="18"/>
  <c r="D10" i="18"/>
  <c r="G9" i="18"/>
  <c r="D9" i="18"/>
  <c r="D8" i="18"/>
  <c r="D7" i="18"/>
  <c r="G30" i="18" l="1"/>
  <c r="G32" i="18"/>
  <c r="G31" i="18"/>
  <c r="G18" i="18"/>
  <c r="G33" i="18" l="1"/>
  <c r="D24" i="1" l="1"/>
  <c r="D17" i="1"/>
  <c r="D18" i="1"/>
  <c r="D43" i="1" l="1"/>
  <c r="D42" i="1"/>
  <c r="D41" i="1"/>
  <c r="D40" i="1"/>
  <c r="D39" i="1"/>
  <c r="D38" i="1"/>
  <c r="D37" i="1"/>
  <c r="D36" i="1"/>
  <c r="D35" i="1"/>
  <c r="D34" i="1"/>
  <c r="D33" i="1"/>
  <c r="D32" i="1"/>
  <c r="D29" i="1"/>
  <c r="D28" i="1"/>
  <c r="D27" i="1"/>
  <c r="D26" i="1"/>
  <c r="D25" i="1"/>
  <c r="D23" i="1"/>
  <c r="D22" i="1"/>
  <c r="D21" i="1"/>
  <c r="D20" i="1"/>
  <c r="D19" i="1"/>
  <c r="G12" i="1" l="1"/>
  <c r="G10" i="1" l="1"/>
  <c r="G26" i="5"/>
  <c r="E108" i="8"/>
  <c r="E106" i="8"/>
  <c r="C36" i="8"/>
  <c r="C32" i="8"/>
  <c r="C31" i="8"/>
  <c r="C39" i="8" l="1"/>
  <c r="E111" i="8"/>
  <c r="E110" i="8"/>
  <c r="E109" i="8"/>
  <c r="E107" i="8"/>
  <c r="C44" i="8"/>
  <c r="D89" i="8"/>
  <c r="D88" i="8"/>
  <c r="D87" i="8"/>
  <c r="C55" i="8"/>
  <c r="C54" i="8"/>
  <c r="C53" i="8"/>
  <c r="C52" i="8"/>
  <c r="C51" i="8"/>
  <c r="C50" i="8"/>
  <c r="C47" i="8"/>
  <c r="C48" i="8"/>
  <c r="C46" i="8"/>
  <c r="C45" i="8"/>
  <c r="C43" i="8"/>
  <c r="C42" i="8"/>
  <c r="C41" i="8"/>
  <c r="C40" i="8"/>
  <c r="C49" i="8"/>
  <c r="C33" i="8"/>
  <c r="C38" i="8"/>
  <c r="C37" i="8"/>
  <c r="C35" i="8"/>
  <c r="C34" i="8"/>
  <c r="G11" i="1" l="1"/>
  <c r="G13" i="1"/>
</calcChain>
</file>

<file path=xl/sharedStrings.xml><?xml version="1.0" encoding="utf-8"?>
<sst xmlns="http://schemas.openxmlformats.org/spreadsheetml/2006/main" count="601" uniqueCount="140">
  <si>
    <t>Fixed Combustion Schema</t>
  </si>
  <si>
    <t>Description</t>
  </si>
  <si>
    <t/>
  </si>
  <si>
    <t>Schema Type</t>
  </si>
  <si>
    <t>Verifiable Credentials</t>
  </si>
  <si>
    <t>Required Field</t>
  </si>
  <si>
    <t>Field Type</t>
  </si>
  <si>
    <t>Parameter</t>
  </si>
  <si>
    <t>Visibility</t>
  </si>
  <si>
    <t>Question</t>
  </si>
  <si>
    <t>Allow Multiple Answers</t>
  </si>
  <si>
    <t>Answer</t>
  </si>
  <si>
    <t>Yes</t>
  </si>
  <si>
    <t>Enum</t>
  </si>
  <si>
    <t>Business Type (enum)</t>
  </si>
  <si>
    <t>Business type</t>
  </si>
  <si>
    <t>No</t>
  </si>
  <si>
    <t>Manufacturing</t>
  </si>
  <si>
    <t>Inclusion CO2 (enum)</t>
  </si>
  <si>
    <t>Inclusion of CO2</t>
  </si>
  <si>
    <t>Inclusion CH4 (enum)</t>
  </si>
  <si>
    <t>Inclusion of CH4</t>
  </si>
  <si>
    <t>Inclusion N2O (enum)</t>
  </si>
  <si>
    <t>Inclusion of N20</t>
  </si>
  <si>
    <t>Inclusion CO2e (enum)</t>
  </si>
  <si>
    <t>Inclusion of CO2e</t>
  </si>
  <si>
    <t>Number</t>
  </si>
  <si>
    <t>Total emissions from fixed combustion (kg CO2)</t>
  </si>
  <si>
    <t>Total emissions from fixed combustion (kg CH4)</t>
  </si>
  <si>
    <t>Total emissions from fixed combustion (kg N2O)</t>
  </si>
  <si>
    <t>Total emissions from fixed combustion (kg CO2e)</t>
  </si>
  <si>
    <t>Fixed Combustion (By Fuel)</t>
  </si>
  <si>
    <t>Emissions from fixed combustion by fuel type</t>
    <phoneticPr fontId="8" type="noConversion"/>
  </si>
  <si>
    <t>Calculation methods (enum)</t>
  </si>
  <si>
    <t xml:space="preserve">Calculation method </t>
  </si>
  <si>
    <t>Usage-based</t>
  </si>
  <si>
    <t xml:space="preserve">Applicable reporting year </t>
  </si>
  <si>
    <t>Fuel type (enum)</t>
  </si>
  <si>
    <t>Fuel type (usage-based)</t>
  </si>
  <si>
    <t>Gasoline(L)</t>
  </si>
  <si>
    <t>Fuel consumption (amount)</t>
  </si>
  <si>
    <t>Fuel consumption (unit)</t>
  </si>
  <si>
    <t xml:space="preserve">Usage-based CO2 emission factor (kg/TJ) </t>
  </si>
  <si>
    <t xml:space="preserve">Usage-based CH4 emission factor (kg/TJ) </t>
  </si>
  <si>
    <t xml:space="preserve">Usage-based N20 emission factor (kg/TJ) </t>
  </si>
  <si>
    <t>Usage-based calorific value (TJ/unit)</t>
  </si>
  <si>
    <t>Usage-based oxidation factor</t>
  </si>
  <si>
    <t xml:space="preserve">Usage-based fixed combustion CO2 emissions in reporting year (kg CO2) </t>
    <phoneticPr fontId="8" type="noConversion"/>
  </si>
  <si>
    <t xml:space="preserve">Usage-based fixed combustion CH4 emissions in reporting year (kg CH4) </t>
    <phoneticPr fontId="8" type="noConversion"/>
  </si>
  <si>
    <t xml:space="preserve">Usage-based fixed combustion N2O emissions in reporting year (kg N20) </t>
    <phoneticPr fontId="8" type="noConversion"/>
  </si>
  <si>
    <t xml:space="preserve">Usage-based fixed combustion CO2eq emissions in reporting year (kg CO2e) </t>
    <phoneticPr fontId="8" type="noConversion"/>
  </si>
  <si>
    <t>Fuel type (cost-based)</t>
  </si>
  <si>
    <t>Diesel(L)</t>
  </si>
  <si>
    <t>hidden</t>
  </si>
  <si>
    <t>dynamically-getting-older-newer-years</t>
  </si>
  <si>
    <t>dynamically-getting-pre-inserted-years</t>
  </si>
  <si>
    <t>Energy purchase cost (KRW)</t>
  </si>
  <si>
    <t>Fuel consumption (unit) (enum)</t>
  </si>
  <si>
    <t>L</t>
  </si>
  <si>
    <t xml:space="preserve">Average fuel cost (KRW/unit) </t>
  </si>
  <si>
    <t xml:space="preserve">Cost-based CO2 emission factor (kg/TJ) </t>
  </si>
  <si>
    <t xml:space="preserve">Cost-based CH4 emission factor (kg/TJ) </t>
  </si>
  <si>
    <t xml:space="preserve">Cost-based N20 emission factor (kg/TJ) </t>
  </si>
  <si>
    <t>Cost-based calorific value (TJ/unit)</t>
  </si>
  <si>
    <t>Cost-based oxidation factor</t>
  </si>
  <si>
    <t xml:space="preserve">Cost-based fixed combustion CO2 emissions in reporting year (kg CO2) </t>
    <phoneticPr fontId="8" type="noConversion"/>
  </si>
  <si>
    <t xml:space="preserve">Cost-based fixed combustion CH4 emissions in reporting year (kg CH4) </t>
    <phoneticPr fontId="8" type="noConversion"/>
  </si>
  <si>
    <t xml:space="preserve">Cost-based fixed combustion N2O emissions in reporting year (kg N2O) </t>
    <phoneticPr fontId="8" type="noConversion"/>
  </si>
  <si>
    <t xml:space="preserve">Cost-based fixed combustion CO2eq emissions in reporting year (kg CO2e) </t>
    <phoneticPr fontId="8" type="noConversion"/>
  </si>
  <si>
    <t>Data to Calculate Fixed Combustion Emissions by Cost</t>
  </si>
  <si>
    <t>Sub-Schema</t>
  </si>
  <si>
    <t>Allow Multiple Answer</t>
  </si>
  <si>
    <t>Fixed Combustion CO2 Emission Factors</t>
  </si>
  <si>
    <t>Fuel Type</t>
  </si>
  <si>
    <t>Factor (kg/TJ)</t>
  </si>
  <si>
    <t>Gaseous</t>
  </si>
  <si>
    <t>LNG</t>
  </si>
  <si>
    <t>City LNG</t>
  </si>
  <si>
    <t>LPG</t>
  </si>
  <si>
    <t>Liquid</t>
  </si>
  <si>
    <t>Kerosene(L)</t>
  </si>
  <si>
    <t>B-A(L)</t>
  </si>
  <si>
    <t>B-B(L)</t>
  </si>
  <si>
    <t>B-C(L)</t>
  </si>
  <si>
    <t>Naphtha(L)</t>
  </si>
  <si>
    <t>Solvent(L)</t>
  </si>
  <si>
    <t>JET-A1(L)</t>
  </si>
  <si>
    <t>Asphalt(KG)</t>
  </si>
  <si>
    <t>Petro coke(KG)</t>
  </si>
  <si>
    <t>Lubricating oil(L)</t>
  </si>
  <si>
    <t>Byproduct fuel oil type 1(L)</t>
  </si>
  <si>
    <t>Byproduct fuel oil type 2(L)</t>
  </si>
  <si>
    <t>Propane(KG)</t>
  </si>
  <si>
    <t>Bhutan(KG)</t>
  </si>
  <si>
    <t>Solid</t>
  </si>
  <si>
    <t>Domestic anthracite</t>
  </si>
  <si>
    <t>Imported anthracite for fuel</t>
  </si>
  <si>
    <t>Imported anthracite for raw material</t>
  </si>
  <si>
    <t>Bituminous coal for fuel</t>
  </si>
  <si>
    <t>Bituminous coal for raw material</t>
  </si>
  <si>
    <t>Sub-bituminous coal</t>
  </si>
  <si>
    <t>Fixed Combustion CH4 Emission Factors</t>
  </si>
  <si>
    <t>Fixed Combustion N2O Emission Factors</t>
  </si>
  <si>
    <t>National Default Calorific Values and Emission Factors by Fuel Type</t>
  </si>
  <si>
    <t>Average Fuel Cost (KRW) After 2024</t>
    <phoneticPr fontId="8" type="noConversion"/>
  </si>
  <si>
    <t>Average Fuel Cost (KRW) 2024</t>
    <phoneticPr fontId="8" type="noConversion"/>
  </si>
  <si>
    <t>Average Fuel Cost (KRW) 2023</t>
    <phoneticPr fontId="8" type="noConversion"/>
  </si>
  <si>
    <t>Average Fuel Cost (KRW) 2022</t>
    <phoneticPr fontId="8" type="noConversion"/>
  </si>
  <si>
    <t>Average Fuel Cost (KRW)  2021</t>
    <phoneticPr fontId="8" type="noConversion"/>
  </si>
  <si>
    <t>Average Fuel Cost (KRW)  2020</t>
    <phoneticPr fontId="8" type="noConversion"/>
  </si>
  <si>
    <t>Average Fuel Cost (KRW)  2019</t>
    <phoneticPr fontId="8" type="noConversion"/>
  </si>
  <si>
    <t>Average Fuel Cost (KRW)  2018</t>
    <phoneticPr fontId="8" type="noConversion"/>
  </si>
  <si>
    <t>Average Fuel Cost (KRW)  2017</t>
    <phoneticPr fontId="8" type="noConversion"/>
  </si>
  <si>
    <t>Average Fuel Cost (KRW)  2016</t>
    <phoneticPr fontId="8" type="noConversion"/>
  </si>
  <si>
    <t>Average Fuel Cost (KRW)  2015</t>
    <phoneticPr fontId="8" type="noConversion"/>
  </si>
  <si>
    <t>Average Fuel Cost (KRW)  Before 2015</t>
    <phoneticPr fontId="8" type="noConversion"/>
  </si>
  <si>
    <t>Calorific Value (TJ/unit)</t>
  </si>
  <si>
    <t>Oxidation Factor</t>
  </si>
  <si>
    <t>After 2024</t>
  </si>
  <si>
    <t>Before 2015</t>
  </si>
  <si>
    <t>KG</t>
  </si>
  <si>
    <t>NM3</t>
  </si>
  <si>
    <t>Global Warming Potentials</t>
  </si>
  <si>
    <t>CO2</t>
  </si>
  <si>
    <t>CH4</t>
  </si>
  <si>
    <t>N2O</t>
  </si>
  <si>
    <t>Schema name</t>
  </si>
  <si>
    <t>Field name</t>
  </si>
  <si>
    <t>Inclusion of N2O</t>
  </si>
  <si>
    <t>Business Type</t>
  </si>
  <si>
    <t>Energy</t>
  </si>
  <si>
    <t>Construction</t>
  </si>
  <si>
    <t>Commercial</t>
  </si>
  <si>
    <t>Public</t>
  </si>
  <si>
    <t>Home</t>
  </si>
  <si>
    <t>Others</t>
  </si>
  <si>
    <t>Calculation method</t>
  </si>
  <si>
    <t>Cost-based</t>
  </si>
  <si>
    <t>Applicable reporting year</t>
  </si>
  <si>
    <t>Fuel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</si>
</sst>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00"/>
    <numFmt numFmtId="165" formatCode="0.0000"/>
  </numFmts>
  <fonts count="13">
    <font>
      <sz val="11"/>
      <color theme="1"/>
      <name val="Calibri"/>
      <family val="2"/>
      <scheme val="minor"/>
    </font>
    <font>
      <b/>
      <sz val="14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name val="Calibri"/>
      <family val="2"/>
    </font>
    <font>
      <b/>
      <u/>
      <sz val="11"/>
      <color rgb="FF0000FF"/>
      <name val="Calibri"/>
      <family val="2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8"/>
      <name val="Calibri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D8E4BC"/>
      </patternFill>
    </fill>
    <fill>
      <patternFill patternType="solid">
        <fgColor rgb="FFFFFFFF"/>
      </patternFill>
    </fill>
    <fill>
      <patternFill patternType="solid">
        <fgColor rgb="FFFABF8F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auto="1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theme="1" tint="4.9989318521683403E-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7">
    <xf numFmtId="0" fontId="0" fillId="0" borderId="0" xfId="0"/>
    <xf numFmtId="0" fontId="1" fillId="2" borderId="1" xfId="0" applyFont="1" applyFill="1" applyBorder="1"/>
    <xf numFmtId="0" fontId="1" fillId="4" borderId="1" xfId="0" applyFont="1" applyFill="1" applyBorder="1"/>
    <xf numFmtId="0" fontId="1" fillId="0" borderId="1" xfId="0" applyFont="1" applyBorder="1"/>
    <xf numFmtId="0" fontId="2" fillId="0" borderId="2" xfId="0" applyFont="1" applyBorder="1" applyAlignment="1">
      <alignment wrapText="1"/>
    </xf>
    <xf numFmtId="0" fontId="4" fillId="0" borderId="0" xfId="0" applyFont="1"/>
    <xf numFmtId="0" fontId="0" fillId="0" borderId="5" xfId="0" applyBorder="1"/>
    <xf numFmtId="0" fontId="0" fillId="6" borderId="5" xfId="0" applyFill="1" applyBorder="1"/>
    <xf numFmtId="0" fontId="0" fillId="6" borderId="0" xfId="0" applyFill="1"/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2" fillId="0" borderId="3" xfId="0" applyFont="1" applyBorder="1" applyAlignment="1">
      <alignment wrapText="1"/>
    </xf>
    <xf numFmtId="0" fontId="0" fillId="0" borderId="6" xfId="0" applyBorder="1"/>
    <xf numFmtId="0" fontId="0" fillId="6" borderId="0" xfId="0" applyFill="1" applyAlignment="1">
      <alignment horizontal="left"/>
    </xf>
    <xf numFmtId="0" fontId="0" fillId="7" borderId="0" xfId="0" applyFill="1"/>
    <xf numFmtId="0" fontId="2" fillId="5" borderId="1" xfId="0" applyFont="1" applyFill="1" applyBorder="1"/>
    <xf numFmtId="4" fontId="6" fillId="0" borderId="1" xfId="0" applyNumberFormat="1" applyFont="1" applyBorder="1" applyAlignment="1">
      <alignment horizontal="left" wrapText="1"/>
    </xf>
    <xf numFmtId="4" fontId="2" fillId="6" borderId="1" xfId="0" applyNumberFormat="1" applyFont="1" applyFill="1" applyBorder="1" applyAlignment="1">
      <alignment horizontal="left" wrapText="1"/>
    </xf>
    <xf numFmtId="4" fontId="0" fillId="0" borderId="0" xfId="0" applyNumberFormat="1"/>
    <xf numFmtId="164" fontId="2" fillId="6" borderId="1" xfId="0" applyNumberFormat="1" applyFont="1" applyFill="1" applyBorder="1" applyAlignment="1">
      <alignment horizontal="left" wrapText="1"/>
    </xf>
    <xf numFmtId="165" fontId="2" fillId="6" borderId="1" xfId="0" applyNumberFormat="1" applyFont="1" applyFill="1" applyBorder="1" applyAlignment="1">
      <alignment horizontal="left" wrapText="1"/>
    </xf>
    <xf numFmtId="0" fontId="6" fillId="5" borderId="1" xfId="0" applyFont="1" applyFill="1" applyBorder="1"/>
    <xf numFmtId="4" fontId="5" fillId="5" borderId="4" xfId="0" applyNumberFormat="1" applyFont="1" applyFill="1" applyBorder="1"/>
    <xf numFmtId="0" fontId="11" fillId="5" borderId="1" xfId="1" applyFont="1" applyFill="1" applyBorder="1"/>
    <xf numFmtId="0" fontId="2" fillId="0" borderId="7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3" fillId="5" borderId="0" xfId="1" applyFill="1"/>
    <xf numFmtId="4" fontId="6" fillId="5" borderId="1" xfId="0" applyNumberFormat="1" applyFont="1" applyFill="1" applyBorder="1"/>
    <xf numFmtId="0" fontId="0" fillId="8" borderId="0" xfId="0" applyFill="1"/>
    <xf numFmtId="0" fontId="0" fillId="0" borderId="13" xfId="0" applyBorder="1"/>
    <xf numFmtId="0" fontId="3" fillId="0" borderId="1" xfId="1" applyBorder="1" applyAlignment="1">
      <alignment wrapText="1"/>
    </xf>
    <xf numFmtId="49" fontId="0" fillId="0" borderId="9" xfId="0" applyNumberFormat="1" applyBorder="1"/>
    <xf numFmtId="49" fontId="0" fillId="0" borderId="10" xfId="0" applyNumberFormat="1" applyBorder="1"/>
    <xf numFmtId="49" fontId="0" fillId="0" borderId="11" xfId="0" applyNumberFormat="1" applyBorder="1"/>
    <xf numFmtId="49" fontId="0" fillId="0" borderId="13" xfId="0" applyNumberFormat="1" applyBorder="1"/>
    <xf numFmtId="0" fontId="3" fillId="0" borderId="1" xfId="1" quotePrefix="1" applyBorder="1" applyAlignment="1">
      <alignment wrapText="1"/>
    </xf>
    <xf numFmtId="4" fontId="1" fillId="4" borderId="7" xfId="0" applyNumberFormat="1" applyFont="1" applyFill="1" applyBorder="1" applyAlignment="1">
      <alignment horizontal="left"/>
    </xf>
    <xf numFmtId="0" fontId="4" fillId="9" borderId="0" xfId="0" applyFont="1" applyFill="1"/>
    <xf numFmtId="0" fontId="6" fillId="8" borderId="1" xfId="0" applyFont="1" applyFill="1" applyBorder="1"/>
    <xf numFmtId="0" fontId="3" fillId="8" borderId="1" xfId="1" quotePrefix="1" applyFill="1" applyBorder="1"/>
    <xf numFmtId="0" fontId="6" fillId="8" borderId="15" xfId="0" applyFont="1" applyFill="1" applyBorder="1"/>
    <xf numFmtId="4" fontId="5" fillId="8" borderId="14" xfId="0" applyNumberFormat="1" applyFont="1" applyFill="1" applyBorder="1"/>
    <xf numFmtId="0" fontId="6" fillId="0" borderId="1" xfId="0" applyFont="1" applyBorder="1" applyAlignment="1">
      <alignment horizontal="left" wrapText="1"/>
    </xf>
    <xf numFmtId="0" fontId="4" fillId="0" borderId="0" xfId="0" applyFont="1" applyAlignment="1">
      <alignment horizontal="left"/>
    </xf>
    <xf numFmtId="0" fontId="4" fillId="9" borderId="0" xfId="0" applyFont="1" applyFill="1" applyAlignment="1">
      <alignment wrapText="1"/>
    </xf>
    <xf numFmtId="0" fontId="0" fillId="0" borderId="0" xfId="0" applyAlignment="1">
      <alignment wrapText="1"/>
    </xf>
    <xf numFmtId="4" fontId="2" fillId="6" borderId="1" xfId="0" applyNumberFormat="1" applyFont="1" applyFill="1" applyBorder="1" applyAlignment="1">
      <alignment horizontal="left"/>
    </xf>
    <xf numFmtId="165" fontId="2" fillId="6" borderId="1" xfId="0" applyNumberFormat="1" applyFont="1" applyFill="1" applyBorder="1" applyAlignment="1">
      <alignment horizontal="left"/>
    </xf>
    <xf numFmtId="4" fontId="2" fillId="5" borderId="1" xfId="0" applyNumberFormat="1" applyFont="1" applyFill="1" applyBorder="1" applyAlignment="1">
      <alignment horizontal="left"/>
    </xf>
    <xf numFmtId="0" fontId="1" fillId="4" borderId="1" xfId="0" applyFont="1" applyFill="1" applyBorder="1" applyAlignment="1">
      <alignment wrapText="1"/>
    </xf>
    <xf numFmtId="0" fontId="4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43"/>
  <sheetViews>
    <sheetView tabSelected="1" zoomScale="97" zoomScaleNormal="97" workbookViewId="0">
      <selection activeCell="G44" sqref="G44"/>
    </sheetView>
  </sheetViews>
  <sheetFormatPr defaultColWidth="8.88671875" defaultRowHeight="14.4" outlineLevelRow="1"/>
  <cols>
    <col min="1" max="1" width="20" customWidth="1"/>
    <col min="2" max="2" width="40" customWidth="1"/>
    <col min="3" max="3" width="26.44140625" customWidth="1"/>
    <col min="4" max="4" width="20" customWidth="1"/>
    <col min="5" max="5" width="64.44140625" customWidth="1"/>
    <col min="6" max="6" width="30" customWidth="1"/>
    <col min="7" max="7" width="50" style="21" customWidth="1"/>
    <col min="8" max="8" width="10" bestFit="1" customWidth="1"/>
  </cols>
  <sheetData>
    <row r="1" spans="1:8" ht="18">
      <c r="A1" s="58" t="s">
        <v>0</v>
      </c>
      <c r="B1" s="58"/>
      <c r="C1" s="58"/>
      <c r="D1" s="58"/>
      <c r="E1" s="58"/>
      <c r="F1" s="58"/>
      <c r="G1" s="58"/>
    </row>
    <row r="2" spans="1:8" ht="18">
      <c r="A2" s="1" t="s">
        <v>1</v>
      </c>
      <c r="B2" s="59" t="s">
        <v>2</v>
      </c>
      <c r="C2" s="59"/>
      <c r="D2" s="59"/>
      <c r="E2" s="59"/>
      <c r="F2" s="59"/>
      <c r="G2" s="59"/>
    </row>
    <row r="3" spans="1:8" ht="18">
      <c r="A3" s="1" t="s">
        <v>3</v>
      </c>
      <c r="B3" s="59" t="s">
        <v>4</v>
      </c>
      <c r="C3" s="59"/>
      <c r="D3" s="59"/>
      <c r="E3" s="59"/>
      <c r="F3" s="59"/>
      <c r="G3" s="59"/>
    </row>
    <row r="4" spans="1:8" ht="20.100000000000001" customHeight="1">
      <c r="A4" s="2" t="s">
        <v>5</v>
      </c>
      <c r="B4" s="2" t="s">
        <v>6</v>
      </c>
      <c r="C4" s="2" t="s">
        <v>7</v>
      </c>
      <c r="D4" s="2" t="s">
        <v>8</v>
      </c>
      <c r="E4" s="2" t="s">
        <v>9</v>
      </c>
      <c r="F4" s="2" t="s">
        <v>10</v>
      </c>
      <c r="G4" s="43" t="s">
        <v>11</v>
      </c>
    </row>
    <row r="5" spans="1:8" s="5" customFormat="1">
      <c r="A5" s="24" t="s">
        <v>12</v>
      </c>
      <c r="B5" s="24" t="s">
        <v>13</v>
      </c>
      <c r="C5" s="26" t="s">
        <v>14</v>
      </c>
      <c r="D5" s="24"/>
      <c r="E5" s="24" t="s">
        <v>15</v>
      </c>
      <c r="F5" s="24" t="s">
        <v>16</v>
      </c>
      <c r="G5" s="25" t="s">
        <v>131</v>
      </c>
    </row>
    <row r="6" spans="1:8" s="5" customFormat="1">
      <c r="A6" s="24" t="s">
        <v>12</v>
      </c>
      <c r="B6" s="24" t="s">
        <v>13</v>
      </c>
      <c r="C6" s="26" t="s">
        <v>18</v>
      </c>
      <c r="D6" s="24"/>
      <c r="E6" s="24" t="s">
        <v>19</v>
      </c>
      <c r="F6" s="24" t="s">
        <v>16</v>
      </c>
      <c r="G6" s="34" t="s">
        <v>12</v>
      </c>
    </row>
    <row r="7" spans="1:8" s="5" customFormat="1">
      <c r="A7" s="24" t="s">
        <v>12</v>
      </c>
      <c r="B7" s="24" t="s">
        <v>13</v>
      </c>
      <c r="C7" s="26" t="s">
        <v>20</v>
      </c>
      <c r="D7" s="24"/>
      <c r="E7" s="24" t="s">
        <v>21</v>
      </c>
      <c r="F7" s="24" t="s">
        <v>16</v>
      </c>
      <c r="G7" s="34" t="s">
        <v>12</v>
      </c>
    </row>
    <row r="8" spans="1:8" s="5" customFormat="1">
      <c r="A8" s="24" t="s">
        <v>12</v>
      </c>
      <c r="B8" s="24" t="s">
        <v>13</v>
      </c>
      <c r="C8" s="26" t="s">
        <v>22</v>
      </c>
      <c r="D8" s="24"/>
      <c r="E8" s="24" t="s">
        <v>23</v>
      </c>
      <c r="F8" s="24" t="s">
        <v>16</v>
      </c>
      <c r="G8" s="34" t="s">
        <v>12</v>
      </c>
    </row>
    <row r="9" spans="1:8" s="5" customFormat="1">
      <c r="A9" s="24" t="s">
        <v>12</v>
      </c>
      <c r="B9" s="24" t="s">
        <v>13</v>
      </c>
      <c r="C9" s="26" t="s">
        <v>24</v>
      </c>
      <c r="D9" s="24"/>
      <c r="E9" s="24" t="s">
        <v>25</v>
      </c>
      <c r="F9" s="24" t="s">
        <v>16</v>
      </c>
      <c r="G9" s="34" t="s">
        <v>12</v>
      </c>
    </row>
    <row r="10" spans="1:8">
      <c r="A10" s="18" t="s">
        <v>16</v>
      </c>
      <c r="B10" s="18" t="s">
        <v>26</v>
      </c>
      <c r="C10" s="18"/>
      <c r="D10" s="24"/>
      <c r="E10" s="18" t="s">
        <v>27</v>
      </c>
      <c r="F10" s="18" t="s">
        <v>16</v>
      </c>
      <c r="G10" s="53">
        <f>SUM(G25,G40)</f>
        <v>8736.74208</v>
      </c>
      <c r="H10" s="5"/>
    </row>
    <row r="11" spans="1:8">
      <c r="A11" s="18" t="s">
        <v>16</v>
      </c>
      <c r="B11" s="18" t="s">
        <v>26</v>
      </c>
      <c r="C11" s="18"/>
      <c r="D11" s="24"/>
      <c r="E11" s="18" t="s">
        <v>28</v>
      </c>
      <c r="F11" s="18" t="s">
        <v>16</v>
      </c>
      <c r="G11" s="54">
        <f>SUM(G26,G41)</f>
        <v>0.36168</v>
      </c>
      <c r="H11" s="5"/>
    </row>
    <row r="12" spans="1:8">
      <c r="A12" s="18" t="s">
        <v>16</v>
      </c>
      <c r="B12" s="18" t="s">
        <v>26</v>
      </c>
      <c r="C12" s="18"/>
      <c r="D12" s="24"/>
      <c r="E12" s="18" t="s">
        <v>29</v>
      </c>
      <c r="F12" s="18" t="s">
        <v>16</v>
      </c>
      <c r="G12" s="54">
        <f>SUM(G27,G42)</f>
        <v>7.2335999999999998E-2</v>
      </c>
      <c r="H12" s="5"/>
    </row>
    <row r="13" spans="1:8">
      <c r="A13" s="18" t="s">
        <v>16</v>
      </c>
      <c r="B13" s="18" t="s">
        <v>26</v>
      </c>
      <c r="C13" s="18"/>
      <c r="D13" s="24"/>
      <c r="E13" s="18" t="s">
        <v>30</v>
      </c>
      <c r="F13" s="18" t="s">
        <v>16</v>
      </c>
      <c r="G13" s="53">
        <f>SUM(G28,G43)</f>
        <v>8766.76152</v>
      </c>
      <c r="H13" s="5"/>
    </row>
    <row r="14" spans="1:8">
      <c r="A14" s="18" t="s">
        <v>16</v>
      </c>
      <c r="B14" s="33" t="s">
        <v>31</v>
      </c>
      <c r="C14" s="18"/>
      <c r="D14" s="18"/>
      <c r="E14" s="18" t="s">
        <v>32</v>
      </c>
      <c r="F14" s="18" t="s">
        <v>12</v>
      </c>
      <c r="G14" s="55"/>
      <c r="H14" s="5"/>
    </row>
    <row r="15" spans="1:8" s="5" customFormat="1" outlineLevel="1">
      <c r="A15" s="45" t="s">
        <v>12</v>
      </c>
      <c r="B15" s="45" t="s">
        <v>13</v>
      </c>
      <c r="C15" s="46" t="s">
        <v>33</v>
      </c>
      <c r="D15" s="45"/>
      <c r="E15" s="45" t="s">
        <v>34</v>
      </c>
      <c r="F15" s="47" t="s">
        <v>16</v>
      </c>
      <c r="G15" s="48" t="s">
        <v>137</v>
      </c>
    </row>
    <row r="16" spans="1:8" s="5" customFormat="1" outlineLevel="1">
      <c r="A16" s="9" t="s">
        <v>12</v>
      </c>
      <c r="B16" s="9" t="s">
        <v>26</v>
      </c>
      <c r="C16" s="9"/>
      <c r="D16" s="9"/>
      <c r="E16" s="9" t="s">
        <v>36</v>
      </c>
      <c r="F16" s="9" t="s">
        <v>16</v>
      </c>
      <c r="G16" s="50">
        <v>2025</v>
      </c>
    </row>
    <row r="17" spans="1:8" s="5" customFormat="1" outlineLevel="1">
      <c r="A17" s="11" t="s">
        <v>16</v>
      </c>
      <c r="B17" s="9" t="s">
        <v>13</v>
      </c>
      <c r="C17" s="10" t="s">
        <v>37</v>
      </c>
      <c r="D17" s="9" t="b">
        <f>EXACT(G15,"Usage-based")</f>
        <v>0</v>
      </c>
      <c r="E17" s="9" t="s">
        <v>38</v>
      </c>
      <c r="F17" s="9" t="s">
        <v>16</v>
      </c>
      <c r="G17" s="19" t="s">
        <v>52</v>
      </c>
    </row>
    <row r="18" spans="1:8" s="5" customFormat="1" outlineLevel="1">
      <c r="A18" s="11" t="s">
        <v>16</v>
      </c>
      <c r="B18" s="9" t="s">
        <v>26</v>
      </c>
      <c r="C18" s="9" t="s">
        <v>2</v>
      </c>
      <c r="D18" s="9" t="b">
        <f>EXACT(G15,"Usage-based")</f>
        <v>0</v>
      </c>
      <c r="E18" s="9" t="s">
        <v>40</v>
      </c>
      <c r="F18" s="9" t="s">
        <v>16</v>
      </c>
      <c r="G18" s="19">
        <v>3425</v>
      </c>
    </row>
    <row r="19" spans="1:8" outlineLevel="1">
      <c r="A19" s="11" t="s">
        <v>16</v>
      </c>
      <c r="B19" s="11" t="s">
        <v>26</v>
      </c>
      <c r="C19" s="11"/>
      <c r="D19" s="11" t="b">
        <f>EXACT(G15,"Usage-based")</f>
        <v>0</v>
      </c>
      <c r="E19" s="11" t="s">
        <v>41</v>
      </c>
      <c r="F19" s="11" t="s">
        <v>16</v>
      </c>
      <c r="G19" s="20" t="str">
        <f>_xlfn.XLOOKUP(G17,'Emission Factors and Defaults'!B87:B111,'Emission Factors and Defaults'!C87:C111,"")</f>
        <v>L</v>
      </c>
      <c r="H19" s="5"/>
    </row>
    <row r="20" spans="1:8" outlineLevel="1">
      <c r="A20" s="11" t="s">
        <v>16</v>
      </c>
      <c r="B20" s="11" t="s">
        <v>26</v>
      </c>
      <c r="C20" s="11"/>
      <c r="D20" s="11" t="b">
        <f>EXACT(G15,"Usage-based")</f>
        <v>0</v>
      </c>
      <c r="E20" s="11" t="s">
        <v>42</v>
      </c>
      <c r="F20" s="11" t="s">
        <v>16</v>
      </c>
      <c r="G20" s="20">
        <f>_xlfn.XLOOKUP(G17,'Emission Factors and Defaults'!B$3:B$27,'Emission Factors and Defaults'!C$3:C$27,"")</f>
        <v>73200</v>
      </c>
      <c r="H20" s="5"/>
    </row>
    <row r="21" spans="1:8" outlineLevel="1">
      <c r="A21" s="11" t="s">
        <v>16</v>
      </c>
      <c r="B21" s="11" t="s">
        <v>26</v>
      </c>
      <c r="C21" s="11"/>
      <c r="D21" s="11" t="b">
        <f>EXACT(G15,"Usage-based")</f>
        <v>0</v>
      </c>
      <c r="E21" s="11" t="s">
        <v>43</v>
      </c>
      <c r="F21" s="11" t="s">
        <v>16</v>
      </c>
      <c r="G21" s="20" t="str">
        <f>_xlfn.XLOOKUP(G17,'Emission Factors and Defaults'!B$30:B$55,'Emission Factors and Defaults'!C$30:C$55,"")</f>
        <v>3</v>
      </c>
      <c r="H21" s="5"/>
    </row>
    <row r="22" spans="1:8" outlineLevel="1">
      <c r="A22" s="11" t="s">
        <v>16</v>
      </c>
      <c r="B22" s="11" t="s">
        <v>26</v>
      </c>
      <c r="C22" s="11"/>
      <c r="D22" s="11" t="b">
        <f>EXACT(G15,"Usage-based")</f>
        <v>0</v>
      </c>
      <c r="E22" s="11" t="s">
        <v>44</v>
      </c>
      <c r="F22" s="11" t="s">
        <v>16</v>
      </c>
      <c r="G22" s="20">
        <f>_xlfn.XLOOKUP(G17,'Emission Factors and Defaults'!B$58:B$83,'Emission Factors and Defaults'!C$58:C$83,"")</f>
        <v>0.6</v>
      </c>
      <c r="H22" s="5"/>
    </row>
    <row r="23" spans="1:8" outlineLevel="1">
      <c r="A23" s="11" t="s">
        <v>16</v>
      </c>
      <c r="B23" s="11" t="s">
        <v>26</v>
      </c>
      <c r="C23" s="11"/>
      <c r="D23" s="11" t="b">
        <f>EXACT(G15,"Usage-based")</f>
        <v>0</v>
      </c>
      <c r="E23" s="11" t="s">
        <v>45</v>
      </c>
      <c r="F23" s="11" t="s">
        <v>16</v>
      </c>
      <c r="G23" s="22">
        <f>_xlfn.XLOOKUP(G17,'Emission Factors and Defaults'!B$87:B$111,'Emission Factors and Defaults'!D$87:D$111,"")</f>
        <v>3.5200000000000002E-5</v>
      </c>
      <c r="H23" s="5"/>
    </row>
    <row r="24" spans="1:8" outlineLevel="1">
      <c r="A24" s="11" t="s">
        <v>16</v>
      </c>
      <c r="B24" s="11" t="s">
        <v>26</v>
      </c>
      <c r="C24" s="11"/>
      <c r="D24" s="11" t="b">
        <f>EXACT(G15,"Usage-based")</f>
        <v>0</v>
      </c>
      <c r="E24" s="11" t="s">
        <v>46</v>
      </c>
      <c r="F24" s="11" t="s">
        <v>16</v>
      </c>
      <c r="G24" s="20">
        <f>_xlfn.XLOOKUP(G17,'Emission Factors and Defaults'!B$87:B$111,'Emission Factors and Defaults'!E$87:E$111,"")</f>
        <v>0.99</v>
      </c>
      <c r="H24" s="5"/>
    </row>
    <row r="25" spans="1:8" outlineLevel="1">
      <c r="A25" s="11" t="s">
        <v>16</v>
      </c>
      <c r="B25" s="11" t="s">
        <v>26</v>
      </c>
      <c r="C25" s="11" t="s">
        <v>2</v>
      </c>
      <c r="D25" s="11" t="b">
        <f>EXACT(G15,"Usage-based")</f>
        <v>0</v>
      </c>
      <c r="E25" s="11" t="s">
        <v>47</v>
      </c>
      <c r="F25" s="11" t="s">
        <v>16</v>
      </c>
      <c r="G25" s="20">
        <f>EXACT(G15,"Usage-based")*(G18*G23*G20*G24)</f>
        <v>0</v>
      </c>
      <c r="H25" s="5"/>
    </row>
    <row r="26" spans="1:8" outlineLevel="1">
      <c r="A26" s="11" t="s">
        <v>16</v>
      </c>
      <c r="B26" s="11" t="s">
        <v>26</v>
      </c>
      <c r="C26" s="11" t="s">
        <v>2</v>
      </c>
      <c r="D26" s="11" t="b">
        <f>EXACT(G15,"Usage-based")</f>
        <v>0</v>
      </c>
      <c r="E26" s="11" t="s">
        <v>48</v>
      </c>
      <c r="F26" s="11" t="s">
        <v>16</v>
      </c>
      <c r="G26" s="23">
        <f>EXACT(G15,"Usage-based")*G18*G23*G21</f>
        <v>0</v>
      </c>
      <c r="H26" s="5"/>
    </row>
    <row r="27" spans="1:8" outlineLevel="1">
      <c r="A27" s="11" t="s">
        <v>16</v>
      </c>
      <c r="B27" s="11" t="s">
        <v>26</v>
      </c>
      <c r="C27" s="11" t="s">
        <v>2</v>
      </c>
      <c r="D27" s="11" t="b">
        <f>EXACT(G15,"Usage-based")</f>
        <v>0</v>
      </c>
      <c r="E27" s="11" t="s">
        <v>49</v>
      </c>
      <c r="F27" s="11" t="s">
        <v>16</v>
      </c>
      <c r="G27" s="23">
        <f>EXACT(G15,"Usage-based")*G18*G23*G22</f>
        <v>0</v>
      </c>
      <c r="H27" s="5"/>
    </row>
    <row r="28" spans="1:8" outlineLevel="1">
      <c r="A28" s="11" t="s">
        <v>16</v>
      </c>
      <c r="B28" s="11" t="s">
        <v>26</v>
      </c>
      <c r="C28" s="11" t="s">
        <v>2</v>
      </c>
      <c r="D28" s="11" t="b">
        <f>EXACT(G15,"Usage-based")</f>
        <v>0</v>
      </c>
      <c r="E28" s="11" t="s">
        <v>50</v>
      </c>
      <c r="F28" s="11" t="s">
        <v>16</v>
      </c>
      <c r="G28" s="20">
        <f>G25+(G26*'Emission Factors and Defaults'!B$115)+(G27*'Emission Factors and Defaults'!B$116)</f>
        <v>0</v>
      </c>
      <c r="H28" s="5"/>
    </row>
    <row r="29" spans="1:8" outlineLevel="1">
      <c r="A29" s="9" t="s">
        <v>16</v>
      </c>
      <c r="B29" s="9" t="s">
        <v>13</v>
      </c>
      <c r="C29" s="37" t="s">
        <v>37</v>
      </c>
      <c r="D29" s="9" t="b">
        <f>EXACT(G15,"Cost-based")</f>
        <v>1</v>
      </c>
      <c r="E29" s="9" t="s">
        <v>51</v>
      </c>
      <c r="F29" s="9" t="s">
        <v>16</v>
      </c>
      <c r="G29" s="19" t="s">
        <v>52</v>
      </c>
      <c r="H29" s="5"/>
    </row>
    <row r="30" spans="1:8" outlineLevel="1">
      <c r="A30" s="9" t="s">
        <v>16</v>
      </c>
      <c r="B30" s="9" t="s">
        <v>26</v>
      </c>
      <c r="C30" s="42"/>
      <c r="D30" s="9" t="s">
        <v>53</v>
      </c>
      <c r="E30" s="9" t="s">
        <v>54</v>
      </c>
      <c r="F30" s="9" t="s">
        <v>16</v>
      </c>
      <c r="G30" s="49">
        <f>(G16&lt;2015)* 2015 + (G16&gt;2024) * 2024</f>
        <v>2024</v>
      </c>
      <c r="H30" s="5"/>
    </row>
    <row r="31" spans="1:8" outlineLevel="1">
      <c r="A31" s="9" t="s">
        <v>16</v>
      </c>
      <c r="B31" s="9" t="s">
        <v>26</v>
      </c>
      <c r="C31" s="42"/>
      <c r="D31" s="9" t="s">
        <v>53</v>
      </c>
      <c r="E31" s="9" t="s">
        <v>55</v>
      </c>
      <c r="F31" s="9" t="s">
        <v>16</v>
      </c>
      <c r="G31" s="49">
        <f>(G30=0)*G16 + G30</f>
        <v>2024</v>
      </c>
      <c r="H31" s="5"/>
    </row>
    <row r="32" spans="1:8" outlineLevel="1">
      <c r="A32" s="11" t="s">
        <v>16</v>
      </c>
      <c r="B32" s="9" t="s">
        <v>26</v>
      </c>
      <c r="C32" s="9" t="s">
        <v>2</v>
      </c>
      <c r="D32" s="9" t="b">
        <f>EXACT(G15,"Cost-based")</f>
        <v>1</v>
      </c>
      <c r="E32" s="9" t="s">
        <v>56</v>
      </c>
      <c r="F32" s="9" t="s">
        <v>16</v>
      </c>
      <c r="G32" s="19">
        <v>5146713.25</v>
      </c>
      <c r="H32" s="5"/>
    </row>
    <row r="33" spans="1:8" ht="15.9" customHeight="1" outlineLevel="1">
      <c r="A33" s="11" t="s">
        <v>16</v>
      </c>
      <c r="B33" s="11" t="s">
        <v>13</v>
      </c>
      <c r="C33" s="42" t="s">
        <v>57</v>
      </c>
      <c r="D33" s="11" t="b">
        <f>EXACT(G15,"Cost-based")</f>
        <v>1</v>
      </c>
      <c r="E33" s="11" t="s">
        <v>41</v>
      </c>
      <c r="F33" s="11" t="s">
        <v>16</v>
      </c>
      <c r="G33" s="20" t="s">
        <v>58</v>
      </c>
      <c r="H33" s="5"/>
    </row>
    <row r="34" spans="1:8" outlineLevel="1">
      <c r="A34" s="11" t="s">
        <v>16</v>
      </c>
      <c r="B34" s="11" t="s">
        <v>26</v>
      </c>
      <c r="C34" s="11"/>
      <c r="D34" s="11" t="b">
        <f>EXACT(G15,"Cost-based")</f>
        <v>1</v>
      </c>
      <c r="E34" s="11" t="s">
        <v>59</v>
      </c>
      <c r="F34" s="11" t="s">
        <v>16</v>
      </c>
      <c r="G34" s="20">
        <f>IFERROR(INDEX('Emission Factors and Defaults'!F$90:Q$92, MATCH(G29,'Emission Factors and Defaults'!B$90:B$92, 0), MATCH(G31,'Emission Factors and Defaults'!F$86:Q$86, 0)),"Not found")</f>
        <v>1502.69</v>
      </c>
      <c r="H34" s="5"/>
    </row>
    <row r="35" spans="1:8" outlineLevel="1">
      <c r="A35" s="11" t="s">
        <v>16</v>
      </c>
      <c r="B35" s="11" t="s">
        <v>26</v>
      </c>
      <c r="C35" s="11"/>
      <c r="D35" s="11" t="b">
        <f>EXACT(G15,"Cost-based")</f>
        <v>1</v>
      </c>
      <c r="E35" s="11" t="s">
        <v>60</v>
      </c>
      <c r="F35" s="11" t="s">
        <v>16</v>
      </c>
      <c r="G35" s="20">
        <f>_xlfn.XLOOKUP(G29,'Emission Factors and Defaults'!B$3:B$27,'Emission Factors and Defaults'!C$3:C$27,"")</f>
        <v>73200</v>
      </c>
      <c r="H35" s="5"/>
    </row>
    <row r="36" spans="1:8" outlineLevel="1">
      <c r="A36" s="11" t="s">
        <v>16</v>
      </c>
      <c r="B36" s="11" t="s">
        <v>26</v>
      </c>
      <c r="C36" s="11"/>
      <c r="D36" s="11" t="b">
        <f>EXACT(G15,"Cost-based")</f>
        <v>1</v>
      </c>
      <c r="E36" s="11" t="s">
        <v>61</v>
      </c>
      <c r="F36" s="11" t="s">
        <v>16</v>
      </c>
      <c r="G36" s="20" t="str">
        <f>_xlfn.XLOOKUP(G29,'Emission Factors and Defaults'!B$30:B$55,'Emission Factors and Defaults'!C$30:C$55,"")</f>
        <v>3</v>
      </c>
      <c r="H36" s="5"/>
    </row>
    <row r="37" spans="1:8" outlineLevel="1">
      <c r="A37" s="11" t="s">
        <v>16</v>
      </c>
      <c r="B37" s="11" t="s">
        <v>26</v>
      </c>
      <c r="C37" s="11"/>
      <c r="D37" s="11" t="b">
        <f>EXACT(G15,"Cost-based")</f>
        <v>1</v>
      </c>
      <c r="E37" s="11" t="s">
        <v>62</v>
      </c>
      <c r="F37" s="11" t="s">
        <v>16</v>
      </c>
      <c r="G37" s="20">
        <f>_xlfn.XLOOKUP(G29,'Emission Factors and Defaults'!B$58:B$83,'Emission Factors and Defaults'!C$58:C$83,"")</f>
        <v>0.6</v>
      </c>
      <c r="H37" s="5"/>
    </row>
    <row r="38" spans="1:8" outlineLevel="1">
      <c r="A38" s="11" t="s">
        <v>16</v>
      </c>
      <c r="B38" s="11" t="s">
        <v>26</v>
      </c>
      <c r="C38" s="11"/>
      <c r="D38" s="11" t="b">
        <f>EXACT(G15,"Cost-based")</f>
        <v>1</v>
      </c>
      <c r="E38" s="11" t="s">
        <v>63</v>
      </c>
      <c r="F38" s="11" t="s">
        <v>16</v>
      </c>
      <c r="G38" s="22">
        <f>_xlfn.XLOOKUP(G29,'Emission Factors and Defaults'!B$87:B$111,'Emission Factors and Defaults'!D$87:D$111,"")</f>
        <v>3.5200000000000002E-5</v>
      </c>
      <c r="H38" s="5"/>
    </row>
    <row r="39" spans="1:8" outlineLevel="1">
      <c r="A39" s="11" t="s">
        <v>16</v>
      </c>
      <c r="B39" s="11" t="s">
        <v>26</v>
      </c>
      <c r="C39" s="11"/>
      <c r="D39" s="11" t="b">
        <f>EXACT(G15,"Cost-based")</f>
        <v>1</v>
      </c>
      <c r="E39" s="11" t="s">
        <v>64</v>
      </c>
      <c r="F39" s="11" t="s">
        <v>16</v>
      </c>
      <c r="G39" s="20">
        <f>_xlfn.XLOOKUP(G29,'Emission Factors and Defaults'!B$87:B$111,'Emission Factors and Defaults'!E$87:E$111,"")</f>
        <v>0.99</v>
      </c>
      <c r="H39" s="5"/>
    </row>
    <row r="40" spans="1:8" outlineLevel="1">
      <c r="A40" s="11" t="s">
        <v>16</v>
      </c>
      <c r="B40" s="11" t="s">
        <v>26</v>
      </c>
      <c r="C40" s="11" t="s">
        <v>2</v>
      </c>
      <c r="D40" s="11" t="b">
        <f>EXACT(G15,"Cost-based")</f>
        <v>1</v>
      </c>
      <c r="E40" s="11" t="s">
        <v>65</v>
      </c>
      <c r="F40" s="11" t="s">
        <v>16</v>
      </c>
      <c r="G40" s="20">
        <f>EXACT(G15,"Cost-based")*(G32/G34)*G38*G35*G39</f>
        <v>8736.74208</v>
      </c>
      <c r="H40" s="5"/>
    </row>
    <row r="41" spans="1:8" outlineLevel="1">
      <c r="A41" s="11" t="s">
        <v>16</v>
      </c>
      <c r="B41" s="11" t="s">
        <v>26</v>
      </c>
      <c r="C41" s="11" t="s">
        <v>2</v>
      </c>
      <c r="D41" s="11" t="b">
        <f>EXACT(G15,"Cost-based")</f>
        <v>1</v>
      </c>
      <c r="E41" s="11" t="s">
        <v>66</v>
      </c>
      <c r="F41" s="11" t="s">
        <v>16</v>
      </c>
      <c r="G41" s="23">
        <f>EXACT(G15,"Cost-based")*(G32/G34)*G38*G36</f>
        <v>0.36168</v>
      </c>
      <c r="H41" s="5"/>
    </row>
    <row r="42" spans="1:8" outlineLevel="1">
      <c r="A42" s="11" t="s">
        <v>16</v>
      </c>
      <c r="B42" s="11" t="s">
        <v>26</v>
      </c>
      <c r="C42" s="11" t="s">
        <v>2</v>
      </c>
      <c r="D42" s="11" t="b">
        <f>EXACT(G15,"Cost-based")</f>
        <v>1</v>
      </c>
      <c r="E42" s="11" t="s">
        <v>67</v>
      </c>
      <c r="F42" s="11" t="s">
        <v>16</v>
      </c>
      <c r="G42" s="23">
        <f>EXACT(G15,"Cost-based")*(G32/G34)*G38*G37</f>
        <v>7.2335999999999998E-2</v>
      </c>
      <c r="H42" s="5"/>
    </row>
    <row r="43" spans="1:8" outlineLevel="1">
      <c r="A43" s="11" t="s">
        <v>16</v>
      </c>
      <c r="B43" s="11" t="s">
        <v>26</v>
      </c>
      <c r="C43" s="11" t="s">
        <v>2</v>
      </c>
      <c r="D43" s="11" t="b">
        <f>EXACT(G15,"Cost-based")</f>
        <v>1</v>
      </c>
      <c r="E43" s="11" t="s">
        <v>68</v>
      </c>
      <c r="F43" s="11" t="s">
        <v>16</v>
      </c>
      <c r="G43" s="20">
        <f>G40+(G41*'Emission Factors and Defaults'!B$115)+(G42*'Emission Factors and Defaults'!B$116)</f>
        <v>8766.76152</v>
      </c>
      <c r="H43" s="5"/>
    </row>
  </sheetData>
  <mergeCells count="3">
    <mergeCell ref="A1:G1"/>
    <mergeCell ref="B2:G2"/>
    <mergeCell ref="B3:G3"/>
  </mergeCells>
  <phoneticPr fontId="8" type="noConversion"/>
  <dataValidations count="2">
    <dataValidation type="list" allowBlank="1" showInputMessage="1" showErrorMessage="1" sqref="B3:G3" xr:uid="{40106AE4-AD27-4E23-A7D8-D218553B574E}">
      <formula1>"Verifiable Credentials,Encrypted Verifiable Credential,Sub-Schema"</formula1>
    </dataValidation>
    <dataValidation allowBlank="1" sqref="G30:G31" xr:uid="{ED8D13A5-90EA-D048-97B7-365A07C2547B}"/>
  </dataValidations>
  <hyperlinks>
    <hyperlink ref="C17" location="#'Fuel type (enum)'!A3" display="Fuel type (enum)" xr:uid="{00000000-0004-0000-0000-000003000000}"/>
    <hyperlink ref="C5" location="'Business Type (enum)'!A1" display="Business Type (enum)" xr:uid="{8F608EC9-0D1F-4001-8145-D2A31A68AED3}"/>
    <hyperlink ref="B14" location="'Fixed Combustion (By Fuel)'!A1" display="Fixed Combustion (By Fuel)" xr:uid="{8415CD5E-C128-4E7B-B739-299250BCB36E}"/>
    <hyperlink ref="C6" location="'Inclusion CO2 (enum)'!A1" display="Inclusion CO2 (enum)" xr:uid="{7C549B9A-B72D-48FA-9F52-B13FCF135E66}"/>
    <hyperlink ref="C7" location="'Inclusion CH4 (enum)'!A1" display="Inclusion CH4 (enum)" xr:uid="{893821F3-F94F-4EC1-8190-CADA6BE18AE2}"/>
    <hyperlink ref="C8" location="'Inclusion N2O (enum)'!A1" display="Inclusion N2O (enum)" xr:uid="{DBEBC895-9A44-4F29-BD7F-33779A65D88C}"/>
    <hyperlink ref="C9" location="'Inclusion CO2e (enum)'!A1" display="Inclusion CO2e (enum)" xr:uid="{21230F90-11CA-455C-BD21-7A464A17F8E6}"/>
    <hyperlink ref="C29" location="'Fuel type by cost (enum)'!A1" display="Fuel type (enum)" xr:uid="{2A083FBA-03D7-A545-8584-FBF52C5E7FB6}"/>
    <hyperlink ref="C33" location="'Fuel consumption (unit) (enum)'!A1" display="Fuel consumption (unit) (enum)" xr:uid="{ACD49323-4AD9-BD48-82E5-7799B7016687}"/>
    <hyperlink ref="C15" location="'Calculation methods (enum)'!A1" display="Calculation methods (enum)" xr:uid="{BF7F76E1-DF8F-F140-98E4-BE948A8E536C}"/>
  </hyperlinks>
  <pageMargins left="0.7" right="0.7" top="0.75" bottom="0.75" header="0.3" footer="0.3"/>
  <pageSetup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xr:uid="{8806A449-6D9B-4F1B-AEB2-5112334BBAB1}">
          <x14:formula1>
            <xm:f>'Fuel type (enum)'!$A$3:$A$27</xm:f>
          </x14:formula1>
          <xm:sqref>G17</xm:sqref>
        </x14:dataValidation>
        <x14:dataValidation type="list" allowBlank="1" showInputMessage="1" showErrorMessage="1" xr:uid="{C83A20B7-37F2-4540-B49B-03D576564697}">
          <x14:formula1>
            <xm:f>'Business Type (enum)'!$A$3:$A$9</xm:f>
          </x14:formula1>
          <xm:sqref>G5</xm:sqref>
        </x14:dataValidation>
        <x14:dataValidation type="list" allowBlank="1" showInputMessage="1" showErrorMessage="1" xr:uid="{8F2BF7AA-1C0B-4191-99B6-F2B5E72DDD2D}">
          <x14:formula1>
            <xm:f>'Inclusion CO2 (enum)'!$A$3:$A$4</xm:f>
          </x14:formula1>
          <xm:sqref>G6</xm:sqref>
        </x14:dataValidation>
        <x14:dataValidation type="list" allowBlank="1" showInputMessage="1" showErrorMessage="1" xr:uid="{B7BB30A9-AAAA-42B2-B5FF-03C7F5C17FCD}">
          <x14:formula1>
            <xm:f>'Inclusion CH4 (enum)'!$A$3:$A$4</xm:f>
          </x14:formula1>
          <xm:sqref>G7</xm:sqref>
        </x14:dataValidation>
        <x14:dataValidation type="list" allowBlank="1" showInputMessage="1" showErrorMessage="1" xr:uid="{22A8BCBE-86C3-4823-A1D5-1EA560B6F7DA}">
          <x14:formula1>
            <xm:f>'Inclusion N2O (enum)'!$A$3:$A$4</xm:f>
          </x14:formula1>
          <xm:sqref>G8</xm:sqref>
        </x14:dataValidation>
        <x14:dataValidation type="list" allowBlank="1" showInputMessage="1" showErrorMessage="1" xr:uid="{DADFA10B-9F19-4ABC-B4C7-E17C14C4A4AF}">
          <x14:formula1>
            <xm:f>'Inclusion CO2e (enum)'!$A$3:$A$4</xm:f>
          </x14:formula1>
          <xm:sqref>G9</xm:sqref>
        </x14:dataValidation>
        <x14:dataValidation type="list" allowBlank="1" showInputMessage="1" showErrorMessage="1" xr:uid="{6D742249-DFAE-4A49-93F1-3C0AFE9E2FE1}">
          <x14:formula1>
            <xm:f>'Calculation methods (enum)'!$A$3:$A$4</xm:f>
          </x14:formula1>
          <xm:sqref>G15</xm:sqref>
        </x14:dataValidation>
        <x14:dataValidation type="list" allowBlank="1" xr:uid="{C898C7DA-8C13-F74F-918B-398492B2FD3C}">
          <x14:formula1>
            <xm:f>'Fuel type by cost (enum)'!$A$3:$A$5</xm:f>
          </x14:formula1>
          <xm:sqref>G29</xm:sqref>
        </x14:dataValidation>
        <x14:dataValidation type="list" allowBlank="1" showInputMessage="1" showErrorMessage="1" xr:uid="{FC180039-E0A2-CA47-B26C-9E4B1B414AC5}">
          <x14:formula1>
            <xm:f>'Fuel consumption (unit) (enum)'!$A$3</xm:f>
          </x14:formula1>
          <xm:sqref>G33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63E33-90DB-B048-AB43-CF77B2154117}">
  <sheetPr>
    <outlinePr summaryBelow="0" summaryRight="0"/>
  </sheetPr>
  <dimension ref="A1:B9"/>
  <sheetViews>
    <sheetView workbookViewId="0"/>
  </sheetViews>
  <sheetFormatPr defaultColWidth="8.88671875" defaultRowHeight="14.4"/>
  <cols>
    <col min="1" max="1" width="30" customWidth="1"/>
    <col min="2" max="2" width="50" customWidth="1"/>
  </cols>
  <sheetData>
    <row r="1" spans="1:2" ht="18">
      <c r="A1" s="3" t="s">
        <v>126</v>
      </c>
      <c r="B1" s="4" t="s">
        <v>0</v>
      </c>
    </row>
    <row r="2" spans="1:2" ht="18">
      <c r="A2" s="3" t="s">
        <v>127</v>
      </c>
      <c r="B2" s="4" t="s">
        <v>136</v>
      </c>
    </row>
    <row r="3" spans="1:2">
      <c r="A3" s="38" t="s">
        <v>137</v>
      </c>
    </row>
    <row r="4" spans="1:2">
      <c r="A4" s="39" t="s">
        <v>35</v>
      </c>
    </row>
    <row r="5" spans="1:2">
      <c r="A5" s="39"/>
    </row>
    <row r="6" spans="1:2">
      <c r="A6" s="40"/>
    </row>
    <row r="7" spans="1:2">
      <c r="A7" s="39"/>
    </row>
    <row r="8" spans="1:2">
      <c r="A8" s="41"/>
    </row>
    <row r="9" spans="1:2">
      <c r="A9" s="38"/>
    </row>
  </sheetData>
  <phoneticPr fontId="12" type="noConversion"/>
  <pageMargins left="0.7" right="0.7" top="0.75" bottom="0.75" header="0.3" footer="0.3"/>
  <pageSetup orientation="portrait" horizontalDpi="4294967295" verticalDpi="429496729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358F3-2DF4-C04D-A17F-049A60A9B946}">
  <sheetPr>
    <outlinePr summaryBelow="0" summaryRight="0"/>
  </sheetPr>
  <dimension ref="A1:B14"/>
  <sheetViews>
    <sheetView workbookViewId="0"/>
  </sheetViews>
  <sheetFormatPr defaultColWidth="8.88671875" defaultRowHeight="14.4"/>
  <cols>
    <col min="1" max="1" width="30" customWidth="1"/>
    <col min="2" max="2" width="50" customWidth="1"/>
  </cols>
  <sheetData>
    <row r="1" spans="1:2" ht="18">
      <c r="A1" s="3"/>
      <c r="B1" s="4" t="s">
        <v>0</v>
      </c>
    </row>
    <row r="2" spans="1:2" ht="18">
      <c r="A2" s="3" t="s">
        <v>127</v>
      </c>
      <c r="B2" s="4" t="s">
        <v>138</v>
      </c>
    </row>
    <row r="3" spans="1:2">
      <c r="A3" s="38" t="s">
        <v>118</v>
      </c>
    </row>
    <row r="4" spans="1:2">
      <c r="A4" s="39">
        <v>2024</v>
      </c>
    </row>
    <row r="5" spans="1:2">
      <c r="A5" s="39">
        <v>2023</v>
      </c>
    </row>
    <row r="6" spans="1:2">
      <c r="A6" s="40">
        <v>2022</v>
      </c>
    </row>
    <row r="7" spans="1:2">
      <c r="A7" s="39">
        <v>2021</v>
      </c>
    </row>
    <row r="8" spans="1:2">
      <c r="A8" s="41">
        <v>2020</v>
      </c>
    </row>
    <row r="9" spans="1:2">
      <c r="A9" s="39">
        <v>2019</v>
      </c>
    </row>
    <row r="10" spans="1:2">
      <c r="A10" s="40">
        <v>2018</v>
      </c>
    </row>
    <row r="11" spans="1:2">
      <c r="A11" s="39">
        <v>2017</v>
      </c>
    </row>
    <row r="12" spans="1:2">
      <c r="A12" s="41">
        <v>2016</v>
      </c>
    </row>
    <row r="13" spans="1:2">
      <c r="A13" s="41">
        <v>2015</v>
      </c>
    </row>
    <row r="14" spans="1:2">
      <c r="A14" t="s">
        <v>119</v>
      </c>
    </row>
  </sheetData>
  <phoneticPr fontId="8" type="noConversion"/>
  <pageMargins left="0.7" right="0.7" top="0.75" bottom="0.75" header="0.3" footer="0.3"/>
  <pageSetup orientation="portrait" horizontalDpi="4294967295" verticalDpi="429496729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E7BE0-4A70-C64D-BE4E-075F26CE1D28}">
  <sheetPr>
    <outlinePr summaryBelow="0" summaryRight="0"/>
  </sheetPr>
  <dimension ref="A1:B5"/>
  <sheetViews>
    <sheetView workbookViewId="0"/>
  </sheetViews>
  <sheetFormatPr defaultColWidth="8.88671875" defaultRowHeight="14.4"/>
  <cols>
    <col min="1" max="1" width="30" customWidth="1"/>
    <col min="2" max="2" width="50" customWidth="1"/>
  </cols>
  <sheetData>
    <row r="1" spans="1:2" ht="18">
      <c r="A1" s="3" t="s">
        <v>126</v>
      </c>
      <c r="B1" s="4" t="s">
        <v>0</v>
      </c>
    </row>
    <row r="2" spans="1:2" ht="18">
      <c r="A2" s="3" t="s">
        <v>127</v>
      </c>
      <c r="B2" s="4" t="s">
        <v>51</v>
      </c>
    </row>
    <row r="3" spans="1:2">
      <c r="A3" s="31" t="s">
        <v>39</v>
      </c>
    </row>
    <row r="4" spans="1:2">
      <c r="A4" s="30" t="s">
        <v>52</v>
      </c>
    </row>
    <row r="5" spans="1:2">
      <c r="A5" s="36" t="s">
        <v>80</v>
      </c>
    </row>
  </sheetData>
  <phoneticPr fontId="12" type="noConversion"/>
  <pageMargins left="0.7" right="0.7" top="0.75" bottom="0.75" header="0.3" footer="0.3"/>
  <pageSetup orientation="portrait" horizontalDpi="4294967295" verticalDpi="429496729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27"/>
  <sheetViews>
    <sheetView workbookViewId="0">
      <selection activeCell="B10" sqref="B10"/>
    </sheetView>
  </sheetViews>
  <sheetFormatPr defaultColWidth="8.88671875" defaultRowHeight="14.4"/>
  <cols>
    <col min="1" max="1" width="30" customWidth="1"/>
    <col min="2" max="2" width="50" customWidth="1"/>
  </cols>
  <sheetData>
    <row r="1" spans="1:2" ht="18">
      <c r="A1" s="3" t="s">
        <v>126</v>
      </c>
      <c r="B1" s="4" t="s">
        <v>0</v>
      </c>
    </row>
    <row r="2" spans="1:2" ht="18">
      <c r="A2" s="3" t="s">
        <v>127</v>
      </c>
      <c r="B2" s="4" t="s">
        <v>139</v>
      </c>
    </row>
    <row r="3" spans="1:2">
      <c r="A3" s="29" t="s">
        <v>76</v>
      </c>
    </row>
    <row r="4" spans="1:2">
      <c r="A4" s="30" t="s">
        <v>77</v>
      </c>
    </row>
    <row r="5" spans="1:2">
      <c r="A5" s="30" t="s">
        <v>78</v>
      </c>
    </row>
    <row r="6" spans="1:2">
      <c r="A6" s="31" t="s">
        <v>39</v>
      </c>
    </row>
    <row r="7" spans="1:2">
      <c r="A7" s="30" t="s">
        <v>52</v>
      </c>
    </row>
    <row r="8" spans="1:2">
      <c r="A8" s="30" t="s">
        <v>80</v>
      </c>
    </row>
    <row r="9" spans="1:2">
      <c r="A9" s="30" t="s">
        <v>81</v>
      </c>
    </row>
    <row r="10" spans="1:2">
      <c r="A10" s="30" t="s">
        <v>82</v>
      </c>
    </row>
    <row r="11" spans="1:2">
      <c r="A11" s="30" t="s">
        <v>83</v>
      </c>
    </row>
    <row r="12" spans="1:2">
      <c r="A12" s="30" t="s">
        <v>84</v>
      </c>
    </row>
    <row r="13" spans="1:2">
      <c r="A13" s="30" t="s">
        <v>85</v>
      </c>
    </row>
    <row r="14" spans="1:2">
      <c r="A14" s="30" t="s">
        <v>86</v>
      </c>
    </row>
    <row r="15" spans="1:2">
      <c r="A15" s="30" t="s">
        <v>87</v>
      </c>
    </row>
    <row r="16" spans="1:2">
      <c r="A16" s="30" t="s">
        <v>88</v>
      </c>
    </row>
    <row r="17" spans="1:7">
      <c r="A17" s="30" t="s">
        <v>89</v>
      </c>
    </row>
    <row r="18" spans="1:7">
      <c r="A18" s="30" t="s">
        <v>90</v>
      </c>
    </row>
    <row r="19" spans="1:7">
      <c r="A19" s="30" t="s">
        <v>91</v>
      </c>
    </row>
    <row r="20" spans="1:7">
      <c r="A20" s="30" t="s">
        <v>92</v>
      </c>
    </row>
    <row r="21" spans="1:7">
      <c r="A21" s="30" t="s">
        <v>93</v>
      </c>
    </row>
    <row r="22" spans="1:7">
      <c r="A22" s="31" t="s">
        <v>95</v>
      </c>
    </row>
    <row r="23" spans="1:7">
      <c r="A23" s="30" t="s">
        <v>96</v>
      </c>
    </row>
    <row r="24" spans="1:7">
      <c r="A24" s="30" t="s">
        <v>97</v>
      </c>
    </row>
    <row r="25" spans="1:7">
      <c r="A25" s="30" t="s">
        <v>98</v>
      </c>
    </row>
    <row r="26" spans="1:7">
      <c r="A26" s="30" t="s">
        <v>99</v>
      </c>
      <c r="G26">
        <f>G23+(G24*'Emission Factors and Defaults'!B115)+(G25*'Emission Factors and Defaults'!B116)</f>
        <v>0</v>
      </c>
    </row>
    <row r="27" spans="1:7">
      <c r="A27" s="32" t="s">
        <v>100</v>
      </c>
    </row>
  </sheetData>
  <phoneticPr fontId="8" type="noConversion"/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5BA3E-3F9C-9E49-9540-C2EDEFBFE39A}">
  <dimension ref="A1:H33"/>
  <sheetViews>
    <sheetView topLeftCell="B1" workbookViewId="0">
      <selection activeCell="G25" sqref="G25"/>
    </sheetView>
  </sheetViews>
  <sheetFormatPr defaultColWidth="43.44140625" defaultRowHeight="14.4" outlineLevelRow="1"/>
  <sheetData>
    <row r="1" spans="1:8" ht="18">
      <c r="A1" s="58" t="s">
        <v>69</v>
      </c>
      <c r="B1" s="58"/>
      <c r="C1" s="58"/>
      <c r="D1" s="58"/>
      <c r="E1" s="58"/>
      <c r="F1" s="58"/>
      <c r="G1" s="58"/>
    </row>
    <row r="2" spans="1:8" ht="18">
      <c r="A2" s="1" t="s">
        <v>1</v>
      </c>
      <c r="B2" s="59"/>
      <c r="C2" s="59"/>
      <c r="D2" s="59"/>
      <c r="E2" s="59"/>
      <c r="F2" s="59"/>
      <c r="G2" s="59"/>
    </row>
    <row r="3" spans="1:8" ht="18">
      <c r="A3" s="1" t="s">
        <v>3</v>
      </c>
      <c r="B3" s="59" t="s">
        <v>70</v>
      </c>
      <c r="C3" s="59"/>
      <c r="D3" s="59"/>
      <c r="E3" s="59"/>
      <c r="F3" s="59"/>
      <c r="G3" s="59"/>
    </row>
    <row r="4" spans="1:8" ht="18">
      <c r="A4" s="2" t="s">
        <v>5</v>
      </c>
      <c r="B4" s="2" t="s">
        <v>6</v>
      </c>
      <c r="C4" s="2" t="s">
        <v>7</v>
      </c>
      <c r="D4" s="2" t="s">
        <v>8</v>
      </c>
      <c r="E4" s="56" t="s">
        <v>9</v>
      </c>
      <c r="F4" s="2" t="s">
        <v>71</v>
      </c>
      <c r="G4" s="2" t="s">
        <v>11</v>
      </c>
    </row>
    <row r="5" spans="1:8" s="5" customFormat="1" outlineLevel="1">
      <c r="A5" s="45" t="s">
        <v>12</v>
      </c>
      <c r="B5" s="45" t="s">
        <v>13</v>
      </c>
      <c r="C5" s="46" t="s">
        <v>33</v>
      </c>
      <c r="D5" s="45"/>
      <c r="E5" s="45" t="s">
        <v>34</v>
      </c>
      <c r="F5" s="47" t="s">
        <v>16</v>
      </c>
      <c r="G5" s="48" t="s">
        <v>137</v>
      </c>
    </row>
    <row r="6" spans="1:8" s="5" customFormat="1" outlineLevel="1">
      <c r="A6" s="9" t="s">
        <v>12</v>
      </c>
      <c r="B6" s="9" t="s">
        <v>26</v>
      </c>
      <c r="C6" s="9"/>
      <c r="D6" s="9"/>
      <c r="E6" s="9" t="s">
        <v>36</v>
      </c>
      <c r="F6" s="9" t="s">
        <v>16</v>
      </c>
      <c r="G6" s="50">
        <v>2025</v>
      </c>
    </row>
    <row r="7" spans="1:8" s="5" customFormat="1" outlineLevel="1">
      <c r="A7" s="11" t="s">
        <v>16</v>
      </c>
      <c r="B7" s="9" t="s">
        <v>13</v>
      </c>
      <c r="C7" s="10" t="s">
        <v>37</v>
      </c>
      <c r="D7" s="9" t="b">
        <f>EXACT(G5,"Usage-based")</f>
        <v>0</v>
      </c>
      <c r="E7" s="9" t="s">
        <v>38</v>
      </c>
      <c r="F7" s="9" t="s">
        <v>16</v>
      </c>
      <c r="G7" s="19" t="s">
        <v>52</v>
      </c>
    </row>
    <row r="8" spans="1:8" s="5" customFormat="1" outlineLevel="1">
      <c r="A8" s="11" t="s">
        <v>16</v>
      </c>
      <c r="B8" s="9" t="s">
        <v>26</v>
      </c>
      <c r="C8" s="9" t="s">
        <v>2</v>
      </c>
      <c r="D8" s="9" t="b">
        <f>EXACT(G5,"Usage-based")</f>
        <v>0</v>
      </c>
      <c r="E8" s="9" t="s">
        <v>40</v>
      </c>
      <c r="F8" s="9" t="s">
        <v>16</v>
      </c>
      <c r="G8" s="19">
        <v>3425</v>
      </c>
    </row>
    <row r="9" spans="1:8" outlineLevel="1">
      <c r="A9" s="11" t="s">
        <v>16</v>
      </c>
      <c r="B9" s="11" t="s">
        <v>26</v>
      </c>
      <c r="C9" s="11"/>
      <c r="D9" s="11" t="b">
        <f>EXACT(G5,"Usage-based")</f>
        <v>0</v>
      </c>
      <c r="E9" s="11" t="s">
        <v>41</v>
      </c>
      <c r="F9" s="11" t="s">
        <v>16</v>
      </c>
      <c r="G9" s="20" t="str">
        <f>_xlfn.XLOOKUP(G7,'Emission Factors and Defaults'!B77:B101,'Emission Factors and Defaults'!C77:C101,"")</f>
        <v>L</v>
      </c>
      <c r="H9" s="5"/>
    </row>
    <row r="10" spans="1:8" outlineLevel="1">
      <c r="A10" s="11" t="s">
        <v>16</v>
      </c>
      <c r="B10" s="11" t="s">
        <v>26</v>
      </c>
      <c r="C10" s="11"/>
      <c r="D10" s="11" t="b">
        <f>EXACT(G5,"Usage-based")</f>
        <v>0</v>
      </c>
      <c r="E10" s="11" t="s">
        <v>42</v>
      </c>
      <c r="F10" s="11" t="s">
        <v>16</v>
      </c>
      <c r="G10" s="20">
        <f>_xlfn.XLOOKUP(G7,'Emission Factors and Defaults'!B$3:B$27,'Emission Factors and Defaults'!C$3:C$27,"")</f>
        <v>73200</v>
      </c>
      <c r="H10" s="5"/>
    </row>
    <row r="11" spans="1:8" outlineLevel="1">
      <c r="A11" s="11" t="s">
        <v>16</v>
      </c>
      <c r="B11" s="11" t="s">
        <v>26</v>
      </c>
      <c r="C11" s="11"/>
      <c r="D11" s="11" t="b">
        <f>EXACT(G5,"Usage-based")</f>
        <v>0</v>
      </c>
      <c r="E11" s="11" t="s">
        <v>43</v>
      </c>
      <c r="F11" s="11" t="s">
        <v>16</v>
      </c>
      <c r="G11" s="20" t="str">
        <f>_xlfn.XLOOKUP(G7,'Emission Factors and Defaults'!B$30:B$55,'Emission Factors and Defaults'!C$30:C$55,"")</f>
        <v>3</v>
      </c>
      <c r="H11" s="5"/>
    </row>
    <row r="12" spans="1:8" outlineLevel="1">
      <c r="A12" s="11" t="s">
        <v>16</v>
      </c>
      <c r="B12" s="11" t="s">
        <v>26</v>
      </c>
      <c r="C12" s="11"/>
      <c r="D12" s="11" t="b">
        <f>EXACT(G5,"Usage-based")</f>
        <v>0</v>
      </c>
      <c r="E12" s="11" t="s">
        <v>44</v>
      </c>
      <c r="F12" s="11" t="s">
        <v>16</v>
      </c>
      <c r="G12" s="20">
        <f>_xlfn.XLOOKUP(G7,'Emission Factors and Defaults'!B$58:B$83,'Emission Factors and Defaults'!C$58:C$83,"")</f>
        <v>0.6</v>
      </c>
      <c r="H12" s="5"/>
    </row>
    <row r="13" spans="1:8" outlineLevel="1">
      <c r="A13" s="11" t="s">
        <v>16</v>
      </c>
      <c r="B13" s="11" t="s">
        <v>26</v>
      </c>
      <c r="C13" s="11"/>
      <c r="D13" s="11" t="b">
        <f>EXACT(G5,"Usage-based")</f>
        <v>0</v>
      </c>
      <c r="E13" s="11" t="s">
        <v>45</v>
      </c>
      <c r="F13" s="11" t="s">
        <v>16</v>
      </c>
      <c r="G13" s="22">
        <f>_xlfn.XLOOKUP(G7,'Emission Factors and Defaults'!B$87:B$111,'Emission Factors and Defaults'!D$87:D$111,"")</f>
        <v>3.5200000000000002E-5</v>
      </c>
      <c r="H13" s="5"/>
    </row>
    <row r="14" spans="1:8" outlineLevel="1">
      <c r="A14" s="11" t="s">
        <v>16</v>
      </c>
      <c r="B14" s="11" t="s">
        <v>26</v>
      </c>
      <c r="C14" s="11"/>
      <c r="D14" s="11" t="b">
        <f>EXACT(G5,"Usage-based")</f>
        <v>0</v>
      </c>
      <c r="E14" s="11" t="s">
        <v>46</v>
      </c>
      <c r="F14" s="11" t="s">
        <v>16</v>
      </c>
      <c r="G14" s="20">
        <f>_xlfn.XLOOKUP(G7,'Emission Factors and Defaults'!B$87:B$111,'Emission Factors and Defaults'!E$87:E$111,"")</f>
        <v>0.99</v>
      </c>
      <c r="H14" s="5"/>
    </row>
    <row r="15" spans="1:8" ht="28.8" outlineLevel="1">
      <c r="A15" s="11" t="s">
        <v>16</v>
      </c>
      <c r="B15" s="11" t="s">
        <v>26</v>
      </c>
      <c r="C15" s="11" t="s">
        <v>2</v>
      </c>
      <c r="D15" s="11" t="b">
        <f>EXACT(G5,"Usage-based")</f>
        <v>0</v>
      </c>
      <c r="E15" s="11" t="s">
        <v>47</v>
      </c>
      <c r="F15" s="11" t="s">
        <v>16</v>
      </c>
      <c r="G15" s="20">
        <f>EXACT(G5,"Usage-based")*(G8*G13*G10*G14)</f>
        <v>0</v>
      </c>
      <c r="H15" s="5"/>
    </row>
    <row r="16" spans="1:8" ht="28.8" outlineLevel="1">
      <c r="A16" s="11" t="s">
        <v>16</v>
      </c>
      <c r="B16" s="11" t="s">
        <v>26</v>
      </c>
      <c r="C16" s="11" t="s">
        <v>2</v>
      </c>
      <c r="D16" s="11" t="b">
        <f>EXACT(G5,"Usage-based")</f>
        <v>0</v>
      </c>
      <c r="E16" s="11" t="s">
        <v>48</v>
      </c>
      <c r="F16" s="11" t="s">
        <v>16</v>
      </c>
      <c r="G16" s="23">
        <f>EXACT(G5,"Usage-based")*G8*G13*G11</f>
        <v>0</v>
      </c>
      <c r="H16" s="5"/>
    </row>
    <row r="17" spans="1:8" ht="28.8" outlineLevel="1">
      <c r="A17" s="11" t="s">
        <v>16</v>
      </c>
      <c r="B17" s="11" t="s">
        <v>26</v>
      </c>
      <c r="C17" s="11" t="s">
        <v>2</v>
      </c>
      <c r="D17" s="11" t="b">
        <f>EXACT(G5,"Usage-based")</f>
        <v>0</v>
      </c>
      <c r="E17" s="11" t="s">
        <v>49</v>
      </c>
      <c r="F17" s="11" t="s">
        <v>16</v>
      </c>
      <c r="G17" s="23">
        <f>EXACT(G5,"Usage-based")*G8*G13*G12</f>
        <v>0</v>
      </c>
      <c r="H17" s="5"/>
    </row>
    <row r="18" spans="1:8" ht="28.8" outlineLevel="1">
      <c r="A18" s="11" t="s">
        <v>16</v>
      </c>
      <c r="B18" s="11" t="s">
        <v>26</v>
      </c>
      <c r="C18" s="11" t="s">
        <v>2</v>
      </c>
      <c r="D18" s="11" t="b">
        <f>EXACT(G5,"Usage-based")</f>
        <v>0</v>
      </c>
      <c r="E18" s="11" t="s">
        <v>50</v>
      </c>
      <c r="F18" s="11" t="s">
        <v>16</v>
      </c>
      <c r="G18" s="20">
        <f>G15+(G16*'Emission Factors and Defaults'!B$115)+(G17*'Emission Factors and Defaults'!B$116)</f>
        <v>0</v>
      </c>
      <c r="H18" s="5"/>
    </row>
    <row r="19" spans="1:8" outlineLevel="1">
      <c r="A19" s="9" t="s">
        <v>16</v>
      </c>
      <c r="B19" s="9" t="s">
        <v>13</v>
      </c>
      <c r="C19" s="37" t="s">
        <v>37</v>
      </c>
      <c r="D19" s="9" t="b">
        <f>EXACT(G5,"Cost-based")</f>
        <v>1</v>
      </c>
      <c r="E19" s="9" t="s">
        <v>51</v>
      </c>
      <c r="F19" s="9" t="s">
        <v>16</v>
      </c>
      <c r="G19" s="19" t="s">
        <v>52</v>
      </c>
      <c r="H19" s="5"/>
    </row>
    <row r="20" spans="1:8" outlineLevel="1">
      <c r="A20" s="9" t="s">
        <v>16</v>
      </c>
      <c r="B20" s="9" t="s">
        <v>26</v>
      </c>
      <c r="C20" s="42"/>
      <c r="D20" s="9" t="s">
        <v>53</v>
      </c>
      <c r="E20" s="9" t="s">
        <v>54</v>
      </c>
      <c r="F20" s="9" t="s">
        <v>16</v>
      </c>
      <c r="G20" s="49">
        <f>(G6&lt;2015)* 2015 + (G6&gt;2024) * 2024</f>
        <v>2024</v>
      </c>
      <c r="H20" s="5"/>
    </row>
    <row r="21" spans="1:8" outlineLevel="1">
      <c r="A21" s="9" t="s">
        <v>16</v>
      </c>
      <c r="B21" s="9" t="s">
        <v>26</v>
      </c>
      <c r="C21" s="42"/>
      <c r="D21" s="9" t="s">
        <v>53</v>
      </c>
      <c r="E21" s="9" t="s">
        <v>55</v>
      </c>
      <c r="F21" s="9" t="s">
        <v>16</v>
      </c>
      <c r="G21" s="49">
        <f>(G20=0)*G6 + G20</f>
        <v>2024</v>
      </c>
      <c r="H21" s="5"/>
    </row>
    <row r="22" spans="1:8" outlineLevel="1">
      <c r="A22" s="11" t="s">
        <v>16</v>
      </c>
      <c r="B22" s="9" t="s">
        <v>26</v>
      </c>
      <c r="C22" s="9" t="s">
        <v>2</v>
      </c>
      <c r="D22" s="9" t="b">
        <f>EXACT(G5,"Cost-based")</f>
        <v>1</v>
      </c>
      <c r="E22" s="9" t="s">
        <v>56</v>
      </c>
      <c r="F22" s="9" t="s">
        <v>16</v>
      </c>
      <c r="G22" s="19">
        <v>5146713.25</v>
      </c>
      <c r="H22" s="5"/>
    </row>
    <row r="23" spans="1:8" ht="15.9" customHeight="1" outlineLevel="1">
      <c r="A23" s="11" t="s">
        <v>16</v>
      </c>
      <c r="B23" s="11" t="s">
        <v>13</v>
      </c>
      <c r="C23" s="42" t="s">
        <v>57</v>
      </c>
      <c r="D23" s="11" t="b">
        <f>EXACT(G5,"Cost-based")</f>
        <v>1</v>
      </c>
      <c r="E23" s="11" t="s">
        <v>41</v>
      </c>
      <c r="F23" s="11" t="s">
        <v>16</v>
      </c>
      <c r="G23" s="20" t="s">
        <v>58</v>
      </c>
      <c r="H23" s="5"/>
    </row>
    <row r="24" spans="1:8" outlineLevel="1">
      <c r="A24" s="11" t="s">
        <v>16</v>
      </c>
      <c r="B24" s="11" t="s">
        <v>26</v>
      </c>
      <c r="C24" s="11"/>
      <c r="D24" s="11" t="b">
        <f>EXACT(G5,"Cost-based")</f>
        <v>1</v>
      </c>
      <c r="E24" s="11" t="s">
        <v>59</v>
      </c>
      <c r="F24" s="11" t="s">
        <v>16</v>
      </c>
      <c r="G24" s="20">
        <f>IFERROR(INDEX('Emission Factors and Defaults'!F$90:Q$92, MATCH(G19,'Emission Factors and Defaults'!B$90:B$92, 0), MATCH(G21,'Emission Factors and Defaults'!F$86:Q$86, 0)),"Not found")</f>
        <v>1502.69</v>
      </c>
      <c r="H24" s="5"/>
    </row>
    <row r="25" spans="1:8" outlineLevel="1">
      <c r="A25" s="11" t="s">
        <v>16</v>
      </c>
      <c r="B25" s="11" t="s">
        <v>26</v>
      </c>
      <c r="C25" s="11"/>
      <c r="D25" s="11" t="b">
        <f>EXACT(G5,"Cost-based")</f>
        <v>1</v>
      </c>
      <c r="E25" s="11" t="s">
        <v>60</v>
      </c>
      <c r="F25" s="11" t="s">
        <v>16</v>
      </c>
      <c r="G25" s="20">
        <f>_xlfn.XLOOKUP(G19,'Emission Factors and Defaults'!B$3:B$27,'Emission Factors and Defaults'!C$3:C$27,"")</f>
        <v>73200</v>
      </c>
      <c r="H25" s="5"/>
    </row>
    <row r="26" spans="1:8" outlineLevel="1">
      <c r="A26" s="11" t="s">
        <v>16</v>
      </c>
      <c r="B26" s="11" t="s">
        <v>26</v>
      </c>
      <c r="C26" s="11"/>
      <c r="D26" s="11" t="b">
        <f>EXACT(G5,"Cost-based")</f>
        <v>1</v>
      </c>
      <c r="E26" s="11" t="s">
        <v>61</v>
      </c>
      <c r="F26" s="11" t="s">
        <v>16</v>
      </c>
      <c r="G26" s="20" t="str">
        <f>_xlfn.XLOOKUP(G19,'Emission Factors and Defaults'!B$30:B$55,'Emission Factors and Defaults'!C$30:C$55,"")</f>
        <v>3</v>
      </c>
      <c r="H26" s="5"/>
    </row>
    <row r="27" spans="1:8" outlineLevel="1">
      <c r="A27" s="11" t="s">
        <v>16</v>
      </c>
      <c r="B27" s="11" t="s">
        <v>26</v>
      </c>
      <c r="C27" s="11"/>
      <c r="D27" s="11" t="b">
        <f>EXACT(G5,"Cost-based")</f>
        <v>1</v>
      </c>
      <c r="E27" s="11" t="s">
        <v>62</v>
      </c>
      <c r="F27" s="11" t="s">
        <v>16</v>
      </c>
      <c r="G27" s="20">
        <f>_xlfn.XLOOKUP(G19,'Emission Factors and Defaults'!B$58:B$83,'Emission Factors and Defaults'!C$58:C$83,"")</f>
        <v>0.6</v>
      </c>
      <c r="H27" s="5"/>
    </row>
    <row r="28" spans="1:8" outlineLevel="1">
      <c r="A28" s="11" t="s">
        <v>16</v>
      </c>
      <c r="B28" s="11" t="s">
        <v>26</v>
      </c>
      <c r="C28" s="11"/>
      <c r="D28" s="11" t="b">
        <f>EXACT(G5,"Cost-based")</f>
        <v>1</v>
      </c>
      <c r="E28" s="11" t="s">
        <v>63</v>
      </c>
      <c r="F28" s="11" t="s">
        <v>16</v>
      </c>
      <c r="G28" s="22">
        <f>_xlfn.XLOOKUP(G19,'Emission Factors and Defaults'!B$87:B$111,'Emission Factors and Defaults'!D$87:D$111,"")</f>
        <v>3.5200000000000002E-5</v>
      </c>
      <c r="H28" s="5"/>
    </row>
    <row r="29" spans="1:8" outlineLevel="1">
      <c r="A29" s="11" t="s">
        <v>16</v>
      </c>
      <c r="B29" s="11" t="s">
        <v>26</v>
      </c>
      <c r="C29" s="11"/>
      <c r="D29" s="11" t="b">
        <f>EXACT(G5,"Cost-based")</f>
        <v>1</v>
      </c>
      <c r="E29" s="11" t="s">
        <v>64</v>
      </c>
      <c r="F29" s="11" t="s">
        <v>16</v>
      </c>
      <c r="G29" s="20">
        <f>_xlfn.XLOOKUP(G19,'Emission Factors and Defaults'!B$87:B$111,'Emission Factors and Defaults'!E$87:E$111,"")</f>
        <v>0.99</v>
      </c>
      <c r="H29" s="5"/>
    </row>
    <row r="30" spans="1:8" ht="28.8" outlineLevel="1">
      <c r="A30" s="11" t="s">
        <v>16</v>
      </c>
      <c r="B30" s="11" t="s">
        <v>26</v>
      </c>
      <c r="C30" s="11" t="s">
        <v>2</v>
      </c>
      <c r="D30" s="11" t="b">
        <f>EXACT(G5,"Cost-based")</f>
        <v>1</v>
      </c>
      <c r="E30" s="11" t="s">
        <v>65</v>
      </c>
      <c r="F30" s="11" t="s">
        <v>16</v>
      </c>
      <c r="G30" s="20">
        <f>EXACT(G5,"Cost-based")*(G22/G24)*G28*G25*G29</f>
        <v>8736.74208</v>
      </c>
      <c r="H30" s="5"/>
    </row>
    <row r="31" spans="1:8" ht="28.8" outlineLevel="1">
      <c r="A31" s="11" t="s">
        <v>16</v>
      </c>
      <c r="B31" s="11" t="s">
        <v>26</v>
      </c>
      <c r="C31" s="11" t="s">
        <v>2</v>
      </c>
      <c r="D31" s="11" t="b">
        <f>EXACT(G5,"Cost-based")</f>
        <v>1</v>
      </c>
      <c r="E31" s="11" t="s">
        <v>66</v>
      </c>
      <c r="F31" s="11" t="s">
        <v>16</v>
      </c>
      <c r="G31" s="23">
        <f>EXACT(G5,"Cost-based")*(G22/G24)*G28*G26</f>
        <v>0.36168</v>
      </c>
      <c r="H31" s="5"/>
    </row>
    <row r="32" spans="1:8" ht="28.8" outlineLevel="1">
      <c r="A32" s="11" t="s">
        <v>16</v>
      </c>
      <c r="B32" s="11" t="s">
        <v>26</v>
      </c>
      <c r="C32" s="11" t="s">
        <v>2</v>
      </c>
      <c r="D32" s="11" t="b">
        <f>EXACT(G5,"Cost-based")</f>
        <v>1</v>
      </c>
      <c r="E32" s="11" t="s">
        <v>67</v>
      </c>
      <c r="F32" s="11" t="s">
        <v>16</v>
      </c>
      <c r="G32" s="23">
        <f>EXACT(G5,"Cost-based")*(G22/G24)*G28*G27</f>
        <v>7.2335999999999998E-2</v>
      </c>
      <c r="H32" s="5"/>
    </row>
    <row r="33" spans="1:8" ht="28.8" outlineLevel="1">
      <c r="A33" s="11" t="s">
        <v>16</v>
      </c>
      <c r="B33" s="11" t="s">
        <v>26</v>
      </c>
      <c r="C33" s="11" t="s">
        <v>2</v>
      </c>
      <c r="D33" s="11" t="b">
        <f>EXACT(G5,"Cost-based")</f>
        <v>1</v>
      </c>
      <c r="E33" s="11" t="s">
        <v>68</v>
      </c>
      <c r="F33" s="11" t="s">
        <v>16</v>
      </c>
      <c r="G33" s="20">
        <f>G30+(G31*'Emission Factors and Defaults'!B$115)+(G32*'Emission Factors and Defaults'!B$116)</f>
        <v>8766.76152</v>
      </c>
      <c r="H33" s="5"/>
    </row>
  </sheetData>
  <mergeCells count="3">
    <mergeCell ref="A1:G1"/>
    <mergeCell ref="B2:G2"/>
    <mergeCell ref="B3:G3"/>
  </mergeCells>
  <phoneticPr fontId="12" type="noConversion"/>
  <dataValidations count="2">
    <dataValidation type="list" allowBlank="1" showInputMessage="1" showErrorMessage="1" sqref="B3:G3" xr:uid="{84D61415-77B2-8A4C-B49A-2FD1CEFDD604}">
      <formula1>"Verifiable Credentials,Encrypted Verifiable Credential,Sub-Schema"</formula1>
    </dataValidation>
    <dataValidation allowBlank="1" sqref="G20:G21" xr:uid="{67E1BEE6-F4B2-45B7-8F08-726740BBC43B}"/>
  </dataValidations>
  <hyperlinks>
    <hyperlink ref="C7" location="#'Fuel type (enum)'!A3" display="Fuel type (enum)" xr:uid="{8ADC7673-EAD2-44F1-8627-EDBF0D89307D}"/>
    <hyperlink ref="C19" location="'Fuel type by cost (enum)'!A1" display="Fuel type (enum)" xr:uid="{085EDB5D-1B4B-4F4B-8B9E-84C7C4584A6E}"/>
    <hyperlink ref="C23" location="'Fuel consumption (unit) (enum)'!A1" display="Fuel consumption (unit) (enum)" xr:uid="{E5949647-59AF-4F1B-86C8-379A720D37F9}"/>
    <hyperlink ref="C5" location="'Calculation methods (enum)'!A1" display="Calculation methods (enum)" xr:uid="{5BAC01A3-D9C9-462E-AA42-C09CE425E3C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216D3D97-3DF5-4A23-879A-97827F0732AC}">
          <x14:formula1>
            <xm:f>'Fuel consumption (unit) (enum)'!$A$3</xm:f>
          </x14:formula1>
          <xm:sqref>G23</xm:sqref>
        </x14:dataValidation>
        <x14:dataValidation type="list" allowBlank="1" xr:uid="{40A77727-65A8-43C5-A489-558BAE2BBA7D}">
          <x14:formula1>
            <xm:f>'Fuel type by cost (enum)'!$A$3:$A$5</xm:f>
          </x14:formula1>
          <xm:sqref>G19</xm:sqref>
        </x14:dataValidation>
        <x14:dataValidation type="list" allowBlank="1" showInputMessage="1" showErrorMessage="1" xr:uid="{01B712E5-8593-47C4-AF8A-82489DA6D7CF}">
          <x14:formula1>
            <xm:f>'Calculation methods (enum)'!$A$3:$A$4</xm:f>
          </x14:formula1>
          <xm:sqref>G5</xm:sqref>
        </x14:dataValidation>
        <x14:dataValidation type="list" allowBlank="1" xr:uid="{0410623C-6BEA-4565-8406-E388155DCD4A}">
          <x14:formula1>
            <xm:f>'Fuel type (enum)'!$A$3:$A$27</xm:f>
          </x14:formula1>
          <xm:sqref>G7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2D1C3-CB5D-4FDC-BCDA-4747FCC1CCB9}">
  <dimension ref="A1:Q116"/>
  <sheetViews>
    <sheetView topLeftCell="A62" workbookViewId="0">
      <selection activeCell="P95" sqref="P95"/>
    </sheetView>
  </sheetViews>
  <sheetFormatPr defaultColWidth="8.88671875" defaultRowHeight="14.4"/>
  <cols>
    <col min="1" max="1" width="11.44140625" customWidth="1"/>
    <col min="2" max="2" width="34.6640625" customWidth="1"/>
    <col min="3" max="3" width="30.88671875" customWidth="1"/>
    <col min="4" max="4" width="21.44140625" customWidth="1"/>
    <col min="5" max="5" width="22.6640625" customWidth="1"/>
    <col min="6" max="6" width="32.88671875" customWidth="1"/>
    <col min="7" max="7" width="26.88671875" customWidth="1"/>
    <col min="8" max="8" width="30" customWidth="1"/>
    <col min="9" max="9" width="28.77734375" customWidth="1"/>
    <col min="10" max="10" width="33.109375" customWidth="1"/>
    <col min="11" max="11" width="31.44140625" customWidth="1"/>
    <col min="12" max="16" width="29.88671875" bestFit="1" customWidth="1"/>
    <col min="17" max="17" width="39.109375" customWidth="1"/>
  </cols>
  <sheetData>
    <row r="1" spans="1:3" ht="18">
      <c r="A1" s="63" t="s">
        <v>72</v>
      </c>
      <c r="B1" s="64"/>
      <c r="C1" s="64"/>
    </row>
    <row r="2" spans="1:3" s="5" customFormat="1">
      <c r="A2" s="57"/>
      <c r="B2" s="5" t="s">
        <v>73</v>
      </c>
      <c r="C2" s="5" t="s">
        <v>74</v>
      </c>
    </row>
    <row r="3" spans="1:3">
      <c r="A3" s="60" t="s">
        <v>75</v>
      </c>
      <c r="B3" t="s">
        <v>76</v>
      </c>
      <c r="C3" s="12">
        <v>56100</v>
      </c>
    </row>
    <row r="4" spans="1:3">
      <c r="A4" s="61"/>
      <c r="B4" t="s">
        <v>77</v>
      </c>
      <c r="C4" s="12">
        <v>56100</v>
      </c>
    </row>
    <row r="5" spans="1:3">
      <c r="A5" s="62"/>
      <c r="B5" t="s">
        <v>78</v>
      </c>
      <c r="C5" s="12">
        <v>64000</v>
      </c>
    </row>
    <row r="6" spans="1:3" s="6" customFormat="1">
      <c r="A6" s="65" t="s">
        <v>79</v>
      </c>
      <c r="B6" s="6" t="s">
        <v>39</v>
      </c>
      <c r="C6" s="13">
        <v>71600</v>
      </c>
    </row>
    <row r="7" spans="1:3">
      <c r="A7" s="60"/>
      <c r="B7" t="s">
        <v>52</v>
      </c>
      <c r="C7" s="12">
        <v>73200</v>
      </c>
    </row>
    <row r="8" spans="1:3">
      <c r="A8" s="60"/>
      <c r="B8" t="s">
        <v>80</v>
      </c>
      <c r="C8" s="12">
        <v>73200</v>
      </c>
    </row>
    <row r="9" spans="1:3">
      <c r="A9" s="60"/>
      <c r="B9" t="s">
        <v>81</v>
      </c>
      <c r="C9" s="12">
        <v>75700</v>
      </c>
    </row>
    <row r="10" spans="1:3">
      <c r="A10" s="60"/>
      <c r="B10" t="s">
        <v>82</v>
      </c>
      <c r="C10" s="12">
        <v>78400</v>
      </c>
    </row>
    <row r="11" spans="1:3">
      <c r="A11" s="60"/>
      <c r="B11" t="s">
        <v>83</v>
      </c>
      <c r="C11" s="12">
        <v>80300</v>
      </c>
    </row>
    <row r="12" spans="1:3">
      <c r="A12" s="60"/>
      <c r="B12" t="s">
        <v>84</v>
      </c>
      <c r="C12" s="12">
        <v>70200</v>
      </c>
    </row>
    <row r="13" spans="1:3">
      <c r="A13" s="60"/>
      <c r="B13" t="s">
        <v>85</v>
      </c>
      <c r="C13" s="12">
        <v>70200</v>
      </c>
    </row>
    <row r="14" spans="1:3">
      <c r="A14" s="60"/>
      <c r="B14" t="s">
        <v>86</v>
      </c>
      <c r="C14" s="12">
        <v>73000</v>
      </c>
    </row>
    <row r="15" spans="1:3">
      <c r="A15" s="60"/>
      <c r="B15" t="s">
        <v>87</v>
      </c>
      <c r="C15" s="12">
        <v>78900</v>
      </c>
    </row>
    <row r="16" spans="1:3">
      <c r="A16" s="60"/>
      <c r="B16" t="s">
        <v>88</v>
      </c>
      <c r="C16" s="12">
        <v>95600</v>
      </c>
    </row>
    <row r="17" spans="1:3">
      <c r="A17" s="60"/>
      <c r="B17" t="s">
        <v>89</v>
      </c>
      <c r="C17" s="12">
        <v>73200</v>
      </c>
    </row>
    <row r="18" spans="1:3">
      <c r="A18" s="60"/>
      <c r="B18" t="s">
        <v>90</v>
      </c>
      <c r="C18" s="12">
        <v>73500</v>
      </c>
    </row>
    <row r="19" spans="1:3">
      <c r="A19" s="60"/>
      <c r="B19" t="s">
        <v>91</v>
      </c>
      <c r="C19" s="12">
        <v>79600</v>
      </c>
    </row>
    <row r="20" spans="1:3">
      <c r="A20" s="60"/>
      <c r="B20" t="s">
        <v>92</v>
      </c>
      <c r="C20" s="12">
        <v>64600</v>
      </c>
    </row>
    <row r="21" spans="1:3">
      <c r="A21" s="66"/>
      <c r="B21" t="s">
        <v>93</v>
      </c>
      <c r="C21" s="12">
        <v>66300</v>
      </c>
    </row>
    <row r="22" spans="1:3" s="6" customFormat="1">
      <c r="A22" s="65" t="s">
        <v>94</v>
      </c>
      <c r="B22" s="6" t="s">
        <v>95</v>
      </c>
      <c r="C22" s="13">
        <v>110600</v>
      </c>
    </row>
    <row r="23" spans="1:3">
      <c r="A23" s="60"/>
      <c r="B23" t="s">
        <v>96</v>
      </c>
      <c r="C23" s="12">
        <v>100400</v>
      </c>
    </row>
    <row r="24" spans="1:3">
      <c r="A24" s="60"/>
      <c r="B24" t="s">
        <v>97</v>
      </c>
      <c r="C24" s="12">
        <v>109600</v>
      </c>
    </row>
    <row r="25" spans="1:3">
      <c r="A25" s="60"/>
      <c r="B25" t="s">
        <v>98</v>
      </c>
      <c r="C25" s="12">
        <v>95100</v>
      </c>
    </row>
    <row r="26" spans="1:3">
      <c r="A26" s="60"/>
      <c r="B26" t="s">
        <v>99</v>
      </c>
      <c r="C26" s="12">
        <v>95100</v>
      </c>
    </row>
    <row r="27" spans="1:3">
      <c r="A27" s="60"/>
      <c r="B27" t="s">
        <v>100</v>
      </c>
      <c r="C27" s="12">
        <v>97000</v>
      </c>
    </row>
    <row r="28" spans="1:3" s="17" customFormat="1"/>
    <row r="29" spans="1:3" ht="18">
      <c r="A29" s="63" t="s">
        <v>101</v>
      </c>
      <c r="B29" s="63"/>
      <c r="C29" s="63"/>
    </row>
    <row r="30" spans="1:3">
      <c r="A30" s="5"/>
      <c r="B30" s="5" t="s">
        <v>73</v>
      </c>
      <c r="C30" s="5" t="s">
        <v>74</v>
      </c>
    </row>
    <row r="31" spans="1:3">
      <c r="A31" s="60" t="s">
        <v>75</v>
      </c>
      <c r="B31" t="s">
        <v>76</v>
      </c>
      <c r="C31" s="16" t="str">
        <f>IF(OR('Fixed Combustion_Streamlined'!G5="Energy",'Fixed Combustion_Streamlined'!G5="Manufacturing",'Fixed Combustion_Streamlined'!G5="Construction"),"1",
IF(OR('Fixed Combustion_Streamlined'!G5="Commercial",'Fixed Combustion_Streamlined'!G5="Public",'Fixed Combustion_Streamlined'!G5="Home",'Fixed Combustion_Streamlined'!G5="Others"),"5",""))</f>
        <v>1</v>
      </c>
    </row>
    <row r="32" spans="1:3">
      <c r="A32" s="61"/>
      <c r="B32" t="s">
        <v>77</v>
      </c>
      <c r="C32" s="16" t="str">
        <f>IF(OR('Fixed Combustion_Streamlined'!G5="Energy",'Fixed Combustion_Streamlined'!G5="Manufacturing",'Fixed Combustion_Streamlined'!G5="Construction"),"1",
IF(OR('Fixed Combustion_Streamlined'!G5="Commercial",'Fixed Combustion_Streamlined'!G5="Public",'Fixed Combustion_Streamlined'!G5="Home",'Fixed Combustion_Streamlined'!G5="Others"),"5",""))</f>
        <v>1</v>
      </c>
    </row>
    <row r="33" spans="1:4">
      <c r="A33" s="62"/>
      <c r="B33" t="s">
        <v>78</v>
      </c>
      <c r="C33" s="16" t="str">
        <f>IF(OR('Fixed Combustion_Streamlined'!G5="Energy",'Fixed Combustion_Streamlined'!G5="Manufacturing",'Fixed Combustion_Streamlined'!G5="Construction"),"1",
IF(OR('Fixed Combustion_Streamlined'!G5="Commercial",'Fixed Combustion_Streamlined'!G5="Public",'Fixed Combustion_Streamlined'!G5="Home",'Fixed Combustion_Streamlined'!G5="Others"),"5",""))</f>
        <v>1</v>
      </c>
      <c r="D33" s="15"/>
    </row>
    <row r="34" spans="1:4" s="6" customFormat="1">
      <c r="A34" s="65" t="s">
        <v>79</v>
      </c>
      <c r="B34" s="6" t="s">
        <v>39</v>
      </c>
      <c r="C34" s="7" t="str">
        <f>IF(OR('Fixed Combustion_Streamlined'!G5="Energy",'Fixed Combustion_Streamlined'!G5="Manufacturing",'Fixed Combustion_Streamlined'!G5="Construction"),"3",
IF(OR('Fixed Combustion_Streamlined'!G5="Commercial",'Fixed Combustion_Streamlined'!G5="Public",'Fixed Combustion_Streamlined'!G5="Home",'Fixed Combustion_Streamlined'!G5="Others"),"10",""))</f>
        <v>3</v>
      </c>
      <c r="D34"/>
    </row>
    <row r="35" spans="1:4">
      <c r="A35" s="60"/>
      <c r="B35" t="s">
        <v>52</v>
      </c>
      <c r="C35" s="8" t="str">
        <f>IF(OR('Fixed Combustion_Streamlined'!G5="Energy",'Fixed Combustion_Streamlined'!G5="Manufacturing",'Fixed Combustion_Streamlined'!G5="Construction"),"3",
IF(OR('Fixed Combustion_Streamlined'!G5="Commercial",'Fixed Combustion_Streamlined'!G5="Public",'Fixed Combustion_Streamlined'!G5="Home",'Fixed Combustion_Streamlined'!G5="Others"),"10",""))</f>
        <v>3</v>
      </c>
    </row>
    <row r="36" spans="1:4">
      <c r="A36" s="60"/>
      <c r="B36" t="s">
        <v>80</v>
      </c>
      <c r="C36" s="8" t="str">
        <f>IF(OR('Fixed Combustion_Streamlined'!G5="Energy",'Fixed Combustion_Streamlined'!G5="Manufacturing",'Fixed Combustion_Streamlined'!G5="Construction"),"3",
IF(OR('Fixed Combustion_Streamlined'!G5="Commercial",'Fixed Combustion_Streamlined'!G5="Public",'Fixed Combustion_Streamlined'!G5="Home",'Fixed Combustion_Streamlined'!G5="Others"),"10",""))</f>
        <v>3</v>
      </c>
    </row>
    <row r="37" spans="1:4">
      <c r="A37" s="60"/>
      <c r="B37" t="s">
        <v>81</v>
      </c>
      <c r="C37" s="8" t="str">
        <f>IF(OR('Fixed Combustion_Streamlined'!G5="Energy",'Fixed Combustion_Streamlined'!G5="Manufacturing",'Fixed Combustion_Streamlined'!G5="Construction"),"3",
IF(OR('Fixed Combustion_Streamlined'!G5="Commercial",'Fixed Combustion_Streamlined'!G5="Public",'Fixed Combustion_Streamlined'!G5="Home",'Fixed Combustion_Streamlined'!G5="Others"),"10",""))</f>
        <v>3</v>
      </c>
    </row>
    <row r="38" spans="1:4">
      <c r="A38" s="60"/>
      <c r="B38" t="s">
        <v>82</v>
      </c>
      <c r="C38" s="8" t="str">
        <f>IF(OR('Fixed Combustion_Streamlined'!G5="Energy",'Fixed Combustion_Streamlined'!G5="Manufacturing",'Fixed Combustion_Streamlined'!G5="Construction"),"3",
IF(OR('Fixed Combustion_Streamlined'!G5="Commercial",'Fixed Combustion_Streamlined'!G5="Public",'Fixed Combustion_Streamlined'!G5="Home",'Fixed Combustion_Streamlined'!G5="Others"),"10",""))</f>
        <v>3</v>
      </c>
    </row>
    <row r="39" spans="1:4">
      <c r="A39" s="60"/>
      <c r="B39" t="s">
        <v>83</v>
      </c>
      <c r="C39" s="8" t="str">
        <f>IF(OR('Fixed Combustion_Streamlined'!G5="Energy",'Fixed Combustion_Streamlined'!G5="Manufacturing",'Fixed Combustion_Streamlined'!G5="Construction"),"3",
IF(OR('Fixed Combustion_Streamlined'!G5="Commercial",'Fixed Combustion_Streamlined'!G5="Public",'Fixed Combustion_Streamlined'!G5="Home",'Fixed Combustion_Streamlined'!G5="Others"),"10",""))</f>
        <v>3</v>
      </c>
    </row>
    <row r="40" spans="1:4">
      <c r="A40" s="60"/>
      <c r="B40" t="s">
        <v>84</v>
      </c>
      <c r="C40" s="8" t="str">
        <f>IF(OR('Fixed Combustion_Streamlined'!G5="Energy",'Fixed Combustion_Streamlined'!G5="Manufacturing",'Fixed Combustion_Streamlined'!G5="Construction"),"3",
IF(OR('Fixed Combustion_Streamlined'!G5="Commercial",'Fixed Combustion_Streamlined'!G5="Public",'Fixed Combustion_Streamlined'!G5="Home",'Fixed Combustion_Streamlined'!G5="Others"),"10",""))</f>
        <v>3</v>
      </c>
    </row>
    <row r="41" spans="1:4">
      <c r="A41" s="60"/>
      <c r="B41" t="s">
        <v>85</v>
      </c>
      <c r="C41" s="8" t="str">
        <f>IF(OR('Fixed Combustion_Streamlined'!G5="Energy",'Fixed Combustion_Streamlined'!G5="Manufacturing",'Fixed Combustion_Streamlined'!G5="Construction"),"3",
IF(OR('Fixed Combustion_Streamlined'!G5="Commercial",'Fixed Combustion_Streamlined'!G5="Public",'Fixed Combustion_Streamlined'!G5="Home",'Fixed Combustion_Streamlined'!G5="Others"),"10",""))</f>
        <v>3</v>
      </c>
    </row>
    <row r="42" spans="1:4">
      <c r="A42" s="60"/>
      <c r="B42" t="s">
        <v>86</v>
      </c>
      <c r="C42" s="8" t="str">
        <f>IF(OR('Fixed Combustion_Streamlined'!G5="Energy",'Fixed Combustion_Streamlined'!G5="Manufacturing",'Fixed Combustion_Streamlined'!G5="Construction"),"3",
IF(OR('Fixed Combustion_Streamlined'!G5="Commercial",'Fixed Combustion_Streamlined'!G5="Public",'Fixed Combustion_Streamlined'!G5="Home",'Fixed Combustion_Streamlined'!G5="Others"),"10",""))</f>
        <v>3</v>
      </c>
    </row>
    <row r="43" spans="1:4">
      <c r="A43" s="60"/>
      <c r="B43" t="s">
        <v>87</v>
      </c>
      <c r="C43" s="8" t="str">
        <f>IF(OR('Fixed Combustion_Streamlined'!G5="Energy",'Fixed Combustion_Streamlined'!G5="Manufacturing",'Fixed Combustion_Streamlined'!G5="Construction"),"3",
IF(OR('Fixed Combustion_Streamlined'!G5="Commercial",'Fixed Combustion_Streamlined'!G5="Public",'Fixed Combustion_Streamlined'!G5="Home",'Fixed Combustion_Streamlined'!G5="Others"),"10",""))</f>
        <v>3</v>
      </c>
    </row>
    <row r="44" spans="1:4">
      <c r="A44" s="60"/>
      <c r="B44" t="s">
        <v>88</v>
      </c>
      <c r="C44" s="8" t="str">
        <f>IF(OR('Fixed Combustion_Streamlined'!G5="Energy",'Fixed Combustion_Streamlined'!G5="Manufacturing",'Fixed Combustion_Streamlined'!G5="Construction"),"3",
IF(OR('Fixed Combustion_Streamlined'!G5="Commercial",'Fixed Combustion_Streamlined'!G5="Public",'Fixed Combustion_Streamlined'!G5="Home",'Fixed Combustion_Streamlined'!G5="Others"),"10",""))</f>
        <v>3</v>
      </c>
    </row>
    <row r="45" spans="1:4">
      <c r="A45" s="60"/>
      <c r="B45" t="s">
        <v>89</v>
      </c>
      <c r="C45" s="8" t="str">
        <f>IF(OR('Fixed Combustion_Streamlined'!G5="Energy",'Fixed Combustion_Streamlined'!G5="Manufacturing",'Fixed Combustion_Streamlined'!G5="Construction"),"3",
IF(OR('Fixed Combustion_Streamlined'!G5="Commercial",'Fixed Combustion_Streamlined'!G5="Public",'Fixed Combustion_Streamlined'!G5="Home",'Fixed Combustion_Streamlined'!G5="Others"),"10",""))</f>
        <v>3</v>
      </c>
    </row>
    <row r="46" spans="1:4">
      <c r="A46" s="60"/>
      <c r="B46" t="s">
        <v>90</v>
      </c>
      <c r="C46" s="8" t="str">
        <f>IF(OR('Fixed Combustion_Streamlined'!G5="Energy",'Fixed Combustion_Streamlined'!G5="Manufacturing",'Fixed Combustion_Streamlined'!G5="Construction"),"3",
IF(OR('Fixed Combustion_Streamlined'!G5="Commercial",'Fixed Combustion_Streamlined'!G5="Public",'Fixed Combustion_Streamlined'!G5="Home",'Fixed Combustion_Streamlined'!G5="Others"),"10",""))</f>
        <v>3</v>
      </c>
    </row>
    <row r="47" spans="1:4">
      <c r="A47" s="60"/>
      <c r="B47" t="s">
        <v>91</v>
      </c>
      <c r="C47" s="8" t="str">
        <f>IF(OR('Fixed Combustion_Streamlined'!G5="Energy",'Fixed Combustion_Streamlined'!G5="Manufacturing",'Fixed Combustion_Streamlined'!G5="Construction"),"3",
IF(OR('Fixed Combustion_Streamlined'!G5="Commercial",'Fixed Combustion_Streamlined'!G5="Public",'Fixed Combustion_Streamlined'!G5="Home",'Fixed Combustion_Streamlined'!G5="Others"),"10",""))</f>
        <v>3</v>
      </c>
    </row>
    <row r="48" spans="1:4">
      <c r="A48" s="60"/>
      <c r="B48" t="s">
        <v>92</v>
      </c>
      <c r="C48" s="8" t="str">
        <f>IF(OR('Fixed Combustion_Streamlined'!G5="Energy",'Fixed Combustion_Streamlined'!G5="Manufacturing",'Fixed Combustion_Streamlined'!G5="Construction"),"1",
IF(OR('Fixed Combustion_Streamlined'!G5="Commercial",'Fixed Combustion_Streamlined'!G5="Public",'Fixed Combustion_Streamlined'!G5="Home",'Fixed Combustion_Streamlined'!G5="Others"),"5",""))</f>
        <v>1</v>
      </c>
    </row>
    <row r="49" spans="1:3">
      <c r="A49" s="66"/>
      <c r="B49" t="s">
        <v>93</v>
      </c>
      <c r="C49" s="8" t="str">
        <f>IF(OR('Fixed Combustion_Streamlined'!G5="Energy",'Fixed Combustion_Streamlined'!G5="Manufacturing",'Fixed Combustion_Streamlined'!G5="Construction"),"1",
IF(OR('Fixed Combustion_Streamlined'!G5="Commercial",'Fixed Combustion_Streamlined'!G5="Public",'Fixed Combustion_Streamlined'!G5="Home",'Fixed Combustion_Streamlined'!G5="Others"),"5",""))</f>
        <v>1</v>
      </c>
    </row>
    <row r="50" spans="1:3" s="6" customFormat="1">
      <c r="A50" s="65" t="s">
        <v>94</v>
      </c>
      <c r="B50" s="6" t="s">
        <v>95</v>
      </c>
      <c r="C50" s="7" t="str">
        <f>IF('Fixed Combustion_Streamlined'!G5="Energy","1",
IF(OR('Fixed Combustion_Streamlined'!G5="Manufacturing",'Fixed Combustion_Streamlined'!G5="Construction",'Fixed Combustion_Streamlined'!G5="Commercial",'Fixed Combustion_Streamlined'!G5="Public"),"10",
IF(OR('Fixed Combustion_Streamlined'!G5="Home",'Fixed Combustion_Streamlined'!G5="Others"),"300","")))</f>
        <v>10</v>
      </c>
    </row>
    <row r="51" spans="1:3">
      <c r="A51" s="60"/>
      <c r="B51" t="s">
        <v>96</v>
      </c>
      <c r="C51" s="8" t="str">
        <f>IF('Fixed Combustion_Streamlined'!G5="Energy","1",
IF(OR('Fixed Combustion_Streamlined'!G5="Manufacturing",'Fixed Combustion_Streamlined'!G5="Construction",'Fixed Combustion_Streamlined'!G5="Commercial",'Fixed Combustion_Streamlined'!G5="Public"),"10",
IF(OR('Fixed Combustion_Streamlined'!G5="Home",'Fixed Combustion_Streamlined'!G5="Others"),"300","")))</f>
        <v>10</v>
      </c>
    </row>
    <row r="52" spans="1:3">
      <c r="A52" s="60"/>
      <c r="B52" t="s">
        <v>97</v>
      </c>
      <c r="C52" s="8" t="str">
        <f>IF('Fixed Combustion_Streamlined'!G5="Energy","1",
IF(OR('Fixed Combustion_Streamlined'!G5="Manufacturing",'Fixed Combustion_Streamlined'!G5="Construction",'Fixed Combustion_Streamlined'!G5="Commercial",'Fixed Combustion_Streamlined'!G5="Public"),"10",
IF(OR('Fixed Combustion_Streamlined'!G5="Home",'Fixed Combustion_Streamlined'!G5="Others"),"300","")))</f>
        <v>10</v>
      </c>
    </row>
    <row r="53" spans="1:3">
      <c r="A53" s="60"/>
      <c r="B53" t="s">
        <v>98</v>
      </c>
      <c r="C53" s="8" t="str">
        <f>IF('Fixed Combustion_Streamlined'!G5="Energy","1",
IF(OR('Fixed Combustion_Streamlined'!G5="Manufacturing",'Fixed Combustion_Streamlined'!G5="Construction",'Fixed Combustion_Streamlined'!G5="Commercial",'Fixed Combustion_Streamlined'!G5="Public"),"10",
IF(OR('Fixed Combustion_Streamlined'!G5="Home",'Fixed Combustion_Streamlined'!G5="Others"),"300","")))</f>
        <v>10</v>
      </c>
    </row>
    <row r="54" spans="1:3">
      <c r="A54" s="60"/>
      <c r="B54" t="s">
        <v>99</v>
      </c>
      <c r="C54" s="8" t="str">
        <f>IF('Fixed Combustion_Streamlined'!G5="Energy","1",
IF(OR('Fixed Combustion_Streamlined'!G5="Manufacturing",'Fixed Combustion_Streamlined'!G5="Construction",'Fixed Combustion_Streamlined'!G5="Commercial",'Fixed Combustion_Streamlined'!G5="Public"),"10",
IF(OR('Fixed Combustion_Streamlined'!G5="Home",'Fixed Combustion_Streamlined'!G5="Others"),"300","")))</f>
        <v>10</v>
      </c>
    </row>
    <row r="55" spans="1:3">
      <c r="A55" s="60"/>
      <c r="B55" t="s">
        <v>100</v>
      </c>
      <c r="C55" s="8" t="str">
        <f>IF('Fixed Combustion_Streamlined'!G5="Energy","1",
IF(OR('Fixed Combustion_Streamlined'!G5="Manufacturing",'Fixed Combustion_Streamlined'!G5="Construction",'Fixed Combustion_Streamlined'!G5="Commercial",'Fixed Combustion_Streamlined'!G5="Public"),"10",
IF(OR('Fixed Combustion_Streamlined'!G5="Home",'Fixed Combustion_Streamlined'!G5="Others"),"300","")))</f>
        <v>10</v>
      </c>
    </row>
    <row r="56" spans="1:3" s="17" customFormat="1"/>
    <row r="57" spans="1:3" ht="18">
      <c r="A57" s="63" t="s">
        <v>102</v>
      </c>
      <c r="B57" s="63"/>
      <c r="C57" s="63"/>
    </row>
    <row r="58" spans="1:3">
      <c r="A58" s="5"/>
      <c r="B58" s="5" t="s">
        <v>73</v>
      </c>
      <c r="C58" s="5" t="s">
        <v>74</v>
      </c>
    </row>
    <row r="59" spans="1:3">
      <c r="A59" s="60" t="s">
        <v>75</v>
      </c>
      <c r="B59" t="s">
        <v>76</v>
      </c>
      <c r="C59" s="12">
        <v>0.1</v>
      </c>
    </row>
    <row r="60" spans="1:3">
      <c r="A60" s="61"/>
      <c r="B60" t="s">
        <v>77</v>
      </c>
      <c r="C60" s="12">
        <v>0.1</v>
      </c>
    </row>
    <row r="61" spans="1:3">
      <c r="A61" s="62"/>
      <c r="B61" t="s">
        <v>78</v>
      </c>
      <c r="C61" s="12">
        <v>0.1</v>
      </c>
    </row>
    <row r="62" spans="1:3" s="6" customFormat="1">
      <c r="A62" s="65" t="s">
        <v>79</v>
      </c>
      <c r="B62" s="6" t="s">
        <v>39</v>
      </c>
      <c r="C62" s="13">
        <v>0.6</v>
      </c>
    </row>
    <row r="63" spans="1:3">
      <c r="A63" s="60"/>
      <c r="B63" t="s">
        <v>52</v>
      </c>
      <c r="C63" s="12">
        <v>0.6</v>
      </c>
    </row>
    <row r="64" spans="1:3">
      <c r="A64" s="60"/>
      <c r="B64" t="s">
        <v>80</v>
      </c>
      <c r="C64" s="12">
        <v>0.6</v>
      </c>
    </row>
    <row r="65" spans="1:3">
      <c r="A65" s="60"/>
      <c r="B65" t="s">
        <v>81</v>
      </c>
      <c r="C65" s="12">
        <v>0.6</v>
      </c>
    </row>
    <row r="66" spans="1:3">
      <c r="A66" s="60"/>
      <c r="B66" t="s">
        <v>82</v>
      </c>
      <c r="C66" s="12">
        <v>0.6</v>
      </c>
    </row>
    <row r="67" spans="1:3">
      <c r="A67" s="60"/>
      <c r="B67" t="s">
        <v>83</v>
      </c>
      <c r="C67" s="12">
        <v>0.6</v>
      </c>
    </row>
    <row r="68" spans="1:3">
      <c r="A68" s="60"/>
      <c r="B68" t="s">
        <v>84</v>
      </c>
      <c r="C68" s="12">
        <v>0.6</v>
      </c>
    </row>
    <row r="69" spans="1:3">
      <c r="A69" s="60"/>
      <c r="B69" t="s">
        <v>85</v>
      </c>
      <c r="C69" s="12">
        <v>0.6</v>
      </c>
    </row>
    <row r="70" spans="1:3">
      <c r="A70" s="60"/>
      <c r="B70" t="s">
        <v>86</v>
      </c>
      <c r="C70" s="12">
        <v>0.6</v>
      </c>
    </row>
    <row r="71" spans="1:3">
      <c r="A71" s="60"/>
      <c r="B71" t="s">
        <v>87</v>
      </c>
      <c r="C71" s="12">
        <v>0.6</v>
      </c>
    </row>
    <row r="72" spans="1:3">
      <c r="A72" s="60"/>
      <c r="B72" t="s">
        <v>88</v>
      </c>
      <c r="C72" s="12">
        <v>0.6</v>
      </c>
    </row>
    <row r="73" spans="1:3">
      <c r="A73" s="60"/>
      <c r="B73" t="s">
        <v>89</v>
      </c>
      <c r="C73" s="12">
        <v>0.6</v>
      </c>
    </row>
    <row r="74" spans="1:3">
      <c r="A74" s="60"/>
      <c r="B74" t="s">
        <v>90</v>
      </c>
      <c r="C74" s="12">
        <v>0.6</v>
      </c>
    </row>
    <row r="75" spans="1:3">
      <c r="A75" s="60"/>
      <c r="B75" t="s">
        <v>91</v>
      </c>
      <c r="C75" s="12">
        <v>0.6</v>
      </c>
    </row>
    <row r="76" spans="1:3">
      <c r="A76" s="60"/>
      <c r="B76" t="s">
        <v>92</v>
      </c>
      <c r="C76" s="12">
        <v>0.1</v>
      </c>
    </row>
    <row r="77" spans="1:3">
      <c r="A77" s="66"/>
      <c r="B77" t="s">
        <v>93</v>
      </c>
      <c r="C77" s="12">
        <v>0.1</v>
      </c>
    </row>
    <row r="78" spans="1:3" s="6" customFormat="1">
      <c r="A78" s="65" t="s">
        <v>94</v>
      </c>
      <c r="B78" s="6" t="s">
        <v>95</v>
      </c>
      <c r="C78" s="13">
        <v>1.5</v>
      </c>
    </row>
    <row r="79" spans="1:3">
      <c r="A79" s="60"/>
      <c r="B79" t="s">
        <v>96</v>
      </c>
      <c r="C79" s="12">
        <v>1.5</v>
      </c>
    </row>
    <row r="80" spans="1:3">
      <c r="A80" s="60"/>
      <c r="B80" t="s">
        <v>97</v>
      </c>
      <c r="C80" s="12">
        <v>1.5</v>
      </c>
    </row>
    <row r="81" spans="1:17">
      <c r="A81" s="60"/>
      <c r="B81" t="s">
        <v>98</v>
      </c>
      <c r="C81" s="12">
        <v>1.5</v>
      </c>
    </row>
    <row r="82" spans="1:17">
      <c r="A82" s="60"/>
      <c r="B82" t="s">
        <v>99</v>
      </c>
      <c r="C82" s="12">
        <v>1.5</v>
      </c>
    </row>
    <row r="83" spans="1:17">
      <c r="A83" s="60"/>
      <c r="B83" t="s">
        <v>100</v>
      </c>
      <c r="C83" s="12">
        <v>1.5</v>
      </c>
    </row>
    <row r="84" spans="1:17" s="17" customFormat="1"/>
    <row r="85" spans="1:17" ht="18">
      <c r="A85" s="63" t="s">
        <v>103</v>
      </c>
      <c r="B85" s="64"/>
      <c r="C85" s="64"/>
      <c r="F85" s="52" t="s">
        <v>104</v>
      </c>
      <c r="G85" s="52" t="s">
        <v>105</v>
      </c>
      <c r="H85" s="52" t="s">
        <v>106</v>
      </c>
      <c r="I85" s="52" t="s">
        <v>107</v>
      </c>
      <c r="J85" s="52" t="s">
        <v>108</v>
      </c>
      <c r="K85" s="52" t="s">
        <v>109</v>
      </c>
      <c r="L85" t="s">
        <v>110</v>
      </c>
      <c r="M85" t="s">
        <v>111</v>
      </c>
      <c r="N85" t="s">
        <v>112</v>
      </c>
      <c r="O85" t="s">
        <v>113</v>
      </c>
      <c r="P85" t="s">
        <v>114</v>
      </c>
      <c r="Q85" s="52" t="s">
        <v>115</v>
      </c>
    </row>
    <row r="86" spans="1:17" ht="24.75" customHeight="1">
      <c r="A86" s="57"/>
      <c r="B86" s="5" t="s">
        <v>73</v>
      </c>
      <c r="C86" s="5" t="s">
        <v>41</v>
      </c>
      <c r="D86" s="5" t="s">
        <v>116</v>
      </c>
      <c r="E86" s="5" t="s">
        <v>117</v>
      </c>
      <c r="F86" s="51" t="s">
        <v>118</v>
      </c>
      <c r="G86" s="51">
        <v>2024</v>
      </c>
      <c r="H86" s="51">
        <v>2023</v>
      </c>
      <c r="I86" s="51">
        <v>2022</v>
      </c>
      <c r="J86" s="51">
        <v>2021</v>
      </c>
      <c r="K86" s="51">
        <v>2020</v>
      </c>
      <c r="L86" s="44">
        <v>2019</v>
      </c>
      <c r="M86" s="44">
        <v>2018</v>
      </c>
      <c r="N86" s="44">
        <v>2017</v>
      </c>
      <c r="O86" s="44">
        <v>2016</v>
      </c>
      <c r="P86" s="44">
        <v>2015</v>
      </c>
      <c r="Q86" s="51" t="s">
        <v>119</v>
      </c>
    </row>
    <row r="87" spans="1:17">
      <c r="A87" s="60" t="s">
        <v>75</v>
      </c>
      <c r="B87" t="s">
        <v>76</v>
      </c>
      <c r="C87" t="s">
        <v>120</v>
      </c>
      <c r="D87">
        <f>49.4/1000000</f>
        <v>4.9400000000000001E-5</v>
      </c>
      <c r="E87">
        <v>0.995</v>
      </c>
    </row>
    <row r="88" spans="1:17">
      <c r="A88" s="61"/>
      <c r="B88" t="s">
        <v>77</v>
      </c>
      <c r="C88" t="s">
        <v>121</v>
      </c>
      <c r="D88">
        <f>38.9/1000000</f>
        <v>3.8899999999999997E-5</v>
      </c>
      <c r="E88">
        <v>0.995</v>
      </c>
    </row>
    <row r="89" spans="1:17" s="15" customFormat="1">
      <c r="A89" s="62"/>
      <c r="B89" s="15" t="s">
        <v>78</v>
      </c>
      <c r="C89" s="15" t="s">
        <v>121</v>
      </c>
      <c r="D89" s="15">
        <f>58.4/1000000</f>
        <v>5.8399999999999997E-5</v>
      </c>
      <c r="E89" s="15">
        <v>0.995</v>
      </c>
      <c r="G89"/>
    </row>
    <row r="90" spans="1:17">
      <c r="A90" s="65" t="s">
        <v>79</v>
      </c>
      <c r="B90" t="s">
        <v>39</v>
      </c>
      <c r="C90" t="s">
        <v>58</v>
      </c>
      <c r="D90">
        <v>3.04E-5</v>
      </c>
      <c r="E90">
        <v>0.99</v>
      </c>
      <c r="F90">
        <v>1646.71</v>
      </c>
      <c r="G90">
        <v>1646.71</v>
      </c>
      <c r="H90">
        <v>1642.98</v>
      </c>
      <c r="I90">
        <v>1812.79</v>
      </c>
      <c r="J90">
        <v>1590.56</v>
      </c>
      <c r="K90">
        <v>1381.39</v>
      </c>
      <c r="L90">
        <v>1472.44</v>
      </c>
      <c r="M90">
        <v>1581.37</v>
      </c>
      <c r="N90">
        <v>1491.3</v>
      </c>
      <c r="O90">
        <v>1402.64</v>
      </c>
      <c r="P90">
        <v>1510.4</v>
      </c>
      <c r="Q90">
        <v>1510.4</v>
      </c>
    </row>
    <row r="91" spans="1:17">
      <c r="A91" s="60"/>
      <c r="B91" t="s">
        <v>52</v>
      </c>
      <c r="C91" t="s">
        <v>58</v>
      </c>
      <c r="D91">
        <v>3.5200000000000002E-5</v>
      </c>
      <c r="E91">
        <v>0.99</v>
      </c>
      <c r="F91">
        <v>1502.69</v>
      </c>
      <c r="G91">
        <v>1502.69</v>
      </c>
      <c r="H91">
        <v>1558.26</v>
      </c>
      <c r="I91">
        <v>1842.89</v>
      </c>
      <c r="J91">
        <v>1391.4</v>
      </c>
      <c r="K91">
        <v>1189.6500000000001</v>
      </c>
      <c r="L91">
        <v>1340.52</v>
      </c>
      <c r="M91">
        <v>1391.9</v>
      </c>
      <c r="N91">
        <v>1282.53</v>
      </c>
      <c r="O91">
        <v>1182.54</v>
      </c>
      <c r="P91">
        <v>1299.57</v>
      </c>
      <c r="Q91">
        <v>1299.57</v>
      </c>
    </row>
    <row r="92" spans="1:17">
      <c r="A92" s="60"/>
      <c r="B92" t="s">
        <v>80</v>
      </c>
      <c r="C92" t="s">
        <v>58</v>
      </c>
      <c r="D92">
        <v>3.4200000000000005E-5</v>
      </c>
      <c r="E92">
        <v>0.99</v>
      </c>
      <c r="F92">
        <v>1344.79</v>
      </c>
      <c r="G92">
        <v>1344.79</v>
      </c>
      <c r="H92">
        <v>1403.03</v>
      </c>
      <c r="I92">
        <v>1473.94</v>
      </c>
      <c r="J92">
        <v>946.82</v>
      </c>
      <c r="K92">
        <v>853.8</v>
      </c>
      <c r="L92">
        <v>961.66</v>
      </c>
      <c r="M92">
        <v>942.34</v>
      </c>
      <c r="N92">
        <v>853.08</v>
      </c>
      <c r="O92">
        <v>784.48</v>
      </c>
      <c r="P92">
        <v>947.39</v>
      </c>
      <c r="Q92">
        <v>947.39</v>
      </c>
    </row>
    <row r="93" spans="1:17">
      <c r="A93" s="60"/>
      <c r="B93" t="s">
        <v>81</v>
      </c>
      <c r="C93" t="s">
        <v>58</v>
      </c>
      <c r="D93">
        <v>3.6400000000000004E-5</v>
      </c>
      <c r="E93">
        <v>0.99</v>
      </c>
    </row>
    <row r="94" spans="1:17">
      <c r="A94" s="60"/>
      <c r="B94" t="s">
        <v>82</v>
      </c>
      <c r="C94" t="s">
        <v>58</v>
      </c>
      <c r="D94">
        <v>3.8000000000000002E-5</v>
      </c>
      <c r="E94">
        <v>0.99</v>
      </c>
    </row>
    <row r="95" spans="1:17">
      <c r="A95" s="60"/>
      <c r="B95" t="s">
        <v>83</v>
      </c>
      <c r="C95" t="s">
        <v>58</v>
      </c>
      <c r="D95">
        <v>3.9199999999999997E-5</v>
      </c>
      <c r="E95">
        <v>0.99</v>
      </c>
    </row>
    <row r="96" spans="1:17">
      <c r="A96" s="60"/>
      <c r="B96" t="s">
        <v>84</v>
      </c>
      <c r="C96" t="s">
        <v>58</v>
      </c>
      <c r="D96">
        <v>2.9899999999999998E-5</v>
      </c>
      <c r="E96">
        <v>0.99</v>
      </c>
    </row>
    <row r="97" spans="1:5">
      <c r="A97" s="60"/>
      <c r="B97" t="s">
        <v>85</v>
      </c>
      <c r="C97" t="s">
        <v>58</v>
      </c>
      <c r="D97">
        <v>3.0300000000000001E-5</v>
      </c>
      <c r="E97">
        <v>0.99</v>
      </c>
    </row>
    <row r="98" spans="1:5">
      <c r="A98" s="60"/>
      <c r="B98" t="s">
        <v>86</v>
      </c>
      <c r="C98" t="s">
        <v>58</v>
      </c>
      <c r="D98">
        <v>3.3899999999999997E-5</v>
      </c>
      <c r="E98">
        <v>0.99</v>
      </c>
    </row>
    <row r="99" spans="1:5">
      <c r="A99" s="60"/>
      <c r="B99" t="s">
        <v>87</v>
      </c>
      <c r="C99" t="s">
        <v>120</v>
      </c>
      <c r="D99">
        <v>3.9199999999999997E-5</v>
      </c>
      <c r="E99">
        <v>0.99</v>
      </c>
    </row>
    <row r="100" spans="1:5">
      <c r="A100" s="60"/>
      <c r="B100" t="s">
        <v>88</v>
      </c>
      <c r="C100" t="s">
        <v>120</v>
      </c>
      <c r="D100">
        <v>3.4200000000000005E-5</v>
      </c>
      <c r="E100">
        <v>0.99</v>
      </c>
    </row>
    <row r="101" spans="1:5">
      <c r="A101" s="60"/>
      <c r="B101" t="s">
        <v>89</v>
      </c>
      <c r="C101" t="s">
        <v>58</v>
      </c>
      <c r="D101">
        <v>3.7299999999999999E-5</v>
      </c>
      <c r="E101">
        <v>0.99</v>
      </c>
    </row>
    <row r="102" spans="1:5">
      <c r="A102" s="60"/>
      <c r="B102" t="s">
        <v>90</v>
      </c>
      <c r="C102" t="s">
        <v>58</v>
      </c>
      <c r="D102">
        <v>3.4600000000000001E-5</v>
      </c>
      <c r="E102">
        <v>0.99</v>
      </c>
    </row>
    <row r="103" spans="1:5">
      <c r="A103" s="60"/>
      <c r="B103" t="s">
        <v>91</v>
      </c>
      <c r="C103" t="s">
        <v>58</v>
      </c>
      <c r="D103">
        <v>3.7699999999999995E-5</v>
      </c>
      <c r="E103">
        <v>0.99</v>
      </c>
    </row>
    <row r="104" spans="1:5">
      <c r="A104" s="60"/>
      <c r="B104" t="s">
        <v>92</v>
      </c>
      <c r="C104" t="s">
        <v>120</v>
      </c>
      <c r="D104">
        <v>4.6300000000000001E-5</v>
      </c>
      <c r="E104">
        <v>0.99</v>
      </c>
    </row>
    <row r="105" spans="1:5">
      <c r="A105" s="66"/>
      <c r="B105" t="s">
        <v>93</v>
      </c>
      <c r="C105" t="s">
        <v>120</v>
      </c>
      <c r="D105">
        <v>4.57E-5</v>
      </c>
      <c r="E105">
        <v>0.99</v>
      </c>
    </row>
    <row r="106" spans="1:5" s="6" customFormat="1">
      <c r="A106" s="65" t="s">
        <v>94</v>
      </c>
      <c r="B106" s="6" t="s">
        <v>95</v>
      </c>
      <c r="C106" s="6" t="s">
        <v>120</v>
      </c>
      <c r="D106" s="6">
        <v>1.9399999999999997E-5</v>
      </c>
      <c r="E106" s="7">
        <f>IF('Fixed Combustion_Streamlined'!G5="Energy",0.99,0.98)</f>
        <v>0.98</v>
      </c>
    </row>
    <row r="107" spans="1:5">
      <c r="A107" s="60"/>
      <c r="B107" t="s">
        <v>96</v>
      </c>
      <c r="C107" t="s">
        <v>120</v>
      </c>
      <c r="D107">
        <v>2.05E-5</v>
      </c>
      <c r="E107" s="8">
        <f>IF('Fixed Combustion_Streamlined'!G5="Energy",0.99,0.98)</f>
        <v>0.98</v>
      </c>
    </row>
    <row r="108" spans="1:5">
      <c r="A108" s="60"/>
      <c r="B108" t="s">
        <v>97</v>
      </c>
      <c r="C108" t="s">
        <v>120</v>
      </c>
      <c r="D108">
        <v>2.4700000000000001E-5</v>
      </c>
      <c r="E108" s="8">
        <f>IF('Fixed Combustion_Streamlined'!G5="Energy",0.99,0.98)</f>
        <v>0.98</v>
      </c>
    </row>
    <row r="109" spans="1:5">
      <c r="A109" s="60"/>
      <c r="B109" t="s">
        <v>98</v>
      </c>
      <c r="C109" t="s">
        <v>120</v>
      </c>
      <c r="D109">
        <v>2.37E-5</v>
      </c>
      <c r="E109" s="8">
        <f>IF('Fixed Combustion_Streamlined'!G5="Energy",0.99,0.98)</f>
        <v>0.98</v>
      </c>
    </row>
    <row r="110" spans="1:5">
      <c r="A110" s="60"/>
      <c r="B110" t="s">
        <v>99</v>
      </c>
      <c r="C110" t="s">
        <v>120</v>
      </c>
      <c r="D110">
        <v>2.8E-5</v>
      </c>
      <c r="E110" s="8">
        <f>IF('Fixed Combustion_Streamlined'!G5="Energy",0.99,0.98)</f>
        <v>0.98</v>
      </c>
    </row>
    <row r="111" spans="1:5">
      <c r="A111" s="60"/>
      <c r="B111" t="s">
        <v>100</v>
      </c>
      <c r="C111" t="s">
        <v>120</v>
      </c>
      <c r="D111">
        <v>1.9899999999999999E-5</v>
      </c>
      <c r="E111" s="8">
        <f>IF('Fixed Combustion_Streamlined'!G5="Energy",0.99,0.98)</f>
        <v>0.98</v>
      </c>
    </row>
    <row r="112" spans="1:5" s="17" customFormat="1"/>
    <row r="113" spans="1:3" ht="18">
      <c r="A113" s="63" t="s">
        <v>122</v>
      </c>
      <c r="B113" s="63"/>
      <c r="C113" s="63"/>
    </row>
    <row r="114" spans="1:3">
      <c r="A114" t="s">
        <v>123</v>
      </c>
      <c r="B114" s="35">
        <v>1</v>
      </c>
    </row>
    <row r="115" spans="1:3">
      <c r="A115" t="s">
        <v>124</v>
      </c>
      <c r="B115" s="35">
        <v>21</v>
      </c>
    </row>
    <row r="116" spans="1:3">
      <c r="A116" t="s">
        <v>125</v>
      </c>
      <c r="B116" s="35">
        <v>310</v>
      </c>
    </row>
  </sheetData>
  <mergeCells count="17">
    <mergeCell ref="A50:A55"/>
    <mergeCell ref="A113:C113"/>
    <mergeCell ref="A57:C57"/>
    <mergeCell ref="A59:A61"/>
    <mergeCell ref="A62:A77"/>
    <mergeCell ref="A78:A83"/>
    <mergeCell ref="A85:C85"/>
    <mergeCell ref="A87:A89"/>
    <mergeCell ref="A90:A105"/>
    <mergeCell ref="A106:A111"/>
    <mergeCell ref="A3:A5"/>
    <mergeCell ref="A1:C1"/>
    <mergeCell ref="A29:C29"/>
    <mergeCell ref="A31:A33"/>
    <mergeCell ref="A34:A49"/>
    <mergeCell ref="A6:A21"/>
    <mergeCell ref="A22:A27"/>
  </mergeCells>
  <phoneticPr fontId="8" type="noConversion"/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687FC-E902-E840-AB15-762B62C7F0C8}">
  <sheetPr>
    <outlinePr summaryBelow="0" summaryRight="0"/>
  </sheetPr>
  <dimension ref="A1:B3"/>
  <sheetViews>
    <sheetView workbookViewId="0"/>
  </sheetViews>
  <sheetFormatPr defaultColWidth="8.88671875" defaultRowHeight="14.4"/>
  <cols>
    <col min="1" max="1" width="30" customWidth="1"/>
    <col min="2" max="2" width="50" customWidth="1"/>
  </cols>
  <sheetData>
    <row r="1" spans="1:2" ht="18">
      <c r="A1" s="3" t="s">
        <v>126</v>
      </c>
      <c r="B1" s="4" t="s">
        <v>0</v>
      </c>
    </row>
    <row r="2" spans="1:2" ht="18">
      <c r="A2" s="3" t="s">
        <v>127</v>
      </c>
      <c r="B2" s="4" t="s">
        <v>41</v>
      </c>
    </row>
    <row r="3" spans="1:2">
      <c r="A3" s="31" t="s">
        <v>58</v>
      </c>
    </row>
  </sheetData>
  <phoneticPr fontId="12" type="noConversion"/>
  <pageMargins left="0.7" right="0.7" top="0.75" bottom="0.75" header="0.3" footer="0.3"/>
  <pageSetup orientation="portrait" horizontalDpi="4294967295" verticalDpi="429496729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25365-0155-4E15-81AB-C0C8BC5239F6}">
  <dimension ref="A1:B4"/>
  <sheetViews>
    <sheetView workbookViewId="0"/>
  </sheetViews>
  <sheetFormatPr defaultColWidth="8.88671875" defaultRowHeight="14.4"/>
  <cols>
    <col min="1" max="1" width="30" customWidth="1"/>
    <col min="2" max="2" width="50" customWidth="1"/>
  </cols>
  <sheetData>
    <row r="1" spans="1:2" ht="18">
      <c r="A1" s="3" t="s">
        <v>126</v>
      </c>
      <c r="B1" s="4" t="s">
        <v>0</v>
      </c>
    </row>
    <row r="2" spans="1:2" ht="18">
      <c r="A2" s="3" t="s">
        <v>127</v>
      </c>
      <c r="B2" s="4" t="s">
        <v>19</v>
      </c>
    </row>
    <row r="3" spans="1:2">
      <c r="A3" t="s">
        <v>12</v>
      </c>
    </row>
    <row r="4" spans="1:2">
      <c r="A4" t="s">
        <v>16</v>
      </c>
    </row>
  </sheetData>
  <phoneticPr fontId="1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F3497-553B-4C98-93ED-79BB98E86FFD}">
  <dimension ref="A1:B4"/>
  <sheetViews>
    <sheetView workbookViewId="0"/>
  </sheetViews>
  <sheetFormatPr defaultColWidth="8.88671875" defaultRowHeight="14.4"/>
  <cols>
    <col min="1" max="1" width="30" customWidth="1"/>
    <col min="2" max="2" width="50" customWidth="1"/>
  </cols>
  <sheetData>
    <row r="1" spans="1:2" ht="18">
      <c r="A1" s="3" t="s">
        <v>126</v>
      </c>
      <c r="B1" s="4" t="s">
        <v>0</v>
      </c>
    </row>
    <row r="2" spans="1:2" ht="18">
      <c r="A2" s="3" t="s">
        <v>127</v>
      </c>
      <c r="B2" s="4" t="s">
        <v>21</v>
      </c>
    </row>
    <row r="3" spans="1:2">
      <c r="A3" t="s">
        <v>12</v>
      </c>
    </row>
    <row r="4" spans="1:2">
      <c r="A4" t="s">
        <v>16</v>
      </c>
    </row>
  </sheetData>
  <phoneticPr fontId="1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3CC61-E5AD-48E5-9940-020CE18CBC49}">
  <dimension ref="A1:B4"/>
  <sheetViews>
    <sheetView workbookViewId="0"/>
  </sheetViews>
  <sheetFormatPr defaultColWidth="8.88671875" defaultRowHeight="14.4"/>
  <cols>
    <col min="1" max="1" width="30" customWidth="1"/>
    <col min="2" max="2" width="50" customWidth="1"/>
  </cols>
  <sheetData>
    <row r="1" spans="1:2" ht="18">
      <c r="A1" s="3" t="s">
        <v>126</v>
      </c>
      <c r="B1" s="4" t="s">
        <v>0</v>
      </c>
    </row>
    <row r="2" spans="1:2" ht="18">
      <c r="A2" s="3" t="s">
        <v>127</v>
      </c>
      <c r="B2" s="4" t="s">
        <v>128</v>
      </c>
    </row>
    <row r="3" spans="1:2">
      <c r="A3" t="s">
        <v>12</v>
      </c>
    </row>
    <row r="4" spans="1:2">
      <c r="A4" t="s">
        <v>16</v>
      </c>
    </row>
  </sheetData>
  <phoneticPr fontId="1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7845C-56E2-4E9C-BC7A-88D203CC67EB}">
  <dimension ref="A1:B4"/>
  <sheetViews>
    <sheetView workbookViewId="0"/>
  </sheetViews>
  <sheetFormatPr defaultColWidth="8.88671875" defaultRowHeight="14.4"/>
  <cols>
    <col min="1" max="1" width="30" customWidth="1"/>
    <col min="2" max="2" width="50" customWidth="1"/>
  </cols>
  <sheetData>
    <row r="1" spans="1:2" ht="18">
      <c r="A1" s="3" t="s">
        <v>126</v>
      </c>
      <c r="B1" s="4" t="s">
        <v>0</v>
      </c>
    </row>
    <row r="2" spans="1:2" ht="18">
      <c r="A2" s="3" t="s">
        <v>127</v>
      </c>
      <c r="B2" s="4" t="s">
        <v>25</v>
      </c>
    </row>
    <row r="3" spans="1:2">
      <c r="A3" t="s">
        <v>12</v>
      </c>
    </row>
    <row r="4" spans="1:2">
      <c r="A4" t="s">
        <v>16</v>
      </c>
    </row>
  </sheetData>
  <phoneticPr fontId="1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9"/>
  <sheetViews>
    <sheetView zoomScaleNormal="100" workbookViewId="0"/>
  </sheetViews>
  <sheetFormatPr defaultColWidth="8.88671875" defaultRowHeight="14.4"/>
  <cols>
    <col min="1" max="1" width="30" customWidth="1"/>
    <col min="2" max="2" width="50" customWidth="1"/>
  </cols>
  <sheetData>
    <row r="1" spans="1:2" ht="18">
      <c r="A1" s="3" t="s">
        <v>126</v>
      </c>
      <c r="B1" s="4" t="s">
        <v>0</v>
      </c>
    </row>
    <row r="2" spans="1:2" ht="18">
      <c r="A2" s="3" t="s">
        <v>127</v>
      </c>
      <c r="B2" s="4" t="s">
        <v>129</v>
      </c>
    </row>
    <row r="3" spans="1:2" ht="14.4" customHeight="1">
      <c r="A3" s="27" t="s">
        <v>130</v>
      </c>
    </row>
    <row r="4" spans="1:2">
      <c r="A4" s="14" t="s">
        <v>17</v>
      </c>
    </row>
    <row r="5" spans="1:2">
      <c r="A5" s="14" t="s">
        <v>131</v>
      </c>
    </row>
    <row r="6" spans="1:2">
      <c r="A6" s="14" t="s">
        <v>132</v>
      </c>
    </row>
    <row r="7" spans="1:2">
      <c r="A7" s="14" t="s">
        <v>133</v>
      </c>
    </row>
    <row r="8" spans="1:2">
      <c r="A8" s="14" t="s">
        <v>134</v>
      </c>
    </row>
    <row r="9" spans="1:2">
      <c r="A9" s="28" t="s">
        <v>135</v>
      </c>
    </row>
  </sheetData>
  <phoneticPr fontId="12" type="noConversion"/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Fixed Combustion_Streamlined</vt:lpstr>
      <vt:lpstr>Fixed Combustion (By Fuel)</vt:lpstr>
      <vt:lpstr>Emission Factors and Defaults</vt:lpstr>
      <vt:lpstr>Fuel consumption (unit) (enum)</vt:lpstr>
      <vt:lpstr>Inclusion CO2 (enum)</vt:lpstr>
      <vt:lpstr>Inclusion CH4 (enum)</vt:lpstr>
      <vt:lpstr>Inclusion N2O (enum)</vt:lpstr>
      <vt:lpstr>Inclusion CO2e (enum)</vt:lpstr>
      <vt:lpstr>Business Type (enum)</vt:lpstr>
      <vt:lpstr>Calculation methods (enum)</vt:lpstr>
      <vt:lpstr>Year by cost (enum)</vt:lpstr>
      <vt:lpstr>Fuel type by cost (enum)</vt:lpstr>
      <vt:lpstr>Fuel type (enum)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2025-06-19T05:44:55Z</dcterms:created>
  <dcterms:modified xsi:type="dcterms:W3CDTF">2025-08-28T20:43:54Z</dcterms:modified>
  <cp:category/>
  <cp:contentStatus/>
</cp:coreProperties>
</file>