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ron" sheetId="1" r:id="rId4"/>
    <sheet state="visible" name="Generator" sheetId="2" r:id="rId5"/>
    <sheet state="visible" name="Tartalomjegyzék ABC" sheetId="3" r:id="rId6"/>
    <sheet state="visible" name="Tartalomjegyzék kategória" sheetId="4" r:id="rId7"/>
    <sheet state="visible" name="Data" sheetId="5" r:id="rId8"/>
    <sheet state="visible" name="Design ötletek" sheetId="6" r:id="rId9"/>
    <sheet state="visible" name="Hibák" sheetId="7" r:id="rId10"/>
  </sheets>
  <definedNames>
    <definedName localSheetId="0" name="_Toc100522015">Siron!$E$3</definedName>
    <definedName hidden="1" localSheetId="1" name="_xlnm._FilterDatabase">Generator!$A$1:$N$170</definedName>
  </definedNames>
  <calcPr/>
</workbook>
</file>

<file path=xl/sharedStrings.xml><?xml version="1.0" encoding="utf-8"?>
<sst xmlns="http://schemas.openxmlformats.org/spreadsheetml/2006/main" count="1402" uniqueCount="1074">
  <si>
    <t>Id</t>
  </si>
  <si>
    <t>Cím</t>
  </si>
  <si>
    <t>Cím suffix</t>
  </si>
  <si>
    <t>Szerző</t>
  </si>
  <si>
    <t>Dalszöveg</t>
  </si>
  <si>
    <t>Dalszöveg akkordokkal</t>
  </si>
  <si>
    <t>Kategória</t>
  </si>
  <si>
    <t>Állapot</t>
  </si>
  <si>
    <t>Érzékeny tartalom</t>
  </si>
  <si>
    <t>Youtube link</t>
  </si>
  <si>
    <t>Gépi javaslat</t>
  </si>
  <si>
    <t>Tartalomjegyzékből kimarad</t>
  </si>
  <si>
    <t>Dalszöveg tömb</t>
  </si>
  <si>
    <t>Akkord Tömb</t>
  </si>
  <si>
    <t>H01</t>
  </si>
  <si>
    <t>Hátikvá</t>
  </si>
  <si>
    <t>התקווה</t>
  </si>
  <si>
    <t>Naftali Herz Imber &amp; Smuel Kohen</t>
  </si>
  <si>
    <t>Kol od báleváv penimá
nefes jehudi homijá.
Ulfáté mizráḥ kádimá
ájin lecion cofijá.
Od lo ávdá tikvátenu,
hátikvá bát snot álpájim,
lihjot ám ḥofsi beárcenu,
erec Cion virusálájim.</t>
  </si>
  <si>
    <t>Am             Dm  Am
Kol od báleváv penimá
Dm      Am   E7   Am
nefes jehudi homijá.
Am            Dm  Am
Ulfáté mizráḥ kádimá
Dm     Am   E7  Am
ájin lecion cofijá.
F          G      C
Od lo ávdá tikvátenu,
F           G        C
hátikvá bát snot álpájim,
Dm        Am    Dm  C
lihjot ám ḥofsi beárcenu,
Dm   Am     E7     Am
erec Cion virusálájim.</t>
  </si>
  <si>
    <t>Héber dalok</t>
  </si>
  <si>
    <t>https://www.youtube.com/watch?v=-oWj-ddDr_E</t>
  </si>
  <si>
    <t>H02</t>
  </si>
  <si>
    <t>Jerusalaim sel záháv</t>
  </si>
  <si>
    <t>ירושלים של זהב</t>
  </si>
  <si>
    <t>Naomi Shemer</t>
  </si>
  <si>
    <t xml:space="preserve">Ávir hárim calul kájájin vereáḥ oránim, 
niszá beruáḥ háárbájim im kol páámonim. 
Uvtárdemát ilán váeven svujá báḥálomá, 
háir áser bádád josevet uvelibá homá. 
Jerusálájim sel záháv 
vesel nehoset vesel or, 
hálo lehol sirájiḥ 
áni kinor. 
Ejhá jávsu borot hámájim kikár hásuk rejká, 
veejn poked et hár hábájit báir háátiká. 
Uvámeárot áser bászelá mejálelot ruhot, 
veejn jored el jám hámeláḥ bedereḥ Jeriho. 
Jerusálájim sel záháv 
vesel nehoset vesel or, 
hálo lehol sirájiḥ 
áni kinor. 
Áh bevoi hájom lásir láḥ veláh liksor ktárim, 
kátonti miceir bánájiḥ umeáḥáron hámesorerim. 
Ki smeḥ corev et hászfátájim kenesikát száráf, 
im eskáḥeḥ Jerusálájim áser kulá záháv. 
Jerusálájim sel záháv 
vesel nehoset vesel or, 
hálo lehol sirájiḥ 
áni kinor. </t>
  </si>
  <si>
    <t>Cm                 Fm    Fm        C7
Ávir hárim calul kájájin vereáḥ oránim,
C7               Fm    Fm     Cm G Cm 
niszá beruáḥ háárbájim im kol páámonim. 
Cm                Fm   Fm          C7
Uvtárdemát ilán váeven svujá báḥálomá,
C7                Fm    Fm Cm   G Cm 
háir áser bádád josevet uvelibá homá. 
Cm    Fm          D#
Jerusálájim sel záháv
D#      G#          Cm
vesel nehoset vesel or,
Cm     G#    D#
hálo lehol sirájiḥ 
 Cm G Cm
áni kinor. 
Cm                 Fm    Fm             C7
Ejhá jávsu borot hámájim kikár hásuk rejká,
C7                    Fm   Fm   Cm G Cm 
veejn poked et hár hábájit báir háátiká.
Cm               Fm    Fm          C7 
Uvámeárot áser bászelá mejálelot ruhot,
C7                   Fm    Fm  Cm    G Cm
veejn jored el jám hámeláḥ bedereḥ Jeriho. 
Cm    Fm          D#
Jerusálájim sel záháv
D#      G#          Cm
vesel nehoset vesel or,
Cm     G#    D#
hálo lehol sirájiḥ 
 Cm G Cm
áni kinor. 
Cm               Fm        Fm            C7
Áh bevoi hájom lásir láḥ veláh liksor ktárim, 
C7                Fm   Fm        Cm   G  Cm  
kátonti miceir bánájiḥ umeáḥáron hámesorerim. 
Cm                     Fm    Fm            C7
Ki smeḥ corev et hászfátájim kenesikát száráf,
C7               Fm    Fm   Cm   G  Cm
im eskáḥeḥ Jerusálájim áser kulá záháv. 
Cm    Fm          D#
Jerusálájim sel záháv
D#      G#          Cm
vesel nehoset vesel or,
Cm     G#    D#
hálo lehol sirájiḥ 
 Cm G Cm
áni kinor.</t>
  </si>
  <si>
    <t>https://www.youtube.com/watch?v=2wfvdyQqRaA</t>
  </si>
  <si>
    <t>H03</t>
  </si>
  <si>
    <t>Áni ve ata</t>
  </si>
  <si>
    <t>אני ואתה</t>
  </si>
  <si>
    <t>Arik Einstein</t>
  </si>
  <si>
    <t>Ani ve átá nesáne et háolam
ani ve átá az javou kvár kulám
Amru et ze kodem lefánaj lo mesáne,
ani ve átá nesáne et háolám.
Ani ve átá nesáne mehahatchalah
jihjeh lanu ra ein davar ze lo norá.
Ámrú et ze kodem lefánaj ze lo mesháneh,
ani ve átá  nesáne et háolám.
Ani ve átá nesáne et háolám
ani ve átá az javo'u kvár kulám
Amru et ze kodem lefanaj lo mesane,
ani ve átá  nesáne et háolám.</t>
  </si>
  <si>
    <t xml:space="preserve">Dm     G         A7           Dm
Ani ve'ata neshaneh et ha'olam
Dm     G          A7           Dm C
ani ve'ata az yavo'u kvar kulam
F             C         F             A7
Amru et zeh kodem lefanai lo meshaneh,
Dm     G         A7           Dm
ani ve'ata neshaneh et ha'olam.
Dm G
Dm G
Dm     G         A7           Dm
Ani ve'ata nenaseh mehahatchalah
Dm     G          A7           Dm C
yihyeh lanu ra ein davar zeh lo nora.
F             C         F             A7
Amru et zeh kodem lefanai zeh lo meshaneh,
Dm     G         A7           Dm
ani ve'ata neshaneh et ha'olam.
Dm   A# C Dm G
Dm   A# C (Dm G) x 2
Dm     G         A7           Dm
Ani ve'ata neshaneh et ha'olam
Dm     G          A7           Dm C
ani ve'ata az yavo'u kvar kulam
F             C         F             A7
Amru et zeh kodem lefanai lo meshaneh,
Dm     G         A7           D
ani ve'ata neshaneh et ha'olam.
</t>
  </si>
  <si>
    <t>https://www.youtube.com/watch?v=gP6PS-poyMg</t>
  </si>
  <si>
    <t>https://www.youtube.com/watch?v=ETqJxlBrQbc</t>
  </si>
  <si>
    <t>H04</t>
  </si>
  <si>
    <t>Básáná hábáá</t>
  </si>
  <si>
    <t>בשנה הבאה</t>
  </si>
  <si>
    <t>Ehud Manor &amp; Nurit Hirsch</t>
  </si>
  <si>
    <t xml:space="preserve">Básáná hábáá nesev ál hámirpeszet 
veniszpor ciporim nodedot.  
Jeládim beḥufsá jeszáḥáku tofeszet 
ben hábájit leven hászádot.  
Od tire, od tire 
kámá tov jihje  
básáná, básáná hábáá.  
Ánávim ádumim jávsilu ád háerev 
vejugsu conenim lásulḥán.  
Veruḥot redumim jiszu el em hádereḥ 
itonim jesánim veánán.  
Od tire, od tire 
kámá tov jihje  
básáná básáná hábáá.  
Básáná hábáá nifrosz kápot jádájim 
mul háor hánigár háláván.  
Ánáfá leváná tifrosz báor knáfájim  
vehásemes tizráḥ betoḥán.  
Od tire, od tire 
kámá tov jihje  
básáná, básáná hábáá. </t>
  </si>
  <si>
    <t>Dm              B          F
Básáná hábáá nesev ál hámirpeszet 
      B         A     Dm 
veniszpor ciporim nodedot.  
Dm                 B        F
Jeládim beḥufsá jeszáḥáku tofeszet 
      B           A    Dm
ben hábájit leven hászádot.  
    Gm 
Od tire, od tire 
     F
kámá tov jihje  
   Gm       A     Dm
básáná, básáná hábáá.  
Dm               B         F
Ánávim ádumim jávsilu ád háerev
      B      A       Dm 
vejugsu conenim lásulḥán.  
Dm               A            F
Veruḥot redumim jiszu el em hádereḥ 
B           A      Dm    
itonim jesánim veánán.  
    Gm 
Od tire, od tire 
     F
kámá tov jihje  
   Gm       A     Dm
básáná, básáná hábáá.  
Dm              B              F
Básáná hábáá nifrosz kápot jádájim 
B            A        Dm
mul háor hánigár háláván.  
Dm               B              F
Ánáfá leváná tifrosz báor knáfájim  
B             A       Dm
vehásemes tizráḥ betoḥán.  
    Gm 
Od tire, od tire 
     F
kámá tov jihje  
   Gm       A     Dm
básáná, básáná hábáá.</t>
  </si>
  <si>
    <t>https://www.youtube.com/watch?v=0dcAjl3GVs8</t>
  </si>
  <si>
    <t>https://www.youtube.com/watch?v=xmZ5OTqN9nY</t>
  </si>
  <si>
    <t>H05</t>
  </si>
  <si>
    <t>Bói</t>
  </si>
  <si>
    <t>בואי</t>
  </si>
  <si>
    <t>Idan Raichel</t>
  </si>
  <si>
    <t>Bói, tni li jád veneleḥ
Ál tisáli oti leán
(Ál) tisáli oti ál óser
Uláj gám hu jávo, kshehu jávo
Jeréd áléinu kmo gesem
Bói, nitḥábek venéleḥ
Ál tisáli oti mátáj
(Ál) tisáli oti ál bájit
Ál teváksí mimeni zmán
Lo meḥaké, lo océr, lo nisár</t>
  </si>
  <si>
    <t>Dm          Am
Bói, tni li jád veneleḥ
Bb
Ál tisáli oti leán
F                  Gm
(Ál) tisáli oti ál óser
         Dm               Bb
Uláj gám hu jávo, kshehu jávo
       C
Jeréd áléinu kmo gesem
Dm        Am
Bói, nitḥábek venéleḥ
Bb              F
Ál tisáli oti mátáj
                    Gm
(Ál) tisáli oti ál bájit
        Dm
Ál teváksí mimeni zmán
        Bb               C
Lo meḥaké, lo océr, lo nisár</t>
  </si>
  <si>
    <t>https://www.youtube.com/watch?v=_uJLsc05ZE4</t>
  </si>
  <si>
    <t>https://www.youtube.com/watch?v=rJNaEJ24JCc</t>
  </si>
  <si>
    <t>H06</t>
  </si>
  <si>
    <t>Hiné má tov</t>
  </si>
  <si>
    <t>הִנֵּה מַה טוֹב</t>
  </si>
  <si>
    <t>Paul Wilbur</t>
  </si>
  <si>
    <t>Hiné má tov umá náim,
sevet áḥim gám jáḥád.</t>
  </si>
  <si>
    <t>Am           Em
Hiné má tov umánájim, 
C       D        Em
sevet áhim gám jáhád. 
Am          Em
Hiné má tov umanájim, 
C       D        Em
sevet áhim gám jáhád. 
Am      Em
Hiné má tov 
C       D        Em
sevet áhim gám jáhád. 
Am      Em
Hiné má tov, 
C       D        Em
sevet áhim gam jáhád.</t>
  </si>
  <si>
    <t>https://www.youtube.com/watch?v=ehnKHhJ26pQ</t>
  </si>
  <si>
    <t>https://www.youtube.com/watch?v=NSx3DBqA8UA</t>
  </si>
  <si>
    <t>H07</t>
  </si>
  <si>
    <t>Kol háolám kuló</t>
  </si>
  <si>
    <t>כל העולם כולו</t>
  </si>
  <si>
    <t>Náchmán rabbi</t>
  </si>
  <si>
    <t>Kol háolám kulo geser cár meod,
geser cár meod, geser cár meod.
Veháikár, veháikár, lo lefáḥed, lo lefáḥed klál.
Veháikár, veháikár, lo lefáḥed klál.</t>
  </si>
  <si>
    <t>Am         Am    Dm        Am
Kol háolám kuló, Geser cár méod,
Am         G  G         Am
Véhá ikar, lo lefáched, klál.
Am        Am       Dm             Am
Az egész világ Egy nagyon keskeny híd,
Am           G              Am
Az a lényeg, nem kell félni már.</t>
  </si>
  <si>
    <t>https://www.youtube.com/watch?v=A4Ikm1SxBlU</t>
  </si>
  <si>
    <t>https://www.youtube.com/watch?v=Va0n1X9A_r8</t>
  </si>
  <si>
    <t>H08</t>
  </si>
  <si>
    <t>Od avinu cháj</t>
  </si>
  <si>
    <t>עוֹד אָבִינוּ חַי</t>
  </si>
  <si>
    <t>Shlomo Carlebach</t>
  </si>
  <si>
    <t>Od avinu cháj, Ám Iszráél cháj.</t>
  </si>
  <si>
    <t>Am                                 G
Am Yisroel, Am Yisroel, Am Yisroel Chai,
G                                  Am
Am Yisroel, Am Yisroel, Am Yisroel Chai,
Am   Em   Am   Am   Em   Am
Od Avinu Chai, Od Avinu Chai, 
Am                  G        Am
Od Avinu, Od Avinu, Od Avinu Chai</t>
  </si>
  <si>
    <t>https://www.youtube.com/watch?v=RPOuvkjByEA</t>
  </si>
  <si>
    <t>-</t>
  </si>
  <si>
    <t>H09</t>
  </si>
  <si>
    <t>Od Jávo Sálom Áléjnu</t>
  </si>
  <si>
    <t>עוד יבוא שלום עלינו</t>
  </si>
  <si>
    <t>Mosh Ben-Ari</t>
  </si>
  <si>
    <t>Od jávo sálom áléjnu
Od jávo sálom áléjnu
Od jávo sálom áléjnu veál kulám.
Szálám álénu veál kol háolám, 
Szálám, szálám.</t>
  </si>
  <si>
    <t>D
Od yavo shalom aleinu
G
Od yavo shalom aleinu
D
Od yavo shalom aleinu
G  D   A  D
Ve'al Kulam
D       G                   D
Salam, aleinu ve'al kol ha'olam
  A       G D
Salam, Shalom
D       G                   D
Salam, aleinu ve'al kol ha'olam
  A7      Dsus4 D
Salam, Shal-----om</t>
  </si>
  <si>
    <t>https://www.youtube.com/watch?v=i4HViPVymlo</t>
  </si>
  <si>
    <t>https://www.youtube.com/watch?v=YkUR610lCiA</t>
  </si>
  <si>
    <t>H10</t>
  </si>
  <si>
    <t>Hajom jom huledet</t>
  </si>
  <si>
    <t>היום יום הולדת</t>
  </si>
  <si>
    <t>Hájom jom huledet, hájom jom huledet,
hájom jom huledet le kulam!
Hág lo számeáḥ, vezer lo poreáḥ, 
hájom jom huledet le kulam!</t>
  </si>
  <si>
    <t>C                  Dm 
Hájom jom huledet, hájom jom huledet,
Em                F     C
hájom jom huledet le kulam!
Am                G
Hág lo számeáḥ, vezer lo poreáḥ, 
F                 Am    C
hájom jom huledet le kulam!</t>
  </si>
  <si>
    <t>https://www.youtube.com/watch?v=cm0QEnSh9JU</t>
  </si>
  <si>
    <t>H11</t>
  </si>
  <si>
    <t>Hevenu sálom álehem</t>
  </si>
  <si>
    <t>הבאנו שלום עליכם</t>
  </si>
  <si>
    <t>népdal</t>
  </si>
  <si>
    <t>Hevenu sálom áleḥem, 
hevenu sálom álehem, 
hevenu sálom álehem, 
hevenu sálom, sálom, sálom áleḥem.</t>
  </si>
  <si>
    <t>Cm
Hevenu sálom áleḥem, 
       Fm
hevenu sálom álehem, 
       G      Cm
hevenu sálom álehem, 
       G             Fm       Cm
hevenu sálom, sálom, sálom áleḥem.</t>
  </si>
  <si>
    <t>https://www.youtube.com/watch?v=u_27W2xuo_M</t>
  </si>
  <si>
    <t>https://www.youtube.com/watch?v=6eAKJld5fvA</t>
  </si>
  <si>
    <t>H12</t>
  </si>
  <si>
    <t>Hává nágilá</t>
  </si>
  <si>
    <t>הבה נגילה</t>
  </si>
  <si>
    <t>Abraham Zeevi Idelsohn</t>
  </si>
  <si>
    <t>Hává nágilá, hává nágilá, 
hává nágilá veniszmeḥá! 
Hává neránená, hává neránená, 
hává neránená veniszmehá! 
Uru, uru áḥim, uru áhim belev számeáḥ,
uru áhim belev számeáḥ,
uru áhim belev számeáḥ,
uru áhim belev számeáḥ,
uru áḥim, uru áḥim belev számeáḥ!</t>
  </si>
  <si>
    <t>C
Hává nágilá, hává nágilá, 
Fm          C Ciszm C  
hává nágilá veniszmeḥá! 
C              Bm
Hává neránená, hává neránená, 
Bm             C Ciszm C 
hává neránená veniszmehá! 
Fm             Fm
Uru, uru áḥim, uru áhim belev számeáḥ,
Fm 
uru áhim belev számeáḥ,
Gm
uru áhim belev számeáḥ,
Gm
uru áhim belev számeáḥ,
    C              Fm    C    Fm
uru áḥim, uru áḥim belev számeáḥ!</t>
  </si>
  <si>
    <t>https://www.youtube.com/watch?v=I-xbnpT6y9E</t>
  </si>
  <si>
    <t>H13</t>
  </si>
  <si>
    <t>Dávid meleh Jiszrael</t>
  </si>
  <si>
    <t>דוד מלך ישראל</t>
  </si>
  <si>
    <t>Dávid meleḥ Jiszráel,
ḥáj, ḥáj vekájám.</t>
  </si>
  <si>
    <t>C
Dávid meleḥ Jiszráel,
C
ḥáj, ḥáj vekájám.
F
Dávid meleḥ Jiszráel,
C
ḥáj, ḥáj vekájám.</t>
  </si>
  <si>
    <t>https://www.youtube.com/watch?v=Q2AGR2Ny8cU</t>
  </si>
  <si>
    <t>https://www.youtube.com/watch?v=DoZz5cJLEO8</t>
  </si>
  <si>
    <t>H14</t>
  </si>
  <si>
    <t>Áni Mámin (Száhki száhki)</t>
  </si>
  <si>
    <t>אני מאמין - שחקי שחקי</t>
  </si>
  <si>
    <t>Shaul Tchernichovsky</t>
  </si>
  <si>
    <t>Száḥki, száḥki ál ḥálomot,
Zu áni háḥolem száḥ.
||: Száḥki ki báádám ámin,
Ki ódeni máámin báḥ. :||
Ki ód náfsi drór soefet
Lo mḥártiá leegel-páz,
||: Ki ód áámin gám báádám,
Gám böruḥó, rúáḥ áz. :||
Ruḥó jáslíḥ kávlej-hevel,
Jeromenu bámoté-ál;
||: Lo báráv jámut óved,
Drór lánefes, pát ládál. :||
Ááminá gám beátid,
Áf im jirḥák ze hájom,
||: Áḥ bo jávo jiszú sálom áz
Ubráḥá leom milom. :||</t>
  </si>
  <si>
    <t>https://www.youtube.com/watch?v=SK2RqH52-QM</t>
  </si>
  <si>
    <t>K01</t>
  </si>
  <si>
    <t>Let It Be</t>
  </si>
  <si>
    <t>Beatles</t>
  </si>
  <si>
    <t>When I find myself in times of trouble
Mother Mary comes to me
Speaking words of wisdom
Let it be
And in my hour of darkness
She is standing right in front of me
Speaking words of wisdom
Let it be
Let is be, let it be
Let it be, let it be
Whisper words of wisdom
Let it be
And when the brokenhearted people
Living in the world agree
There will be an answer
Let it be
For though they may be parted
There is still a chance that they will see
There will be an answer
Let it be
Let is be, let it be
Let it be, let it be
Yeah, there will be an answer
Let it be
"Let is be, let it be
Let it be, let it be
Whisper words of wisdom
Let it be
Let is be, let it be
Let it be, yeah, let it be
Whisper words of wisdom
Let it be
And when the night is cloudy
There is still a light that shines on me
Shine on 'til tomorrow
Let it be
I wake up to the sound of music
Mother Mary comes to me
Speaking words of wisdom
Let it be, yeah
Let it be, let it be
Let it be, yeah, let it be
Oh, there will be an answer
Let it be
Let it be, let it be
Let it be, yeah, let it be
Whisper words of wisdom
Let it be"</t>
  </si>
  <si>
    <t>C              G                Am          F
When I find myself in times of trouble Mother Mary comes to me
C                   G            F   C Dm7 C
Speaking words of wisdom, let it be
                     G            Am                   F
And in my hour of darkness she is standing right in front of me
C                   G             F   C Dm7 C
Speaking words of wisdom, let it be
       Am         G             F        C
Let it be, let it be, let it be, let it be
C                 G              F   C Dm7 C
Whisper words of wisdom, let it be
    C               G              Am            F
And when the broken hearted people living in the world agree
C                  G            F  C Dm7 C
There will be an answer, let it be
C                      G               Am                  F
For though they may be parted there is still a chance that they will see
C                  G            F   C Dm7 C
There will be an answer, let it be
       Am         G            F         C
Let it be, let it be, let it be, let it be
C                  G            F   C Dm7 C
There will be an answer, let it be
Am         G            F         C
Let it be, let it be, let it be, let it be
C                   G           F    C Dm7 C
Whisper words of wisdom, let it be
       Am         G             F        C
Let it be, let it be, let it be, let it be
C                 G              F   C Dm7 C
Whisper words of wisdom, let it be
F   C                 G               Am
And when the night is cloudy there is still a light that shines on me
C              G             F   C Dm7 C
Shine until tomorrow, let it be
  C              G               Am          F
I wake up to the sound of music, Mother Mary comes to me
C                   G            F    C Dm7 C
Speaking words of wisdom, let it be
       Am         G            F        C
Let it be, let it be, let it be, let it be
C                  G            F   C Dm7 C
There will be an answer, let it be
       Am         G            F        C
Let it be, let it be, let it be, let it be
C                  G            F    C Dm7 C
There will be an answer, let it be
       Am         G            F        C
Let it be, let it be, let it be, let it be           
C                   G           F    C Dm7 C
Whisper words of wisdom, let it be</t>
  </si>
  <si>
    <t>Kölföldi dalok</t>
  </si>
  <si>
    <t>https://www.youtube.com/watch?v=CGj85pVzRJs&amp;pp=ygUJTGV0IEl0IEJl</t>
  </si>
  <si>
    <t>https://www.youtube.com/watch?v=egCy1KoE1Ss</t>
  </si>
  <si>
    <t>K02</t>
  </si>
  <si>
    <t>Yellow submarine</t>
  </si>
  <si>
    <t>In the town where I was born
Lived a man who sailed to sea
And he told us of his life
In the land of submarines
So we sailed on to the sun
'Til we found a sea of green
And we lived beneath the waves
In our yellow submarine
Refrén:
We all live in a yellow submarine
Yellow submarine, yellow submarine
We all live in a yellow submarine
Yellow submarine, yellow submarine
And our friends are all aboard
Many more of them live next door
And the band begins to play
refrén
As we live a life of ease (a life of ease)
Every one of us (every one of us)
Has all we need (has all we need)
Sky of blue (sky of blue)
And sea of green (sea of green)
In our yellow (in our yellow)
Submarine (submarine, aha)
refrén 2x</t>
  </si>
  <si>
    <t>(G)    D          C     G
In the town where I was born
Em      Am       C        D
Lived a man who sailed to sea
G      D       C      G
And he told us of his life
Em     Am      C    D
In the land of submarines
G     D         C      G
So we sailed up to the sun
Em      Am        C      D
Till we found the sea of green
G      D       C         G
And we lived beneath the waves
Em     Am     C    D
In our yellow submarine
refrén:
G                D
We all live in a yellow submarine
D                 G
Yellow submarine, yellow submarine
G                D
We all live in a yellow submarine
D                 G
Yellow submarine, yellow submarine
G       D           C      G
And our friends are all on board
Em   Am           C         D
Many more of them live next door
G       D      C       G
And the band begins to play
refrén
G     D      C       G
As we live a life of ease (a life of ease)
Em   Am                              C      D
Everyone of us (every one of us) has all we need (has all we need)
G      D                      C      G
Sky of blue (sky of blue) and sea of green (sea of green)
Em     Am                     C    D
In our yellow (in our yellow) submarine (submarine - aha! )
refrén 2x</t>
  </si>
  <si>
    <t>https://www.youtube.com/watch?v=m2uTFF_3MaA</t>
  </si>
  <si>
    <t>K03</t>
  </si>
  <si>
    <t>Yesterday</t>
  </si>
  <si>
    <t>Yesterday
All my trouble seemed so far away
Now it looks as though they're here to stay
Oh, I believe in yesterday
Suddenly
I'm not half the man I used to be
There's a shadow hanging over me
Oh, yesterday came suddenly
Why she had to go, I don't know
She wouldn't say
I said something wrong
Now I long for yesterday
Yesterday
Love was such an easy game to play
Now I need a place to hide away
Oh, I believe in yesterday
Why she had to go, I don't know
She wouldn't say
I said something wrong
Now I long for yesterday
Yesterday
Love was such an easy game to play
Now I need a place to hide away
Oh, I believe in yesterday</t>
  </si>
  <si>
    <t xml:space="preserve">F       Em7          A7              Dm     Dm/C
Yesterday,  all my troubles seemed so far away
Bb       C7                    F            F/E Dm   G7       Bb F F
Now it looks as though they're here to stay, oh I believe in yesterday
F        Em7      A7             Dm         Dm/C
Suddenly, I'm not half the man I used to be
Bb         C7             F        F/E Dm   G7       Bb F F
There's a shadow hanging over me, oh yesterday came suddenly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t>
  </si>
  <si>
    <t>https://www.youtube.com/watch?v=wXTJBr9tt8Q&amp;pp=ygUKWWVzdGVyZGF5IA%3D%3D</t>
  </si>
  <si>
    <t>https://www.youtube.com/watch?v=NrgmdOz227I</t>
  </si>
  <si>
    <t>K04</t>
  </si>
  <si>
    <t>Lemon Tree</t>
  </si>
  <si>
    <t>(1/2)</t>
  </si>
  <si>
    <t>Fools Garden</t>
  </si>
  <si>
    <t>I'm sitting here in a boring room
It's just another rainy Sunday afternoon
I'm wasting my time I got nothing to do
I'm hanging around I'm waiting for you
But nothing ever happens
And I wonder
I'm driving around in my car
I'm driving too fast, I'm driving too far
I'd like to change my point of view
I feel so lonely, I'm waiting for you
But nothing ever happens
And I wonder
I wonder how, I wonder why
Yesterday you told me 'bout the
Blue, blue sky
And all that I can see
Is just a yellow lemon tree
I'm turning my head up and down
I'm turning, turning, turning, turning
Turning around
And all that I can see
Is just another lemon tree
Sing dah
Dah-dah-dah-dam, dee-dab-dah
Dah-dah-dah-dam, dee-dab-dah
Dab-deedly dah</t>
  </si>
  <si>
    <t xml:space="preserve">    Am                Em
I'm sitting here in a boring room
     Am                        Em
It's just another rainy Sunday afternoon
    Am                    Em
I'm wasting my time I got nothing to do
    Am                 Em 
I'm hanging around I'm waiting for you
    Dm           Em
But nothing ever happens
      Am Em Am
And I wonder
    Am             Em
I'm driving around in my car
    Am                Em
I'm driving too fast, I'm driving too far
    Am                Em
I'd like to change my point of view
  Am                  Em
I feel so lonely, I'm waiting for you
    Dm           Em
But nothing ever happens
      Am Em Am
And I wonder
  C           G
I wonder how, I wonder why
Am                   
Yesterday you told me 'bout the
Em
Blue, blue sky
    F          G
And all that I can see
          C            G7
Is just a yellow lemon tree
    C               G
I'm turning my head up and down
    Am                Em
I'm turning, turning, turning, turning
Em
Turning around
    F              F#dim7
And all that I can see
                G     G7
Is just another lemon tree
Am 
Sing dah
Em               Am
Dah-dah-dah-dam, dee-dab-dah
Em               Dm
Dah-dah-dah-dam, dee-dab-dah
Em         Am
Dab-deedly dah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t>
  </si>
  <si>
    <t>https://www.youtube.com/watch?v=wCQfkEkePx8</t>
  </si>
  <si>
    <t>https://www.youtube.com/watch?v=QzmbR-oQA70</t>
  </si>
  <si>
    <t>(2/2)</t>
  </si>
  <si>
    <t>I'm sitting here, I miss the power
I'd like to go out, taking a shower
But there's a heavy cloud inside my head
I feel so tired, put myself into bed
Well, nothing ever happens
And I wonder
Isolation is not good for me
Isolation, I don't want to
Sit on a lemon tree
I'm steppin' around in a desert of joy
Maybe anyhow I'll get another toy
And everything will happen
And you wonder
I wonder how, I wonder why
Yesterday you told me 'bout the
Blue, blue sky
And all that I can see
Is just another yellow lemon tree
I'm turning my head up and down
I'm turning, turning, turning, turning
Turning around
And all that I can see
Is just a yellow lemon tree
And I wonder, wonder
I wonder how, I wonder why
Yesterday you told me 'bout the
Blue, blue sky
And all that I can see
And all that I can see
And all that I can see
Is just a yellow lemon tree</t>
  </si>
  <si>
    <t xml:space="preserve">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t>
  </si>
  <si>
    <t>K05</t>
  </si>
  <si>
    <t>Knocking on heaven's door</t>
  </si>
  <si>
    <t>Gun's N' Roses</t>
  </si>
  <si>
    <t>Mama take this badge from me
I can't use it anymore
It's getting dark too dark to see
Feels like I'm knockin' on heaven's door
Knock-knock-knockin' on heaven's door
Knock-knock-knockin' on heaven's door
Knock-knock-knockin' on heaven's door
Knock-knock-knockin' on heaven's door, eh yeah
Mama put my guns in the ground
I can't shoot them anymore
That cold black cloud is comin' down
Feels like I'm knockin' on heaven's door
Knock-knock-knockin' on heaven's door
Knock-knock-knockin' on heaven's door
Knock-knock-knockin' on heaven's door
Knock-knock-knockin' on heaven's door, wow oh yeah</t>
  </si>
  <si>
    <t>G              D          Am7  
Mama take this badge from me
G       D            C
I can't use it anymore
G            D                Am7
It's getting dark too dark to see
G              D                    C
Feels like I'm knockin' on heaven's door
G           D                    C
Knock-knock-knockin' on heaven's door
Knock-knock-knockin' on heaven's door
Knock-knock-knockin' on heaven's door
Knock-knock-knockin' on heaven's door, eh yeah
G D C X4
Mama put my guns in the ground
I can't shoot them anymore
That cold black cloud is comin' down
Feels like I'm knockin' on heaven's door
Knock-knock-knockin' on heaven's door
Knock-knock-knockin' on heaven's door
Knock-knock-knockin' on heaven's door
Knock-knock-knockin' on heaven's door, wow oh yeah
G D C</t>
  </si>
  <si>
    <t>https://www.youtube.com/watch?v=k04tX2fvh0o</t>
  </si>
  <si>
    <t>https://www.youtube.com/watch?v=UcCNj3q79Ic</t>
  </si>
  <si>
    <t>K06</t>
  </si>
  <si>
    <t>Drunken sailor</t>
  </si>
  <si>
    <t>Ír népdal</t>
  </si>
  <si>
    <t>||: What shall we do with a drunken sailor :||
Earl-eye in the morning!
||: Way hay and up she rises :||
Earl-eye in the morning!
||: Shave his belly with a rusty razor :||
Earl-eye in the morning!
||: Put him in a long boat till he's sober :||
Earl-eye in the morning!
||: Stick him in scupper with a hosepipe on him :||
Earl-eye in the morning!
||: Put him in the bed with the Captain's daughter :||
Earl-eye in the morning!
||: That's what we do with a drunken sailor :||
Earl-eye in the morning!</t>
  </si>
  <si>
    <t>Em 
What shall we do with a drunken sailor?
D
What shall we do with a drunken sailor?
Em 
What shall we do with a drunken sailor?
Em   D          Em
Earl-eye in the morning!
Em
Way hay and up she rises 
D
Way hay and up she rises 
Em
Way hay and up she rises 
Em   D          Em
Earl-eye in the morning!
Em        
Shave his belly with a rusty razor
D
Shave his belly with a rusty razor
Em        
Shave his belly with a rusty razor
Em   D          Em
Earl-eye in the morning!
Em
Put him in a long boat till he's sober
D
Put him in a long boat till he's sober
Em
Put him in a long boat till he's sober
Em   D          Em
Earl-eye in the morning!
Em 
Stick him in scupper with a hosepipe on him
D
Stick him in scupper with a hosepipe on him
Em 
Stick him in scupper with a hosepipe on him
Em   D          Em
Earl-eye in the morning!
Em 
Put him in the bed with the Captain's daughter
D
Put him in the bed with the Captain's daughter
Em 
Put him in the bed with the Captain's daughter
Em   D          Em
Earl-eye in the morning!
Em              
That's what we do with a drunken sailor 
D              
That's what we do with a drunken sailor 
Em              
That's what we do with a drunken sailor 
Em   D          Em
Earl-eye in the morning!</t>
  </si>
  <si>
    <t>https://www.youtube.com/watch?v=qGyPuey-1Jw</t>
  </si>
  <si>
    <t>https://www.youtube.com/watch?v=nMOyOlmBYCU</t>
  </si>
  <si>
    <t>K07</t>
  </si>
  <si>
    <t>Somewhere Over the Rainbow</t>
  </si>
  <si>
    <t>Israel Kamakawiwo'ole</t>
  </si>
  <si>
    <t>Oooo, oooo, oooo, oooo...
Oooo, oooo, oooo, oooo...
Somewhere over the rainbow,  way up high
and the dreams that you dream of once in a lullaby. Ohhhh.
Somewhere over the rainbow bluebirds fly
and the dreams that you dream of, dreams really do come true. Ohhhh.
Someday I'll wish upon a star,
wake up where the clouds are far behind me.
Where troubles melts like lemon drops,
high above the chimney tops,
that's where you'll find me, oh
Somewhere over the rainbow,  bluebirds fly
and the dreams that you dare to, oh, why, oh why can't I? I-I-I, oh
Someday I'll wish upon a star,
wake up where the clouds are far behind me-e-e.
Where troubles melts like lemon drops,
high above the chimney tops
that's where you'll find me, oh
Somewhere over the rainbow,  way up high
and the dreams that you dare to, why, oh why can't I? I-I-I
Oooo, oooo, oooo, oooo...
Oooo, oooo, oooo, oooo...</t>
  </si>
  <si>
    <t>G    D     Em     C
G    D     Em     C
G     Hm    C     G
Oooo, oooo, oooo, oooo...
C     H7    Em    C/E
Oooo, oooo, oooo, oooo...
G         Hm               C        G
Somewhere over the rainbow,  way up high
C       G                        D              Em  C
and the dreams that you dream of once in a lullaby. Ohhhh.
G         Hm               C         G
Somewhere over the rainbow bluebirds fly
C       G                         D                     Em    C
and the dreams that you dream of, dreams really do come true. Ohhhh.
    G
Someday I'll wish upon a star,
Bm                                 Em   C
wake up where the clouds are far behind me.
      G
Where troubles melts like lemon drops,
hm
high above the chimney tops,
       Em           C
that's where you'll find me, oh
G         Hm               C           G
Somewhere over the rainbow,  bluebirds fly
C       G                            D                 Em C
and the dreams that you dare to, oh, why, oh why can't I? I-I-I, oh
    G
Someday I'll wish upon a star,
Bm                                 Em   C
wake up where the clouds are far behind me-e-e.
      G
Where troubles melts like lemon drops,
Hm
high above the chimney tops
       Em           C
that's where you'll find me, oh
G         Hm               C        G
Somewhere over the rainbow,  way up high
C       G                        D                 Em C
and the dreams that you dare to, why, oh why can't I? I-I-I
G     Hm    C     G
Oooo, oooo, oooo, oooo...
C     H7    Em    C
Oooo, oooo, oooo, oooo...</t>
  </si>
  <si>
    <t>https://www.youtube.com/watch?v=V1bFr2SWP1I</t>
  </si>
  <si>
    <t>https://www.youtube.com/watch?v=8CCTiQmK5t4</t>
  </si>
  <si>
    <t>K08</t>
  </si>
  <si>
    <t>Bella ciao</t>
  </si>
  <si>
    <t>Olasz partizán dal</t>
  </si>
  <si>
    <t xml:space="preserve">Una mattina mi son svegliato,
o bella, ciao! bella, ciao! bella, ciao, ciao, ciao!
Una mattina mi son svegliato,
e ho trovato l'invasor.
O partigiano, portami via,
o bella, ciao! bella, ciao! bella, ciao, ciao, ciao!
O partigiano, portami via,
ché mi sento di morir.
E se io muoio da partigiano,
o bella, ciao! bella, ciao! bella, ciao, ciao, ciao!
E se io muoio da partigiano,
tu mi devi seppellir.
E seppellire lassù in montagna,
o bella, ciao! bella, ciao! bella, ciao, ciao, ciao!
E seppellire lassù in montagna,
sotto l'ombra di un bel fior.
Tutte le genti che passeranno,
o bella, ciao! bella, ciao! bella, ciao, ciao, ciao!
Tutte le genti che passeranno,
Mi diranno Che bel fior!
</t>
  </si>
  <si>
    <t>Am
Una mattina mi son svegliato,
O bella, ciao! Bella, ciao!
        Am7
Bella, ciao, ciao, ciao!
       Dm               Am
Una mattina mi son svegliato
        E7          Am
e ho trovato l'invasor.
Am
O partigiano, portami via,
O bella, ciao! Bella, ciao!
        Am7
Bella, ciao, ciao, ciao!
         Dm           Am
O partigiano, portami via,
        E7         Am
ché mi sento di morir.
Am
E se io muoio da partigiano,
O bella, ciao! Bella, ciao!
        Am7
Bella, ciao, ciao, ciao!
         Dm            Am
E se io muoio da partigiano,
      E7          Am
tu mi devi seppellir.
Am
Seppellire lassù in montagna,
O bella, ciao! Bella, ciao!
        Am7
Bella, ciao, ciao, ciao!
        Dm               Am
E seppellire lassù in montagna
        E7                Am
Sotto l'ombra di un bel fior.
Am
E le genti che passeranno
O bella, ciao! Bella, ciao!
        Am7
Bella, ciao, ciao, ciao!
      Dm            Am
E le genti che passeranno
      E7              Am
Ti diranno «Che bel fior!»
Am
«È questo il fiore del partigiano»,
O bella, ciao! Bella, ciao!
        Am7
Bella, ciao, ciao, ciao!
             Dm              Am
«È questo il fiore del partigiano
      E7          Am
morto per la libertà!»</t>
  </si>
  <si>
    <t>https://www.youtube.com/watch?v=0aUav1lx3rA</t>
  </si>
  <si>
    <t>https://www.youtube.com/watch?v=A1dkZrpZgjY</t>
  </si>
  <si>
    <t>K09</t>
  </si>
  <si>
    <t>Banks of the Ohio</t>
  </si>
  <si>
    <t>Olivia Newton-John</t>
  </si>
  <si>
    <t>I asked my love to take a walk
To take a walk, just a little walk
Down beside where the waters flow
Down by the banks of the Ohio
And only say that you’ll be mine
In no other’s arms entwine
Down beside where the waters flow
Down by the banks of the Ohio
I held a knife against her breast
And into my arms she pressed
Crying “Please, don’t murder me
I’m not prepared for eternity
I took her by her lily white hand
Let her to the river strand
I picked her up and threw her in
And I watched as she floated down
I started home ‘tween twelve and one
Crying, Lord, what have I done
Kill the only girl I loved
Because she wouldn’t be my bride</t>
  </si>
  <si>
    <t xml:space="preserve">           A              E
I asked my love to take a walk
          E7                  A
To take a walk, just a little walk
     A7                      D
Down beside where the waters flow
            A     E         A
Down by the banks of the Ohio
         A                  E
And only say that you’ll be mine
      E7           A
In no other’s arms entwine
     A7                      D
Down beside where the waters flow
            A     E         A
Down by the banks of the Ohio
         A                 E
I held a knife against her breast
    E7               A
And into my arms she pressed
        A7                   D
Crying “Please, don’t murder me
        A        E          A
I’m not prepared for eternity
A                            E
I took her by her lily white hand
    E7               A
Let her to the river strand
  A7                          D
I picked her up and threw her in
      A          E              A
And I watched as she floated down
          A                      E
I started home ‘tween twelve and one
        E7              A
Crying, Lord, what have I done
         A7          D
Kill the only girl I loved
            A        E     A
Because she wouldn’t be my bride</t>
  </si>
  <si>
    <t>https://www.youtube.com/watch?v=-LT5ZJGj5QA</t>
  </si>
  <si>
    <t>K10</t>
  </si>
  <si>
    <t>As tears go by</t>
  </si>
  <si>
    <t>Rolling Stones</t>
  </si>
  <si>
    <t>It is the evening of the day
I sit and watch the children play
Smiling faces I can see
But not for me
I sit and watch
As tears go by
My riches can't buy everything
I want to hear the children sing
All I hear is the sound
Of rain falling on the ground
I sit and watch
As tears go by
It is the evening of the day
I sit and watch the children play
Doing things I used to do
They think are new
I sit and watch
As tears go by</t>
  </si>
  <si>
    <t>G         A              C D
It is the evening of the day
G         A                  C D
I sit and watch the children play
C             D
Smiling faces I can see
G   D/F#    Em
But not for me
G          
I sit and watch
            D
As tears go by
G         A              C  D
My riches can't buy everything
G         A                 C D
I want to hear the children sing
C          D
All I hear is the sound
G  D/F#         Em
Of rain falling on the ground
C       
I sit and watch
            D
As tears go by
G         A              C D
It is the evening of the day
G         A                  C D
I sit and watch the children play
C              D
Doing things I used to do
G    D/F#      Em
They think are new
C
I sit and watch
            D
As tears go by</t>
  </si>
  <si>
    <t>https://www.youtube.com/watch?v=FkLQrED71dU</t>
  </si>
  <si>
    <t>https://www.youtube.com/watch?v=3P0COo6jSlY</t>
  </si>
  <si>
    <t>K11</t>
  </si>
  <si>
    <t xml:space="preserve">Mad World </t>
  </si>
  <si>
    <t>Tears no fears</t>
  </si>
  <si>
    <t>All around me are familiar faces
Worn-out places, worn-out faces
Bright and early for their daily races
Going nowhere, going nowhere
And I find it kind of funny, I find it kind of sad
The dreams in which I'm dying are the best I've ever had
I find it hard to tell you 'cause I find it hard to take
When people run in circles, it's a very, very
Mad world (mad world, mad world)
Children waiting for the day they feel good
Happy birthday, happy birthday
Made to feel the way that every child should
Sit and listen, sit and listen
Went to school and I was very nervous
No one knew me, no one knew me
Hello, teacher, tell me, what's my lesson?
Look right through me, look right through me
And I find it kind of funny, I find it kind of sad
The dreams in which I'm dying are the best I've ever had
I find it hard to tell you 'cause I find it hard to take
When people run in circles, it's a very, very
Mad world (mad world, mad world)</t>
  </si>
  <si>
    <t>Em                G
All around me are familiar faces
D                A  
Worn out places, worn out faces
Em                       G
Bright and early for the daily races
D              A
Going nowhere, going nowhere
Em                    A       
And I find it kind of funny
                  Em
I find it kind of sad
                        A
The dreams in which I'm dying
                       Em
Are the best I've ever had
                  A
I find it hard to tell you
                  Em
I find it hard to take
                   A     
When people run in circles it's a very, very
Em  A      Em  A
Mad world, mad world
Em                       G
Children waiting for the day they feel good
D               A
Happy birthday, happy birthday
Em                      G
And I feel the way that every child should
D               A
Sit and listen, sit and listen
Em                       G
Went to school and I was very nervous
D               A
No one knew me, no one knew me
Em                       G
Hello, teacher! Tell me, what's my lesson?
D                      A
Look right through me, look right through me
Em                    A
And I find it kind of funny
                  Em
I find it kind of sad
                        A
The dreams in which I'm dying
                       Em
Are the best I've ever had
                  A
I find it hard to tell you
                  Em
I find it hard to take
                   A
When people run in circles it's a very, very
Em  A      Em  A
Mad world, mad world</t>
  </si>
  <si>
    <t>https://www.youtube.com/watch?v=u1ZvPSpLxCg</t>
  </si>
  <si>
    <t>K12</t>
  </si>
  <si>
    <t>House of the rising sun</t>
  </si>
  <si>
    <t xml:space="preserve">The Animals </t>
  </si>
  <si>
    <t>There is a house in New Orleans
They call the Rising Sun
And it's been the ruin of many a poor boy
And God I know I'm one
Mother was a tailor
Sewed my new blue jeans
My father was a gamblin' man
Down in New Orleans
Now the only thing a gambler needs
Is a suitcase and a trunk
And the only time he's satisfied
Is when he's on a drunk</t>
  </si>
  <si>
    <t xml:space="preserve">      A    C        D         F
There is a house in New Orleans
     Am       C      E   
They call the Rising Sun
         Am       C       D           F
And it's been the ruin of many a poor boy
    Am    E        Am C D F Am E Am E
And God I know I'm one
   Am     C     D  
My mother was a tailor
    Am       C   E
She sewed my new blue jeans
   Am     C     D        F
My father was a gamblin' man
Am      E   Am C D F Am E Am E 
Down in New Orleans
        Am   C       D       F  
Now the only thing a gambler needs
     Am       C     E
Is a suitcase and a trunk
        Am   C    D            F
And the only time he's satisfied
   Am        E    Am C D F Am E Am E
Is when he's on a drunk</t>
  </si>
  <si>
    <t>https://www.youtube.com/watch?v=N4bFqW_eu2I</t>
  </si>
  <si>
    <t>https://www.youtube.com/watch?v=egdVf2B2UXE</t>
  </si>
  <si>
    <t>N01</t>
  </si>
  <si>
    <t>A bolhási kertek alatt Kata</t>
  </si>
  <si>
    <t>A bolhási kertek alatt Kata,
De sok gyalog utak vannak Kata,
Minden legény egyet csinál,
Aki a rózsájához jár Kata.
Árok partján rakjál tüzet Kata,
Forralj nála édes tejet Kata,
Szeljél bele zsölmle belet,
Azzal kínálj meg engemet Kata.</t>
  </si>
  <si>
    <t>Dm      
A bolhási kertek alatt Kata,
Am
De sok gyalog utak vannak Kata,
Am            F
Minden legény egyet csinál,
         Dm                   
Aki a rózsájához jár Kata.
Dm
Árok partján rakjál tüzet Kata,
Am
Forralj nála édes tejet Kata,
Am           F
Szeljél bele zsölmle belet,
             Dm
Azzal kínálj meg engemet Kata.</t>
  </si>
  <si>
    <t>Népdalok</t>
  </si>
  <si>
    <t>https://www.youtube.com/watch?v=NbEa-yckHgM</t>
  </si>
  <si>
    <t>N02</t>
  </si>
  <si>
    <t>A szennai lipisen, laposon</t>
  </si>
  <si>
    <t>A szennai lipisen, laposon
leesett a szalagos kalapom,
arra kérlek, Bözsikém, angyalom, galambom,
végyed fel a szalagos kalapom.</t>
  </si>
  <si>
    <t>D     G   Em       D
A szennai lipisen, laposon
A   D     G        A       
leesett a szalagos kalapom,
D    G       Em        A
arra kérlek, Bözsikém, angyalom, galambom,
D      G     Em       D
végyed fel a szalagos kalapom.</t>
  </si>
  <si>
    <t>https://www.youtube.com/watch?v=r4AITYAEaDM</t>
  </si>
  <si>
    <t>https://www.youtube.com/watch?v=I7CgCDJ9s44</t>
  </si>
  <si>
    <t>N03</t>
  </si>
  <si>
    <t>Általmennék én a Tiszán ladikon</t>
  </si>
  <si>
    <t>Általmennék én a Tiszán ladikon, ladikon de ladikon.
Ott lakik a, ott lakik a galambom, ott lakik a galambom.
Ott lakik a városban, a harmadik utcában,
piros rózsa, kék nefelejcs, ibolya virít az ablakában.
Által mennék én a Tiszán, nem merek, nem merek, de nem merek.
Attól félek, hogy a Tiszába esek, hogy a Tiszába esek.
Lovam hátán seje haj, félre fordul a nyereg,
A Tiszának habjai közt elveszek, a babámé nem leszek.</t>
  </si>
  <si>
    <t>D                       G                   D
Általmennék én a Tiszán ladikon, ladikon de ladikon.
D                        G                     D
Ott lakik a, ott lakik a galambom, ott lakik a galambom.
D           Am        D          G
Ott lakik a városban, a harmadik utcában,
D                           G                 D
piros rózsa, kék nefelejcs, ibolya virít az ablakában.
D                         G                        D
Által mennék én a Tiszán, nem merek, nem merek, de nem merek.
D                        G                    D
Attól félek, hogy a Tiszába esek, hogy a Tiszába esek.
D           Am        D            G
Lovam hátán seje haj, félre fordul a nyereg,
D                      G                  D
A Tiszának habjai közt elveszek, a babámé nem leszek.</t>
  </si>
  <si>
    <t>https://www.youtube.com/watch?v=ml7QV_uUcAI</t>
  </si>
  <si>
    <t>https://www.youtube.com/watch?v=K9sXsJc285k</t>
  </si>
  <si>
    <t>N04</t>
  </si>
  <si>
    <t>Erdő, erdő, erdő</t>
  </si>
  <si>
    <t>Erdő, erdő, erdő
marosszéki kerek erdő
Mardár lakik abban
Madár lakik tizenkettő
ll:Cukrot adnék annak a madárnak,
dalolja ki nevét a babámnak
csárdás kisangyalom, érted fáj a szívem nagyon:ll</t>
  </si>
  <si>
    <t>G           D
Erdő, erdő, erdő
C                G
marosszéki kerek erdő
G            D
Mardár lakik abban
C                G
Madár lakik tizenkettő
G            Am
Cukrot adnék annak a madárnak,
G          C         
dalolja ki nevét a babámnak
G            D
csárdás kisangyalom, 
C                  G
érted fáj a szívem nagyon</t>
  </si>
  <si>
    <t>https://www.youtube.com/watch?v=GUNF_SGlKRI</t>
  </si>
  <si>
    <t>https://www.youtube.com/watch?v=CPeqf0gU-tY</t>
  </si>
  <si>
    <t>N05</t>
  </si>
  <si>
    <t>Érik a szőlő</t>
  </si>
  <si>
    <t>Érik a szőlő,
hajlik a vessző,
bodor a levele,
két szegény legény
szántani menne,
de nincsen kenyere.
Van vöröshagyma
a tarisznyában,
keserű magában,
szolgalegénynek,
hej, a szegénynek
de kevés vacsora!</t>
  </si>
  <si>
    <t xml:space="preserve"> Em            D                G       Em
Érik a szőlő, hajlik a vessző, bodor a levele.
Am                G               C          Em
Két szegénylegény szántani menne, de nincsen kenyere.
Em              D               G      Em
Van vereshagyma a tarisznyába', keserű magába',
Am               G                 C        Em
Szolgalegénynek, hej, a szegénynek de kevés vacsora.
Em             D                G       Em
Zörög a kocsi, pattog a Jancsi, talán értem jönnek,
Am              G                 C        Em
Jaj, édesanyám, szerelmes dajkám, de hamar elvisznek.
Em             D               G        Em
Kocsira ládám, hegyibe párnám, magam is felülök,
Am                G                  C        Em
Jaj, apám, anyám, kedves szülődajkám de hamar elvisznek.
Em              D                G           Em
Huncut a gazda, nem néz a napra, csak a szép asszonyra,
Am               G                  C         Em
Huncut a vendég, mert mindig innék, ha vóna', ha vóna'.</t>
  </si>
  <si>
    <t>https://www.youtube.com/watch?v=uMwjJVr8DEY</t>
  </si>
  <si>
    <t>https://www.youtube.com/watch?v=tKHHnjrpPrM</t>
  </si>
  <si>
    <t>N06</t>
  </si>
  <si>
    <t>Hej, Vargáné káposztát főz</t>
  </si>
  <si>
    <t>Hej, Vargáné káposztát főz,
kontya alá ütött a gőz.
Hányja, veti fakalánját,
kinek adja Zsuzsa lányát?
Nem adja azt más egyébnek,
Kara István őkelmének.
Még akkor neki ígérte,
mikor bölcsőben rengette.
Nem ettem én ma egyebet,
csak egy köcsög aludttejet.
Azt is csak úgy kalán nélkül,
megélek én a lány nélkül.</t>
  </si>
  <si>
    <t>Am           Am 
Hej, Vargáné káposztát főz,
G          Am
kontya alá ütött a gőz.
C            E
Hányja, veti fakalánját,
Am         E      Am
kinek adja Zsuzsa lányát?
Am           Am
Nem adja azt más egyébnek,
G           Am
Kara István őkelmének.
C           E
Még akkor neki ígérte,
Am          E      Am
mikor bölcsőben rengette.
Am           Am
Nem ettem én ma egyebet,
G               Am
csak egy köcsög aludttejet.
C               E
Azt is csak úgy kalán nélkül,
Am         Em     Am
megélek én a lány nélkül.</t>
  </si>
  <si>
    <t>https://www.youtube.com/watch?v=1_FHTSlAyZc</t>
  </si>
  <si>
    <t>https://www.youtube.com/watch?v=n6i7x6VXd5w</t>
  </si>
  <si>
    <t>N07</t>
  </si>
  <si>
    <t>Hol jártál az éjjel, cinegemadár</t>
  </si>
  <si>
    <t>Hol jártál az éjjel, cinegemadár?
Ablakidnál háltam, kedves violám.
Mért be nem jöttél beljebb, cinegemadár?
Féltem az uradtól, kedves violám.
Nincs itthon az uram, cinegemadár,
Laskai erdőben hidakat csinál.
Jó lovai vannak, hamar hazaér,
Baj lesz nekes rózsám, hogyha nálam ér?
Nincs itthon az uram, cinegemadár,
Laskai erdőben hidakat csinál.
Rossz lovai vannak, nem ér ma haza,
Mulathatunk rózsám, egész éccaka.</t>
  </si>
  <si>
    <t>Am                   G
Hol jártál az éjjel, cinegemadár?
Am                 D          Am
Ablakidnál háltam, kedves violám.
Am                       G        Am
Mért nem jöttél beljebb, cinegemadár?
D                  G          Am
Féltem az uradtól, kedves violám.
Am                    G
Nincs itthon az uram, cinegemadár,
Am             D          Am
Laskai erdőben hidakat csinál.
Am               G         Am
Jó lovai vannak, hamar hazaér,
D                      G            Am
Baj lesz neked rózsám, hogyha nálam ér?
Am                    G
Nincs itthon az uram, cinegemadár,
Am             D           Am
Laskai erdőben hidakat csinál.
Am                  G           Am
Rossz lovai vannak, nem ér ma haza,
D                   G         Am
Mulathatunk rózsám, egész éccaka.</t>
  </si>
  <si>
    <t>https://www.youtube.com/watch?v=zFMBq-kjtco</t>
  </si>
  <si>
    <t>https://www.youtube.com/watch?v=OB11pWRvpvM</t>
  </si>
  <si>
    <t>N08</t>
  </si>
  <si>
    <t>Hull a szilva a fáról</t>
  </si>
  <si>
    <t>Hull a szilva a fáról,
most jövök a tanyáról,
ej, haj, ruca, ruca, kukorica, derce.
Egyik ága lehajlott,
az én rózsám elhagyott,
ej, haj, ruca, ruca, kukorica, derce.
Kis kalapom fekete,
pávatollu van benne,
ej, haj, ruca, ruca, kukorica, derce.</t>
  </si>
  <si>
    <t>Am
Hull a szilva a fáról,
G            E
most jövök a tanyáról,
G        C           E         Am
ej, haj, ruca, ruca, kukorica, derce.
Am
Egyik ága lehajlott,
G            E
az én rózsám elhagyott,
G        C           E         Am
ej, haj, ruca, ruca, kukorica, derce.
Am
Kis kalapom fekete,
G        E  
pávatola van benne,
G        C           E         Am
ej, haj, ruca, ruca, kukorica, derce.</t>
  </si>
  <si>
    <t>https://www.youtube.com/watch?v=O-YSzVszlrc</t>
  </si>
  <si>
    <t>https://www.youtube.com/watch?v=rDqG1BI56wo</t>
  </si>
  <si>
    <t>N09</t>
  </si>
  <si>
    <t>Láttál- e már valaha</t>
  </si>
  <si>
    <t>Láttál- e már valaha
csipkebokor rózsát,
csipkebokor rózsa közt
két szál majorannát?
Egyik szál majoránna
Virág Erzsi lenne,
Másik szál majoránna
Váci Gábor lenne.</t>
  </si>
  <si>
    <t>C
Láttál- e már valaha
C           G
csipkebokor rózsát,
C           G
csipkebokor rózsa közt
C        G    C
két szál majorannát?
C
Egyik szál majoránna
C           G
Virág Erzsi lenne,
C          G
Másik szál majoránna
C    G     C
Váci Gábor lenne.</t>
  </si>
  <si>
    <t>https://www.youtube.com/watch?v=E4Pyrno1uX8&amp;list=RDE4Pyrno1uX8&amp;start_radio=1</t>
  </si>
  <si>
    <t>https://www.youtube.com/watch?v=E4Pyrno1uX8</t>
  </si>
  <si>
    <t>N10</t>
  </si>
  <si>
    <t>Tavaszi szél vizet áraszt</t>
  </si>
  <si>
    <t>Tavaszi szél vizet áraszt,
virágom, virágom.
Minden madár társat választ,
virágom, virágom.
Hát én immár kit válasszak,
virágom, virágom.
Te engemet, én tégedet,
virágom, virágom.
Zöld pántlika, könnyű gúnya,
Virágom, virágom,
Mert azt a szél könnyen fújja,
Virágom, virágom.
De a fátyol nehéz ruha,
Virágom, virágom,
Mert azt a bú leszaggatja,
Virágom, virágom.</t>
  </si>
  <si>
    <t>C            G     C
Tavaszi szél vizet áraszt,
C    G   C     G
virágom, virágom.
C            G      Am
Minden madár társat választ,
Dm  E    A
virágom, virágom.
C            G   C
Hát én immár kit válasszak,
C    G   C     G
virágom, virágom.
C           G  Am
Te engemet, én tégedet,
Dm  E    Am
virágom, virágom.
C          G   C
Zöld pántlika, könnyű gúnya,
C    G   C     G
Virágom, virágom,
C           G   Am
Mert azt a szél könnyen fújja,
Dm  E    Am
Virágom, virágom.
C           G     C
De a fátyol nehéz ruha,
C    G   C     G
Virágom, virágom,
C           G  Am
Mert azt a bú leszaggatja,
Dm  E    Am
Virágom, virágom.</t>
  </si>
  <si>
    <t>https://www.youtube.com/watch?v=dCB66y5haBU</t>
  </si>
  <si>
    <t>S01</t>
  </si>
  <si>
    <t>Hé haver!</t>
  </si>
  <si>
    <t>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t>
  </si>
  <si>
    <t>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t>
  </si>
  <si>
    <t>Someres dalok</t>
  </si>
  <si>
    <t>S02</t>
  </si>
  <si>
    <t>Hine kulanu….</t>
  </si>
  <si>
    <t>Hine kulanu somrim, vesomrot!
Hine kulanu somrim, vesomrot!
Hine kulanu somrim, hine kulanu somrot
Hine kulanu sooomrim, vesomrot!
Hine kulanu chaverim, vechaverot!
Hine kulanu somrim, vesomrot!
Hine kulanu chaverim, hne kulanu chaverot
Hine kulanu chaaverim, vechaverot!
Hine kulanu chanichim, vechanichot 
Hine kulanu chanichim, vechanichot 
Hine kulanu chanichim, hine kulanu chanichot
Hine kulaanu chanichim, vechanichot!
Hine kulanu madrichim, vemadrichot 
Hine kulanu madrichim, vemadrichot 
Hine kulanu madrichim, hine kulanu madrichot
Hine kulanu madrichm, vemadrichot!!</t>
  </si>
  <si>
    <t>S03</t>
  </si>
  <si>
    <t xml:space="preserve">Minden fejre áll </t>
  </si>
  <si>
    <t>Bedő Marci</t>
  </si>
  <si>
    <t xml:space="preserve">Minden fejre áll holnap
Ránk már csak madrich szólhat
Jól teszed, hogyha rá parázol
Ez a Somer ….. Tábor
Mondtunk szépet és durvát,ű
Menjünk máshová most már
De ha a Somer ….. megy
Mi ott leszünk VELED!!!! 
Minden fejre áll
Minden fejre áll holnap
Ránk már csak madrich szólhat
Jól teszed, hogyha rá parázol
Ez a Somer ….. Tábor
Mondtunk szépet és durvát,
Menjünk máshová most már
De ha a Somer ….. megy
Mi ott leszünk VELED!!!! 
Minden fejre áll
Minden fejre áll holnap
Ránk már csak madrich szólhat
Jól teszed, hogyha rá parázol
Ez a Somer ….. Tábor
Mondtunk szépet és durvát,
Menjünk máshová most már
De ha a Somer ….. megy
Mi ott leszünk VELED!!!! </t>
  </si>
  <si>
    <t xml:space="preserve">G       A  
Minden fejre áll holnap  
Bm      D  
Ránk már csak madrich szólhat  
G          A          E  
Jól teszed, hogyha rá parázol  
             //  
Ez a Somer ___ Tábor  
G       A  
Mondtunk szépet és durvát  
Bm      D  
Menjünk máshová most már  
G                         F#  
De ha a Somer ________ megy, mi ott leszünk VELED!!!!  
G   A   E  
Minden fejre áll  
G   A   E  
[Refrén ismétlés 2x]
G       A  
Minden fejre áll holnap  
Bm      D  
Ránk már csak madrich szólhat  
G          A          E  
Jól teszed, hogyha rá parázol  
             //  
Ez a Somer ___ Tábor  
G       A  
Mondtunk szépet és durvát  
Bm      D  
Menjünk máshová most már  
G                         F#  
De ha a Somer ________ megy, mi ott leszünk VELED!!!!  
G   A   E  
Minden fejre áll  
G   A   E  
</t>
  </si>
  <si>
    <t>https://www.youtube.com/watch?v=xpm9lit98mc</t>
  </si>
  <si>
    <t>S04</t>
  </si>
  <si>
    <t>Cofi himnusz</t>
  </si>
  <si>
    <t>Csernai Brothers</t>
  </si>
  <si>
    <t xml:space="preserve">Jóbarátok, utánam, szedjétek a lábatok
Fedezzünk fel együtt még egy-két titkos járatot. 
Hangunkat majd elviszi a sűrű sötét erdő
Cserkészek közt, jóbarát, csapatunk az első. 
Együtt jöttünk, együtt megyünk, együtt kalandozva
Egymás hangját jól ismerve, néha visszhangozva
Jóbarátnak gondjaival külön foglalkozva
Mielőtt az egész erdő le lesz aszfaltozva. 
Nevetek veletek,
Itt önmagam lehetek,
Befogadnak maguk közé
Ezek a Someresek.
Jóbarátok, utánam, hangosan szól ez a dal
Kalandunkba néhány dolog néha azért bezavar:
Kicsi szúnyog, óriás darázs vagy a barna medve
Cserkészek közt, jóbarát, kinek nincs jókedve?
Együtt jöttünk, együtt megyünk, együtt kalandozva
Egymás hangját jól ismerve, néha visszhangozva
Néha messze kiabálva, s néha sóhajtozva
Mielőtt az egész erdő le lesz aszfaltozva.
Nevetek veletek,
Itt önmagam lehetek,
Befogadnak maguk közé
Ezek a Someresek.
</t>
  </si>
  <si>
    <t>C                  C
Jóbarátok, utánam, szedjétek a lábatok
C             F          C       G      C
Fedezzünk fel együtt még egy-két titkos járatot. 
C                        C
Hangunkat majd elviszi a sűrű sötét erdő
C                F        C    G       C
Cserkészek közt, jóbarát, csapatunk az első. 
F                               C      G
Együtt jöttünk, együtt megyünk, együtt kalandozva
F                           C            G
Egymás hangját jól ismerve, néha visszhangozva
F                     C           G
Jóbarátnak gondjaival külön foglalkozva
F                     C       G     C
Mielőtt az egész erdő le lesz aszfaltozva. 
C
Nevetek veletek,
C
Itt önmagam lehetek,
C
Befogadnak maguk közé
C
Ezek a Someresek.
C                  C
Jóbarátok, utánam, hangosan szól ez a dal
C           F            C    G     C
Kalandunkba néhány dolog néha azért bezavar:
C                           C
Kicsi szúnyog, óriás darázs vagy a barna medve
C                F        C    G       C
Cserkészek közt, jóbarát, kinek nincs jókedve?
F                               C           G
Együtt jöttünk, együtt megyünk, együtt kalandozva
F                           C            G
Egymás hangját jól ismerve, néha visszhangozva
F                     C           G
Néha messze kiabálva, s néha sóhajtozva
F
Mielőtt az egész erdő le lesz aszfaltozva.
C
Nevetek veletek,
C
Itt önmagam lehetek,
C
Befogadnak maguk közé
C
Ezek a Someresek.</t>
  </si>
  <si>
    <t>https://www.youtube.com/watch?v=m9LgCRp0B0Q</t>
  </si>
  <si>
    <t>S05</t>
  </si>
  <si>
    <t>Cserkész Altató</t>
  </si>
  <si>
    <t>Elrepül az idő, mint erdőbe a madár,
Hegedül a tücsök, úgyis hazatalál.
Kinyitja a cserkész a sátor ajtaját,
Behunyja a szemét és csodás álmot lát.
Álmában a medve énekel a bocsának
Máris megyünk, medve asszony, ha zavartuk, bocsánat.
Álmát nem zavarom,
Elfekszem az avaron
És hagyom, hogy az esti szellő arconsimogasson.
Magamat betakarom,
A szememet behunyom
Álomnak dzsungelébe lassan elutazom.
Elrepül az idő, mint a szél a parázson
Gyere velem aludni, kedves jóbarátom.
Néma az erdő, néha halkan mormol
Cserkészek közt jó aludni, ha senki se horkol.
Álmában a madár szárnya meg se rebben,
Hallgassunk hát együtt, oldódjunk a csendben.
Álmod nem zavarom,
Hiszen nem is akarom,
Néha a szúnyogcsípést álmomban vakarom.
Magamat betakarom,
Fekszem egy földdarabon,
Magamat a nyugalommal jutalmazom.</t>
  </si>
  <si>
    <t>Em         D         C
Elrepül az idő, mint erdőbe a madár,
Em        D       Am
Hegedül a tücsök, úgyis hazatalál.
Em         D          C
Kinyitja a cserkész a sátor ajtaját,
Em         D         Am
Behunyja a szemét és csodás álmot lát.
Em        D     Am       C
Álmában a medve énekel a bocsának
Em             D              Am           C
Máris megyünk, medve asszony, ha zavartuk, bocsánat.
Em        D
Álmát nem zavarom,
Am           C
Elfekszem az avaron
Em                 D           Am
És hagyom, hogy az esti szellő arconsimogasson.
Em        D
Magamat betakarom,
Am         C
A szememet behunyom
Em      D           C      
Álomnak dzsungelébe lassan elutazom.
Em         D         C
Elrepül az idő, mint a szél a parázson
Em        D       Am
Gyere velem aludni, kedves jóbarátom.
Em         D         C
Néma az erdő, néha halkan mormol
Em        D       Am
Cserkészek közt jó aludni, ha senki se horkol.
Em         D    Am             C
Álmában a madár szárnya meg se rebben,
Em              D       Am          C
Hallgassunk hát együtt, oldódjunk a csendben.
Em        D
Álmod nem zavarom,
Am            C
Hiszen nem is akarom,
Em                 D           Am
Néha a szúnyogcsípést álmomban vakarom.
Em        D
Magamat betakarom,
Am              C
Fekszem egy földdarabon,
Em        D           C      
Magamat a nyugalommal jutalmazom.</t>
  </si>
  <si>
    <t>S06</t>
  </si>
  <si>
    <t>Sir hápártizánim</t>
  </si>
  <si>
    <t>שיר הפרטיזנים</t>
  </si>
  <si>
    <t>Avraham Shlonsky</t>
  </si>
  <si>
    <t>Ál ná tómmár: "Hin-né dárki hááḥróná,
Et or hájom hisztíru sméj háánáná!"
||: Zé jóm nikszáfnu ló ód jáál vöjávó
Umicádénu ód járim: "Ánáḥnu pó!" :||
Meerec hátámár ád járktéj köfórim
Ánáḥnu pó bömákovot vöjiszurrím
||: Ubááser tippát dáménu sám nigrá
Hálo jáánuv ód óz ruḥéjnu bigvurá. :||
Ámud hásáḥár ál joménu ór jáhél.
Im hászorer jáḥálóf tmólénu kémo cell.
||: Áḥ im ḥálilá jáḥér lávo háór
Kémo szizmá jöhé hásír midór ledór. :||</t>
  </si>
  <si>
    <t>Dm          Gm          A
Ál ná tómmár: "Hin-né dárki hááḥróná,
       Dm            Gm       Dm
Et or hájom hisztíru sméj háánáná!"
           Gm              Am      Gm        
||: Zé jóm nikszáfnu ló ód jáál vöjávó
     Dm        Gm           Dm
Umicádénu ód járim: "Ánáḥnu pó!" :||
      Dm          Gm          A
Meerec hátámár ád járktéj köfórim
       Dm            Gm      Dm
Ánáḥnu pó bömákovot vöjiszurrím
         Gm              Am      Gm    
||: Ubááser tippát dáménu sám nigrá
     Dm           Gm      Dm
Hálo jáánuv ód óz ruḥéjnu bigvurá. :||
      Dm          Gm          A
Ámud hásáḥár ál joménu ór jáhél.
       Dm            Gm       Dm
Im hászorer jáḥálóf tmólénu kémo cell.
           Gm      Am        Gm    
||: Áḥ im ḥálilá jáḥér lávo háór
     Dm           Gm           Dm
Kémo szizmá jöhé hásír midór ledór. :||
      Dm          Gm          A
Ál ná tómmár: "Hin-né dárki hááḥróná,
       Dm            Gm       Dm
Et or hájom hisztíru sméj háánáná!"
           Gm              Am      Gm        
||: Zé jóm nikszáfnu ló ód jáál vöjávó
     Dm        Gm           Dm
Umicádénu ód járim: "Ánáḥnu pó!" :||</t>
  </si>
  <si>
    <t>https://www.youtube.com/watch?v=tCVfV_9V578</t>
  </si>
  <si>
    <t>S07</t>
  </si>
  <si>
    <t>A partizánok dala</t>
  </si>
  <si>
    <t>Fordította: Bedő Marci</t>
  </si>
  <si>
    <t>Azt nem mondhatod, ez itt a végső út.
Habár a borús lepeltől az ég is rút.
||: Kivárjuk azt, míg ránk ragyog a holnapunk.
Zengő lépteink hallatja, itt vagyunk. :||
Kánaántól jeges csúcsig, vízen át,
Vonszoljuk a búnkat, sorsunk összbaját.
||: És ott ahol, a vércseppünk porba lezúg,
A szél a bátorságról hősi mesét súg. :||
Holnaptól minket a fény is elkísér,
Minden becstelennek fakulást ítél.
||: De ha a fény nem jő és végzetünk kemény,
E nóta hirdesse, hogy így is van remény. :||
Naplónk tintája nem ólom, hanem vér.
A történetben a lány sem egy csókot kér.
||: Énekünktől zúg az omló barikád,
Élteti a partizánjaink hadát. :||
Azt nem mondhatod, ez itt a végső út.
Habár a borús lepeltől az ég is rút.
||: Kivárjuk azt, míg ránk ragyog a holnapunk.
Zengő lépteink hallatja, itt vagyunk. :||</t>
  </si>
  <si>
    <t>Dm            Gm          Dm
Azt nem mondhatod, ez itt a végső út.
        Dm             Gm       Dm
Habár a borús lepeltől az ég is rút.
             Gm              Am          Gm
||: Kivárjuk azt, míg ránk ragyog a holnapunk.
      Dm          Gm            Dm 
Zengő lépteink hallatja, itt vagyunk. :||
Kánaántól jeges csúcsig, vízen át,
Vonszoljuk a búnkat, sorsunk összbaját.
||: És ott ahol, a vércseppünk porba lezúg,
A szél a bátorságról hősi mesét súg. :||
Holnaptól minket a fény is elkísér,
Minden becstelennek fakulást ítél.
||: De ha a fény nem jő és végzetünk kemény,
E nóta hirdesse, hogy így is van remény. :||
Naplónk tintája nem ólom, hanem vér.
A történetben a lány sem egy csókot kér.
||: Énekünktől zúg az omló barikád,
Élteti a partizánjaink hadát. :||
Azt nem mondhatod, ez itt a végső út.
Habár a borús lepeltől az ég is rút.
||: Kivárjuk azt, míg ránk ragyog a holnapunk.
Zengő lépteink hallatja, itt vagyunk. :||"</t>
  </si>
  <si>
    <t>T01</t>
  </si>
  <si>
    <t>Azt hittem érdemes</t>
  </si>
  <si>
    <t>30Y</t>
  </si>
  <si>
    <t>Azt hittem érdemes meghalni csak azér'
Hogy egy dalt eljátszak és hogyha a babér
A fejemre kerül vagy a nagyobb nyakamba
Vagy hogyha még nagyobb hullahoppozgatva
Sétáljak benne végig majd a főúton
Az autók tülkölnek én meg csak hogy tudom
Rossz helyen sétálok de járdán nem férek el
Mer' az én koszorúm nagy helyet követel
Magának és végül engem vesz úgy körül
Hogy foglya-káplárja is leszek legbelül
Fájó szívemnek csak az a kívánsága
Hogy ezt a vonulást amit én meglássa
Az anyám sóhajtson ez lett az én fiam
Pedig nem hittük ezt amikor boldogan
Otthon ültünk és vártuk már nagyon haza
15 volt és még nem volt soha csaja
Nem volt még
Nem volt még
Nem volt még
Nem volt még</t>
  </si>
  <si>
    <t>Am                 Em
Azt hittem érdemes meghalni csak azér’
Dm                         Am
Hogy egy dalt eljátsszak és hogyha a babér
 F                 Am
A fejemre kerül vagy a nagyobb nyakamba
Dm                     C             E7
Vagy hogyha még nagyobb hullahoppozgatva
 Am            Em
Sétáljak benne végig majd a főúton
Dm                Am
Az autók tülkölnek én meg csak hogy tudom
 F                  Am                   Dm
Rossz helyen sétálok de járdán nem férek el
           C                          E7
Mer’ az én koszorúm nagy helyet követel
 Am         Em
Magának és végül engem vesz úgy körül
 Dm                    Am
Hogy foglya-káplárja is leszek legbelül
 F                    Am
Fájó szívemnek csak az a kívánsága
 Dm                C              E7
Hogy ezt a vonulást amit én meglássa
 Am                 Em
Az anyám sóhajtson ez lett az én fiam
 Dm                  Am
Pedig nem hittük ezt amikor boldogan
 F                  Am
Otthon ültünk és vártuk már nagyon haza
 Dm             C              E7
15 volt és még nem volt soha csaja
         Am  E7
Nem volt még
         Am  E7
Nem volt még
         Am  E7
Nem volt még
         Am  E7
Nem volt még</t>
  </si>
  <si>
    <t>Tábori dalok</t>
  </si>
  <si>
    <t>https://www.youtube.com/watch?v=gV4j105Cztw</t>
  </si>
  <si>
    <t>Vagy nem tudtunk legalább mi szülők róla
De hogy kirúgták hazajött azt mondta
Bocs de a lejtőn le annyi már szentesnek
Gimnáziumnak meg szülői terveknek
Aztán most koszorú jó volt az a pofon
Apának mondja ezt anyu de én tudom
Pofonból nem lett még koszorú úgy soha
Pofonból koszorú nem lett még soha
Nem lett még
Nem lett még
Nem lett még
Nem lett még
Azt hittem érdemes meghalni csak ezér'
Hogy egy dalt eljátszak és hogyha belefér
Színpadon halni meg nem is így csatába
De hogy párnák közt bár mindenhogy hiába
Van ez a szar élet bár szebb is lehetne
Ha nem volna kényszer hogy minden szar este
Eljátszam milyen szar nekem ez az élet
Hogy örülj ha hozzáméred majd a tiédet
A tiéd
A tiéd
A tiéd
A tiéd
A tiéd
A tiéd
A tiéd</t>
  </si>
  <si>
    <t>Am                       Em
Vagy nem tudtunk legalább mi szülők róla
  Dm              Am
De hogy kirúgták hazajött azt mondta
 F                   Am
Bocs de a lejtőn le annyi már szentesnek
 Dm               C           E7
Gimnáziumnak meg szülői terveknek
 Am                Em
Aztán most koszorú jó volt az a pofon
 Dm               Am
Apának mondja ezt anyu de én tudom
 F                    Am
Pofonból nem lett még koszorú úgy soha
Dm                 C           E7
Pofonból koszorú nem lett még soha
 Am                 Em
Azt hittem érdemes meghalni csak ezér’
 Dm                     Am
Hogy egy dalt eljátsszak és hogyha belefér
 F                   Am
Színpadon halni meg nem is így csatába
 Dm                 C               E7
De hogy párnák közt bár mindenhogy hiába
 Am                 Em
Van ez a szar élet bár szebb is lehetne
  Dm                    Am
Ha nem volna kényszer hogy minden szar este
 F                       Am
Eljátsszam milyen szar nekem ez az élet
   Dm              C              E7
Hogy örülj ha hozzáméred majd a tiédet
    Am E7
A tiéd
    Am E7
A tiéd
    Am E7
A tiéd
    Am E7
A tiéd
    Am E7
A tiéd
    Am E7
A tiéd
    Am E7
A tiéd
    Am E7
A tiéd
    Am E7
A tiéd
    Am E7
A tiéd
    Am E7
A tiéd</t>
  </si>
  <si>
    <t>T02</t>
  </si>
  <si>
    <t>8 óra munka</t>
  </si>
  <si>
    <t>Beatrice</t>
  </si>
  <si>
    <t>A munkának vége, kijössz a gyárból,
Egy vodkától erős vagy és bátor,
Egy részeg fazon a kezed után nyúl,
Nem tudod miért, jól belerúgsz.
Mer' elfogyott a türelmed már,
Pedig szabad a csók, szabad a tánc,
Száz éve Párizsban az volt a jó,
A kommün ezért kötelet adott.
Nyolc óra munka, Nyolc óra pihenés
Nyolc óra szórakozás.
Nyolc óra munka, Nyolc óra pihenés
Nyolc óra szórakozás.
A kocsmában, ott van a nagy élet,
Tompulnak az agyak, élesek a kések,
Sűrű a levegő az olcsó sör szagától,
Eleged van már e kib***ott világból.
Nyolc óra munka, Nyolc óra pihenés
Nyolc óra szórakozás.
Nyolc óra munka, Nyolc óra pihenés
Nyolc óra szórakozás.
Hagymát eszek túróval,
Nem bírok a fúróval.
De a munkának vége, kijössz a gyárból,
Egy vodkától erős vagy és bátor,
Egy részeg fazon a kezed után nyúl,
Nem tudod miért, jól belerúgsz.
Nézed, hogy mi folyik itt,
Ami befolyik, az rögtön kifolyik,
A világos sörtől savanyú a szád,
Nem ígéri senki, jobb élet vár rád.
Nyolc óra munka, Nyolc óra pihenés
Nyolc óra szórakozás.
Nyolc óra munka, Nyolc óra pihenés
Nyolc óra szórakozás.</t>
  </si>
  <si>
    <t>A  A  E  E
A  A  E  E
   A            A
A munkának vége, kijössz a gyárból
   E         E
Egy vodkától erős vagy és bátor
     A             A
Egy részeg fazon a kezed után nyúl
 E                   E
Nem tudom miért, de jól belerúgsz
A                A
Mert elfogyott a türelmed már
      E              E
Pedig szabad a csók, szabad a tánc
A                  A
Száz éve Párizsban az volt a jó
  E            E
A kommün ezért kötelet adott
D            A            E              A
8 óra munka, 8 óra pihenés, 8 óra szórakozás
D            A            F              A
8 óra munka, 8 óra pihenés, 8 óra szórakozás
  A          A 
A kocsmában, ott van a nagy élet
E                   E
Tompulnak az agyak, élesek a kések
A                A 
Sűrű a levegő az olcsó sör szagától
E                E  
Eleged van már e kibaszott világból
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t>
  </si>
  <si>
    <t>https://www.youtube.com/watch?v=b5TEg3WO7_Q</t>
  </si>
  <si>
    <t>T03</t>
  </si>
  <si>
    <t>Adj helyet magad mellett</t>
  </si>
  <si>
    <t>Bikini</t>
  </si>
  <si>
    <t>Adj helyet magad mellett
Az ablakhoz én is odaférjek
Meztelen válladhoz érjen a vállam
Engedd, hogy megkívánjam
Engedd, hogy érezzem,
Hogy szabadabban lélegzem
És ha éhes vagyok és fáradt
Magamfajta többet mit kívánhat
Mint a félelem a színpadon,
Ülök a közelben egy padon
Úgy parancsolok magamnak,
Még maradjak, megmaradjak
Mint kínomban a színpadon,
Fejem a lábam közt, ülök a nyakamon
Homokkal teli a szám
Szép vagyok, mosolygok rám
Adj helyet magad mellett
Az ablakhoz én is odaférjek
Meztelen válladhoz érjen a vállam
Engedd, hogy megkívánjam
Engedd, hogy érezzem,
Hogy szabadabban lélegzem
És ha éhes vagyok és fáradt
Magamfajta többet mit kívánhat</t>
  </si>
  <si>
    <t>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
Am D  Dm Am
C  G  E7 Am
Am                     D
Mint a félelem a színpadon,
       Dm            Am
Ülök a közelben egy padon
C                 G
Úgy parancsolok magamnak,
    E7               Am
Még maradjak, megmaradjak
C                    G
Mint kínomban a színpadon,
      E7                   Am
Fejem a lábam közt, ülök a nyakamon
C               G
Homokkal teli a szám
         E7            Am
Szép vagyok, mosolygok rám
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t>
  </si>
  <si>
    <t>https://www.youtube.com/watch?v=2gb3jC67Ss8</t>
  </si>
  <si>
    <t>https://www.youtube.com/watch?v=jkKYQ3yZ4us</t>
  </si>
  <si>
    <t>T04</t>
  </si>
  <si>
    <t xml:space="preserve">Közeli helyeken </t>
  </si>
  <si>
    <t>Közeli helyeken, dombokon, hegyeken,
Kibelezett kőbányák üregében.
Közeli helyeken, dombokon, hegyeken,
Most is visszhangzik a léptem.
Itt ül az idő a nyakamon,
Kifogy az út a lábam alól.
Akkor is megyek, ha nem akarok!
Ha nem kísér senki utamon.
Arcom mossa eső és szárítja a szél.
Az ember mindig jobbat remél.
Porból lettem s porrá leszek,
Félek, hogy a ködbe veszek.
Közeli helyeken, dombokon, hegyeken,
Kibelezett kőbányák üregében.
Közeli helyeken, dombokon, hegyeken,
Most is visszhangzik a léptem.
Itt ül az idő a nyakamon,
Kifogy az út a lábam alól.
Akkor is megyek, ha nem akarok!
Ha nem kísér senki utamon.
Arcom mossa eső és szárítja a szél.
Az ember mindig jobbat remél.
Porból lettem s porrá leszek,
Félek, hogy a ködbe veszek.
Itt ül az idő a nyakamon,
Kifogy az út a lábam alól.
Akkor is megyek, ha nem akarok!
Ha nem kísér senki utamon.
Arcom mossa eső és szárítja a szél.
Az ember mindíg jobbat remél.
Porból lettem s porrá leszek,
Félek, hogy a ködbe veszek.</t>
  </si>
  <si>
    <t>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t>
  </si>
  <si>
    <t>https://www.youtube.com/watch?v=uZ8y1Dst8Is</t>
  </si>
  <si>
    <t>https://www.youtube.com/watch?v=ZQaMSGPvXaQ</t>
  </si>
  <si>
    <t>T05</t>
  </si>
  <si>
    <t>Csavargódal</t>
  </si>
  <si>
    <t>Bojtorján</t>
  </si>
  <si>
    <t>Még nem tudom, hogy hol alszom ma éjjel
A holnap még olyan szörnyen messze van
Az országút a lábam alatt és fölöttem az ég
Ez a két dolog, amit tudok biztosan
Nem számít az, hogy hol ér a holnap reggel
A városok jó ismerőseim
És mindig van egy jó barátom és néhány szerelmem
És egy-két dal gitárom húrjain
A nagy folyók mind elérik a tengert
Az álmaim velük futnak tovább
Úgy szeretném, ha gyors lehetnék én is, mint a szél
És az otthonom lehetne a nagyvilág
Egy napon majd megérkeznék hozzád
Ha hét határ húzódna is közöttünk
Úgy fogadnál, mintha én lennék, akit sok-sok éve vársz
Milyen kár, hogy nem erre születtünk
És nem tudom, hogy hol alszom ma éjjel
A holnap még olyan szörnyen messze van
Az országút a lábam alatt és fölöttem az ég
Ez a két dolog, amit tudok biztosan</t>
  </si>
  <si>
    <t>G           C        D7            G
 Még nem tudom, hogy hol alszom ma éjjel,
G          C         D7              G
 A holnap még olyan szörnyen messze van,
G         C    H7             Em          C
 Az országút a lábam alatt és fölöttem az ég,
      G              D7          G
Ez a két dolog, amit tudok biztosan.
G           C        D7             G
Nem számít az, hogy hol ér a holnap reggel
G             C        D7            G
A városok jó ismerőseim
G         C       H7            Em     C
És mindig van egy jó barátom és néhány szerelmem
    G          D7      G
És egy-két dal gitárom húrjain
G          C       D7       G
A nagy folyók mind elérik a tengert
G         C     D7        G
Az álmaim velük futnak tovább
G          C      H7             Em              C
Úgy szeretném, ha gyors lehetnék én is, mint a szél
      G             D7       G
És az otthonom lehetne a nagyvilág
G         C    D7          G
Egy napon majd megérkeznék hozzád
G            C       D7       G
Ha hét határ húzódna is közöttünk
G                    H7              Em           C
Úgy fogadnál, mintha én lennék, akit sok-sok éve vársz
       G             D7          G
Milyen kár, hogy nem erre születtünk
G           C        D7            G
 Még nem tudom, hogy hol alszom ma éjjel,
G          C         D7              G
 A holnap még olyan szörnyen messze van,
G         C    H7             Em          C
 Az országút a lábam alatt és fölöttem az ég,
      G              D7          G
Ez a két dolog, amit tudok biztosan.</t>
  </si>
  <si>
    <t>https://www.youtube.com/watch?v=pgEPBpcRx0Y</t>
  </si>
  <si>
    <t>https://www.youtube.com/watch?v=cnilNaXlmoM</t>
  </si>
  <si>
    <t>T06</t>
  </si>
  <si>
    <t>Vigyázz magadra fiam</t>
  </si>
  <si>
    <t>Tizennégy múltam éppen, vasárnap volt azt hiszem
Apám bort töltött és sodort egy cigarettát nekem
Leült mellém, s azt mondta, most hogy elmész, ki tudja
Mikor látunk majd újra, vigyázz magadra, fiam
Vigyázz jól, mert a város rideg, büszke és irigy
Eddig gond nélkül éltél, de már nem lesz mindig így
Ott a kollégiumban minden egész másképp van
Én csak azt kívánom, bármi lesz is, ember légy, fiam
Mikor eljött a nap, szintén egy vasárnap délután
Anyám könnyek közt adta rám az ünneplő ruhám
Csirkét csomagolt az útra, apám bort töltött újra
Búcsúzóul azt mondta, vigyázz magadra, fiam
Vigyázz jól, mert a város rideg, büszke és irigy
Eddig gond nélkül éltél, de már nem lesz mindig így
Egész más ott az élet, egyedül hagynak téged
Én csak azt kívánom, bármi lesz is, ember légy, fiam
Vigyázz jól, mert a város rideg, büszke és irigy
Eddig gond nélkül éltél, de már nem lesz mindig így
Sokszor bántanak téged, de honnan jöttél, ne szégyelld
Én csak azt kívánom, bármi lesz is, ember légy, fiam</t>
  </si>
  <si>
    <t>G C D7 G Em C D7 G G
      G          G                G  -  D      G
Tizennégy múltam éppen, vasárnap volt, azt hiszem
      C           C             A7            D
Apám bort töltött és sodort egy cigarettát nekem
       G            G              C          Am7
Leült mellém s azt mondta; Te most elmész, ki tudja
       D          D             D7        G  G
Mikor látunk majd újra, vigyázz magadra fiam
         C         D7            G  -  Em    G
Vigyázz jól mert a város hideg, büszke és irigy
       C          D              G   -    D      G
Eddig gond nélkül éltél, de már nem lesz mindig így
       C     D7           Em -  B7       G -
Ott a kollégiumban minden egész másképp van
Em       C           A7            D7            G G
Én csak azt kívánom, bármi lesz is ember légy, fiam
      G          G                G  -  D      G
Mikor eljött a nap, szintén egy vasárnap délután
      C           C             A7            D
Anyám könnyek közt adta rám az ünneplő ruhám
       G            G              C          Am7
Csirkét csomagolt az útra, apám bort töltött újra
       D          D             D7        G  G
Búcsuzóul azt mondta vigyázz magadra, fiam
         C         D7            G  -  Em    G
Vigyázz jól mert a város hideg, büszke és irígy
       C          D              G   -    D      G
Eddig gond nélkül éltél, de már nem lesz mindig így
       C         D7    G   -   B7      Em
Egész más ott az élet, egyedül hagynak téged
Em       C           A7            D7            G G
Én csak azt kívánom, bármi lesz is ember légy, fiam
         C         D7            G  -  Em    G
Vigyázz jól mert a város hideg, büszke és irígy
      C          D              G   -    D      G
Eddig gond nélkül éltél, de már nem lesz mindig így
         C       D7                 B7         Em
Sokszor bántanak téged, hogy honnan jöttél, ne szégyeld
    C        A7            D7            G G
Én  kívánom, bármi lesz is ember légy, fiam
    C        A7            D7            G G
Én  kívánom, bármi lesz is ember légy, fiam</t>
  </si>
  <si>
    <t>https://www.youtube.com/watch?v=WbKQn5wy3RI</t>
  </si>
  <si>
    <t>https://www.youtube.com/watch?v=cLZs2oC3MBE</t>
  </si>
  <si>
    <t>T07</t>
  </si>
  <si>
    <t>Ha én rózsa volnék</t>
  </si>
  <si>
    <t>Bródy János</t>
  </si>
  <si>
    <t>Ha én rózsa volnék, nem csak egyszer nyílnék
Minden évben négyszer virágba borulnék
Nyílnék a gyereknek, nyílnék én a lánynak
Az igaz szerelemnek, és az elmúlásnak
Ha én kapu volnék, mindig nyitva állnék
Akárhonnan jönne, bárkit beengednék
Nem kérdezném tőle, hát téged ki küldött
Akkor lennék boldog, ha mindenki eljött
Ha én ablak volnék, akkora nagy lennék
Hogy az egész világ láthatóvá váljék
Megértő szemekkel átnéznének rajtam
S akkor lennék boldog, ha mindent megmutattam
Ha én utca volnék, mindig tiszta lennék
Minden áldott este fényben megfürödnék
És ha egyszer rajtam lánckerék taposna
Alattam a föld is sírva beomolna
Ha én zászló volnék, sohasem lobognék
Mindenféle szélnek haragosa volnék
Akkor lennék boldog, ha kifeszítenének
S nem lennék játéka mindenféle szélnek</t>
  </si>
  <si>
    <t>Am Dm Am Dm
Am                   E                   Am
Ha én rózsa volnék, nem csak egyszer nyilnék
       C                G            C
Minden évben négyszer  virágba borulnék,
Am            Dm    G               C
Nyílnék a fiúnak, nyilnék én a lánynak,
     Am         E          E7    Am
Az igaz szerelemnek és az elmúlásnak.
Am                   E               Am
Ha én kapu volnék, mindig nyitva állnék,
       C           G            C
Akárhonnan jönne, bárkit beengednék,
Am            Dm    G               C
Nem kérdezném tőle, hát téged ki küldött,
     Am         E          E7    Am
Akkor lennék boldog, ha mindenki eljött.
Am                   E               Am
Ha én ablak volnék, akkora nagy lennék,
         C            G           C
Hogy az egész világ láthatóvá váljék,
     Am        Dm      G     C
Megértő szemekkel átnéznének rajtam,
   Am         E          E7         Am
Akkor lennék boldog, ha mindent megmutattam.
Am                   E               Am
Ha én utca volnék, mindig tiszta lennék,
       C              G            C
Minden áldott éjjel fényben megfürödnék,
     Am         Dm      G        C
És ha egyszer rajtam lánckerék taposna,
     Am         E  E7    Am
Alattam a föld is sírva beomolna.
Am                   E             Am
Ha én zászló volnék, sohasem lobognék,
       C            G          C
Mindenféle szélnek haragosa lennék,
     Am         Dm          G    C
Akkor lennék boldog, ha kifeszítenének,
     Am         E          E7    Am
S nem lennék játéka mindenféle szélnek.</t>
  </si>
  <si>
    <t>https://www.youtube.com/watch?v=nAw9q5vLiak</t>
  </si>
  <si>
    <t>T08</t>
  </si>
  <si>
    <t xml:space="preserve">Mit tehetnék érted </t>
  </si>
  <si>
    <t>Én nem születtem varázslónak, csodát tenni nem tudok,
S azt hiszem, már észrevetted, a jó tündér nem én vagyok.
De ha eltűnne az arcodról ez a sötét szomorúság,
Úgy érezném, vannak még csodák.
Mit tehetnék érted, hogy elűzzem a bánatod,
Hogy lelked mélyén megtörjem a gonosz varázslatot?
Mit tehetnék érted, hogy a szívedben öröm legyen?
Mit tehetnék, áruld el nekem!
Nincsen varázspálcám, mellyel bármit eltüntethetek,
És annyi minden van jelen, mit megszüntetni nem lehet.
De ha eltűnne az arcodról ez a sötét szomorúság,
Úgy érezném, vannak még csodák.
Hát mit tehetnék érted...
Nincsen hétmérföldes csizmám, nincsen varázsköpenyem,
S hogy holnap is még veled leszek, sajnos nem ígérhetem.
De ha eltűnne az arcodról ez a sötét szomorúság,
Úgy érezném, vannak még csodák.
Hát mit tehetnék érted...</t>
  </si>
  <si>
    <t>Em            Am
Nem születtem varázslónak,
 D            G
csodát tenni nem tudok,
  C               G
S azt hiszem, már észrevetted,
  Am           B7
a jótündér sem én vagyok.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varázspálcám,
        D           G
mellyel bármit eltüntethetek,
   C            G
És annyi minden van jelen,
    Am           B7
mit megszüntetni nem lehet.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hétmérföldes csizmám,
D             G
nincsen varázsköpenyem,
       C             G
S hogy holnap is még veled leszek,
Am          B7
sajnos nem ígérhetem.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t>
  </si>
  <si>
    <t>https://www.youtube.com/watch?v=KkdWzfgclLk</t>
  </si>
  <si>
    <t>https://www.youtube.com/watch?v=a9MUphJg09E</t>
  </si>
  <si>
    <t>T09</t>
  </si>
  <si>
    <t>Szilvafácska</t>
  </si>
  <si>
    <t>Budapest Bár</t>
  </si>
  <si>
    <t>A kertben két olajfa, idén télen elfagytak a nagy fagyba.
Fogjuk babám, húzzuk ki, és a tüzük mellett fogunk mulatni.
Hideg volt, de meleg lesz. Minden kezdet nehéz, babám te kezdesz.
Csókolj meg és pálinkát, a palackba azon nyomban ne sajnáld
Táncol az utca ingújba, tavasz jött a tél helyébe, de furcsa
Csak a pálinka nem elég, de egy vesszőt a hamuba ültetnék, hogy
Drága kicsi szilvafácska nőj nekem,
Had legyen, a Bandi bá’-nak pálinkája
Drága kicsi szilvafácska, nőj nekem,
Had legyen, a Bandi bá’-nak pálinkája
Szilvafa nőj nagyra
Szilvafa nőj nagyra
Azt a keservit</t>
  </si>
  <si>
    <t>Am
A kertben két olajfa, 
A7                     Dm
idén télen elfagytak a nagy fagyba.
                     Am
Fogjuk babám, húzzuk ki, 
H7                        E
és a tüzük mellett fogunk mulatni.
Am
Hideg volt, de meleg lesz. 
A7                         Dm
Minden kezdet nehéz, babám te kezdesz.
               Am
Csókolj meg és pálinkát, 
H7                       E
a poharamba azon nyomban ne sajnáld
Am
Táncol az utca ingújba, 
A7                         Dm
tavasz jött a tél helyébe, de furcsa
               Am
Csak a pálinka nem elég, 
H7                      Dm
de egy vesszőt a hamuba ültetnék, hogy
Am                       Dm    
Drága kicsi szilvafácska nőj nekem,
Am          E               Am         
Had legyen, a Bandi bá’-nak pálinkája
Am                        Dm
Drága kicsi szilvafácska, nőj nekem,
Am          E               Am
Had legyen, a Bandi bá’-nak pálinkája
Am                   Am
Szilvafa nőj nagyra! Szilvafa nőj nagyra
Am
Azt a keservit</t>
  </si>
  <si>
    <t>https://www.youtube.com/watch?v=DKXfvfZ8oFM</t>
  </si>
  <si>
    <t>https://www.youtube.com/watch?v=_Ojd8CMGvKI</t>
  </si>
  <si>
    <t>T10</t>
  </si>
  <si>
    <t>Az légy aki vagy</t>
  </si>
  <si>
    <t>Charlie</t>
  </si>
  <si>
    <t>Hova mész, hova futsz, mondd, hogy jó reggelt!
Ölelj át, a világ épphogy életre kelt!
Az aki szép, az reggel is szép,
amikor ébred még ha össze is gyűrte az ágy,
alakul még az igazi kép,
nézni szeretném a színek, meg a fény
hogyan fonnak Rád ma új ruhát!
Az légy, aki vagy, érezd jól magad,
és ha elhajózom hosszú vizeken,
néhány kikötő még útba ejthető,
de úgyis visszaérkezel.
Ébredés, változás, minden új nap új,
ölelj át, mitől félsz ennyi hajnalon túl?
Az aki szép, az reggel is szép,
amikor ébred még ha össze is gyűrte az ágy
ne siess még, ne siess úgy, mondok valamit,a tükröd hazudik,
nehogy elhidd, hogyha másnak lát!
Az légy, aki vagy...
Az aki szép, az reggel is szép,
amikor ébred még ha össze is gyűrte az ágy,
ne siess még, ne siess úgy, mondok valamit,a tükröd hazudik,
nehogy elhidd, hogyha másnak lát!
Az légy, aki vagy...
Az légy, aki vagy...
Néhány kikötő még útbaejthető,
de mindig visszaérkezel!
Mindig visszaérkezel!</t>
  </si>
  <si>
    <t>Bb     F    Bb     F         Em7 A   Dm  A7
Hova mész, hova futsz,mondd, hogy jó reggelt!
Dm    A7 Dm A7  Bb       Bb/C   F    B/C
Ölelj át,a világ épphogy életre kelt!
F       C     Dm        Am7
Az aki szép, az reggel szép,
Bb      F           C Dm7  C7/E  C7/G    F
amikor ébred még ha össze is gyűr -te az ágy,
         C   Dm     Am7
alakul még az igazi kép,
Bb                Bdim7
nézni szeretném a színek, meg a fény
F                    E/C       C
hogyan fonnak Rád ma új ru  -  hát!
F            F/A    Bb
Az légy, aki vagy, érezd jól magad,
F      Dm7        Gm7    C
és ha elhajózom hosszú vizeken,
F      F7/A    Bb      Bdim7
néhány kikötő még útba ejthető,
F/C          C7 F
de úgyis visszaérkezel.
F   Bb  F    Bb  F    Em7 A   Dm  A7
Ébredés,változás, minden új nap új,
Dm    A7 Dm A7  Bb       Bb/C   F    B/C
ölelj át, mitől félsz ennyi hajnalon túl?
F       C     Dm        Am7
Az aki szép, az reggel is szép,
Bb      F           C Dm7  C7/E  C7/G    F
amikor ébred még ha össze is gyűrte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úgyis visszaérkezem.
F       C     Dm        Am7
Az aki szép, az reggel szép,
Bb      F           C Dm7  C7/E  C7/G    F
amikor ébred még ha össze is gyűr -te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mindig visszaérkezel.</t>
  </si>
  <si>
    <t>https://www.youtube.com/watch?v=XQ49bXzQQBQ</t>
  </si>
  <si>
    <t>https://www.youtube.com/watch?v=tvUtYu8Osmc</t>
  </si>
  <si>
    <t>T11</t>
  </si>
  <si>
    <t>Jég dupla whiskyvel</t>
  </si>
  <si>
    <t>Estefelé már szűk a szobám
Mint a sötét, úgy támad rám
Valami erő: csak menni, de bárhová
Napok óta rossz zene szólt
Összetörtem a rádiót
Blues a kedvem, de senki se hangolt rá
Én akkor se hívlak, ha darabokra hullok szét
Régóta megvan a gyógyszer, ha valami ég
Jég dupla whiskyvel
Két dózis egy helyen
Egy a társaság miatt, igen
Egy, hogy jó napom legyen
Egy a rossz időkre kell
Egy hogy jól aludjak el
Már az ágyam is kemény, hideg, mint a jég a whiskyben
A sűrű füsthöz lárma is jár
A zongoránál egy hajnali sztár
Bal kezénél összegyűlik pár pohár
egy szőke beáll a pult mögé
Nevet rám, mintha sejtené hazaviszem
Ha túl leszek rajtad már
Én akkor se hívlak, ha darabokra hullok szét
Régóta megvan a gyógyszer, ha valami ég
Jég dupla whiskyvel
Két dózis egy helyen
Egy a társaság miatt, igen
Egy, hogy jó napom legyen
Egy a rossz időkre kell
Egy hogy jól aludjak el
Már az ágyam is hideg, igen, mint a jég a whiskyben...</t>
  </si>
  <si>
    <t>Dm
Estefelé már szűk a szobám
Bb
Mint a sötét, úgy támad rám
Gm            Bb      A       Dm
Valami erő: csak menni, de bárhová
Dm
Napok óta rossz zene szólt
Bb
Összetörtem a rádiót
Gm                      Bb      A      Dm
Blues a kedvem, de senki se hangolt rá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
Dm
A sűrű füsthöz lárma is jár
Bb
A zongoránál egy hajnali sztár
Gm            Bb      A       Dm
Bal kezénél összegyűlik pár pohár
 Dm
egy szőke beáll a pult mögé
Bb
Nevet rám, mintha sejtené hazaviszem
Gm            Bb      A       Dm
Ha túl leszek rajtad már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t>
  </si>
  <si>
    <t>https://www.youtube.com/watch?v=oUM5uS4_4zI</t>
  </si>
  <si>
    <t>https://www.youtube.com/watch?v=2h2PMTP3duY</t>
  </si>
  <si>
    <t>T12</t>
  </si>
  <si>
    <t>Budapest</t>
  </si>
  <si>
    <t>Cseh Tamás</t>
  </si>
  <si>
    <t>Azt mondd meg nékem, hol lesz majd lakóhelyünk
Maradunk itt, vagy egyszer majd továbbmegyünk?
Itt van a város, vagyunk lakói
Maradunk itt, neve is van: Budapest
Reggelre kelve, ahogyan ez itt szokás
Közértbe megy le tejért János és Tamás
Házakon rések, azon kilépnek
Házak közt járat, azokon járnak, indulnak el
Azt mondd meg nékem, hol lesz majd lakóhelyünk
Maradunk itt, vagy egyszer majd továbbmegyünk?
Itt van a város, vagyunk lakói
Maradunk itt, neve is van: Budapest
Reggelre kelve, ahogyan ez itt szokás
Közértbe megy le tejért János és Tamás
Tócsák tükrében magukat nézve
Dohányszemcsékkel zakók zsebében, indulnak el</t>
  </si>
  <si>
    <t>Em Em9 Em Em9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Házakon rések, azon kilépnek
D                 C             C         Em
Házak közt járat, azokon járnak, indulnak el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Tócsák tükrében magukat nézve
D                 C              C         Em
Dohányszemcsékkel zakók zsebében, indulnak el</t>
  </si>
  <si>
    <t>https://www.youtube.com/watch?v=LYBw6XTcww4</t>
  </si>
  <si>
    <t>https://www.youtube.com/watch?v=3yoUXLHRtf0</t>
  </si>
  <si>
    <t>Kérdésem volna, pálinkát mérnek-e már
Felismer tanár úr, vagy tán elfelejtett már
Éva tegnap volt az abortusz bizottság előtt
Téli kabátomra hasztalan keresek vevőt
Házmesterünknek adjunk szép mosolyokat
Nézd, homlokomra egy boríték nem ráragadt
Más vagyok, nem az, akit épp maga most keres
Fáskerti elvtárs, legyen már olyan szíves
A fekete lyuk egy nem létező égitest
Három év múlva nem vagyok hadköteles
Felismer tanár úr, vagy tán elfelejtett már
Kérdésem volna, pálinkát mérnek-e már
Azt mondd meg nékem, hol lesz majd lakóhelyünk
Maradunk itt, vagy egyszer majd továbbmegyünk?
Itt van a város, vagyunk lakói
Maradunk itten, maradunk itt, maradunk</t>
  </si>
  <si>
    <t>Em              Am                Em
Kérdésem volna, pálinkát mérnek-e már?
Em                 Am                   Em
Felismer tanár úr, vagy tán elfelejtett már?
Am                                    Em
Éva tegnap volt az abortusz bizottság előtt
Am                               Em
Téli kabátomra hasztalan keresek vevőt
Em              Am                 Em
Házmesterünknek adjunk szép mosolyokat
Em                   Am              Em
Nézd, homlokomra egy boríték nem ráragadt
Am                                     Em
Más vagyok, nem az, akit épp maga most keres
Am                                 Em
Fáskerti elvtárs, legyen már olyan szíves
Em                Am            Em
A fekete lyuk egy nem létező égitest
Em             Am                Em
Három év múlva nem vagyok hadköteles
Am                                      Em
Felismer tanár úr, vagy tán elfelejtett már?
Am                                Em
Kérdésem volna, pálinkát mérnek-e már?
Em                   Am                  Em
Azt mondd meg nékem, hol lesz majd lakóhelyünk
Em                 Am                   Em
Maradunk itt, vagy egyszer majd továbbmegyünk?
D                C
Itt van a város, vagyunk lakói
D               C             Em
Maradunk itten, maradunk itt, maradunk</t>
  </si>
  <si>
    <t>T13</t>
  </si>
  <si>
    <t>Csönded vagyok</t>
  </si>
  <si>
    <t>Most elmondom
Mid vagyok, mid nem neked;
Vártál ha magadról szép éneket
Dícsérő éneked én nem leszek
Mi más is lehetnék?
Csak csönd neked.
E szó jó csönd vagyok, csönded vagyok,
Ha rám így kedved van, maradhatok
Ülhetsz, csak tűrve, hogy dal nem dícsér,
Se jel, se láng;
Csak csönd mely égig ér.
S folytatom mid vagyok, mid nem neked;
Ha vártál lángot, az nem lehetek.
Fölébem hajolást hamu vagyok,
Belőlem csak jövőd jósolhatod.
Most elmondtam,
Mid vagyok, mid nem neked;
Vártál ha magadról szép éneket
Dícsérő éneked én nem leszek
Mi más is lehetnék?
Csak csönd neked.</t>
  </si>
  <si>
    <t xml:space="preserve">Em  D   C   Em
Em  D   G   G
Em  A7  Am7   Em
Em  D   G   D
Em  D   Em  Em
     Em       D           C       Em
Most elmondom mid vagyok, mid nem neked
Em        D        C       G
Vártál ha magadról szép éneket
Em       A7      Am7        Em
Dicsérő éneked én nem leszek
Em        D        C             Em
Mi más is lehetnék? Csak csönd neked.
Em        D             C         Em
E szó jó: csönd vagyok, csönded vagyok.
Em         D           C      G
Ha rám így kedved van, maradhatok
Em             A7           Am7         Em
Ülhetsz, csak tűrve, hogy dal nem dicsér,
Em         D                C         Em
Se jel, se láng, csak csönd mely égig ér.
Em          D           C         Em
S folytatom mid vagyok, mid nem neked
Em        D          C       G
Ha vártál lángot, az nem lehetek
Em       A7        Am7      Em
Fölébem hajolj lásd, hamu vagyok,
Em      D          C      Em
Belőlem csak jövőd jósolhatod.
     Em        D           C         Em
Most elmondtam mid vagyok, mid nem neked
Em        D        C       G
Vártál ha magadról szép éneket
Em       A7      Am7        Em
Dicsérő éneked én nem leszek
Em        D        C             Em
Mi más is lehetnék? Csak csönd neked.
Em  D   C   Em
Em  D   G   G
Em  A7  Am7   Em
Em  D   G   D
Em  D   Em  Em
</t>
  </si>
  <si>
    <t>https://www.youtube.com/watch?v=RVXXgBecbB8</t>
  </si>
  <si>
    <t>T14</t>
  </si>
  <si>
    <t xml:space="preserve">Én vagyok az aki nem jó </t>
  </si>
  <si>
    <t>Csík zenekar</t>
  </si>
  <si>
    <t>Én vagyok az, aki nem jó,
Fellegajtót nyitogató.
Nyitogatom a felleget,
Sírok alatta eleget.
Ifiúságom telik el,
Azért a szívem hasad el.
(Az anyád ragyogós csillaga.)
Ifiúság gyöngykoszorú,
Ki elveszti de szomorú
De bolond volnék, ha búsulnék,
Ha a búnak helyet adnék
Én a búnak utat adok,
Magam pedig vígan járok</t>
  </si>
  <si>
    <t>Em Em Am D G D G
Am B7 Em C Am B7 Em B7 Em
Em            Em
Én vagyok az, aki nem jó,
Am          D        
Fellegajtót nyitogató.
G    D        G
Ajaj ajajajaj ajajaj
Am         B7
Nyitogatom a felleget,
Em    C   Am B7
Sírok alatta eleget.
Em   B7       Em
Ajaj ajajajaj ajajaj
Em     Em
Ifiúságom telik el,
Am          D     
Azért a szívem hasad el.
 G        D        G
(Az anyád ragyogós csillaga.)
Am      B7
Ifiúság gyöngykoszorú,
Em    C     Am B7
Ki elveszti de szomorú
Em   B7       Em
Ajaj ajajajaj ajajaj
Em                Em
De bolond volnék, ha búsulnék,
Am         D        
Ha a búnak helyet adnék
G    D        G
Ajaj ajajajaj ajajaj
Am         B7
Én a búnak utat adok,
Em    C      Am    B7
Magam pedig vígan járok
Em   B7       Em
Ajaj ajajajaj ajajaj</t>
  </si>
  <si>
    <t>https://www.youtube.com/watch?v=-DHitqhvTak</t>
  </si>
  <si>
    <t>https://www.youtube.com/watch?v=iAY8QPDe-_4</t>
  </si>
  <si>
    <t>T15</t>
  </si>
  <si>
    <t xml:space="preserve">Várj, míg felkel majd a nap </t>
  </si>
  <si>
    <t>Demjén Ferenc - V’Moto-Rock</t>
  </si>
  <si>
    <t>Ha most is várod még álmod szép ígéretét
Várj, míg felkel majd a nap
Ha látni sejtenéd, mi az éjben olvad szét
Várj, míg felkel majd a nap
Egy új nap mindig új remény ígér
A végtelen sötétjét tépi szét
A félelem határt kap, mint a lét
Te csak várj, míg felkel majd a nap
Ha meggyötört az éj, ha múltad feldagadt
Várj, míg felkel majd a nap
Ha kell, hogy tiszta légy, mint gyermek önmagad
Várj, míg felkel majd a nap
Ha megzavar, hogy túl nyitott a tér
A csillaggal telt végtelen túl mély
Mint bölcső, biztos gömbbe zár a fény
Te csak várj, míg felkel majd a nap
Sosem vagy egymagad, csak túl picinyke vagy
Várj, míg felkel majd a nap
Tudod nincs mennyország, de minden síron nő virág
Várj, míg felkel majd a nap
Együtt leszünk, míg végtelen az éj
Együtt, míg a nap utoljára kél
Együtt mondjuk annak, ki még fél
Te csak várj, míg felkel majd a nap</t>
  </si>
  <si>
    <t>C F C F
C                    F       C
Ha most is várod még álmod szép igéretét,
 F         Em    Dm      C
Várj, míg felkel majd a nap.
C                   F.   C
Ha látni sejtenéd, mi az éjben olvad szét,
 F         Em    Dm      C
Várj, míg felkel majd a nap.
        F         G          Am
Egy új nap mindig új reményt ígér,
    F            G         Am
A végtelen sötétjét tépve szét.
    F            Em          Dm
A félelem határt kap, mint a lét,
         F        Em     Dm       C
Te csak várj, míg felkel majd a nap.
C                     F    C
Ha meggyötört az éj, ha a múltad feldagadt,
 F         Em    Dm      C
Várj, míg felkel majd a nap.
C                     F          C
Ha kell, hogy tiszta légy, mint gyermek önmagad,
 F         Em    Dm      C
Várj, míg felkel majd a nap.
        F         G          Am
Ha megzavar, hogy túl nyitott az éj,
        F         G            Am
A csillaggal telt végtelen túl mély,
    F            Em          Dm
Mint a bölcső, biztos gömbbe zár fény,
         F        Em     Dm       C
Te csak várj, míg felkel majd a nap.
C                      F  C
Sosem vagy egymagad, csak túl kicsinyke vagy,
 F         Em    Dm      C
Várj, míg felkel majd a nap.
C                        F         C
Tudod nincs menyország, de minden síron nő virág.
 F         Em    Dm      C
Várj, míg felkel majd a nap.
        F         G          Am
Ezért együtt leszünk, míg végtelen az éj.
        F         G          Am
Együtt míg a nap utoljára kél.
    F            Em          Dm
Együtt mondjuk annak ki még fél:
         F        Em     Dm       C
Te csak várj, míg felkel majd a nap,
         F        Em     Dm       C
Te csak várj, míg felkel majd a nap.</t>
  </si>
  <si>
    <t>https://www.youtube.com/watch?v=qPYGPdMkPTo</t>
  </si>
  <si>
    <t>https://www.youtube.com/watch?v=IuDWlITFIek</t>
  </si>
  <si>
    <t>T16</t>
  </si>
  <si>
    <t>Mi vagyunk a Grund</t>
  </si>
  <si>
    <t>Dés László &amp; Geszti Péter</t>
  </si>
  <si>
    <t>Nagy a világ, az égig ér
De van ez a föld, ami kezünkbe fér
Itt nevet a nap sugara ránk
Rajzol egy pályát a deszkapalánk
És a tél, és a nyár, és a fák, az akác
És a kert, és a ház, és a házból a srác
Te meg én, ugye szét soha nem szakadunk?
Gyere mondd, hogy a grund mi vagyunk
Álljunk bele ha kell, bármi jöjjön is el
Legyen szabad a grund!
Véssük ide ma fel, hogy megmarad ez a hely
Vagy egyszer belehalunk!
Nagy a világ, és rá se ránt
Hogy errefelé a követ ki veti ránk
Ha közel a vész, nem remeg a szánk
Le fogjuk győzni, nekünk ez a hazánk!
Ez a pad, ez a fal, ez a pár farakás
Ez a dal, ahogy nő, ez a szívdobogás
Ez a jel, innen el soha nem szaladunk
Gyere mondd, hogy a grund mi vagyunk
|  Álljunk bele ha kell, bármi jöjjön is el    | 3x
|. Legyen szabad a grund!                     .|
|˙ Véssük ide ma fel, hogy megmarad ez a hely ˙|
|  Vagy egyszer belehalunk!                    |
M'ért félnénk? M'ért élnénk, ha nem egy álomért?
M'ért félnénk? M'ért élnénk, ha nem egy álomért?</t>
  </si>
  <si>
    <t>C               G
Nagy a világ, az égig ér,
Am              F
De van ez a föld, ami kezünkbe fér.
C               G
Kinevet a nap, sugara rá,
Am              F
Rajzol egy pályát a deszkapalánk.
C                    F
És a tér, és a nyár, és a fák, az akác,
C                    F
És a kert, és a ház, és a házból a srác,
Am                    F
Te meg én, ugye szép, soha nem szakadunk,
C                               G
Gyere mondd, hogy a Grund mi vagyunk.
Am                    F
Álljunk bele ha kell, bármi jöjjön is el
C               G     
Legyen szabad a Grund.
Am                 F
Véssük ide ma fel, Hogy megmarad ez a hely,
C               G
Vagy egyszer belehalunk.
C               G
Nagy a világ, és rá se ránt,
Am              F
Hogy errefelé a követ ki veti rá.
C                       G
Ha közel a vész nem remeg a szánk,
Am                      F
Le fogjuk győzni, nekünk ez a hazánk.
C                   F
Ez a pad, ez a fal, ez a pár farakás
C                   F
Ez a dal, ahogy nő, ez a szívdobogás
Am        F
Ez a jel, innen el soha nem szaladunk,
C                       G
Gyere mondd, hogy a Grund mi vagyunk.
|   Am                    F                      | 3x
|   Álljunk bele ha kell, bármi jöjjön is el     |
|   C               G                            | 
|.  Legyen szabad a Grund.                      .|
|˙  Am                 F                        ˙|
|   Véssük ide ma fel, Hogy megmarad ez a hely,  |
|   C               G                            |
|   Vagy egyszer belehalunk                      |
Am                F      C              G
Miért félnénk, miért élnénk, ha nem egy álomért.
Am                F      C              G     Am
Miért félnénk, miért élnénk, ha nem egy álomért.</t>
  </si>
  <si>
    <t>https://www.youtube.com/watch?v=BWqGIR2Ao1M</t>
  </si>
  <si>
    <t>T17</t>
  </si>
  <si>
    <t>Hajnali ének</t>
  </si>
  <si>
    <t>Dinnyés József</t>
  </si>
  <si>
    <t>Elkártyáztam a gyenge szívem,
Suhogasd le a szoknyád, hajnal!
Pálinkát lehelek rád szelíden,
Megháglak nehezen, halkan.
Jöjj, Oroszország, vodka-virág,
Nevetés nékem a véred,
Pince-fehérek a volgai fák,
Tejszínű, szűz ez az ének.
Lebukik fejem és úgy zokogok,
Haloványul bennem a bánat,
Veretik körülöttem az ősi dobot,
Szaladok, hajnal, utánad!
Ez a csont-pufogás, ez a hanti rege
Hitemet hirdeti híven,
Kataton bálvány, légy fekete,
Hiszen elkártyáztam a szívem!</t>
  </si>
  <si>
    <t>Am
Elkártyáztam a gyönge szívem
E7
Suhogasd fel a szoknyád, hajnal
Pálinkát lehelek rád szelíden
              Am
Megháglak nehezen, halkan.
Am
Jöjj Oroszország, vodka virág
E7
Nevetés nékem a véred
Pincefehérek a volgai fák
                    Am
Tejszínű szűz ez az élet.
Dm               Am
Lebukik fejem és úgy zokogok,
 E7                 Am
Haloványul bennem a bánat
 Dm                   Am
Veretik körülöttem az ősi dobot,
 E7                  Am
Szaladok, Hajnal, teutánad.
Am
Ez a csontpufogás, ez a hanti rege
E7
Hitemet hirdeti híven,
Katatón bálvány, légy fekete,
                       Am
Hiszen elkártyáztam a szívem.</t>
  </si>
  <si>
    <t>https://www.youtube.com/watch?v=aX5_y3qSvoU</t>
  </si>
  <si>
    <t>https://www.youtube.com/watch?v=h7XPfmjgJFM</t>
  </si>
  <si>
    <t>T18</t>
  </si>
  <si>
    <t>Tábortűz</t>
  </si>
  <si>
    <t>Emberek</t>
  </si>
  <si>
    <t>Isten hozott, hisz csak a jók jöhetnek el
Ülj hát közel, a szeretet éltet, átölel
S ki a csillagok közt él, mind aki rég odaköltözött
Most visszatér s leül a tűz mögött
Refr.: Sok szív mélyén
Ott ég ez a tűz egy kör közepén
Egy dal, s Te újra mellém ülsz
És lobog a tábortűz, a szél belekarolt
Egy dal, és újra köztünk élsz
Ma újból Te zenélsz, úgy van, ahogy rég volt
Egy dal, s Te újra mellém ülsz
És lobog a tábortűz, a szél belekarolt
Szól egy dal, és a lelkünk összeér
A gyönyörű tűzfénynél, napszínű a hold
Súgd meg nekem, tudod, így ígérted rég
A nagy titkokat, amit egy kisgyerek nem ért
Hiszen annyi minden volt, amire nem jutott idő
Pár pillanat, most hogy legyen múlt, jelen, jövő?
Refr.: Sok szív mélyén...
Isten veled, a könnyem nézd ma el
Mondj egy mesét, ahogyan régen, csak ennyi kell
Ez a tűz örökkön ég, semmi nem dúlhatja szét
A lelkekért, akiket rejt az ég
Refr.: Sok szív mélyén...</t>
  </si>
  <si>
    <t xml:space="preserve">D                           G
 Isten hozott, hisz csak a jók jöhetnek el
A7                         D
 Ülj hát közel, a szeretet éltet, átölel
       Bm                          Em
S ki a csillagok közt él, mind aki rég odaköltözött
A7                        D
 Most visszatér s leül a tűz mögött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Súgd meg nekem, tudod, így ígérted rég
A7                        D
A nagy titkokat, amit egy kisgyerek nem ért
   Bm                           Em
Hiszen annyi minden volt, amire nem jutott idő
A7                             D
Pár pillanat, most hogy legyen múlt, jelen, jövő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Isten veled, a könnyem nézd ma el
A7                            D
Mondj egy mesét ahogyan régen, csak ennyi kell
   Bm                               Em
Ez a tűz örökkön ég, semmi nem dúlhatja szét
A7                          D
A lelkekért, akiket rejt az ég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t>
  </si>
  <si>
    <t>https://www.youtube.com/watch?v=QLNz8OiSL4Q</t>
  </si>
  <si>
    <t>https://www.youtube.com/watch?v=QcFMbx_MWkU</t>
  </si>
  <si>
    <t>T19</t>
  </si>
  <si>
    <t>Van egy ország</t>
  </si>
  <si>
    <t>Rájátszás - Erdős Virág</t>
  </si>
  <si>
    <t>van egy ország ahol lakom
semmi ágán lógó flakon
van egy város ahol élek
ahány test épp annyi lélek
ahány lélek annyi lom is
utcára tett fájdalom is
itt egy kiságy ja de édi
ott egy ülve alvó dédi
kibelezett öreg szekrény
arcokat befutó repkény
bontott ajtó kilincs nélkül
földönfutók bilincs nélkül
áll a posztos mint a nádszál
bokáig lerohadt lábszár
itt egy szép könyv ott egy labda
ez még bor de ez már abda
nem az összes csak a nagyja
aki tűri aki hagyja
aki tűrte aki hagyta
nem az összes csak a nagyja
vasárnap volt ahogy mindig
felöltöztek ahogy illik
csupa dolgos derék polgár
egy se ruszin egy se bolgár
olyan szépek hogy az csuhaj
egyik bérlő másik tulaj
kitűnőre szerepeltek
álmukban sem szemeteltek
nem engedték hosszú lére
elindultak a misére
kukákat se borogattak
kutyákat se kurogattak
mise után leszavaztak
bezabáltak be is basztak
pöri volt tán isler is
jóllakott az isten is
nem az összes csak a nagyja
aki tűrte aki hagyta
aki tűri aki hagyja
nem az összes csak a nagyja
rajtam is múlt rajtam múlt
tegnap kezdődött a múlt
elkezdődött vége van
borzalom és béke van
semmi ágán lógó flakon
van egy ország ahol lakom
nevezd nevén szolgáld vakon
ma még bölcső ma már vagon</t>
  </si>
  <si>
    <t>Am             E
van egy ország ahol lakom
Dm
semmi ágán
Am
lógó flakon
Am            E
van egy város ahol élek
Dm
ahány test épp
Am
annyi lélek
C           Dm
ahány lélek annyi lom is
G
utcára tett
C
fájdalom is
F              E
itt egy kiságy ja de édi
Dm
ott egy ülve
Am
alvó dédi
Am         E
kibelezett öreg szekrény
Dm
arcokat be-
Am
futó repkény
Am           E
bontott ajtó kilincs nélkül
Dm
földönfutók
Am
bilincs nélkül
C             Dm
áll a posztos mint a nádszál
G
bokáig le-
C
rohadt lábszár
F                  E
itt egy szép könyv ott egy labda
Dm
ez még bor de
Am
ez már abda
Am            E
nem az összes csak a nagyja
Dm       Am
aki tűri aki hagyja
Am        E
aki tűrte aki hagyta
Dm            Am
nem az összes csak a nagyja
C             Dm
vasárnap volt ahogy mindig
G           C
felöltöztek ahogy illik
F            E
csupa dolgos derék polgár
Dm            Am
egy se ruszin egy se bolgár
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Am
tegnap kezdődött a múlt
Am          E
elkezdődött vége van
Dm          Am
borzalom és béke van
C          Dm
semmi ágán lógó flakon
G              C
van egy ország ahol lakom
F            E
nevezd nevén szolgáld vakon
Dm            Am
ma még bölcső ma már vagon</t>
  </si>
  <si>
    <t>https://www.youtube.com/watch?v=XBUu_k_nGyw</t>
  </si>
  <si>
    <t>https://www.youtube.com/watch?v=V2bOblKkeU0</t>
  </si>
  <si>
    <t>T20</t>
  </si>
  <si>
    <t>Teljesség felé</t>
  </si>
  <si>
    <t>Galaxisok</t>
  </si>
  <si>
    <t>"esküszöm, hogy nem fogok hányni” 
- mondtam a taxisnak az astorián,
aztán persze, hogy széthánytam mindent, 
és pénzem se volt egyáltalán
de ez nem csak az én hibám,
nem lehet mindig mindent az én nyakamba varrni
csak egy elrontott éjszaka vége
és úgyse fogok rá emlékezni
úgyhogy szétvertem az öklöm egy trafóház ajtaján
és felszálltam a buszra, ami hazavitt hozzád
egymillió-hétszázezer ember 
figyeli minden egyes lépésemet,
mégis ez az egyetlen város, 
ahol viszonylag szabad lehetek,
mert itt csakkor maradok egyedül, 
ha tényleg egyedül akarok lenni
de próbálj meg olyan helyen élni, 
ahol csütörtök este nincs semmi"
akármilyen meglepő, 
mégiscsak ezek a legszebb éveink
felkelünk, dolgozunk, berúgunk, 
lefekszünk, felkelünk megint
farmerdzsekiben járok és 
próbálok leszokni mindenről
a falnak támaszkodva szívom 
az utolsó slukkot az utolsó cigimből,
mielőtt elnyomnám a csikket,
mint a kisebbrendűségit
fiatal vagyok és fáradt, 
de legalább értem, hogy miért vagyok még itt
akármilyen meglepő, 
mégiscsak ezek a legszebb éveink
felkelünk, dolgozunk, berúgunk, 
lefekszünk, felkelünk megint
annyira utálom, 
amikor felteszem valamire az életem,
aztán jön valaki és megcsinálja
sokkal jobban, csak úgy mellékesen</t>
  </si>
  <si>
    <t>D A Bm G
D                         A                   Bm                G
"Esküszöm, hogy nem fogok hányni” - mondtam a taxisnak az astorián, 
      D                        A           Bm                    G
aztán persze, hogy széthánytam mindent, és pénzem se volt egyáltalán 
      D                     A                   Bm                  G
de ez nem csak az én hibám, nem lehet mindig mindent az én nyakamba varrni 
         D                 A        Bm             G
csak egy elrontott éjszaka vége, és úgyse fogok rá emlékezni 
        D             A         Bm       G
úgyhogy szétvertem az öklöm egy trafóház ajtaján 
   D             A           Bm           G
és felszálltam a buszra, ami hazavitt hozzád 
D                     A             Bm                 G
egymillió-hétszázezer ember figyeli minden egyes lépésemet, 
D                    A           Bm                    G
mégis ez az egyetlen város, ahol viszonylag szabad lehetek, 
              D             A                   Bm             G
mert itt csak akkor maradok egyedül, ha tényleg egyedül akarok lenni 
   D                        A          Bm                   G
de próbálj meg olyan helyen élni, ahol csütörtök este nincs semmi 
D          A        Bm        G      D        A  Bm  G
akármilyen meglepő, mégiscsak ezek a legszebb éveink 
D          A          Bm        G           D    A      Bm   G
felkelünk, dolgozunk, berúgunk, lefekszünk, felkelünk megint 
D               A        Bm                G
farmerdzsekiben járok és próbálok leszokni mindenről 
  D                  A                Bm                G
a falnak támaszkodva szívom az utolsó slukkot az utolsó cigimből, 
        D           A               Bm         G
mielőtt elnyomnám a csikket, mint a kisebbrendűségit 
D                A                   Bm                       G
fiatal vagyok és fáradt, de legalább értem, hogy miért vagyok még itt 
D          A        Bm        G      D        A  Bm  G
akármilyen meglepő, mégiscsak ezek a legszebb éveink 
D          A          Bm        G           D    A      Bm   G
felkelünk, dolgozunk, berúgunk, lefekszünk, felkelünk megint 
D               A      Bm                    G
annyira utálom, amikor felteszem valamire az életem, 
      D             A           Bm                      G
aztán jön valaki és megcsinálja sokkal jobban, csak úgy mellékesen
D          A        Bm        G      D        A  Bm  G
akármilyen meglepő, mégiscsak ezek a legszebb éveink 
D          A          Bm        G           D    A      Bm   G
felkelünk, dolgozunk, berúgunk, lefekszünk, felkelünk megint 
D A Bm G</t>
  </si>
  <si>
    <t>https://www.youtube.com/watch?v=W1ZJr-ZEqPc</t>
  </si>
  <si>
    <t>T21</t>
  </si>
  <si>
    <t>Az utcán</t>
  </si>
  <si>
    <t>Illés</t>
  </si>
  <si>
    <t>Néha furcsa hangulatban 
az utcát járom egymagamban
Nincsen semmihez sem kedvem, 
de érzem azt, hogy nincs ez rendben így
Bár tudnám, hova, de hova, de hova, de hova megyek
hova, de hova, de hova, de hova megyek
hova, de hova, de hova, de hova megyek, én
Megállok egy utcasarkon, 
merre tovább, melyik úton
Elindulok, párat lépek, 
áh, erre most miért menjek én
Bár tudnám, hova, de hova, de hova, de hova megyek ...
Lámpavasnak támaszkodva 
az embereket nézem sorra
Fáradt arccal mind sietnek, 
találgatom, merre mennek ők
Bár tudnám, hova, de hova, de hova, de hova megyek ...
Vannak, akik végigmérnek, 
- Szép kis alak - így beszélnek
Fejükre is állhatnának, 
érdekelni nem tudnának ők
Bár tudnám, hova, de hova, de hova, de hova megyek ...
Mint sűrű köd, ha gyorsan felszáll, 
eszembe jut, hátha vársz rám
Látod, már nem tétovázok, 
megyek hozzád, meg nem állok én
És most már tudom, már tudom, már tudom, hogy hova megyek
Tudom, már tudom, már tudom, hogy veled leszek én.</t>
  </si>
  <si>
    <t>D           G
Néha furcsa hangulatban
   A           D
Az utcát járom egymagamban,
D            G
Nincsen semmihez se kedvem,
    A              D                A
De érzem azt, hogy nincs ez rendben így.
            D              G           A
Bár tudnám, hova, de hova, de hova, de hova megyek,
D               G        A
Hova, de hova, de hova, de hova megyek,
D               G        A              D
Hova, de hova, de hova, de hova megyek!
D            G
Megállok egy utcasarkon,
A             D
merre tovább, melyik úton
D          G
Elindulok, párat lépek, 
    A         D            A
áh, erre most miért menjek én
            D              G           A
Bár tudnám, hova, de hova, de hova, de hova megyek,
D               G        A
Hova, de hova, de hova, de hova megyek,
D               G        A              D
Hova, de hova, de hova, de hova megyek!
D           G
Lámpavasnak támaszkodva 
   A         D
az embereket nézem sorra
D             G
Fáradt arccal mind sietnek, 
A           D            A
találgatom, merre mennek ők
            D              G           A
Bár tudnám, hova, de hova, de hova, de hova megyek,
D               G        A
Hova, de hova, de hova, de hova megyek,
D               G        A              D
Hova, de hova, de hova, de hova megyek!
D            G
Vannak, akik végigmérnek, 
  A               D
- Szép kis alak - így beszélnek
D          G
Fejükre is állhatnának, 
A         D            A
érdekelni nem tudnának ők
            D              G           A
Bár tudnám, hova, de hova, de hova, de hova megyek,
D               G        A
Hova, de hova, de hova, de hova megyek,
D               G        A              D
Hova, de hova, de hova, de hova megyek!
     D            G
Mint sűrű köd, ha gyorsan felszáll, 
A            D
eszembe jut, hátha vársz rám
D              G
Látod, már nem tétovázok, 
A              D             A
megyek hozzád, meg nem állok én
            D              G           A
És most már tudom, már tudom, már tudom, hogy hova megyek
D                 G             A
Tudom, már tudom, már tudom, hogy merre leszek
D               G        A                     D
Tudom, már tudom, már tudom, hogy veled leszek én.</t>
  </si>
  <si>
    <t>https://www.youtube.com/watch?v=hxyEMryOkOU</t>
  </si>
  <si>
    <t>T22</t>
  </si>
  <si>
    <t>Baj van a részeg tengerésszel</t>
  </si>
  <si>
    <t>||: Baj van a részeg tengerésszel :||
Minden áldott reggel
||: Haj, hé, de húzz rá egyet :||
Minden áldott reggel
||: Jól beszopott a pálinkából :||
Minden áldott reggel
||: Lökd a fenékre a víztömlővel :||
Minden áldott reggel
||: Dobd bele, itt van a mentőcsónak :||
Minden áldott reggel
||: Lógjon a lába az orrkötélen :||
Minden áldott reggel
||: Kösd hamar oda csak a nagykorlátra :||
Minden áldott reggel
||: Bele vele gyorsan a tengervízbe :||
Minden áldott reggel</t>
  </si>
  <si>
    <t>Am
Baj van a részeg tengerésszel,
G
Baj van a részeg tengerésszel,
Am
Baj van a részeg tengerésszel
Dm     G      Am
Minden áldott reggel. 
Am
Baj van a részeg tengerésszel,
G
Baj van a részeg tengerésszel,
Am
Baj van a részeg tengerésszel
Dm     G      Am
Minden áldott reggel
Am
Haj, hé, de húzz rá egyet
G
Haj, hé, de húzz rá egyet
Am
Haj, hé, de húzz rá egyet
Dm     G      Am
Minden áldott reggel
Am
Jól beszopott a pálinkából
G
Jól beszopott a pálinkából
Am
Jól beszopott a pálinkából
Dm     G      Am
Minden áldott reggel
Am
Lökd a fenékre a víztömlővel
G
Lökd a fenékre a víztömlővel
Am
Lökd a fenékre a víztömlővel
Dm     G      Am
Minden áldott reggel
Am
Dobd bele, itt van a mentőcsónak
G
Dobd bele, itt van a mentőcsónak
Am
Dobd bele, itt van a mentőcsónak
Dm     G      Am
Minden áldott reggel
Am
Lógjon a lába az orrkötélen 
G
Lógjon a lába az orrkötélen 
Am
Lógjon a lába az orrkötélen 
Dm     G      Am
Minden áldott reggel
Am
Kösd hamar oda csak a nagykorlátra
G
Kösd hamar oda csak a nagykorlátra
Am
Kösd hamar oda csak a nagykorlátra
Dm     G      Am
Minden áldott reggel
Am
Bele vele gyorsan a tengervízbe 
G
Bele vele gyorsan a tengervízbe 
Am
Bele vele gyorsan a tengervízbe 
Dm     G      Am
Minden áldott reggel</t>
  </si>
  <si>
    <t>https://www.youtube.com/watch?v=1Kqsfb4UFJI</t>
  </si>
  <si>
    <t>https://www.youtube.com/watch?v=LDdamEkxiyU</t>
  </si>
  <si>
    <t>T23</t>
  </si>
  <si>
    <t>Rejtelmek</t>
  </si>
  <si>
    <t>Sebő Ferenc - József Attila</t>
  </si>
  <si>
    <t>Rejtelmek, ha zengenek
Őrt állok, mint mesébe’.
Bebújtattál engemet
Talpig nehéz hűségbe.
(Don don don-dana don
Don-dana dana-dana don)
Szól a szellő, szól a víz,
Elpirulsz, ha megérted.
Szól a szem és szól a szív,
Folyamodnak teérted.
(Don don don-dana don
Don-dana dana-dana don)
Én is írom énekem,
Ha már szeretlek téged.
Tedd könnyűvé énnekem
Ezt a nehéz hűséget.
(Don don don-dana don
Don-dana dana-dana don)</t>
  </si>
  <si>
    <t>C             C
Rejtelmek, ha zengenek
Dm              G7
Őrt állok, mint mesében.
C           C
Bebújtattál engemet
Dm           G7
Talpig nehéz hűségbe.
    C   Am  C        G
||: Don don don-dana don
C        D7        G
Don-dana dana-dana don don :||
C              C
Szól a szellő, szól a víz,
Dm            G7
Elpirulsz, ha megérted.
C              C
Szól a szem és szól a szív,
Dm          G7
Folyamodnak teérted.
    C   Am  C        G
||: Don don don-dana don
C        D7        G
Don-dana dana-dana don :||
C          C
Én is írom énekem,
Dm               G7
Ha már szeretlek téged.
C             C
Tedd könnyűvé énnekem
Dm          G7
Ezt a nehéz hűséget.
    C   Am  C        G
||: Don don don-dana don
C        D7        G
Don-dana dana-dana don :||</t>
  </si>
  <si>
    <t>https://www.youtube.com/watch?v=foJUYo02E2w</t>
  </si>
  <si>
    <t>https://www.youtube.com/watch?v=rfLXXqXIXTE</t>
  </si>
  <si>
    <t>T24</t>
  </si>
  <si>
    <t>Oj, tízen voltunk mi testvérek</t>
  </si>
  <si>
    <t>Kaláka</t>
  </si>
  <si>
    <t>Oj tízen voltunk mi testvérek
ismert minket kucsaft kliens
egyikünknek nyoma veszett
megmaradt a tízből kilenc
Oj smerle húzd a hegedűt tejwje fuvolázz
haddhalják meg mindenütt hallja meg minden ház 
oj oj oj oj oj oj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
"Oj öten voltunk mi testvérek
oj házaló csak az ne légy
egyikünknek nyoma veszett
megmaradt az ötünkből négy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t>
  </si>
  <si>
    <t>Em
Oj tízen voltunk mi testvérek
Am
ismert minket kucsaft kliens
Am
egyikünknek nyoma veszett
Em
megmaradt a tízből kilenc
Em                       D
Oj smerle húzd a hegedűt tejwje fuvolázz
D                        Em
haddhalják meg mindenütt hallja meg minden ház 
Em
oj oj oj oj oj oj 
D                         Em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
Oj öten voltunk mi testvérek
oj házaló csak az ne légy
egyikünknek nyoma veszett
megmaradt az ötünkből négy
Em                       D
Oj smerle húzd a hegedűt tejwje fuvolázz
D                        Em
haddhalják meg mindenütt hallja meg minden ház 
Em
oj oj oj oj oj oj 
D                         Em
hadd halják meg mindenütt hallja meg minden ház.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t>
  </si>
  <si>
    <t>https://www.youtube.com/watch?v=j7WRDBhQ6C0</t>
  </si>
  <si>
    <t>T25</t>
  </si>
  <si>
    <t>Embersólyom</t>
  </si>
  <si>
    <t>Kaláka - Kiss Anna</t>
  </si>
  <si>
    <t>Ideje fölrepülnöm, ideje fölrepülnöm
Sötéten vagy fehéren magam a fénybe ölnöm
Ideje fölrepülnöm, ideje fölrepülnöm
Sötéten vagy fehéren magam a fénybe ölnöm
Csak fölszabom a vásznat, csak fölszabom a vásznat
Zöld tea keserűjén növesztek annyi szárnyat
Csak fölszabom a vásznat, csak fölszabom a vásznat
Zöld tea keserűjén növesztek annyi szárnyat
Ideje fölrepülnöm, ideje fölrepülnöm
Virágos udvarodból madaras fára ülnöm
Ideje fölrepülnöm, ideje fölrepülnöm
Virágos udvarodból madaras fára ülnöm
De zúdulok az égre az Isten madarának
Lábamra piros szíjat erőset nem találnak
De zúdulok az égre az Isten madarának
Lábamra piros szíjat erőset nem találnak
Ideje fölrepülnöm, ideje fölrepülnöm
Sötéten vagy fehéren magam a fénybe ölnöm
Ideje fölrepülnöm, ideje fölrepülnöm
Sötéten vagy fehéren magam a fénybe ölnöm</t>
  </si>
  <si>
    <t>Am                 Am
Ideje fölrepülnöm, ideje fölrepülnöm
Am                   Am
Sötéten vagy fehéren magam a fénybe ölnöm
Am                 Am
Ideje fölrepülnöm, ideje fölrepülnöm
Am                   Am
Sötéten vagy fehéren magam a fénybe ölnöm
Hm                        Hm
Csak fölszabom a vásznat, csak fölszabom a vásznat
Hm                 Hm
Zöld tea keserűjén növesztek annyi szárnyat
Hm                        Hm
Csak fölszabom a vásznat, csak fölszabom a vásznat
Hm                 Hm
Zöld tea keserűjén növesztek annyi szárnyat
Am                 Am
Ideje fölrepülnöm, ideje fölrepülnöm
Am                 Am
Virágos udvarodból madaras fára ülnöm
Am                 Am
Ideje fölrepülnöm, ideje fölrepülnöm
Am                 Am
Virágos udvarodból madaras fára ülnöm
Em                    Em
De zúdulok az égre az Isten madarának
Em                   Em
Lábamra piros szíjat erőset nem találnak
Em                    Em
De zúdulok az égre az Isten madarának
Em                   Em
Lábamra piros szíjat erőset nem találnak
Am                 Am
Ideje fölrepülnöm, ideje fölrepülnöm
Am                   Am
Sötéten vagy fehéren magam a fénybe ölnöm
Am                 Am
Ideje fölrepülnöm, ideje fölrepülnöm
Am                   Am
Sötéten vagy fehéren magam a fénybe ölnöm"</t>
  </si>
  <si>
    <t>https://www.youtube.com/watch?v=xey4rp0vZOY</t>
  </si>
  <si>
    <t>https://www.youtube.com/watch?v=R02BzZH4J1s</t>
  </si>
  <si>
    <t>T26</t>
  </si>
  <si>
    <t>Az éjszaka</t>
  </si>
  <si>
    <t>Kaláka - Radnóti Miklós</t>
  </si>
  <si>
    <t>Alszik a szív és alszik a szívben az aggodalom,
Alszik a pókháló közelében a légy a falon,
Csönd van a házban, az éber egér se kapargál,
Alszik a kert, a faág, a fatörzsben a harkály.
Kasban a méh, rózsában a rózsabogár,
Alszik a pergő búzaszemekben a nyár,
Alszik a holdban a láng - hideg érem az égen,
Fölkel az ősz és lopni lopakszik az éjben.</t>
  </si>
  <si>
    <t>Am               E                   Am
Alszik a szív és alszik a szívben az aggodalom,
Am             G              C
alszik a pókháló közelében a légy a falon.
F                      G               C    Am
Csönd van a házban, az éber egér se kapargál,
Am                 E                  Am
alszik a kert, a faág, a fatörzsben a harkály.
G                                C
Kasban a méh, rózsában a rózsabogár,
Dm             G                C   E7
alszik a pergő búzaszemekben a nyár.
F                   G                  C    Am
Alszik a holdban a láng, hideg érem az égen,
Am                E                 Am
fölkel az ősz és lopni lopakszik az éjben.
G                                C
Kasban a méh, rózsában a rózsabogár,
Dm             G                C   E7
alszik a pergő búzaszemekben a nyár.
F                   G                  C    Am
Alszik a holdban a láng, hideg érem az égen,
Am                E                 Am
fölkel az ősz és lopni lopakszik az éjben.
Am                E                 Am
Fölkel az ősz és lopni lopakszik az éjben.</t>
  </si>
  <si>
    <t>https://www.youtube.com/watch?v=lm94S_21S5o</t>
  </si>
  <si>
    <t>https://www.youtube.com/watch?v=T8-8U3PtiPw</t>
  </si>
  <si>
    <t>T27</t>
  </si>
  <si>
    <t xml:space="preserve">Ó, ne vidd el… </t>
  </si>
  <si>
    <t>Kaláka - Weöres Sándor</t>
  </si>
  <si>
    <t>Ó, ne vidd el két szemeddel a napsugarat,
Ne menj, várj még, mert e tájék sötétben marad,
Ág nem himbál, fecske nem száll, béres nem arat,
Ó, ne vidd el két szemeddel a napsugarat!</t>
  </si>
  <si>
    <t xml:space="preserve">Em            H                       Em
Ó, ne vidd el két szemeddel a napsugarat,
Em                              G
Ne menj, várj még, mert e tájék sötétben marad,
E              Am                D           G
Ág nem himbál, fecske nem száll, béres nem arat,
Em            H                       Em
Ó, ne vidd el két szemeddel a napsugarat!
</t>
  </si>
  <si>
    <t>https://www.youtube.com/watch?v=-qWFehHbZ9A</t>
  </si>
  <si>
    <t>https://www.youtube.com/watch?v=fFixQcPCyjs</t>
  </si>
  <si>
    <t>T28</t>
  </si>
  <si>
    <t>Csonka vers</t>
  </si>
  <si>
    <t xml:space="preserve">Kávészünet </t>
  </si>
  <si>
    <t>Kezdtem ezt a verset én, tavaly május elején,
Idén lett csak készen, idén sem egészen.
Címe az volt: életem, s kihúztam, mert félszegen
Sántikált a címe, minden lába ríme.
Újra kezdtem, s ezalatt félesztendő leszaladt,
De az égre nézve alig vettem észre.
Az égen egy felhő szállt, s az a felhő nem is szállt,
Lebegett vagy állt tán, mint egy őr, várt rám.
Azt a felhőt néztem én, míg e forgó év felén
Csak lehullott onnan, mint katona holtan.
Ismét kezdtem: Háború lett a címe, száz sorú
Volt az első versszak, jajgatott mint vert had.
Jaj mit is kerestem itt, katonák holttesteit,
Bűverő terelte lépteimet erre.
Kutattam a tárva tárt messze hajló láthatárt,
Föllelem, reméltem, nyitját, minek éltem.
Életemmel kezdtem el, háborúban vesztem el,
én másról akartam szólani e dalban.
Másról én, de nem lehet, valaki nem engedett,
Tán a ma lepergő, oszló testű felhő.</t>
  </si>
  <si>
    <t>Em   Am   G   D   x2
Em                       Am
Kezdtem ezt a verset én, tavaly május elején,
G                      D
idén lett csak készen, idén sem egészen.
Em                      Am
Címe az volt: életem, s kihúztam, mert félszegen,
G    N.C.
sántikált a címe, minden lába ríme.
Em                    Am
Újrakezdtem s ezalatt félesztendő leszaladt,
G                     D
de az égre nézve alig vettem észre.
Em                        Am
Az égen egy felhő szállt, s az a felhő nem is szállt,
G                       D
lebegett vagy állt tán, mint egy őr, várt rám.
Em                     Am
Azt a felhőt néztem én míg e forgó év felén,
G                     D
csak lehullott onnan, mint katona holtan.
Em                    Am
Ismét kezdtem: háború lett a címe, százsorú
G                     D
volt az első versszak jajgatott mint vert had.
Em                      Am
Jaj mit is kerestem itt katonák holttesteit,
G              D
bűverő terelte lépteimet erre.
Em                    Am
Kutattam a tárva tárt messze hajló láthatárt,
G                  D
föllelem, reméltem nyitját minek éltem.
Em                   Am
Életemmel kezdtem el háborúban vesztem el,
G                 D
én másról akartam szólani e dalban.
N.C.               Am                 G
Másról én de nem lehet valaki nem engedett,
              D
tán a ma lepergő oszló testü felhő.
Em   Am   G   D   x2
E</t>
  </si>
  <si>
    <t>https://www.youtube.com/watch?v=KWYNE_AG4Bk</t>
  </si>
  <si>
    <t>T29</t>
  </si>
  <si>
    <t>A keszthelyi kikötőben</t>
  </si>
  <si>
    <t>Kelemen Kabátban</t>
  </si>
  <si>
    <t>A keszthelyi kikötőben áll egy vitorlás,
Gondtalanul ringatózik néhány kispajtás.
Parti szellő lengeti a lányok szoknyáját,
A szívükben érzik már az éjjel illatát.
Hölgyem, pardon, Kegyedet én nagyra tartom,
Pardon, sétáljunk a parton!
És hogyha majd eljön velem, szép szájára csókom csenem,
Legszebb csillagért az égre felnyúlok, és leveszem.
Pardon, Kegyedet én nagyra tartom,
Pardon, sétáljunk a parton!
És hogyha majd eljön velem, szép derekát átölelem,
A világ legszebb titkát felfedem.
A móló most üres, szívem kicsordul.
Bocsássa meg nékem, hogyha elkezdem vadul:
A keszthelyi kikötőben áll egy vitorlás,
Gondtalanul ringatózik néhány kispajtás.
Parti szellő lengeti a lányok szoknyáját,
A szívükben érzik már az éjjel illatát.</t>
  </si>
  <si>
    <t>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Db         Ab      Eb  Ab
A keszthelyi kikötőben áll egy vitorlás
Ab           Db         Bb7         Eb
Gondtalanul ringatózik néhány kispajtás
Fm           C          Eb          Ab
Parti szellő lengeti a lányok szoknyáját
C7           Db           Ab   Eb   Ab
A szívükben érzik már az éjjel illatát.</t>
  </si>
  <si>
    <t>https://www.youtube.com/watch?v=OvLfqt9QYNU</t>
  </si>
  <si>
    <t>T30</t>
  </si>
  <si>
    <t>Afrika</t>
  </si>
  <si>
    <t>KFT</t>
  </si>
  <si>
    <t>Ha meguntam, hogy mindig itt legyek
Majd utazgatok, mert utazni élvezet
De szóba se jöhet Skandinávia
Csak a jó meleg Afrika, ott fülledt az erotika, a-a-a
Kibérelek egy jó nagy puputevét
Bejárom Kenyát és Zimbabwét
Minden feketének fizetek egy feketét
Tömény romantika, imádlak Afrika, a-a-a
Párduc, oroszlán, gorilla, makákó
Bambusznád, majomkenyérfa, kókuszdió
Szavannák, fekete nők, ó-ó-ó Afrika
A lányokat majd a bozótba csábítom
Egy négercsókért mindenem odaadom
Utólag úgyis az egészet letagadom
Ha kérditek idehaza: Na milyen volt Afrika? a-a-a
Párduc, oroszlán, gorilla...</t>
  </si>
  <si>
    <t>Em  D  Em  D
   Em     D      Em     D       Em D Em D
Ha meguntam, hogy mindig itt legyek
     Em     D    Em      D      Em D Em D
Majd utazgatok, mert utazni élvezet
Em       D        Em   D    Em D Em D
De szóba se jöhet Skandinávia
C               D       C              D
Csak a jó meleg Afrika, ott fülledt az erotika
     Em D Em D
Aha-ha
Em D Em D
Em     D      Em       D    Em D Em D
Kibérelek egy jó nagy puputevét
Em   D    Em       D    Em D Em D
Bejárom Kenyát és Zimbabwét
       Em     D   Em     D      Em D Em D
Minden feketének fizetek egy feketét
C         D       C       D
Tömény romantika, imádlak Afrika
     Em D Em D
Aha-ha
G       C             G     C
Párduc, oroszlán, gorilla, makákó
G       C         G         C
Bambusznád, majomkenyérfa, kókuszdió
Em     D           C
Szavannák, fekete nők
D          Em D Em D
Ó-ó-ó, Afrika!
Em D Em D
  Em     D        Em        D   Em D Em D
A lányokat majd a bozótba csábítom
    Em     D     Em    D      Em D Em D
Egy négercsókért mindenem odaadom
Em     D       Em    D        Em D Em D
Utólag úgyis az egészet letagadom
C           D        C              D
Ha kérditek idehaza: Na milyen volt Afrika?
     Em D Em D
Aha-ha
G       C             G     C
Párduc, oroszlán, gorilla, makákó
G       C         G         C
Bambusznád, majomkenyérfa, kókuszdió
Em     D           C
Szavannák, fekete nők
D          Em D Em D
Ó-ó-ó, Afrika!
Em D Em D
G       C             G     C
Párduc, oroszlán, gorilla, makákó
G       C         G         C
Bambusznád, majomkenyérfa, kókuszdió
Em     D           C
Szavannák, fekete nők
D          Em D Em D
Ó-ó-ó, Afrika!
Em D Em D</t>
  </si>
  <si>
    <t>https://www.youtube.com/watch?v=Sl2Gr_rMVWw</t>
  </si>
  <si>
    <t>https://www.youtube.com/watch?v=Ke-CJDtZZYM</t>
  </si>
  <si>
    <t>T31</t>
  </si>
  <si>
    <t>Bál az Operában</t>
  </si>
  <si>
    <t>Az utcán sűrű éj,
Csak az operaházi lámpák
Kristályfénye száll.
Kívül semmi nesz,
Pedig odabent szól a zenekar,
S a nagyterem díszben áll.
Bál van az Operaházban,
Különös bál van,
Itt az alkalom, hogy megtaláljam
A díszes társaságban
Aidát, Sarastrót,
Sparafuccilét, Rigolettót.
Népköztársaság útján
Mennyi különös alakot elrejt
A konfekció-kabát,
És sohasem tudható,
Hogy mikor nem látja senki őket,
Mivé változnak át.
Bál van, különös bál van
Az Operaházban,
Itt az alkalom, hogy megtaláljam
A díszes társaságban
Cavaradossit, Csocsoszánt,
Desdemonát és Don Juant.
Bál van, igen, bál van az Operaházban,
Itt az alkalom, hogy megtaláljam
A díszes társaságban
Aidát, Sarastrót,
Sparafuccilét, Rigolettót.
Bál van, az Operaházban,
Igazi bál van,
Nekem réges-régi vágyam,
Az hogy megtaláljam
Figarót, Izoldát, Papagénót és Papagénát.
Cavaradossit, Csocsoszánt,
Desdemonát és Don Juant.
Figarót, Izoldát, Papagénót és Papagénát.</t>
  </si>
  <si>
    <t>Gm
Az utcán sűrű éj,
F
Csak az operaházi lámpák
Eb
Kristályfénye száll.
Gm
Kívül semmi nesz,
       F
Pedig odabent szól a zenekar,
 Eb
S a nagyterem díszben áll.
Gm              F
Bál van az Operaházban,
        Gm
Különös bál van,
       F                   Gm
Itt az alkalom, hogy megtaláljam
         F
A díszes társaságban
Eb
Aidát, Sarastrót,
Gm                    D
Sparafuccilét, Rigolettót.
Gm
Népköztársaság útján
F
Mennyi különös alakot elrejt
Eb
A konfekció-kabát,
Gm
És sohasem tudható,
     F
Hogy mikor nem látja senki őket,
Eb
Mivé változnak át.
Gm              F
Bál van az Operaházban,
        Gm
Különös bál van,
       F                   Gm
Itt az alkalom, hogy megtaláljam
         F
A díszes társaságban
Eb
Cavaradossit, Csocsoszánt,
Gm                  D
Desdemonát és Don Juant.
Gm                             F
Bál van, igen, bál van az Operaházban,
        Gm
Különös bál van,
       F                   Gm
Itt az alkalom, hogy megtaláljam
         F
A díszes társaságban
Eb
Aidát, Sarastrót,
Gm                     D
Sparafuccilét, Rigolettót.
Gm                F
Bál van, az Operaházban,
       Gm
Igazi bál van,
      F          Gm
Nekem réges-régi vágyam,
        F
Az hogy megtaláljam
Eb
Figarót, Izoldát, 
Gm                 D
Papagénót és Papagénát.
Eb
Cavaradossit, Csocsoszánt,
Gm                D
Desdemonát és Don Juant.
Eb
Figarót, Izoldát, 
Gm                  D
Papagénót és Papagénát.</t>
  </si>
  <si>
    <t>https://www.youtube.com/watch?v=hBZty68vdwA</t>
  </si>
  <si>
    <t>https://www.youtube.com/watch?v=lNGvXHXmHL0</t>
  </si>
  <si>
    <t>T32</t>
  </si>
  <si>
    <t xml:space="preserve">Balatoni nyár </t>
  </si>
  <si>
    <t>Ültünk a mólón és néztük, hogy járja a táncát a vízen a fény.
Élveztük, mennyire jó ez a sablonos helyzet.
Hamburgert ettünk és vártuk, hogy jöjjön a fél négy, mert utazunk már.
Itt hagyjuk Zamárdi felsőt, hisz újra csak elmúlt egy balatoni nyár.
Emlékszem, mennyire vártam a tihanyi révnél azt a kékszemű lányt.
És persze nem jött el, mert ilyenek a kékszemű lányok.
Beültem inni és észre se vettem az árak színvonalát.
Hozták a számlát és azt hittem, rosszul látok.
A nyaralás messze száll, sok emlék visszajár.
Hányszor elmúlt már, de újra vár a balatoni nyár.
Csónakban ültünk egy lánnyal és lehullott rólunk minden erkölcsi lánc.
Senki sem láthatott minket, mert sűrű a nádas.
Szerelmes voltam és fájt volna annak a lánynak az igazság.
Szemébe néztem és azt mondtam, nem vagyok házas.
A nyaralás messze száll, sok emlék visszajár.
Hányszor elmúlt már, de újra vár a balatoni nyár.</t>
  </si>
  <si>
    <t xml:space="preserve">   Am                  Em                    F            G
Ültünk a mólón és néztük, hogy járja a táncát a vízen a fény.
Am                    Em                        F
élveztük, mennyire jó ez a sablonos helyzet.
 Am                        Em                    F               G
Hamburgert ettünk és vártuk, hogy jöjjön a fél négy, mert utazunk már.
Am                        Em                     F                  Am
Itt hagyjuk Zamárdi-felsőt, hisz újra csak elmúlt egy balatoni nyár.
Am                  Em                            F         G
Emlékszem, mennyire vártam a tihanyi révnél azt a kékszemű lányt.
Am                     Em         
És persze nem jött el, mert ilyenek a kékszemű lányok.
Am              Em                 F             G
Beültem inni és észre se vettem az árak színvonalát.
Am                   Em         F         Am
Hozták a számlát és azt hittem, rosszul látok.
Am          G           Am             G
A nyaralás messze száll, sok emlék visszajár.
Am            G F          G
Hányszor elmúlt már, de újra vár
                   Am  F G                  Am F G
||: A balatoni nyár,         balatoni nyár. :||
Am                   Em                          F                 G
Csónakban ültünk egy lánnyal és lehullott rólunk minden erkölcsi lánc.
Am                          Em         
Senki sem láthatott minket, mert sűrű a nádas.
Am                   Em                     F          G
Szerelmes voltam és fájt volna annak a lánynak az igazság.
Am                     Em      F             Am
Szemébe néztem és azt mondtam, nem vagyok házas.
Am          G           Am             G
A nyaralás messze száll, sok emlék visszajár.
Am            G F          G
Hányszor elmúlt már, de újra vár
                   Am  F G                  Am F G
||: A balatoni nyár,         balatoni nyár. :||
</t>
  </si>
  <si>
    <t>https://www.youtube.com/watch?v=b_26SkhjGU0</t>
  </si>
  <si>
    <t>https://www.youtube.com/watch?v=QaYj_k35zkU</t>
  </si>
  <si>
    <t>T33</t>
  </si>
  <si>
    <t xml:space="preserve">Elizabeth </t>
  </si>
  <si>
    <t>Buta lány vagy Elizabeth, óóó, de szép a hajad.
A nyakamról majd ledörzsölöm, óóó, a rúzsodat.
A beszéd nem a te asztalod, de a csípőd bomba jó,
Nem is tudom, hogy mit tegyek, ilyenkor mi a jó.
Ha veled alszom Elizabeth, óóó, az mámorító.
Reggel viszont egy ostoba nő, óóó, elszomorító!
Az egyik felem feléd húz, a másik hazafelé,
Elizabeth, te kacér nő, ez a helyzet nagyon izé.
Az a baj, hogy a nők vagy csúnyák, vagy szépek és buták,
Vagy, ha szépek és okosak is egyben, nem állnak szóba velem.
Ki érti ezt, ki érti ezt, én nem!
Buta lány ez az Elizabeth, óóó, most hova megy el?
Az a srác pedig hova nyúlkál, óóó, a kezeivel?
Gyere vissza Elizabeth, az egész csak tréfa volt,
Nélküled én már nem vagyok se élő és se holt.
Az a baj...</t>
  </si>
  <si>
    <t>C              Em        Am
Buta lany vagy Elizabeth ooh
F         G
de szep a hajad 
C                 Em          Am
a nyakamrol majd ledorzsolom ooh
F        G
a ruzsodat
  F            C                G             Am G
a beszed nem a te asztalod de a csipod bomba jo
F            C         G             Am G Am G
Elizabeth en nem tudom ilyenkor mi a jo
C               Em        Am
Ha veled alszom Elizabeth ooh
F      G
az mamorito
C              Em       Am
de reggel egy ostoba no ooh
F     G
elszomorito
  F            C           G             Am G
az egyik felem feled huz a masik hazafele
F            C             G              Am G Am G
Elizabeth te kacer no ez a helyzet nagyon ize
C    Em         Am       F  G     C           Em      Am G
Az a baj hogy a nok vagy csunyak, vagy szepek es butak
C     Em        Am       F  G    C         Em        Am G
de ha szepek es okosak is egyben nem alnak szoba velem
F       G   F       G      C
ki erti ezt ki erti ezt en nem
C               Em          Am
Buta lany ez az Elizabeth ooh
F          G
most hova megy el
C              Em           Am
Az a ferfi meg hova nyulkal ooh
F     G
a kezeivel
  F          C             G              Am   G
gyere vissza elizabeth az egsz csak trefa volt
F            C             G      Am G
nelkuled mar nem vagyok se elo se holt
C    Em         Am       F  G         C          Am   G
az a baj hogy a nok vagy csunyak vagy szepek es butak
C       Em        Am        F  G   C                Am   G
vagy ha szepek es okosak is egyben nem allnak szoba velem
F       G   F       G      C
ki erti ezt ki erti ezt en nem</t>
  </si>
  <si>
    <t>https://www.youtube.com/watch?v=rCMs-Eo9OzU</t>
  </si>
  <si>
    <t>https://www.youtube.com/watch?v=tRkMhVN4PHE</t>
  </si>
  <si>
    <t>T34</t>
  </si>
  <si>
    <t>Zár az égbolt</t>
  </si>
  <si>
    <t>Kispál és a Borz</t>
  </si>
  <si>
    <t>Maradunk élve, valamit mondunk,
Mi okunk van rá, aki megáll
Homokos, vizes síkon, az tudja:
Tovább kell menni, szétnézni kár,
Nem ott a parton van az a balkon
Szomorú nővel, aki talán
Szeretni tudna egy ilyen bajszost,
Aki egy cseppet se mediterrán.
4x
Igyekezz, az égbolt zár!
Talán egy déli tengeren télen
Nyirkos vaskorlát, langyos eső,
Jól van, majd holnap,
Elhagyott csónak
Aljában alszom, és elhever ő
Valami ágyon Magyarországon,
Balatonszárszón közelebbről,
Mindenki alszik, aki haragszik,
Csak abban dolgozik némi erő.
4x
Igyekezz, az égbolt zár!
Úgy volt pedig, hogy ki fogjuk bírni,
Kíváncsi voltál, hogy kibírod-e,
Úgy volt, hogy mindig a másik hal meg,
Más bolondul meg, mi meg sose,
Egy mutatványom van még, ha látom,
Hogy sokan néztek, megmutatom,
Nálam egy fénykép, tessék csak nézzék,
Bálnák a parton, de minek vajon?
4x
Igyekezz, az égbolt zár!</t>
  </si>
  <si>
    <t>Am             G       Am
Maradunk élve, valamit mondunk,
Am               G    Am
Mi okunk van rá, aki megáll
Am             G         Am
Homokos, vizes síkon, az tudja:
Am                 G         Am
Tovább kell menni, szétnézni kár,
Am               G        Am
Nem ott a parton van az a balkon
Am             G      Am
Szomorú nővel, aki talán
Am             G         Am
Szeretni tudna egy ilyen bajszost,
Am              G         Am
Aki egy cseppet se mediterrán.
4x
C                   Am G
Igyekezz, az égbolt zár!
Am             G        Am
Talán egy déli tengeren télen
Am                 G       Am
Nyirkos vaskorlát, langyos eső,
Am                    G         Am
Jól van, majd holnap, Elhagyott csónak
Am                 G       Am
Aljában alszom, és elhever ő
Am           G       Am
Valami ágyon Magyarországon,
Am              G       Am
Balatonszárszón közelebbről,
Am               G     Am
Mindenki alszik, aki haragszik,
Am                  G      Am
Csak abban dolgozik némi erő.
4x
C                   Am G
Igyekezz, az égbolt zár!
Am                   G         Am
Úgy volt pedig, hogy ki fogjuk bírni,
Am                    G       Am
Kíváncsi voltál, hogy kibírod-e,
Am                       G    Am
Úgy volt, hogy mindig a másik hal meg,
Am                G       Am
Más bolondul meg, mi meg sose,
Am               G          Am
Egy mutatványom van még, ha látom,
Am                 G       Am
Hogy sokan néztek, megmutatom,
Am                 G           Am
Nálam egy fénykép, tessék csak nézzék,
Am                  G     Am
Bálnák a parton, de minek vajon?
4x
C                   Am G
Igyekezz, az égbolt zár!</t>
  </si>
  <si>
    <t>https://www.youtube.com/watch?v=n_a6OqWqqtk</t>
  </si>
  <si>
    <t>https://www.youtube.com/watch?v=sx2EyuqdvH0</t>
  </si>
  <si>
    <t>T35</t>
  </si>
  <si>
    <t>Ezt is elviszem magammal</t>
  </si>
  <si>
    <t>Kistehén Tánczenekar</t>
  </si>
  <si>
    <t>Ezt is elviszem magammal, viszem magammal, ha lehet,
ezt is elviszem magammal,viszem magammal, ha lehet...
viszem a régen kihízott nacim
viszem a kelet-német származású macim
ezernyi véglet közül a köztest
viszem a Csokonai Vitéz Mihály Összest
ott lesz az ágyam ahova fekszem
elviszem alvókának egy-két régi ex-em
viszem a barnát viszem a szőkét
viszem a felhalmozott kapcsolati tőkét
Ezt is elviszem magammal, viszem magammal, ha lehet,
ezt is elviszem magammal,viszem magammal, ha lehet...
viszem a tutit viszem a gagyit
viszem az otthonkában utcára tett nagyit
megannyi némán átbliccelt évet
elviszem magammal a szentendrei HÉV-et
viszem a bölcsit viszem a temetőt
viszem a csokoládébarna bőrű szeretőm
kicsit a nyarat kicsit a telet
viszem a mindörökké-Moszkva-Moszkva teret
Ezt is elviszem magammal, viszem magammal, ha lehet,
ezt is elviszem magammal,viszem magammal, ha lehet...
apuka titkát anyuka aranyát
elviszem magammal a Bácskát meg a Baranyát
viszem a Marcsit viszem a Karcsit
elviszem Kenesétől Keszthelyig a Balcsit
viszek egy búval bevetett földet
viszem a pirosat a fehéret a zöldet
elviszem ezt is elviszem azt is
viszem a jófiút de elviszem a faszt is
Ezt is elviszem magammal...
viszem a bankot viszem a pálmát
elviszem minden igaz magyar ember álmát
viszek egy csontig lelakott testet
viszont az nem kérdés hogy Buda helyett: Pestet
viszek egy szívet viszek egy májat
viszek egy kívül-belül lakhatatlan tájat
naná hogy úgy van ahogy azt sejted:
viszek egy lassú burjánzásnak indul sejtet
viszek egy csúnyán beszopott mesét
viszem a legesleges legutolsó esélyt
ki tudja, lesz-e búcsúzni időm
viszem a Duna-parton levetetett cipőm
mit bánom úgyis elviszem lazán
elviszem gond nélkül a hátamon a hazám
aki ma büntet az holnap lövet
viszek egy mindig újra föl-földobott követ
Ezt is elviszem magammal...</t>
  </si>
  <si>
    <t>Cm              Bb        Cm     Bb        Cm
Ezt is elviszem magammal, viszem magammal, ha lehet,
                Bb        Cm      Bb       Cm
ezt is elviszem magammal, viszem magammal, ha lehet...
Cm              Gm
viszem a régen kihízott nacim
Cm                             Bb
viszem a kelet-német származású macim
Cm                  Gm
ezernyi véglet közül a köztest
Cm                           Bb
viszem a Csokonai Vitéz Mihály Összest
Cm                Gm
ott lesz az ágyam ahova fekszem
Cm                              Bb
elviszem alvókának egy-két régi ex-em
Cm               Bb
viszem a barnát viszem a szőkét
Cm                               Gm
viszem a felhalmozott kapcsolati tőkét
Cm              Bb        Cm     Bb        Cm
Ezt is elviszem magammal, viszem magammal, ha lehet,
                Bb        Cm      Bb    Cm
ezt is elviszem magammal, viszem magammal
Cm              Gm
viszem a tutit viszem a gagyit
Cm                     Bb
viszem az otthonkában utcára tett nagyit
Cm             Gm
megannyi némán átbliccelt évet
Cm                  Bb
elviszem magammal a szentendrei HÉV-et
Cm                 Gm
viszem a bölcsit viszem a temetőt
Cm                    Bb
viszem a csokoládébarna bőrű szeretőm
Cm                  Bb
kicsit a nyarat kicsit a telet
Cm                             Gm
viszem a mindörökké-Moszkva-Moszkva teret
Cm              Bb        Cm     Bb        Cm
Ezt is elviszem magammal, viszem magammal, ha lehet,
                Bb        Cm      Bb    Cm
ezt is elviszem magammal, viszem magammal
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t>
  </si>
  <si>
    <t>https://www.youtube.com/watch?v=eEmWyteg7yo</t>
  </si>
  <si>
    <t>T36</t>
  </si>
  <si>
    <t>Csillag vagy fecske</t>
  </si>
  <si>
    <t xml:space="preserve">Nem jöttél túl korán
De időm az volt
Nagy komám lett
És ültünk büfékben
Várva reád
Egymás hátát ütve
Italokat küldve
Múltját sem sejtő
Kékruhás nőknek
Refrén:
Maradj otthon, nézzél TV-t
Töksötét vonatokat mutat minden csatorna
Mennek utas nincs egy se
Csak a büfékocsiban állnak
Részegen, ketten
amelyik rosszul van az vagyok én
Kár, hogy most mutatnak az elébb még
Istent dicsértem én
Nem kezdtünk nagyon bele
Semmibe, jössz úgyis te
És minek is bármit is
E kis időre
És aztán nem jötté'
Átgyúrtuk életté
Idő komámmal
Ez üldögélést
Refrén
Végül is mindegy is
Tudtam, hogy nem is jössz
Este csillag voltál
Nappal meg fecske
Minden föld bevetve
Minden nő rendbe
Na, ezt hagyom itt neked
Te csillag vagy fecske
Refrén
Részegen </t>
  </si>
  <si>
    <t xml:space="preserve"> Am          G/B
Nem jöttél túl korán
       C
De időm az volt,
    E
Nagy komám lett
     F        Am
És ültünk büfékben,
  Dm    E7
Várva reád
  Am         G/B
Egymás hátát ütve,
   C     E
Italokat küldve
   F        Am
Múltját sem sejtő,
   Dm       E7
Kékruhás nőknek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Nem kezdtünk nagyon bele
  C                 E
Semmibe, jössz úgyis te
   F             Am
És minek is bármit is
  Dm      E7
E kis időre
 Am             G/B
És aztán nem jötté'
  C          E
Átgyúrtuk életté
  F      Am
Idő komámmal
 Dm         E7
Ez üldögélést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Végül is mindegy is
   C                 E
Tudtam, hogy nem is jössz
  F            Am
Este csillag voltál
  Dm           E7
Nappal meg fecske
  Am            G/B
Minden föld bevetve
   C         E
Minden nő rendbe
   F              Am
Na, ezt hagyom itt neked
  Dm              E7
Te csillag vagy fecske!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Fmaj7
Részegen
Am    Fmaj7
Részegen
Am    Fmaj7
Részegen
Am Dm E7
     Fmaj7
Részegen</t>
  </si>
  <si>
    <t>https://www.youtube.com/watch?v=14jMDziqES4</t>
  </si>
  <si>
    <t>https://www.youtube.com/watch?v=xxVqDZcLSyY</t>
  </si>
  <si>
    <t>T37</t>
  </si>
  <si>
    <t xml:space="preserve">Ha az életben </t>
  </si>
  <si>
    <t>Ha az életben nincs már több móka,
meghalunk, mintha nem volna
Több dolgunk a világba,
és édes lenne a halál,
hát ilyen értelembe
Énekeljük el azt, hogy vége,
nem járunk ki többet rétre
Nem úszunk többet a strandon,
és nem borozunk már többet a gangon
Nem mondjuk nőknek, hogy szép vagy,
ők a farkunkra azt, hogy de szép nagy
Nem süt a nap be az ágyba,
mint az athéni hotelszobába
Nem mosol bugyit, hogy tiszta
legyél, az Akropoliszra
Ha felmegyünk, és ott a csikket
a városra pöccintjük, és a viccek se
Lesznek már a nevetések is
rövidülnek, ahogy az élet se
Kéne már a halál után
énnekem már úgy igazán
Ha az életben...
Énekeljük el azt...
Nem mondjuk nőknek…
Nem mosunk bugyit...
Lesznek már...
Ha az életben...</t>
  </si>
  <si>
    <t>D              F#7
Ha az életben nincs már több móka
D           F#7
Meghalunk, mintha nem volna
D               F#7               Bm   -   A
Több dolgunk a világba, és édes lenne a halál
 G    -   F#m  -  D
Hát ilyen értelembe
D         F#7
Énekeljük el azt, hogy vége
D          F#7
Nem járunk ki többet rétre
D          F#7 
Nem úszunk többet a strandon
    Bm               A
És nem borozunk már többet a gangon
D  F#m-G=A  D  F#m-G=A
D  F#m-G  Hm-A  G-A
D            F#7
Nem mondjuk nőknek, hogy szép vagy
D                        F#7
Ők a farkunkra azt, hogy de szép nagy
D         F#7
Nem süt a nap be az ágyba
    Bm               A
Mint az athéni hotelszobába
D         F#7
Nem mosol bugyit, hogy tiszta
D           F#7
Legyél, az akropoliszra
D              F#7
Ha felmegyünk, és ott a csikket
   Bm  -   A         G   -   F#m
A városra pöccintjük, és a viccek se
G           G
Lesznek már a nevetések is
Gm
Rövidülnek, ahogy az élet se
 D         D
Kéne már a halál után
D            D   -  G = A
Énnekem már úgy igazán
D              F#7
Ha az életben nincs már több móka
D           F#7
Meghalunk, mintha nem volna
D               F#7               Bm   -   A
Több dolgunk a világba, és édes lenne a halál</t>
  </si>
  <si>
    <t>https://www.youtube.com/watch?v=mMaEeK--SUo</t>
  </si>
  <si>
    <t>https://www.youtube.com/watch?v=RjY5haxPUxs</t>
  </si>
  <si>
    <t>T38</t>
  </si>
  <si>
    <t xml:space="preserve">Szájber gyerek </t>
  </si>
  <si>
    <t>Van egy kék tó a fák alatt,
Ha beleteszem, lehűti a lábamat.
Szájber gyerek kérjél bocsánatot,
Mert nem mutatom meg a kacsámat ott!
Megbántottál Szájber gyerek,
Azt mondtad: az élet gyorsan lepereg,
Ezért soha nem nézel hátra,
(és) Nem is olyan magas hegy a MÁTRA!
Tudod először hittem Neked,
Hogy az élet gyorsan pereg.
Megpróbáltam nem nézni hátra,
A Mátránál magasabb a TÁTRA!
Van egy kék tó a fák alatt,
A partjára tettem a lábamat.
Egyik reggel megláttam a kacsámat ott,
Azóta szeretem a VASÁRNAPOT!
Van egy kék tó a fák alatt,
Ha beleteszem, lehűti a lábamat.
Szájber gyerek kérjél bocsánatot,
Mert nem mutatom meg a kacsámat ott!
Most már nézek előre és hátra,
Most már magas hegy a Mátra.
Kicsi vagy még Szájber gyerek,
De majd Te is rájössz, hogy
Van egy kék tó a fák alatt,
Ha beleteszem, lehűti a lábamat.
Szájber gyerek kérjél bocsánatot,
Mert nem mutatom meg a
nem mutatom meg a
kacsámat ott!
kacsámat ott!</t>
  </si>
  <si>
    <t>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G
Mert nem mutatom meg a kacsámat ott
Cm             G
Megbántottál, szájbergyerek
G                   Cm
Azt mondtad, az élet gyorsan lepereg,
Cm         A#        G# Fm
Ezért soha nem nézel hátra,
 G7                          G
És nem is olyan magas hegy a Mátra.
Cm             G
Tudod, először hittem neked,
G             Cm
Hogy az élet gyorsan pereg.
Cm           A#        G# Fm
Megpróbáltam nem nézni hátra.
  G7                   G
A Mátránál magasabb a Tátra.
Cm               G
Van egy kék tó a fák alatt,
 G                  Cm
A partjára tettem a lábamat,
Cm            A#         G#       Fm
Egyik reggel megláttam a kacsámat ott,
G7               G
Azóta szeretem a vasárnapot.
Cm               G
Van egy kék tó a fák alatt,
G                       Cm
Ha beleteszem, lehűti a lábamat.
     Cm -           A#     G# -   Fm
(De) Szájbergyerek, kérjél bocsánatot,
G7                     G
Mert nem mutatom meg a kacsámat ott.
Cm G G Cm Cm - A# G# - Fm G7 G
Cm             G
Mostmár nézek előre és hátra,
G                    Cm
Mostmár magas hegy a Mátra,
Cm         A#   G#        Fm
Kicsi vagy még, szájbergyerek,
   G7         G
De majd te is rájössz, hogy
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Mert nem mutatom meg a
 G
Nem mutatom meg a
G              G
kacsámat ott, kacsámat ott
Cm - G - Cm</t>
  </si>
  <si>
    <t>https://www.youtube.com/watch?v=TdgRQvi6EFg</t>
  </si>
  <si>
    <t>https://www.youtube.com/watch?v=w3nQS3SDRnE</t>
  </si>
  <si>
    <t>T39</t>
  </si>
  <si>
    <t>A pancsoló kislány</t>
  </si>
  <si>
    <t>Kovács Eszti</t>
  </si>
  <si>
    <t>Ha végre itt a nyár és meleg az idő,
az ember strandra jár, mert azért van itt ő.
Míg anyu öltözik, az apu ideges,
hogy olyan lassan készül el, hogy addigra este lesz.
Ij jaj, úgy élvezem én a strandot,
ottan annyira szép és jó,
annyi vicceset látok, hallok,
és még Bambi is kapható.
La la la la, la la la la,
La la la la, la la la.
A strandon az is jó, hogy van még sok gyerek,
és van homokozó és labdázni lehet.
Csak azt nem értem én, sok néni miért visít,
ha véletlen egy labda épp egy bácsira ráesik.
Ij jaj...
De apukámra is én azért ügyelek,
és mindig odavisz a lelkiismeret.
Ha fekszik a napon és izzad már szegény,
kis vödröm vízzel megtöltöm, és rálocsolom mind én.
Ij jaj...
De este szomorú a hazafelé út,
mert otthon az anyu a fürdőkádba dug.
Már volt vele ezért már nagyon sok vitám,
mert ki hallott még ilyen dolgot – fürdeni strand után?
Otthon nem szeretem a strandot,
abban semmi se szép, se jó.
„Gyorsan mosdani” – mást se hallok,
és még Bambi se kapható.
Brü-hü-hü</t>
  </si>
  <si>
    <t xml:space="preserve">   G           G       G         D      D7               D         D            G
Ha végre itt a nyár és meleg az idő, az ember strandra jár, mert azért van itt ő
    G          G       G7     C         C             G                A            D
Míg anyu öltözik  az   apu ideges, hogy olyan lassan készül el, hogy addira este lesz. 
           G            C               D                  G
Ij jaj úgy élvezem én a strandot, ottan annyira szép és jó
      C               Am7           D7            G
annyi vicceset látok, hallok és még Bambi is kapható.
       Am      D      G               Am      D     G    
La la la la,   L a la la la,   La la la la,   La la la.
  G               G       G           D         D7         D     D          G
A strandon az is jó, hogy van még sok gyerek és van homokozó és labdázni lehet, 
     G             G       G7         C        C             G             A           D
Csak azt nem értem én, sok néni miért visít, ha véletlen egy labda épp egy bácsira ráesik
Ij jaj
G             G   G          D     D7          D    D          G
De apukámra is én azért ügyelek és mindig odavisz a lelkiismeret
    G         G       G7           C         C             G
Ha fekszik a napon és izzad már szegény, kis vödröm vízzel megtöltöm és
A                 D
rálocsolom mind én
Ij jaj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"Gyorsan mosdani" mást se hallok
       D7            G
És még bambi se kapható.  /Brü hü hü/</t>
  </si>
  <si>
    <t>https://www.youtube.com/watch?v=EB0VldSw3w0</t>
  </si>
  <si>
    <t>https://www.youtube.com/watch?v=Ln8WUSI60QU</t>
  </si>
  <si>
    <t>T40</t>
  </si>
  <si>
    <t>Iszom a bort</t>
  </si>
  <si>
    <t>Kollár-Klemecz László</t>
  </si>
  <si>
    <t>Iszom a bort, ölelem a babámat
úgysem érem keresztül a hazámat
úgysem érem keresztül a világot
elengedem most már nem őrzöm a lángot
Csak annyit még, neked s nekem elég
világítsa be az erdő közepét
arcodat láthassam, ha leszáll az este
s kezed teszed kezembe
Iszom a bort, ölelem a babámat
úgysem érem keresztül a hazámat
úgysem érem keresztül az erdő felett a csillagos eget
csak ebbe a kis gyertyába lehozni tudom neked</t>
  </si>
  <si>
    <t>Am             Dm        G
Iszom a bort, ölelem a babámat
Am             Dm          G
úgysem érem keresztül a hazámat
C              Dm         Am
úgysem érem keresztül a világot
G                  G
elengedem most már nem őrzöm a lángot
Am                        Dm   G
csak annyit még, neked s nekem elég
Am              Dm       G
világítsa be az erdő közepét
C                     Dm         Am
arcodat láthassam, ha leszáll az este
  G
s kezed teszed kezembe
Am              Dm       G
iszom a bort, ölelem a babámat
Am                Dm       G
úgysem érem keresztül a hazámat
C                 Dm      Am           G
úgysem érem keresztül az erdő felett a csillagos eget
     G                    Am      Dm    G
csak ebbe a kis gyertyába lehozni tudom neked
 Am   Dm    Gadd11
Náj - ná - náj</t>
  </si>
  <si>
    <t>https://www.youtube.com/watch?v=Fy1YVaIlmcs</t>
  </si>
  <si>
    <t>https://www.youtube.com/watch?v=Pe5b5Z2tCLw</t>
  </si>
  <si>
    <t>T41</t>
  </si>
  <si>
    <t>Micimackó</t>
  </si>
  <si>
    <t>Koncz Zsuzsa</t>
  </si>
  <si>
    <t>Egy napon mikor Micimackónak semmi dolga nem akadt
Eszébe jutott, hogy tenni kéne valami nagyon fontosat
Elment tehát Malackához, hogy meglesse, mit csinál
De Malackánál éppen akkor senkit sem talált
Így hát elindult hazafelé miközben sűrűn hullt a hó
S arra gondolt, hogy otthon talán akad egy kis ennivaló
Hogy kimelegedjék ugrándozott és jó nagyokat lépett
S a hidegre való tekintettel énekelni kezdett:
Minél inkább havazik, annál inkább hull a hó
Minél inkább hull a hó, annál inkább havazik
Hull a hó és hózik, Micimackó fázik
Hull a hó és hózik, Micimackó fázik</t>
  </si>
  <si>
    <t>C                Em
Egy napon, mikor Micimackónak
F           G
Semmi dolga nem akadt,
C                   Em
Eszébe jutott, hogy tenni kéne
F             G
Valami nagyon fontosat.
Am           Em
Elment tehát Malackához,
F              C
Hogy meglesse, mit csinál.
   Am         F
De Malackánál éppen akkor
D7           G
Senkit nem talált.
        C        Em
Így hát elindult hazafelé,
  F            G
Miközben sűrűn hullt a hó.
C             Em
Arra gondolt, otthon talán
F            G
Akad egy kis ennivaló.
Am                Em
Hogy kimelegedjék ugrándozott
  F           C
S jó nagyokat lépett
    Am           F
S a hidegre való tekintettel
D7       G
Énekelni kezdett.
C            F
Minél inkább havazik,
G            C
Annál inkább hull a hó.
C            F
Minél inkább hull a hó,
G            C
Annál inkább havazik.
F            C
Hull a hó és hózik-zik-zik,
G           C
  Micimackó fázik-zik-zik,
F            C
Hull a hó és hózik-zik-zik,
G           C
  Micimackó fázik.</t>
  </si>
  <si>
    <t>https://www.youtube.com/watch?v=RUuXKgS7feE</t>
  </si>
  <si>
    <t>https://www.youtube.com/watch?v=hq5oB3ruJiE</t>
  </si>
  <si>
    <t>Ismert erdei körökben az az általános nézet
Hogy Micimackó, mint minden medve szereti a mézet
És ez nemcsak afféle szerény vélemény
Határozottan állítom ez tény, tény, tény
Ezért mikor hideg van, és sűrűn hull a fehér hó
Kell hogy legyen az almáriumban eltéve ennivaló
Így aztán ha télidőben Micimackó megéhezik
Megkóstol egy csupor mézet alaposan, fenékig
Micimackó a barátom és gyakran elbeszélgetünk
Azokról a dolgokról miket mind a ketten ismerünk
És tanultunk egy verset is, és most már kívülről tudom
S ha hideg van és hull a hó, én mindig ezt dúdolgatom</t>
  </si>
  <si>
    <t>C            Em
Ismert erdei körökben
      F         G
Az az általános nézet,
     C               Em
Hogy Micimackó, mint minden medve,
F         G
Szereti a mézet.
Am             Em
És ez nem csak afféle
F           C
Szerény vélemény,
Am           F
Határozottan állítom, hogy
D7          G
Tény, tény, tény.
C            Em
Ezért, mikor hideg van
   F            G
És sűrűn hull a fehér hó,
C                    Em
Kell, hogy legyen az almáriumban
F        G
  Eltéve ennivaló.
Am            Em
Így aztán, ha délidőben
F            C
Micimackó megéhezik,
Am            F
Megkóstol egy csupor mézet
D7        G
Alaposan, fenékig.
C            F
Minél inkább havazik,
G            C
Annál inkább hull a hó.
C            F
Minél inkább hull a hó,
G            C
Annál inkább havazik.
F            C
Hull a hó és hózik-zik-zik,
G           C
  Micimackó fázik-zik-zik,
F            C
Hull a hó és hózik-zik-zik,
G           C
  Micimackó fázik.
C           Em
Micimackó a barátom,
   F           G
És gyakran elbeszélgetünk
C         Em
Azokról a dolgokról,
    F             G
Mit mind a ketten ismerünk.
   Am            Em
És tanultunk egy verset is,
   F             C
És most már kívülről tudom.
   Am           F
Ha hideg van és hull a hó,
   D7           G
Én mindig ezt dúdolgatom:
C            F
Minél inkább havazik,
G            C
Annál inkább hull a hó.
C            F
Minél inkább hull a hó,
G            C
Annál inkább havazik.
F            C
Hull a hó és hózik-zik-zik,
G           C
  Micimackó fázik-zik-zik,
F            C
Hull a hó és hózik-zik-zik,
G           C
  Micimackó fázik.</t>
  </si>
  <si>
    <t>T42</t>
  </si>
  <si>
    <t>Hallelujah</t>
  </si>
  <si>
    <t>Leonard Cohen</t>
  </si>
  <si>
    <t>Hallom létezett egykor egy titkos akkord,
Amit Dávid játszott és az Úr kedvére volt
S bár téged nem érdekel, elmondom újra.
Az ötös követte a négyeset,
Egy moll, egy dúr, s máris megszületett
S a király zavarban súgta: Halleluja
Halleluja, Halleluja, Halleluja, Halleluja.
Bizonyság kellett, bár volt hited,
A háztetőn állt, s hosszan nézhetted,
A hold fényében fürdött, kivirulva.
És megbűvölt, és levágta hajad,
Leláncolt, széttörte trónodat,
És ajkadról ellopta végleg: Halleluja.
Halleluja, Halleluja, Halleluja, Halleluja.
Tudod, jártam már régen itt,
Ismerem szobádnak sarkait,
Magányon át vitt Hozzád a véletlen útja.
A díszkapun láttam a címeredet,
De a szerelem nem dicső fáklyásmenet,
Csak egy fázós, kicsit fáradt: Halleluja.
Halleluja, Halleluja, Halleluja, Halleluja.
És volt idő, hogy elmondtad még,
Hogy ott, belül milyen a helyzet épp,
De ezt már sose hallom tőled újra.
Pedig úgy költöztem én beléd,
Hogy galambot hoztam, hogy : Nézd, de szép.
És együtt lélegeztük: Halleluja.
Halleluja, Halleluja, Halleluja, Halleluja.
Mondod, a nevet csak bitorlom,
S én azt a nevet még csak nem is tudom,
De mit számít neked, ha bárki tudja!?
Mert minden szóban fény ragyog,
És mindegy melyiket hallgatod,
Hogy Szent, vagy összetört a Halleluja.
Halleluja, Halleluja, Halleluja, Halleluja.
Én próbáltam, hát ennyi telt,
Kezemre érintés nem felelt,
Igazat mondok, bármily szép, vagy csúnya
S bár meglehet, hogy tévedek,
A dal ura elé úgy léphetek,
Hogy nyelvemen nincsen más, mint: Halleluja.
Halleluja, Halleluja, Halleluja, Halleluja.
Halleluja, Halleluja, Halleluja, Halleluja.
Halleluja, Halleluja, Halleluja, Halleluja.</t>
  </si>
  <si>
    <t xml:space="preserve">C                   Am
Hallom létezett egykor egy titkos akkord,
     C                       Am
Amit Dávid játszott és az Úr kedvére volt
      F                  G        C    G
S bár téged nem érdekel, elmondom újra.
   C              F     G
Az ötös követte a négyeset,
    Am                     F
Egy moll, egy dúr, s máris megszületett
    G               E7          Am
S a király zavarban súgta: Halleluja
     F          Am         F          C G C G
Halleluja, Halleluja, Halleluja, Halleluja.
C                      Am
Bizonyság kellett, bár volt hited,
  C                        Am
A háztetőn állt, s hosszan nézhetted,
  F             G        C      G
A hold fényében fürdött, kivirulva.
   C               F        G
És megbűvölt, és levágta hajad,
Am                   F
Leláncolt, széttörte trónodat,
   G                E7           Am
És ajkadról ellopta végleg: Halleluja.
     F          Am         F          C G C G
Halleluja, Halleluja, Halleluja, Halleluja.
C                 Am
Tudod, jártam már régen itt,
C                 Am
Ismerem szobádnak sarkait,
F           G             C        G
Magányon át vitt Hozzád a véletlen útja.
  C                  F     G
A díszkapun láttam a címeredet,
     Am                 F
De a szerelem nem dicső fáklyásmenet,
         G             E7           Am
Csak egy fázós, kicsit fáradt: Halleluja.
     F          Am         F          C G C G
Halleluja, Halleluja, Halleluja, Halleluja.
C              Am
És volt idő, hogy elmondtad még,
     C                   Am
Hogy ott, belül milyen a helyzet épp,
   F            G      C     G
De ezt már sose hallom tőled újra.
      C             F  G
Pedig úgy költöztem én beléd,
     Am                      F
Hogy galambot hoztam, hogy : Nézd, de szép.
   G      E7               Am
És együtt lélegeztük: Halleluja.
     F           Am        F          C GC G
Halleluja, Halleluja, Halleluja, Halleluja.
C                    Am
Mondod, a nevet csak bitorlom,
  C                       Am
S én azt a nevet még csak nem is tudom,
   F          G         C     G
De mit számít neked, ha bárki tudja!?
     C             F    G 
Mert minden szóban fény ragyog,
   Am               F
És mindegy melyiket hallgatod,
     G                E7          Am
Hogy Szent, vagy összetört a Halleluja.
     F           Am        F          C GC G
Halleluja, Halleluja, Halleluja, Halleluja..
   C              Am
Én próbáltam, hát ennyi telt,
C               Am
Kezemre érintés nem felelt,
F              G                  C     G
Igazat mondok, bármily szép, vagy csúnya
  C                  F   G
S bár meglehet, hogy tévedek,
  Am              F
A dal ura elé úgy léphetek,
     G                 E7              Am
Hogy nyelvemen nincsen más, mint: Halleluja.
     G                 E7              Am
Hogy nyelvemen nincsen más, mint: Halleluja.
     G                 E7              Am
Hogy nyelvemen nincsen más, mint: Halleluja.
     G                 E7              Am
Hogy nyelvemen nincsen más, mint: Halleluja.
</t>
  </si>
  <si>
    <t>https://www.youtube.com/watch?v=ttEMYvpoR-k</t>
  </si>
  <si>
    <t>https://www.youtube.com/watch?v=y8AWFf7EAc4</t>
  </si>
  <si>
    <t>T43</t>
  </si>
  <si>
    <t>Mindenki másképp csinálja</t>
  </si>
  <si>
    <t>LGT</t>
  </si>
  <si>
    <t>Van, akit nem várnak, csak érkezik
Van, aki azért van, mert elhiszik
Van, aki feltámad, ha kivárja
S van, aki egyszerűen születik a világra
Refr.: Mindenki másképp csinálja
Mindenki másképp csinálja
Mindenki másképp csinálja
Mindenki másképp csinálja
Van, aki megmondja, hogy mit szabad
Van, aki nem teszi, amit nem szabad
Van, aki nem tudja, hogy nem szabad
S olyan is van, akiről nem értem, hogy mért szabad?
Refr.
Van, aki imádja és elteszi
Van, aki örökli és elveri
Van, aki gyűjtöget, van, aki megnyeri
Van, aki hamisítja, s van aki csak felveszi
Refr.
Van, aki hátulról tör előre
Van, aki vár, míg elfogynak előle
Van, aki tüntet és van, aki kitüntet
Van, aki feltűnik s a talapzatra felülhet
Refr.
Van, aki virággal és gyengéden
Van, aki rohammal és keményen
Van, aki csellel, van, aki csalással
Van, aki esküvel és akad, aki lakással
Refr.
Van, aki kivetkőzik magából
Van, aki levetkőzik magától
Van, aki kénytelen, van, aki képtelen
Van, akit ösztön hajt és van, akit az értelem
Refr.
Van, aki felír és van, akit leírnak
Van, akit meghívnak és akit behívnak
Van, akit fogadnak s van, aki nem fogad
Van, akit felmentenek, s akad, aki ott marad
Refr.
Van, aki ihletből, van, aki hangokból
Van, aki magától, van, aki másoktól
Van, aki eljátssza, van, aki énekli
Van, aki megveti és akad, aki élvezi, hogy
Refr. 2x</t>
  </si>
  <si>
    <t xml:space="preserve">G
Van akit nem várnak csak érkezik,
        Am
Van aki azért van, mert elhiszik,
        Am
Van aki feltámad, ha kivárja,
          Hm         H7          Em
S van aki egyszerűen születik a világra.
Am       D       G     Em
Mindenki másképp csinálja.
        G
Van aki megmondja, hogy mit szabad,
        Am
Van aki nem teszi, amit nem szabad,
        Am
Van aki nem tudja, hogy nem szabad,
           Hm          H7              Em
S olyan is van, akiről nem értem, hogy miért szabad?
Am       D       G     Em
Mindenki másképp csinálja.
        G
Van aki imádja és elteszi,
        Am
Van aki örökli és elveri,
        Am
Van aki gyűjtöget, van aki megnyeri,
        Hm           H7           Em
Van aki hamisítja, s van aki csak felveszi.
Am       D       G     Em
Mindenki másképp csinálja.
        G
Van aki hátulról tör előre,
        Am
Van aki vár, míg elfogynak előle,
        Am
Van aki tüntet és van aki kitüntet,
        Hm           H7         Em
Van aki feltűnik s a talapzatra felülhet.
Am       D       G     Em
Mindenki másképp csinálja.
        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
</t>
  </si>
  <si>
    <t>https://www.youtube.com/watch?v=BR0p9uLJvJw</t>
  </si>
  <si>
    <t>T44</t>
  </si>
  <si>
    <t xml:space="preserve">Neked írom a dalt </t>
  </si>
  <si>
    <t xml:space="preserve">Hé, te aki az utcán újságot árulsz,
És ötkor kelsz, zötyögsz villamoson,
Éjjel tanulsz és fáj a szemed,
S a fáradtságtól a könnyed kicsordul!
Adj egy percet nekem az életedből!
Hé, te aki nappal a dolgodat végzed,
Géped vezeted és hajtod magad,
És embert gyógyítasz és gyereket tanítsz,
És este fáradtan várod az álmodat!
Te is adj egy percet az életedből!
Vártam rá, hogy elmondjam, hogy elénekeljem,
Hogy tudd, hogy érezd, hogy elhidd nekem,
Hogy neked szól a gitár, neked zörög a dob,
Neked gyúlnak a fények,
És csak neked írom a dalt, neked énekelek
Neked írom a dalt, neked énekelek
Asszony, te aki életet adtál kezemnek,
Hogy neked is írjon egy dalt,
Most ülj le szépen, tedd öledbe kezed,
Hunyd le a szemed és csendben figyelj rám,
Még egy percet kérek az életedből!
Lány, és most te jössz a sorban, kinek tudnia kell,
Hogy rád is vár még egy dal,
Ó, nem ez a dal, egy sokkal szebb, ami csak a tiéd,
Most figyelj rám
Adj egy percet nekem az életedből!
</t>
  </si>
  <si>
    <t>C F C                          F
Hé, te, aki az utcán újságot árulsz
C                                   F
És ötkor kelsz, zötyögsz villamoson, és
C                          F
Éjjel tanulsz és fáj a szemed,
      C                     F    G
S a fáradtságtól a könnyed kicsordul,
G                             C
Adj egy percet nekem az életedbõl!
C F C                          F
Hé, te, aki nappal a dolgodat végzed,
C                         F
Géped vezeted s hajtod magad
C                          F
S embert gyógyítasz s gyereket tanítsz
      C                   F   G
S este fáradtan várod az álmodat,
G                             C
Te is adj egy percet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
C F C                          F
Asszony, te, aki életet adtál kezembe,
C                         F
Hogy neked is írjon egy dalt,
C                          F
Most ülj be szépen, tedd öledbe kezed,és
      C                   F   G
Hunyd be a szemed és csendben figyelj rám,
G                             C
Még egy percet kérek az életedből!
C               F
Vártam rá, hogy elmondjam,
F
Hogy elénekeljem, hogy tudd, hogy érezd,
F
Hogy elhidd nekem, hogy neked szól a gitár,
F
Neked zörög a dob, neked gyúlnak a fények
                      C           F    G
És csak neked írom a dalt, neked énekelek,
       F      C          F      G
Neked írom a dalt, neked énekelek, óóóó
C F C                          F
Lány,és most te jössz a sorban, kinek tudnia kell,
C                         F
Hogy rád is vár még egy dal,
C                       F
Ó de nem ez a dal, egy sokkal szebb,
      C                   F        G
Ami csak a tiéd, oh, most figyelj rám,oh
G                             C
Adj egy percet nekem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t>
  </si>
  <si>
    <t>https://www.youtube.com/watch?v=NaaWfWR1Yfc&amp;pp=ygUTTmVrZWQgw61yb20gYSBkYWx0IA%3D%3D</t>
  </si>
  <si>
    <t>https://www.youtube.com/watch?v=g9oln0zb8II</t>
  </si>
  <si>
    <t>T45</t>
  </si>
  <si>
    <t xml:space="preserve">Valaki mondja meg </t>
  </si>
  <si>
    <t>LGT - Adamis Anna</t>
  </si>
  <si>
    <t>Madarak jönnek, madarak jönnek, 
halálesőt permeteznek
Madarak jönnek, madarak jönnek, 
fekete könnyel megvéreznek
Valaki mondja meg milyen az élet, valaki mondja meg miért ilyen
Valaki mondja meg miért szép az élet, valaki mondja meg miért nem
Valaki mondja meg miért jó az ember, valaki mondja meg miért nem
Valaki mondja meg miért lesz gonosszá, valaki mondja meg miért nem
Madarak jönnek...
Valaki mondja meg kinek kell hinnem, valaki mondja meg kinek nem
Valaki mondja meg ki hova érhet, s milyen az íze az élet vizének
Valaki mondja meg, a hosszú évek miért tűnnek úgy, mint egy pillanat
Valaki mondja meg mi az, hogy elmúlt, valaki mondja meg hol maradt
Madarak jönnek...
Valaki mondja meg, hogyan kell élni, apám azt mondta ne bánts mást
Valaki látta, hogy bántottalak már, valaki látta, hogy bántottál
Valaki mondja meg, miért vagyunk itt, anyám azt mondta, hogy boldog légy
De anyám azt nem mondta, miért nem e földön, anyám nem mondta, mondd miért
Madarak jönnek...</t>
  </si>
  <si>
    <t xml:space="preserve">C               Em  
Madarak jönnek, madarak jönnek,  
F               G  
halálesőt permeteznek  
C               Em  
Madarak jönnek, madarak jönnek,  
F               G  
fekete könnyel megvéreznek  
C               C  
Valaki mondja meg milyen az élet,  
F               C  
valaki mondja meg miért ilyen  
C               C  
Valaki mondja meg miért szép az élet,  
F               C  
valaki mondja meg miért nem  
C               C  
Valaki mondja meg miért jó az ember,  
F        E        Am  
valaki mondja meg miért nem  
F               G  
Valaki mondja meg miért lesz gonosszá,  
F               C  
valaki mondja meg miért nem  
C               Em  
Madarak jönnek, madarak jönnek,  
F               G  
halálesőt permeteznek  
C               Em  
Madarak jönnek, madarak jönnek,  
F               G  
fekete könnyel megvéreznek  
C               C  
Valaki mondja meg kinek kell hinnem,  
F               C  
valaki mondja meg kinek nem  
C               C  
Valaki mondja meg ki hova érhet,  
F               C  
s milyen az íze az élet vizének  
C               C  
Valaki mondja meg, a hosszú évek  
F        E         Am  
miért tűnnek úgy, mint egy pillanat  
F               G  
Valaki mondja meg mi az, hogy elmúlt,  
F               C  
valaki mondja meg hol maradt  
C               Em  
Madarak jönnek, madarak jönnek,  
F               G  
halálesőt permeteznek  
C               Em  
Madarak jönnek, madarak jönnek,  
F               G  
fekete könnyel megvéreznek  
C               C  
Valaki mondja meg, hogyan kell élni,  
F               C  
apám azt mondta: „ne bánts mást”  
C               C  
Valaki látta, hogy bántottalak már,  
F               C  
valaki látta, hogy bántottál  
C               C  
Valaki mondja meg, miért vagyunk itt,  
F        E        Am  
anyám azt mondta, hogy boldog légy  
F               G  
De anyám azt nem mondta, miért nem e földön,  
F               C  
anyám nem mondta, mondd miért  
C               Em  
Madarak jönnek, madarak jönnek,  
F               G  
halálesőt permeteznek  
C               Em  
Madarak jönnek, madarak jönnek,  
F               G  
fekete könnyel megvéreznek  </t>
  </si>
  <si>
    <t>https://www.youtube.com/watch?v=emQUKzGm50o&amp;pp=ygUVdmFsYWtpIG1vbmRqYSBtZWcgbGd0</t>
  </si>
  <si>
    <t>https://www.youtube.com/watch?v=4-rbFNt2KUs</t>
  </si>
  <si>
    <t>T46</t>
  </si>
  <si>
    <t>Szociálisan érzékeny dal</t>
  </si>
  <si>
    <t>Lóci játszik</t>
  </si>
  <si>
    <t>א: Te a kölyköket és a kutyákat tudod felnevelni
ב: Te a háztartási gépeket tudod megszerelni
ג: Mind a ketten megtanultunk autót vezetni
ג: Csak azt nem tudni, mikor fogunk egymásba szeretni
א: Te a szomszédokkal jóba' vagy, én a kocsmárosokkal
ב: Minden pincért lenyűgözünk a borravalóval
ג: Megtanultuk, hogy mikor szabad a másikon nevetni
ג: Csak azt nem tudni, mikor fogunk egymásba szeretni
א: Te vagy otthon, ha hív a doktor
ב: Te veszed a húst a boltból,
א: Ha te főzöl ebédet, hát én
ג: Főzök utána kávét.
ג: A lottón sok pénzt fogunk nyerni
ג: Kertes házat fogunk venni
ג: Csak azt nem tudni, mikor fogunk egymásba szeretni.</t>
  </si>
  <si>
    <t xml:space="preserve">     Am                                 D
א: Te a kölyköket és a kutyákat tudod felnevelni
   Am                            D
ב: Te a háztartási gépeket tudod megszerelni
   E                          F
ג: Mind a ketten megtanultunk autót vezetni
   C                   Bb           G
ג: Csak azt nem tudni, mikor fogunk egymásba szeretni
   Am                                  D
א: Te a szomszédokkal jóba' vagy, én a kocsmárosokkal
   Am                           D
ב: Minden pincért lenyűgözünk a borravalóval
   E                                F
ג: Megtanultuk, hogy mikor szabad a másikon nevetni
   C                   Bb           G
ג: Csak azt nem tudni, mikor fogunk egymásba szeretni
   Am                 B
א: Te vagy otthon, ha hív a doktor
   E
ב: Te veszed a húst a boltból,
   Am                  B7
א: Ha te főzöl ebédet, hát én
   E
ג: Főzök utána kávét.
  F
ג: A lottón sok pénzt fogunk nyerni
   E            Em
ג: Kertes házat fogunk venni
        Dm                          E
ג: Csak azt nem tudni, mikor fogunk egymásba szeretni.</t>
  </si>
  <si>
    <t>https://www.youtube.com/watch?v=QK2fzZDdyqg</t>
  </si>
  <si>
    <t xml:space="preserve">ג: Lemegyünk az óvodába, gyerekünk lesz nemsokára
א: Én viszem a hátizsákot,
ב: én viszem a kis pupákot
א: Én szedem a gesztenyéket,
ב: én mesélem a meséket
א: Te fekszel le korábban,
ב: (majd) dolgozol a kisszobában
א: Te vagy otthon, ha hív a doktor
ב: Te veszed a húst a boltból,
א: Ha te főzöl ebédet, hát én
ג: Főzök utána kávét.
ג: Többet fogunk keresni,
ג: Többet fogunk nevetni,
ג: Csak azt nem tudni, mikor fogunk egymásba szeretni
ג: Te keresed, én kutatom,
ג: ha te nézed én mutatom
ג: Ha kinyitod, kitárom
ג: Gondolatod kitalálom
ג: Így fogjuk majd felnevelni,
ג: úgy fogjuk majd megszerelni,
ג: Csak azt nem tudni, mikor fogunk egymásba szeretni
ג: Jaj.
</t>
  </si>
  <si>
    <t xml:space="preserve">Am                    D
ג: Lemegyünk az óvodába, gyerekünk lesz nemsokára
   Am
א: Én viszem a hátizsákot,
   D
ב: én viszem a kis pupákot
   E
א: Én szedem a gesztenyéket,
   F
ב: én mesélem a meséket
   C          Bb
א: Te fekszel le korábban,
          G
ב: (majd) dolgozol a kisszobában
   Am                 B
א: Te vagy otthon, ha hív a doktor
   E
ב: Te veszed a húst a boltból,
   Am
א: Ha te főzöl ebédet, hát én
   E
ג: Főzök utána kávét.
   F
ג: Többet fogunk keresni,
   Em
ג: Többet fogunk nevetni,
   Dm                               E
ג: Csak azt nem tudni, mikor fogunk egymásba szeretni
Am D Am D E
E F C Bb G
   Am          B 
ג: Te keresed, én kutatom,
   E
ג: ha te nézed én mutatom
   Am           B
ג: Ha kinyitod, kitárom
   E
ג: Gondolatod kitalálom
   F
ג: Így fogjuk majd felnevelni,
   Em
ג: úgy fogjuk majd megszerelni,
   Dm                               E
ג: Csak azt nem tudni, mikor fogunk egymásba szeretni
   Am 
ג: Jaj.
</t>
  </si>
  <si>
    <t>T47</t>
  </si>
  <si>
    <t>Azért vannak a jó barátok</t>
  </si>
  <si>
    <t>Máté Péter</t>
  </si>
  <si>
    <t>Az esőt felszárítani úgy sem tudod
A szelet megfordítani úgy sem tudod
Ujjaid közül a kor
Úgy száll mint szürke por, és a perc hordja el
Refr.:
Azért vannak a jó barátok
Hogy a rég elvesztett álmot
Visszahozzák néked majd egy szép napon
Azért vannak a jó barátok
Hogy az eltűnt boldogságot
Visszaidézzék egy fázós alkonyon.
Az álmot meg nem álmodni úgy sem tudod
Az érzést elhallgattatni úgy sem tudod
Ujjaid közt a kor
Úgy száll mint szürke por, és a perc hordja el
Refr.x2
Azért vannak a jó barátok
Hogy az eltűnt boldogságot
Visszaidézzék egy fázós alkonyon.</t>
  </si>
  <si>
    <t>G                F     C      G
Az esőt felszáritani, úgysem tudod.
G                F     C      G
A szelet megforditani,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
G                  F     C       G
Az érzést elhalgattani, úgysem tudod.
G               F     C        G
Az almot megalmodni,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t>
  </si>
  <si>
    <t>https://www.youtube.com/watch?v=HIKPIJeKjqA</t>
  </si>
  <si>
    <t>https://www.youtube.com/watch?v=gFFpM5r5io0</t>
  </si>
  <si>
    <t>T48</t>
  </si>
  <si>
    <t xml:space="preserve">Egyszer véget ér </t>
  </si>
  <si>
    <t>Egyszer véget ér a lázas ifjúság
Egyszer elmúlnak a színes éjszakák
Egyszer véget ér az álom, egyszer véget ér a nyár
Ami elmúlt, soha nem jön vissza már
Egyszer véget ér a lázas ifjúság
Egyszer nélkülünk megy a vonat tovább
És az állomáson állunk, ahol integetni kell
De a búcsúra csak pár ember figyel
Egyszer véget ér a lázas ifjúság
Egyszer elmúlnak a színes éjszakák
Sajnos véget ér az álom, sajnos véget ér a nyár
De a szívünk addig új csodára vár
Ezért ne féljünk az újtól, mert az jót hozhat nekünk
Talán abban van az utolsó remény
Létünk ingoványra épül, mely a sötét mélybe húz
De ha akarjuk, még tűzhet ránk a fény
Egyszer véget érnek múló napjaink
Egyszer elbúcsúznak túlzó vágyaink
Tudjuk azt, hogy egyszer végleg,sajnos végleg elmegyünk
De még addig mindent újra kezdhetünk</t>
  </si>
  <si>
    <t xml:space="preserve">         Am         E         Am
Egyszer véget ér a lázas ifjúság
        Am           E          Am
Egyszer elmúlnak a színes éjszakák
         C          G              F           E
Egyszer véget ér az álom, egyszer véget ér a nyár
    F             E             Am
Ami elmúlt, soha nem jön vissza már
         Am         E         Am
Egyszer véget ér a lázas ifjúság
         Am           E           Am
Egyszer nélkülünk megy a vonat tovább
      C         G            F          E
És az állomáson állunk, ahol integetni kell
      F            E            Am
De a búcsúra csak pár ember figyel
         Am         E         Am
Egyszer véget ér a lázas ifjúság
        Am           E          Am
Egyszer elmúlnak a színes éjszakák
        C          G             F           E
Sajnos véget ér az álom, sajnos véget ér a nyár
       F           E           Am
De a szívünk addig új csodára vár
           C            G               C            G
Ezért ne féljünk az újtól, mert az jót hozhat nekünk
      C            G         C          G
Talán abban van az utolsó remény
        C         G             C            G
Létünk ingoványra épül, mely a sötét mélybe húz
      C             G             B                                
De ha akarjuk, még tűzhet ránk a fény
        Am           E        Am                                   
Egyszer véget érnek múló napjaink                                  
        Am           E        Am                                   
Egyszer elbúcsúznak túlzó vágyaink                                 
       C                  G              F           E             
Tudjuk azt, hogy egyszer végleg, sajnos végleg elmegyünk           
       F             E           Am                                
De még addig mindent újra kezdhetünk                               
      Am       E              Am                                   
La-la-la-la-la la-la-la-la-la-la                                   
      Am       E              Am                                   
la-la-la-la-la la-la-la-la-la-la                                   
      C           G           F            E                       
la-la-la-la-la-la-la-la la-la-la-la-la-la-la                       
      F          E            Am                                   
la-la-la-la-la-la la-la-la-la-la</t>
  </si>
  <si>
    <t>https://www.youtube.com/watch?v=fNdGG_knKbk</t>
  </si>
  <si>
    <t>https://www.youtube.com/watch?v=vrsM-a1m4vE</t>
  </si>
  <si>
    <t>T49</t>
  </si>
  <si>
    <t>Most élsz</t>
  </si>
  <si>
    <t>Olvad az idő, mint a halvány jégvirág,
és a tűnő boldogság majd véget ér.
Ott állsz egyedül, falevél a dombtetőn,
álmos holdfény rád köszön, s elfúj a szél.
De addig van remény, minden perc ünnepel,
Hisz mindig van remény, hinni kell, ó hidd hát el!
Most élsz, most vigyázz, hogy jól csináld,
Mert a legapróbb hibád megbosszulja önmagát.
Most élsz, most örülj, hogy szép a nyár,
Most örülj, hogy van ki vár, és a két karjába zár.
Múló örömök sivár létünk színpadán,
Mikor egy szó hallatán dobban a szív.
Sajnos vége lesz, tudjuk már a kezdetén,
Túl az álmaink ködén a semmi hív.
De addig van remény, minden perc ünnepel,
Hisz mindig van remény, hinni kell, ó hidd hát el!
Most élsz, most vigyázz, hogy jól csináld,
Mert a legapróbb hibád megbosszulja önmagát.
Most élsz, most örülj, hogy szép a nyár,
Most örülj, hogy van ki vár, és a két karjába zár.
Most, most, most, most élsz, most örülj, hogy szép a nyár,
Most örülj, hogy van ki vár, és a két karjába zár.
Most, most, most, most élsz, most örülj, hogy szép a nyár,
Most örülj, hogy van ki vár, és a két karjába zár.</t>
  </si>
  <si>
    <t>Bm                   Am7         G
Olvad az idő, mint a halvány jégvirág,
       A           F#m          Bm
és a tűnő boldogság majd véget ér.
 Bm                  D             G
Ott állsz egyedül, falevél a dombtetőn,
 A                    F#m            Bm
álmos holdfény rád köszön, s elfúj a szél.
A           D            Am7        D
Addig van remény, minden perc ünnepel,
   A              D              G             F#
hisz mindig van remény, hinni kell, ó hidd hát el!
  Bm                B7                Em
Most élsz, most vigyázz, hogy jól csináld,
 C                 Bm          G7         F#
mert a legapróbb hibád megbosszulja önmagát.
   Bm             B7                Em
Most élsz, most vigyázz, hogy jól csináld,
      C                 Bm        G7          F#
most örülj, hogy van ki vár, és a két karjába zár.
Bm                 Am7           G
Múló örömök sivár létünk színpadán,
       A           F#m          Bm
mikor egy szó hallatán dobban a szív.
  Bm                  D             G
Sajnos vége lesz, tudjuk már a kezdetén,
A               F#m            Bm
túl az álmaink ködén a semmi hív.
A           D            Am7        D
De addig van remény, minden perc ünnepel,
 A              D              G             F#
hisz mindig van remény, hinni kell, ó hidd hát el!
Bm                B7                Em
Most élsz, most vigyázz, hogy jól csináld,
       C           Bm   G7               F#
mert a legapróbb hibád megbosszulja önmagát.
  Bm            B7                  Em
Most élsz, most örülj, hogy szép a nyár,
  C                      Bm       G7             F#
most örülj, hogy van ki vár, és a két karjába zár.
 Bm                                B7                   Em
Most, most, most, most élsz, most örülj, hogy szép a nyár,
  C                     Bm        G7          F#        Bm
most örülj, hogy van ki vár, és a két karjába zár.</t>
  </si>
  <si>
    <t>https://www.youtube.com/watch?v=zexIfl7h88Q</t>
  </si>
  <si>
    <t>https://www.youtube.com/watch?v=0bx7blXygrc</t>
  </si>
  <si>
    <t>T50</t>
  </si>
  <si>
    <t>Csúzli dal</t>
  </si>
  <si>
    <t>Mericske Zoltán</t>
  </si>
  <si>
    <t>Képzeld csak, mi lenne akkor, ha mindenki remegne attól,
hogy új dolgok jöhetnek szembe, s emiatt inkább semmit se tenne
Ésszel kell előre menni, de leckéből elég ma ennyi
Nem kell a falnak rohannod, elég, ha megmászod
Refr.: Illemtanár nem kell, hogy a palánta nőjön
Nincsen szabály, magától zöldül a fű is a földön
Minden madár jól tudja, hogyan repüljön
Nincsen szabály, csak az az igazi, ami a szívből jön
Ezt kéne még megtanulni, célozni, nem törni-zúzni
Jó kézben lesz így a csúzli, ideje volna már megtanulni
Célba talált ma a csúzli, sajnos, hogy el kell búcsúzni
Próbáld te is velünk fújni, szóljon a csúzli dal
Refr.</t>
  </si>
  <si>
    <t>G                            E
Képzeld csak mi lenne akkor, ha mindenki remegne attól, hogy
A                            D7            G
új dolgok jöhetnek szembe, s emiatt inkább semmit se tenne
G                        E
Ésszel kell előre menni, de leckéből elég ma ennyi
A                           D7             G
Nem kell a falnak rohannod, elég ha megmászod
E          D                E
Illemtanár nem kell, hogy a palánta nőjön
E                D                C
Nincsen szabály, magától zöldül a fű is a földön
E            D         E
Minden madár jól tudja hogyan repüljön
E                D                 C             E
Nincsen szabály, csak az az igazi, ami a szívből jön
G                        E
Ezt kéne még megtanulni, célozni, nem törni-zúzni
A                            D7          G
Jó kézben lesz így a csúzli, ideje volna már megtanulni
G                         E
Célba talált ma a csúzli, sajnos, hogy el kell búcsúzni
A                           E                G
Próbáld te is velünk fújni, szóljon a csúzli dal
Refr.</t>
  </si>
  <si>
    <t>https://www.youtube.com/watch?v=6MVoEHFwqmw</t>
  </si>
  <si>
    <t>https://www.youtube.com/watch?v=BuJBNKVqQzs</t>
  </si>
  <si>
    <t>Mindenki nem fog szeretni, jó lecke volt mára ennyi
Mindenki nem fog szeretni, de emiatt nem kell kétségbe esni
Több az, ha kevesen szeretnek, de vannak, kik veled nevetnek
Érted, ha kell, tűzbe mennek, s mosolyuk őszinte
Refr.
Mindenki megérti egyszer, hogy miért van a kézben hangszer,
Addig, míg külön-külön szól, zenekar nem lesz sohasem abból.
Célba talált ma a csúzli, sajnos, hogy el kell búcsúzni,
Próbáld Te is velünk fújni, szóljon a csúzli dal.
Refr.
Hidd el, hogy magadba nézve, nincs, amit takarni kéne,
A pózok csak zavart okoznak, mire valók az idegen tollak,
Álarcot hiába vesz fel, attól még ugyanaz az ember,
Változni belülről tud csak, ki magán változtat.</t>
  </si>
  <si>
    <t>G                          E
Mindenki nem fog szeretni, jó lecke volt mára ennyi
A                          D7                 G
Mindenki nem fog szeretni, de emiatt nem kell kétségbe esni
G                              E
Több az, ha kevesen szeretnek, de vannak, kik veled nevetnek
A                             D7               G
Érted, ha kell, tűzbe mennek, s mosolyuk őszinte
Refr.
G                         E
Mindenki megérti egyszer, hogy miért van a kézben hangszer,
A                            D7               G
Addig, míg külön-külön szól, zenekar nem lesz sohasem abból.
G                         E
Célba talált ma a csúzli, sajnos, hogy el kell búcsúzni,
A                           D7                G
Próbáld Te is velünk fújni, szóljon a csúzli dal.
Refr.
G                            E
Hidd el, hogy magadba nézve, nincs, amit takarni kéne,
A                            D7            G
A pózok csak zavart okoznak, mire valók az idegen tollak,
G                       E
Álarcot hiába vesz fel, attól még ugyanaz az ember,
A                           D7              G
Változni belülről tud csak, ki magán változtat.
Refr.</t>
  </si>
  <si>
    <t>https://www.youtube.com/watch?v=G-i-oYHYBT0</t>
  </si>
  <si>
    <t>T51</t>
  </si>
  <si>
    <t>Legyetek jók, ha tudtok!</t>
  </si>
  <si>
    <t>Napoleon Boulevard</t>
  </si>
  <si>
    <t>Végre elmúlt, ennek is vége,
Az iskola udvara üresen áll.
Vége az évnek, pont ez a lényeg,
A csomagom kész van, a küszöbön áll.
Oly nehéz most jónak lenni,
El se tudnád képzelni,
Annyi mindent meg kell tenni,
De nem ígérem, hogy jó leszek.
Semmi jóból most ki ne hagyjál,
Nem tart soká a hetedik nyár.
Ha néha durva volt is a játék,
Nem mutattam, de nekem is fájt.
Oly nehéz most jónak lenni,
El se tudnád képzelni,
Annyi mindent meg kell tenni,
De nem ígérem, hogy jó leszek.
Refr.:
Az az egy fontos: legyetek jók most,
Már nem kell túl sok a holnaphoz;
Legyen szent most nekünk a játék,
Legalább egyszer még!
Az az egy fontos: legyetek jók most,
Már nem kell túl sok a holnaphoz;
Legyetek jók, ha tudtok,
A többi nem számít.
Ugye tényleg nem fog fájni,
Ha majd végre nagy leszek,
Ugye másképp fogom gondolni,
Azt, hogy milyenek a felnőttek?
Refr.
Semmi jóból most ki ne hagyjál,
Nem tart soká a hetedik nyár.
Ha néha durva volt is a játék,
Nem mutattam, de nekem is fájt.
Oly nehéz most jónak lenni,
El se tudnád képzelni,
Annyi mindent meg kell tenni,
De nem ígérem, hogy jó leszek.
Refr.</t>
  </si>
  <si>
    <t>Am    E       Am       E
Végre elmúlt, ennek is vége,
   Am            C      E
Az iskola udvara üresen áll
Am      E      Am        E
Vége az évnek, pont ez a lényeg,
  Am                   C        E
A csomagom kész van, a küszöbön áll.
C              G
Oly nehéz most jónak lenni,
C             G
El sem tudnád képzelni,                    
C                 G
Annyi mindent meg kell tenni    
   Am               G     Am
De nem ígérem, hogy jó leszek
Am    E     Am         E
Semmi jóból most ki ne hagyjál,   
Am              C       E         
Nem tart soká a hetedik nyár,
Am   E     Am        E
Néha durva volt is a játék,           
Am               C        E
Nem mutattam, de nekem is fáj.
C              G
Oly nehéz most jónak lenni,
C             G
El sem tudnád képzelni,                    
C                 G
Annyi mindent meg kell tenni    
   Am               G     Am
De nem ígérem, hogy jó leszek
Am                Am
Az az egy fontos: legyetek jók most,         
Am                     E
Már nem kell túl sok a holnaphoz;                                              
       C                   E
Legyen szebb most nekünk a játék,                 
Am       E      Am
Legalább egyszer még!
Am    C              G
Ugye tényleg nem fog fájni,
G       Dm            C
Ha majd végre nagy leszek,                               
C                  G
Ugye másképp fogom gondolni,               
Am        G          Am
Azt, hogy milyenek a felnőttek?
Am                Am
Az az egy fontos: legyetek jók most,         
Am                     E
Már nem kell túl sok a holnaphoz;                                              
       C                   E
Legyen szebb most nekünk a játék,                 
Am       E      Am
Legalább egyszer még!</t>
  </si>
  <si>
    <t>https://www.youtube.com/watch?v=TseVKQWTHZo</t>
  </si>
  <si>
    <t>https://www.youtube.com/watch?v=0fm-aKRRCm0</t>
  </si>
  <si>
    <t>T52</t>
  </si>
  <si>
    <t>Jó nekem</t>
  </si>
  <si>
    <t>Ocho Macho</t>
  </si>
  <si>
    <t>Reggel mikor kinéztem és láttam
De sajnos szemembe sütött a Nap
Reggel mikor kinéztem és láttam
De sajnos szemembe sütött a Nap
Láttam a madarakat szállni az égen
Sajnos szemembe sütött a Nap
Láttam az embereket járni a réten
Sajnos szemembe sütött a Nap
Az öreg raszta tanítja, Everything's alright
Az öreg raszta tanítja, Everything's alright
Az öreg raszta tanítja, Everything's alright
Csak dúdolom azt, hogy jó jó
Jó jó jó jó, de jó nekem
Azt, hogy jó jó jó jó, de jó nekem
Jó nekem
Azt mondják, hogy pozitívan éljek
De nem rezeg bennem már semmi sem
Azt mondják, hogy pozitívan éljek
De nem rezeg bennem már semmi sem
Lekéstem a gépemet, nem megyek
Nem megyek én már haza
Lekéstem a gépemet, nem megyek
Csak dúdolom azt, hogy jó jó
Jó jó jó jó, de jó nekem
Azt hogy jó jó jó jó, de jó nekem
Jó nekem
Reggel mikor kinéztem és láttam
De sajnos szemembe sütött a Nap
Reggel mikor kinéztem és láttam
De sajnos szemembe sütött a Nap
Láttam a madarakat szállni az égen
Sajnos szemembe sütött a Nap
Láttam az embereket járni a réten
Sajnos szemembe sütött a Nap
Az öreg raszta tanítja, Everything's alright
Az öreg raszta tanítja, Everything's alright
Az öreg raszta tanítja, Everything's alright
Csak dúdolom azt, hogy jó jó
Jó jó jó jó, de jó nekem
Azt, hogy jó jó jó jó, de jó nekem
Azt, hogy jó jó jó jó, de jó nekem
Azt, hogy jó jó jó jó, de jó nekem
Azt, hogy jó jó jó jó, de jó nekem
Azt, hogy jó jó jó jó, de jó nekem</t>
  </si>
  <si>
    <t>Em C G D x2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
Em            C              G
  Lekéstem a gépemet, nem megyek,
      D                 Em
  Nem megyek én már haza.
              C              G
  Lekéstem a gépemet, nem megyek,
               D         Em    C                   G
  Csak dúdolom azt, hogy jó jó jó jó jó jó de jó nekem,
D          Em    C           G
  Azt hogy jó jó jó jó de jó nekem,
     D
  Jó nekem.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t>
  </si>
  <si>
    <t>https://www.youtube.com/watch?v=bkDgNkYmKWA</t>
  </si>
  <si>
    <t>https://www.youtube.com/watch?v=RMFR9ZJZdrs</t>
  </si>
  <si>
    <t>T53</t>
  </si>
  <si>
    <t>Eljött a hajnal, elébe mentem,
Ó bella ciao, bella ciao, bella ciao, ciao, ciao,
Eljött a hajnal, elébe mentem,
És rám talált a megszálló.
Ha partizán vagy, vigyél el innen,
Ó bella ciao, bella ciao, bella ciao, ciao, ciao,
Ha partizán vagy, vigyél el innen,
Mert ma érzem, meghalok!
Ha meghalok majd, mint annyi társam,
Ó bella ciao, bella ciao, bella ciao, ciao, ciao,
Ha meghalok majd, mint annyi társam,
Légy te az, ki eltemet.
A hegyvidéken temess el engem,
Ó bella ciao, bella ciao, bella ciao, ciao, ciao,
A hegyvidéken temess el engem,
Legyen virág a síromon.
Az ő virága, a partizáné,
Ó bella ciao, bella ciao, bella ciao, ciao, ciao,
Az ő virága, a partizáné,
Ki a szabadságért halt meg.</t>
  </si>
  <si>
    <t>Dm                          
Eljött a hajnal, elébe mentem,
         F                      A7          
Ó bella ciao, bella ciao, bella ciao, ciao, ciao,
         C7            F     
Eljött a hajnal, elébe mentem,
        A7           Dm
És rámtalált a megszálló.
Dm     
Ha partizán vagy, vigyél el innen,  
         F                      A7                      
Ó bella ciao, bella ciao, bella ciao, ciao, ciao,
   C7             F  
Ha partizán vagy, vigyél el innen,
        A7           Dm
Mert ma érzem, meghalok!
Dm     
Ha meghalok majd, mint annyi társam,
         F                      A7          
Ó bella ciao, bella ciao, bella ciao, ciao, ciao,
    C7             F  
Ha meghalok majd, mint annyi társam,
       A7           Dm
Légy te az, ki eltemet.
Dm     
A hegyvidéken temess el engem,
         F                      A7          
Ó bella ciao, bella ciao, bella ciao, ciao, ciao,
   C7          F  
A hegyvidéken temess el engem,
        A7      Dm
Legyen virág a síromon.
Dm     
Az ő virága, a partizáné,
         F                      A7          
Ó bella ciao, bella ciao, bella ciao, ciao, ciao,
   C7          F  
Az ő virága, a partizáné,
        A7         Dm
Ki a szabadságért halt meg.</t>
  </si>
  <si>
    <t>https://www.youtube.com/watch?v=Ugd7vTIwH74</t>
  </si>
  <si>
    <t>T54</t>
  </si>
  <si>
    <t xml:space="preserve">Petróleumlámpa </t>
  </si>
  <si>
    <t>Omega</t>
  </si>
  <si>
    <t>Kényes porcelán és itt áll a zongorán
Egy fényes régi, régi, régi, régi lámpa
Talpán zöld betűk: Én vagyok a fény, a tűz
Hogy láss az éjszakában
Petróleumlámpa, milyen szép a lángja
La-la-la-la
Kémlelt éjeket, sok lepkét megégetett
És tűrt sok-sok hazugságot
Száz év rálépett, ismeri az életet
És érti a nagyvilágot
Petróleumlámpa, milyen szép a lángja
La-la-la-la
Kislány, ha itt jársz, árnyékod kék óriás
Megnéz és elvarázsol
Bámulsz, hogy mi van, nézel, mint a moziban
És két szép szemedben táncol
Petróleumlámpa, milyen szép a lángja
La-la-la-la</t>
  </si>
  <si>
    <t>F C F C F C F C F  F
   F
Kényes porcelán, és itt áll a zongorán
         Ab         Bb                                F
Egy fényes régi régi régi régi lámpa.
   F
Talpán zöld betűk: én vagyok a fény, a tűz,
             Ab Bb              F
Hogy láss az éjszakába'.
                             E
Petróleumlámpa,
                Am              F4 F4 C
Milyen szép a lángja.
F C F C F C F C F  F
   F
Kémlelt éjjeket, sok lepkét megégetett
         Ab         Bb                                F
És tűrt sok sok sok hazugságot
   F
Száz év rálépett, ismeri az életet
             Ab Bb              F
És érti a nagyvilágot
                             E
Petróleum lámpa,
                Am              F4 F4 C
Milyen szép a lángja
F C F C F C F C F  F
á á á
   F
Kislány, ha itt jársz, az árnyékod kék óriás,
         Ab         Bb                                F
Megnéz és elvarázsol
   F
Bámulsz, hogy mi van, nézel, mint a moziban,
             Ab Bb              F
És két szép szemedben táncol
                             E
Petróleum lámpa,
                Am              F4 F4 C
Milyen szép a lángja
F C F C F C F C F  F
á á á</t>
  </si>
  <si>
    <t>https://www.youtube.com/watch?v=YL6ya7FITz8</t>
  </si>
  <si>
    <t>https://www.youtube.com/watch?v=ya3amChrev0</t>
  </si>
  <si>
    <t>T55</t>
  </si>
  <si>
    <t>Szása</t>
  </si>
  <si>
    <t>Orosz népdal</t>
  </si>
  <si>
    <t>Nem volt a Szása egy moszkvai nagy dáma,
Nem volt a Szása csak egy kis cigányleány,
Nagy Oroszországban a vad Ural aljában
Vitte kopott trojkáján egy cigánykaraván.
Szergej dalára víg táncot jár a Szása,
Szergej virága díszlik dús barna haján,
Csodás nyári éjen az erdő sűrűjében
Csókot kér a legény, s csókra csókot ád a lány.
Egyszer csak vége lett a dalnak és a táncnak,
Elvitte őt erővel egy kozák legény,
Hites feleségnek és törvényes cselédnek,
Álmaiban él csupán az erdei legény.
Sápadt a Szása és búsan jár a házban,
Unott minden éjszakája, unott nappala,
De, ha Szergej eljő, hogy „Szása, hív az erdő!”,
Újra ő a legvidámabb, a legboldogabb.</t>
  </si>
  <si>
    <t xml:space="preserve">Am         E     Am                E
Nem volt a Szása egy moszkvai nagy dáma,
Am         E              Am  C        Am
Nem volt a Szása csak egy kis cigánykisleány,
Dm                  Am
Nagy Oroszországban a vad Ural aljában
E            E7        Am  E         Am
Vitte kopott trojkáján egy cigánykaraván.
Am      E          Am           E
Szergej dalára víg táncot jár a Szása,
Am      E              Am  E     Am
Szergej virága díszlik dús barna haján,
Dm                Am
Csodás nyári éjen az erdő sűrűjében
E            E7               Am     E    Am
Csókot kér a legény, s csókra csókot ád a lány.
Am         E     Am                E
Egyszer csak vége lett a dalnak és a táncnak,
Am         E      Am  C        Am
Elvitte őt erővel egy kozák legény,
Dm                  Am
Hites feleségnek és törvényes cselédnek,
E            E7    Am E     Am
Álmaiban él csupán az erdei legény.
Am         E     Am                E
Sápadt a Szása és búsan jár a házban,
Am         E      Am  C        Am
Unott minden éjszakája, unott nappala,
Dm                  Am
De, ha Szergej eljő, hogy „Szása, hív az erdő!”,
E            E7    Am E     Am
Újra ő a legvidámabb, a legboldogabb.
</t>
  </si>
  <si>
    <t>https://www.youtube.com/watch?v=pnRlWRaizZk</t>
  </si>
  <si>
    <t>T56</t>
  </si>
  <si>
    <t>A börtön ablakában</t>
  </si>
  <si>
    <t xml:space="preserve">Őrségi börtöndal </t>
  </si>
  <si>
    <t>A börtön ablakába
soha nem süt be a nap
az évek tovaszállnak
mint egy múló pillanat
refrén:
Ragyogón süt a nap
és szikrázik a fény
csak a szívem szomorú
ha rád gondolok én
szeretlek én. szeretlek én.
Egy késő üzenet
egy elkésett levél
amelyben üzenem
hogy nem vagy már enyém
refrén
A börtönben az évek
oly lassan múlnak el
egy csavargó dalától
vidámabb leszel
refrén</t>
  </si>
  <si>
    <t>C   Am    F   G
C   Am    F   G
  C           Am
A börtön ablakába
      F            G
soha nem süt be a nap
   C          Am
az évek tovaszállnak
          F         G
mint egy múló pillanat
      C         Am
ragyogón süt a nap
     F          G
és szikrázik a fény
         C         Am
csak a szívem szomorú
    F           G
ha rád gondolok én
           C   Am   F   G
szeretlek én.           Ó...
C   Am   F   G
 C           Am
Egy késő üzenet
       F        G
egy elkésett levél
  C           Am
amelyben üzenem
      F              G
hogy nem vagy már enyém
      C         Am
ragyogón süt a nap
     F          G
és szikrázik a fény
         C         Am
csak a szívem szomorú
    F           G
ha rád gondolok én
           C   Am   F   G
szeretlek én.           Ó...
C   Am   F   G
   C           Am
A börtönben az évek
     F            G
oly lassan múlnak el
      C          Am
egy csavargó dalától
 F           G
vidámabb leszel
      C         Am
ragyogón süt a nap
     F          G
és szikrázik a fény
         C         Am
csak a szívem szomorú
    F           G
ha rád gondolok én
           C   Am   F   G
szeretlek én.           Ó...
C   Am   F   G
          C
szeretlek én.</t>
  </si>
  <si>
    <t>https://www.youtube.com/watch?v=_HKFnV9oSyM</t>
  </si>
  <si>
    <t>T57</t>
  </si>
  <si>
    <t xml:space="preserve">Szállj fel magasra </t>
  </si>
  <si>
    <t>Piramis</t>
  </si>
  <si>
    <t>Szállj, szállj, szállj fel magasra
Dalom, hódítsd meg most a kék eget
Jöjj, jöjj, kérlek, ne menj el
Gyere, hallgasd csak az éneket
Vártam, hogy végre szóljak
Azt, hogy elmondjam, mit is gondolok
Hallgasd, hallgasd meg kérlek
Azt, mi számomra a legszentebb dolog
Kérlek, higgy, hogy neked higgyek
Kérlek, bízz, hogy bízhassak én
Kérlek, szólj, hogy hozzád szóljak
Kérlek, élj, hogy élhessek én
Szállj, szállj, szállj fel magasra
Dalom, hódítsd meg most a kék eget
Jöjj, jöjj, kérlek, ne menj el
Gyere, hallgasd csak az éneket érlek, 
Kérlek, higgy, hogy neked higgyek
Kérlek, bízz, hogy bízhassak én
Kérlek, szólj, hogy hozzád szóljak
Kérlek, élj, hogy élhessek én
Szállj, szállj, szállj fel magasra
Dalom, hódítsd meg most a kék eget
Jöjj, jöjj, kérlek, ne menj el
Gyere, hallgasd csak az éneket 2x</t>
  </si>
  <si>
    <t xml:space="preserve">  C       F      E             Am
Szállj, szállj, szállj fel magasra!
       F           G          C    F-G
Dalom hódítsd meg most a kék eget!
 C     F    E            Am
Jöjj, jöjj, kérlek, ne menj el,
        F         G         C   \
Gyere, hallgasd csak az éneket!
Vártam, hogy végre szóljak,
Azt  hogy elmondjam, mit is gondolok.
Hallgasd, hallgasd meg, kérlek,
Azt, mi számomra a legszentebb dolog.
F                    G
Kérlek, higgy, hogy neked higgyek,
E                    Am
Kérlek, bízz, hogy bízhassak én!
F                    G
Kérlek, szólj, hogy hozzád szóljak,
E                 Am          F   \
Kérlek, élj, hogy élhessek én!
Szállj, szállj...
[Szóló]
Kérlek, higgy...
Szállj, szállj...
Szállj, szállj...
</t>
  </si>
  <si>
    <t>https://www.youtube.com/watch?v=GnW6BIBFyME</t>
  </si>
  <si>
    <t>https://www.youtube.com/watch?v=TfNzil_7wrU</t>
  </si>
  <si>
    <t>T58</t>
  </si>
  <si>
    <t xml:space="preserve">Ajjajjaj </t>
  </si>
  <si>
    <t>Quimby</t>
  </si>
  <si>
    <t>Ha nyikorog a szekér,
És ködbe' iázik a szamár.
Lebeg a szögre akasztva az idő,
De a mami ma még haza vár.
Ragad a hajnal, süpped a beton,
És visszafele forog a föld.
Egy angyal zúg le a gangról ,mer' az Úr
A bánat rozsdás kardjába dől.
Nem tudom a neved,
Csak hallgatom, mit ugat a mély.
Szívesen szánkóznék lefele veled,
De engem nem vonz már a meredély.
Dugd le az ujjad, dőlj meg egy kicsit,
Míg hánysz, én tartom a fejed.
Rakétákat lő a telihold,
S te valahogy nem találod a helyed.
Refrén:
Ajjajjaj,
Egy levelet felkapott a vihar.
Ajjajjaj, ajjajjaj,
Lehet a szívben is zivatar.
Tudom szeretet nélkül minden ház üres,
Minden városka lakatlan.
Minden zseni ügyetlen,
Félős nyuszi csak a kalapban.
Hallod-e, te bolond
Ahogy az ereimben lüktet a vér.
Rezeg az emberben minden atom,
És csak az téved el, aki él!
De ha csak dünnyödsz, mardosod magad,
És nyaldosod a sebeidet.
Ami ma még az ajtón bejön,
Holnap a kulcslyukon kimegy.
2X Refrén</t>
  </si>
  <si>
    <t xml:space="preserve">Am          C
Ha nyikorog a szekér
   F  Em       Dm
És ködbe iázik a szamár
         Am             C
Lebeg a szögre akasztva az idő
     F    Em    Dm
De a mami ma még hazavár
        Am            C
Ragad a hajnal süpped a beton
   F        Em    Dm
És visszafele forog a föld
Bm7b5
        Egy angyal zúg le a gangról
      E                         Am
Mer az Úr a bánat rozsdás kardjába dőlt
            C
Nem tudom a neved
     F          Em    Dm
Csak hallgatom mit ugat a mély
          Am             C
Szívesen szánkóznék lefele veled
         F      Em     Dm
De engem nem vonz már a meredély
          Am                 C
Dugd le az ujjad, dőlj meg egy kicsit
    F       Em       Dm
Míg hánysz én tartom a fejed
Bm7b5                      E
        Rakétákat lő a telihold
              Am
S te valahogy nem találod a helyed
Am C              F           C
Ajjajjaj, egy levelet felkapott a vihar
     Am      C          F           C
Ajjajjaj, ajjajjaj lehet a szívben is zivatar
      Am            C         F
Tudom szeretet nélkül minden ház üres
       C          Am
Minden városka lakatlan
        C       F
Minden zseni ügyetlen
       E               Dm
Félős nyuszi csak a kalapban
Am C F Em Dm
Am        C
Hallod e te bolond,
        F       Em     Dm
Ahogy az ereimben lüktet a vér?
        Am            C
Rezeg az emberben minden atom
       F      Em   Dm
És csak az téved el aki él
           Am                C
De ha csak dünnyögsz, mardosod magad
    F       Em  Dm
És nyaldosod a sebeidet
Bm7b5                        E
        Ami ma még az ajtón bejött
               Am
Holnap a kulcslyukon kimegy.
Am C              F           C
Ajjajjaj, egy levelet felkapott a vihar
     Am      C          F           C
Ajjajjaj, ajjajjaj lehet a szívben is zivatar
       Am           C         F
Tudom szeretet nélkül minden ház üres
       C          Am
Minden városka lakatlan
        C       F
Minden zseni ügyetlen
       E               F   Em   F   G
Félős nyuszi csak a kalapban
     Am      C             F           C
Ajjajjaj, ajjajjaj egy levelet felkapott a vihar
     Am      C          F           C
Ajjajjaj, ajjajjaj lehet a szívben is zivatar
      Am            C         F
Tudom szeretet nélkül minden ház üres
       C          Am
Minden városka lakatlan
        C       F
Minden zseni ügyetlen
        E             Dm
Céltalan üzenet a palackban
</t>
  </si>
  <si>
    <t>https://www.youtube.com/watch?v=HvhCfVYB_JA</t>
  </si>
  <si>
    <t>T59</t>
  </si>
  <si>
    <t xml:space="preserve">Autó egy szerpentinen </t>
  </si>
  <si>
    <t>Most olyan könnyű minden,
szinte csak a semmi tart.
A kutyákat elengedtem,
és a forgószél elvitte a vihart.
Alattunk a tenger,
szemben a nap zuhan.
Nyeljük a csíkokat
és a világ pajkos szellőként suhan.
Tékozló angyal a magasban,
böffent nincs baj, nincs haragban senkivel.
G dúrban zúgják a fákon a kabócák,
hogy láss csodát, láss ezer csodát,
láss ezer csodát.
Éhes pupillákkal
vállamra ördög ül.
Ballal elpöckölöm
az élet jobb híján egyedül.
Autó egy szerpentinen
mely ki tudja merre tart.
Kócos kis romantika
tejfogával a szívembe mart.
Tékozló angyal a magasban,
böffent nincs baj, nincs haragban senkivel.
G dúrban zúgják a fákon a kabócák,
hogy láss csodát, láss ezer csodát,
láss ezer csodát.
(3x)
Láss ezer csodát!</t>
  </si>
  <si>
    <t>Am            G
Most olyan könnyű minden
Am              G
Szinte csak a semmi tart
Am              G
A kutyákat elengedtem
Dm               F
És a forgószél elvitte a vihart
Am          G
Alattunk a tenger
Am             G
Szemben a nap zuhan
Am            G
Nyeljük a csíkokat
Dm                     F
És a világ pajkos szellőként suhan
C                      G
Tékozló angyal a magasban
                                Dm
Böffent nincs baj, nincs haragban senkivel
F                                 C
G dúrban zúgják a fákon a kabócák
              G                   Dm
Hogy láss csodát, láss ezer csodát
Láss ezer csodát
Am         G
Éhes pupillákkal
Am          G
Vállamra ördög ül
Am           G
Ballal elpöckölöm
Dm              F
Az élet jobb híján egyedül
Am              G
Autó egy szerpentinen
Am                G
Mely ki tudja merre tart
Am             G
Kócos kis romantika
Dm                F
Tejfogával a szívembe mart
C                      G
Tékozló angyal a magasban
                                Dm
Böffent nincs baj, nincs haragban senkivel
F                                 C
G dúrban zúgják a fákon a kabócák
              G                   Dm
Hogy láss csodát, láss ezer csodát
Dm
Láss ezer csodát
Láss ezer csodát!</t>
  </si>
  <si>
    <t>https://www.youtube.com/watch?v=a1AkJgIT15k</t>
  </si>
  <si>
    <t>https://www.youtube.com/watch?v=y2yTI2HfMwg</t>
  </si>
  <si>
    <t>T60</t>
  </si>
  <si>
    <t>Most múlik pontosan</t>
  </si>
  <si>
    <t>Most múlik pontosan,
Engedem hadd menjen,
szaladjon kifelé belőlem
gondoltam egyetlen.
Nem vagy itt jó helyen,
nem vagy való nekem.
Villámlik mennydörög,
ez tényleg szerelem.
Látom, hogy elsuhan
felettem egy madár,
tátongó szívében szögesdrót,
csőrében szalmaszál.
Magamat ringatom,
míg ő landol egy almafán,
az Isten kertjében
almabort inhalál.
Vágtatnék tovább veled az éjben
az álmok foltos indián lován.
Egy táltos szív remeg a konyhakésben,
talpam alatt sár és ingovány.
Azóta szüntelen
őt látom mindenhol.
Meredten nézek a távolba,
otthonom kőpokol.
Szilánkos mennyország,
folyékony torz tükör.
Szentjánosbogarak
fényében tündököl.
Egy indián lidérc kísért itt bennem.
Szemhéjain rozsdás szemfedő.
A tükrökön túl, fenn a fellegekben
furulyáját elejti egy angyalszárnyú kígyóbűvölő.</t>
  </si>
  <si>
    <t>G
Most múlik pontosan
         D
engedem hadd menjen
Em                                 C
szaladjon kifelé belőlem gondoltam egyetlen
              G
nem vagy itt jó helyen
            D
nem vagy való nekem
          C           Am
villámlik mennydörög
            G         D
ez tényleg szerelem
            G
Látom, hogy elsuhan
         D
felettem egy madár
Em
tátongó szívében szögesdrót
          C
csőrében szalmaszál
        G
Magamat ringatom,
                 D
még ő landol egy almafán
         C           Am
az Isten kertjében
         G        D
almabort inhalál
B7                        Em
Vágtatnék tovább veled az éjben
   C                   F7
Az álmok foltos indián lován
B7                            Em
Egy táltos szív remeg a konyhakésben
C                       D
Talpam alatt sár és ingovány
      G
Azóta szüntelen
         D
őt látom mindenhol
Em
Meredten nézek a távolba
         C
otthonom kőpokol
          G
szilánkos mennyország
          D
folyékony torztükör
          C        Am           G          D
szentjánosbogarak      fényében tündököl
B7                           Em
Egy indián lidérc kísért itt bennem
C                      F7
Szemhéjain rozsdás szemfedő
B7                         Em
A tükrökön túl fenn a fellegekben
C                     D
Furulyáját elejti egy angyalszárnyú kígyóbűvölő.</t>
  </si>
  <si>
    <t>https://www.youtube.com/watch?v=bbF7VVsKYIw</t>
  </si>
  <si>
    <t>https://www.youtube.com/watch?v=wh8YrVzD5t4</t>
  </si>
  <si>
    <t>T61</t>
  </si>
  <si>
    <t xml:space="preserve">Sehol se talállak </t>
  </si>
  <si>
    <t>voltam New Yorkban
reptéren Londonban
Berlinben lassú volt a fény
imbolygott Amszterdam
és hess jött Marakesh
Párizsból sms
szikrázott Velence
mint Varsóban a fűszeres
lány aki eladó
de én nem Bem apó
halló halló halló
hallucináció
csak a szerelem eleven elemem
valahol elveszett
veszettül keresem
sehol se talállak téged életem
voltam Keleten
jártam Nyugaton
déli legelőn
északi ugaron
sorstalan utakon
fejvesztve kutatom őt
nem tudom hol lakom
itt lesz a szekrényben
a kávés csészében
vagy tán a szőnyeg alatt
az ajtó mögött nem néztem
egy sötét sarokban
nyilvános wc-ben
a körúton egy kávéházban
budai erkélyen
jaj hívok nyomozó
mer én nem Columbo
halló halló halló
halucináció...
csak a szerelem eleven elemem
valahol elveszett
veszettül keresem
sehol se talállak téged életem
voltam Keleten
jártam Nyugaton
déli legelőn
északi ugaron
sorstalan utakon
fejvesztve kutatom őt
nem tudom hol lakom</t>
  </si>
  <si>
    <t>Em
voltam New Yorkban
F#
reptéren Londonban
Am
Berlinben lassú volt a fény
B
imbolygott Amszterdam
Em
és hess jött Marrakech
F#
Párizsból sms
Am
szikrázott Velence
B
mint Varsóban a fűszeres
Em
lány aki eladó
F#
de én nem Bem apó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(2x)
Em
itt lesz a szekrényben
F#
a kávéscsészében
Am
vagy tán a szőnyeg alatt
B
az ajtó mögött nem néztem
Em
egy sötét sarokban
F#
nyilvános wc-ben
Am
a körúton egy kávéházban
B
budai erkélyen
Em
jaj hívok nyomozó
F#
mer én nem Columbo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(10x)
Em</t>
  </si>
  <si>
    <t>https://www.youtube.com/watch?v=g1aonhGogcc</t>
  </si>
  <si>
    <t>https://www.youtube.com/watch?v=HrpuISwcQJ4</t>
  </si>
  <si>
    <t>T62</t>
  </si>
  <si>
    <t xml:space="preserve">67-es út </t>
  </si>
  <si>
    <t>Republic</t>
  </si>
  <si>
    <t>Nagy esők jönnek és elindulok, elmegyek innen messze
A 67-es úton várhatsz rám dideregve
Nyáréjszakán ha nem jövök, esik az eső és mennydörög
A csillagokkal, ha szédülök, esik az eső és nem találsz rám
Csillagok, csillagok mondjátok el nekem
Merre jár, hol lehet most a kedvesem
Veszélyes út, amin jársz, veszélyes út, amin járok
Egyszer te is hazatalálsz, egyszer én is hazatalálok
Nagy esők jönnek és itt maradok, itt maradok örökre,
A 67-es út mellett az árokparton ülve
Nyáréjszakán ha nem jövök, esik az eső és mennydörög
A csillagokkal ha szédülök, esik az eső és nem találsz rám
Csillagok, csillagok, mondjátok el nekem
Merre jár, hol lehet most a kedvesem
Veszélyes út, amin jársz, veszélyes út, amin járok
Egyszer te is hazatalálsz, egyszer én is hazatalálok</t>
  </si>
  <si>
    <t>G                   D          Em             C
Nagy esők jönnek és elindulok, elmegyek innen messze
  G     C    Em           C
A 67-es úton várhatsz rám dideregve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
G                   D          Em             C
Nagy esők jönnek és itt maradok, itt maradok örökre,
  G     C    Em           C
A 67-es út mellett az árokparton ülve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t>
  </si>
  <si>
    <t>https://www.youtube.com/watch?v=HE4aAQCghGs</t>
  </si>
  <si>
    <t>https://www.youtube.com/watch?v=IJTVv2ZedA8</t>
  </si>
  <si>
    <t>T63</t>
  </si>
  <si>
    <t xml:space="preserve">Erdő közepében </t>
  </si>
  <si>
    <t>Sötét kapuk, magas házak
Fényes udvarok
Nyíljatok meg lábam előtt
Ha arra indulok
Erdő közepében járok
Egyszer majd rád találok
Csillagom vezess
Én utánad megyek
Felhő, felhő fenn az égen
Vártunk már nagyon
Esőt hozz a virágoknak
Mosd el sok bajom
Erdő közepében járok
Egyszer majd rád találok
Csillagom vezess
Én utánad megyek
Fehér ingem tiszta legyen
Olyan, mint a hó
Átok engem el ne érjen
Ne bánthasson a szó
Erdő közepében járok
Egyszer majd rád találok
Csillagom vezess
Én utánad megyek</t>
  </si>
  <si>
    <t>Am
Sötét kapuk, magas házak
E           Am
Fényes udvarok
Am
Nyíljatok meg lábam előtt
   E         Am
Ha arra indulok
C
Erdő közepében járok
Dm
Egyszer majd rád találok
Am          C
Csillagom vezess
   E          Am
Én utánad megyek
C
Erdő közepében járok
Dm
Egyszer majd rád találok
Am          C
Csillagom vezess
   E          Am
Én utánad megyek
Am
Felhő, felhő fenn az égen
E             Am
Vártunk már nagyon
Am
Esőt hozz a virágoknak
E             Am
Mosd el sok bajom
C
Erdő közepében járok
Dm
Egyszer majd rád találok
Am          C
Csillagom vezess
   E          Am
Én utánad megyek
C
Erdő közepében járok
Dm
Egyszer majd rád találok
Am          C
Csillagom vezess
   E          Am
Én utánad megyek
Am
Fehér ingem tiszta legyen
E             Am
Olyan, mint a hó
Am
Átok engem el ne érjen
E               Am
Ne bánthasson a szó
C
Erdő közepében járok
Dm
Egyszer majd rád találok
Am          C
Csillagom vezess
   E          Am
Én utánad megyek
C
Erdő közepében járok
Dm
Egyszer majd rád találok
Am          C
Csillagom vezess
   E          Am
Én utánad megyek</t>
  </si>
  <si>
    <t>https://www.youtube.com/watch?v=E27kXI8RSTY</t>
  </si>
  <si>
    <t>https://www.youtube.com/watch?v=VtKDPNxPfCw</t>
  </si>
  <si>
    <t>T64</t>
  </si>
  <si>
    <t>Fáj a szívem érted</t>
  </si>
  <si>
    <t xml:space="preserve">Letörlöm én minden könnyed
Áldjon meg az isten téged
Bocsássa meg rossz szavamat
Bocsássa meg, ha bántottalak
Aj-aj-ja-jaj Aj-aj-jaj
Fáj a szívem érted
Aj-aj-ja-jaj Aj-aj-jaj
Fáj a szívem érted
Elindulok, merre megyek?
Sehova se nem érkezek
Sehova se nem érkezek
Otthonomra sosem lelek
Aj-aj-ja-jaj Aj-aj-jaj
Fáj a szívem érted…
Eső esik a magas égből
Könnycsepp hull a két szememből
Felhők közé elbújt a nap
Mindhalálig téged várlak
Aj-aj-ja-jaj Aj-aj-jaj
Fáj a szívem érted..
</t>
  </si>
  <si>
    <t>Dm F A Dm Dm F A# Dm
Dm          Bb       
Letörlöm én minden könnyed
F             A
Áldjon meg az isten téged
Dm           Bb
Bocsássa meg rossz szavamat
F               A       
Bocsássa meg ha bántottalak
Dm    A   F       G
Aj-aj-ja-jaj Aj-aj-jaj
G     A      Dm
Fáj a szívem érted
Dm    A      F     G
Aj-aj-ja-jaj Aj-aj-jaj
G     A      Dm  
Fáj a szívem ér - ted
Dm         Bb
Elindulok, merre megyek?
F         A            
Sehova se nem érkezek
Dm        Bb         
Sehova se nem érkezek
F          A       
Otthonomra sosem lelek
D      A     F      G
Aj-aj-ja-jaj Aj-aj-jaj
      A      Dm
Fáj a szívem érted
D#m        H
Eső esik a magas égből
F#                A#   
Könnycsepp hull a két szememből
D#m         H
Felhők közé elbujtanak
F#          A#     
Mindhalálig téged várlak
D#m     A#     F#     G#
A j  -  aj  -  ja  -  jaj.
G#    Bb     D#m
Fáj a szívem ér - ted
Em          C          
Letörlöm én minden könnyed
G             H      
Áldjon meg az isten téged
Em           C          
Bocsássa meg rossz szavamat
G               H      
Bocsássa meg ha bántottalak
Em      H      G      A
A j  -  aj  -  ja  -  jaj.
A     H      Em
Fáj a szívem ér - ted</t>
  </si>
  <si>
    <t>https://www.youtube.com/watch?v=ipDej6nFgQg</t>
  </si>
  <si>
    <t>https://www.youtube.com/watch?v=Of7ItDwWnX4</t>
  </si>
  <si>
    <t>T65</t>
  </si>
  <si>
    <t>Ha itt lennél velem</t>
  </si>
  <si>
    <t>Én mennék veled, de nem akarod,
Csak nézek utánad az ablakon
Ahogy egy kisfiú, ha nem hiszi el,
hogy most már menni kell
A mesének vége és álmodom
Hogy virág nyílik a domboldalon
A felhők fölött ragyog a nap
Ha itt lennél velem
Én letörölném a könnyeid
És elmondanám, hogy szép lehet
a holnap, hogyha elhiszed
Ha itt lennél velem
Ha itt lennél velem és fognád a két kezem
Én nem engedném el többé már sosem
Ha itt lennél velem és fognád a két kezem
Én nem engedném el többé már sosem
Kedvesem
A mesének vége és álmodom
Hogy reggel újra fel kel a nap
Igazat mond és megsimogat
Ha itt lennél velem
Én mennék veled, de nem akarod
Csak nézek utánad az ablakon
Ahogy egy kisfiú, ha nem hiszi el,
hogy most már menni kell.
Ha itt lennél velem és fognád a két kezem
Én nem engedném el többé már sosem
Ha itt lennél velem és fognád a két kezem
Én azt kérném megint, hogy hazudj még nekem
Kedvesem
Ha itt lennél velem és fognád a két kezem
Én nem engedném el többé már sosem
Ha itt lennél velem és fognád a két kezem
Én nem engedném el többé már sosem
Kedvesem</t>
  </si>
  <si>
    <t>C        G       C
Én mennék veled, de nem akarod
      F      C       G     C
Csak nézek utánad az ablakon
           F     C     G        C
Ahogy egy kisfiú, ha nem hiszi el
      C        E     Am
Hogy most már menni kell
    C        G       C
A mesének vége és álmodom
      F      C       G     C
Hogy virág nyílik a domboldalon
    F     C     G        C
A felhők fölött ragyog a nap
   C        E     Am
Ha itt lennél velem
    C        G       C
Én letörölném a könnyeid
   F      C       G     C
És elmondanám, hogy szép lehet
    F     C     G        C
A holnap, hogyha elhiszed
   C        E     Am
Ha itt lennél velem
   C              G
Ha itt lennél velem
    C               F
És fognád a két kezem
    C            G
Én nem engedném el
 C     F     G            C  C G
Többé már sosem, kedvesem
C        G       C
A mesének vége és álmodom
   F      C       G     C
Hogy reggel újra felkel a nap
   F     C     G        C
Igazat mond és megsimogat
   C        E     Am
Ha itt lennél velem
     C        G       C
Én mennék veled, de nem akarod
   F      C       G     C
Csak nézek utánad az ablakon
           F     C     G        C
Ahogy egy kisfiú, ha nem hiszi el,
      C        E     Am
hogy most már menni kell.
   C              G
Ha itt lennél velem
    C               F
És fognád a két kezem
    C            G
Én azt kérném megint
 C     F     G            C  C G
Hogy hazudj még nekem, kedvesem
   C              G
Ha itt lennél velem
    C               F
És fognád a két kezem
    C            G
Én azt kérném megint
 C     F     G            C  C G
Hogy hazudj még nekem, kedvesem</t>
  </si>
  <si>
    <t>https://www.youtube.com/watch?v=yM9emQMPRgc</t>
  </si>
  <si>
    <t>https://www.youtube.com/watch?v=N0AV_4cZdB4</t>
  </si>
  <si>
    <t>T66</t>
  </si>
  <si>
    <t>Szállj el kismadár</t>
  </si>
  <si>
    <t>Szállj el kismadár
Nézd meg, hogy merre jár
Mondd el, hogy merre járhat Ő
Mondd el, hogy szeretem
Mondd el, hogy kell nekem
Mondd el, hogy semmi más nem kell
Csak a Hold az égen
Csak a Nap ragyogjon
Simogasson a szél
Simogasson, ha arcomhoz ér
Csak a Hold ragyogjon
Csak a Nap az égen
Nekem semmi más nem kell
Kell, hogy rátalálj
Szállj el kismadár
Nézd meg, hogy merre járhat Ő!
Vidd el a levelem
Mondd el, hogy kell nekem
Mondd el, hogy semmi más nem kell
Csak a hold az égen
Csak a nap ragyogjon
Simogasson a szél
Simogasson, ha arcomhoz ér
Csak a hold ragyogjon
Csak a nap az égen
Nekem semmi más nem kell
Soha ne gyere, ha most nem jössz
Soha ne szeress, ha most nem vagy itt
Soha ne gyere, ha most nem jössz
Soha ne szeress, ha most nem vagy itt
Csak a Hold az égen
Csak a Nap ragyogjon
Simogasson a szél
Simogasson, ha arcomhoz ér
Csak a Hold ragyogjon
Csak a Nap az égen
Nekem semmi más nem kell</t>
  </si>
  <si>
    <t xml:space="preserve">C
Szállj el kismadár
G
Nézd meg, hogy merre jár
Am                          F
Mondd el, hogy merre járhat ő
C
Mondd el, hogy szeretem
G
Mondd el, hogy kell nekem
Am                           F
Mondd el, hogy semmi más nem kell
       C
Csak a hold az égen
                E
Csak a nap ragyogjon
              Am
Simogasson a szél
    F          G       C
Simogasson ha arcomhoz ér
                  E
Csak a hold ragyogjon
              Am
Csak a nap az égen
       F     G
Nekem semmi más nem kell.
C
Kell, hogy rátalálj
G
Szállj el kismadár
Am                          F
Nézd meg, hogy merre járhat ő
C
Vidd el a levelem
G
Mondd el, hogy kell nekem
Am                           F
Mondd el, hogy semmi más nem kell
               C
Csak a hold az égen
               E
Csak a nap ragyogjon
             Am
Simogasson a szél
    F          G       C
Simogasson ha arcomhoz ér
                  E
Csak a hold ragyogjon
              Am
Csak a nap az égen
       F    G
Nekem semmi más nem
C                          G
Soha ne gyere, ha most nem jössz
Am                                F
Soha ne szeress, ha most nem vagy itt
C                          G
Soha ne gyere, ha most nem jössz
Am                                F
Soha ne szeress, ha most nem vagy itt   
               C
Csak a hold az égen
               E
Csak a nap ragyogjon
             Am
Simogasson a szél
    F          G       C
Simogasson ha arcomhoz ér
                  E
Csak a hold ragyogjon
              Am
Csak a nap az égen
       F    G
Nekem semmi más nem kell
</t>
  </si>
  <si>
    <t>https://www.youtube.com/watch?v=2LkUu85JLAc</t>
  </si>
  <si>
    <t>T67</t>
  </si>
  <si>
    <t xml:space="preserve">Szeretni valakit valamiért </t>
  </si>
  <si>
    <t>Hosszú az út míg a kezem a kezedhez ér
Szeretni valakit valamiért
Ne tudja senki, ne értse senki, hogy m’ért
Szeretni valakit valamiért
Ezer életen és ezer bajon át
Szeretni valakit valamiért
Akkor is, hogyha nem lehet, hogyha fáj
Szeretni valakit valamiért
Fenn az ég s lenn a Föld
Álmodunk s felébredünk
Minden út körbe fut
Béke van, felejts el minden
háborút
Esik a hó és szemembe fúj a szél
Szeretni valakit valamiért
Ég a gyertya ég, el ne aludjék
Szeretni valakit valamiért
Ezer életen és ezer bajon át
Szeretni valakit valamiért
Akkor is, hogyha nem lehet, hogyha fáj
Szeretni valakit valamiért
Fenn az ég s lenn a Föld
Álmodunk s felébredünk
Minden út körbe fut
Béke van felejts el minden
háborút
Fenn az ég, s lenn a Föld
Álmodunk s felébredünk
Minden út körbe fut
Béke van felejts el minden
háborút</t>
  </si>
  <si>
    <t xml:space="preserve">G  D  Em  C  G  D  G  C
G                    D                Em
Hosszú az út, míg a kezem a kezedhez ér.
C                 G     D
Szeretni valakit valamiért.
G                  D                  Em
Ne tudja senki, ne értse senki, hogy miért.
C                 G     D
Szeretni valakit valamiért.
Ezer életen és ezer bajon át,
Szeretni valakit valamiért.
Akkor is, hogyha nem lehet, hogyha fáj,
Szeretni valakit valamiért.
        G             C
Fenn az ég s lent a föld,
      Am            D
Álmodunk s felébredünk.
       G          C
Minden út körbe fut,
       Am              D             G
Béke van, felejts el minden háborút!
G  Em  C  D  (x2)
Esik a hó és szemembe fúj a szél.
Szeretni valakit valamiért.
Ég a gyertya ég, el ne aludjék.
Szeretni valakit valamiért.
Ezer életen és ezer bajon át...
Fenn az ég s lent a föld...
Fenn az ég s lent a föld...
G  Em  C  D  (x2)
</t>
  </si>
  <si>
    <t>https://www.youtube.com/watch?v=YukMpEFjoRA</t>
  </si>
  <si>
    <t>https://www.youtube.com/watch?v=GuE1QigNAH0</t>
  </si>
  <si>
    <t>T68</t>
  </si>
  <si>
    <t>Vigyázz a madárra</t>
  </si>
  <si>
    <t>Révész Sándor</t>
  </si>
  <si>
    <t>Ember, a világ két kezedtől sír
Egyikkel a kerted ásod, másikkal a sírt
A másik tudod bőven várhat rád
Építsd a kertet hát tovább
s közben a Mindent jól vigyázd
Vigyázz a madárra ha kertedbe repül
Őrizd meg a csendet, el se menekül
Bajban a világ, ha egyszer újra messze száll
Vigyázz a madárra, ha válladra repül
Amerre az élet, arra menekül
Bajban a világ, ha egyszer újra messze száll
Ember a világból csak a sajátod érdekel
A szükség határát ritkán hagytad el
Azontúl szintén van világ
Gondolhatod: ott gondolnak rád
S értünk a mindent jól vigyázd
Vigyázz a madárra ha kertedbe repül
Őrizd meg a csendet, el se menekül
Bajban a világ, ha egyszer újra messze száll
Vigyázz a madárra, ha válladra repül
Amerre az élet, arra menekül
Bajban a világ, ha egyszer újra messze száll</t>
  </si>
  <si>
    <t>D    Am     2x
D                           Am
Ember, a világ a két kezedtől sír,
D
Egyikkel a kerted ásod,
A
Másikkal a sírt.
A7                                             D
A másik, tudod, bőven várhat rád,
G             A                    Hm      E
Építsd a kerted hát tovább,
D               A                      G
S, közben a mindent jól vigyázd!
C
Vigyázz a madárra,
Ha kertedbe repül,
Am
Őrizd meg a csendet,
S el se menekül.
F                              C
Bajban a világ, ha egyszer újra
Dm      G
messze száll.
C
Vigyázz a madárra, ha
Válladra repül,
Am
Amerre az élet, arra menekül.
F                              C
Bajban a világ, ha egyszer újra
Dm     G       A
messze száll.
Ember, a világból csak
a sajátod érdekel,
a szükség határát, oh, ritkán hagytad el.
Azon túl szintén van világ,
Gondolhatod, ott gondolnak rád
S, értük a mindent jól vigyázd!
Vigyázz a madárra,
Ha kertedbe repül,
Őrizd meg a csendet,
S el se menekül.
Bajban a világ, ha egyszer újra
messze száll.
Vigyázz a madárra, ha
Válladra repül,
Amerre az élet, arra menekül.
Bajban a világ, ha egyszer újra
messze száll.
D
Vigyázz a madárra,
Ha kertedbe repül,
Hm
Őrizd meg a csendet,
S el se menekül.
G                              D
Bajban a világ, ha egyszer újra
Em      A
messze száll.
D
Vigyázz a madárra, ha
Válladra repül,
Hm
Amerre az élet, arra menekül.
G                              D
Bajban a világ, ha egyszer újra
Em     A       D
messze száll.</t>
  </si>
  <si>
    <t>https://www.youtube.com/watch?v=ulqbh-ovrLw</t>
  </si>
  <si>
    <t>https://www.youtube.com/watch?v=EnglA2gJK8U</t>
  </si>
  <si>
    <t>T69</t>
  </si>
  <si>
    <t>16 tonna</t>
  </si>
  <si>
    <t>Spirituálé</t>
  </si>
  <si>
    <t>Az ember sárból jön és sárba tér
A szegény ember nem más csak izom és vér
Csak izom és vér és csontos kéz
És erős hát és durva ész
16 tonnát raksz és mennyi a bér
Egy nappal vénebb vagy a hiteledért
Szent Péter engem ne hívj, én nem mehetek
A lelkem a vállalatot illeti meg
Hogy megszülettem nem volt még napsugár
De csákányt a kézbe és a bánya vár
16 tonnát raktam, akár a gép
S a zord főnök így szólt: ”Elég szép!”
Hogy megszülettem eső hullt a telepeken
Csak „küszködj” és „melózz” lett a becenevem
Mint kölykét az oroszlán, nevelt a sors
S az asszony hallgat, mert a kezem gyors
Ki jönni lát, jobb, ha félrelép
Volt, ki nem tűnt el, s már egy csontja se épp
Az egyik öklöm vas, a másik acél
Ha nem talál el jobbról, akkor balról ér</t>
  </si>
  <si>
    <t xml:space="preserve">   Am                   F  -  E
Az ember sárból jön és sárba tér,
    Am                        F    -   E
A szegény ember nem más, csak izom és vér
     Am               Dm
Csak izom és vér és csontos kéz,
   F            E  -  Am
És erős hát és durva ész.
Tizenhat tonnát raksz és mennyi a bér,
Egy nappal vénebb vagy a hiteledért,
Szent Péter engem ne hívj, én nem mehetek
A lelkem a vállalatot illeti meg.
Hogy megszülettem, nem volt még napsugár,
De csákányt a kézbe, és a bánya vár.
Tizenhat tonnát raktam, akár a gép,
S a zord főnök így szólt: elég szép.
Tizenhat tonnát raksz...
Hogy megszülettem eső hullt a telepeken,
És "küszködj" és "melózz" lett a becenevem.
Mint kölykét az oroszlán, nevelt a sors,
S az asszony hallgat mert a kezem gyors.
Tizenhat tonnát raksz...
Aki jőni lát, jobb ha félre lép,
Volt, ki nem tünt el, s már a csontja sem ép.
Az egyik öklöm vas, a másik acél,
Ha nem talál el jobbról, akkor balról ér.
Tizenhat tonnát raksz...
</t>
  </si>
  <si>
    <t>https://www.youtube.com/watch?v=5CtKr7Ou3gc</t>
  </si>
  <si>
    <t>https://www.youtube.com/watch?v=rcK69m2FdPA</t>
  </si>
  <si>
    <t>T70</t>
  </si>
  <si>
    <t>Ohio</t>
  </si>
  <si>
    <t>Megkértem őt, szép kedvesen
Jöjjön velem, sétáljon velem
Vár ránk a part, hív a nagy folyó
Csobban a víz, hív az Ohio
Megmondtam én, enyém leszel
És többé már senki nem ölel
Vár ránk a part, hív a nagy folyó
Csobban a víz, hív az Ohio
Ott a parton átöleltem
S a késemet nekiszegeztem
Felkiáltott, kérlek, ne ölj meg
A halálba ne küldj engemet
Éjfél után mentem haza
Jaj, mit tettem, ó, én ostoba
Megöltem őt, akit szerettem
Mert nem kellett, ó, a szerelmem</t>
  </si>
  <si>
    <t>D                  A
Megkértem őt, szép kedvesen
       A7              D
Jöjjön velem, sétáljon velem
           D7               G
Vár ránk a part, hív a nagy folyó
Gm        D    A7        D
Csobban a víz, hív az Ohio
D                  A
Megmondtam én, enyém leszel
       A7              D
És többé már senki nem ölel
           D7               G
Vár ránk a part, hív a nagy folyó
Gm        D    A7        D
Csobban a víz, hív az Ohio
D                  A
Ott a parton átöleltem
       A7              D
S a késemet nekiszegeztem
           D7               G
Felkiáltott, kérlek, ne ölj meg
Gm        D    A7        D
A halálba ne küldj engemet
D                  A
Éjfél után mentem haza
       A7              D
Jaj, mit tettem, ó, én ostoba
           D7               G
Megöltem őt, akit szerettem
Gm        D    A7        D
Mert nem kellett, ó, a szerelmem</t>
  </si>
  <si>
    <t>https://www.youtube.com/watch?v=_fqz5Cb163k</t>
  </si>
  <si>
    <t>https://www.youtube.com/watch?v=6WfaTjj3T4Q</t>
  </si>
  <si>
    <t>T71</t>
  </si>
  <si>
    <t>Bájoló</t>
  </si>
  <si>
    <t>Szabó Balázs Bandája</t>
  </si>
  <si>
    <t>Rebbenő szemmel ülök a fényben,
Rózsafa ugrik át a sövényen,
Ugrik a fény is, gyűlik a felleg,
Surran a villám, s már feleselget.
S már feleselget fenn a magasban,
Fenn a magasban dörgedelem vad,
Dörgedelem vad, dörgedelemmel,
Dörgedelemmel, s kékje lehervad.
S kékje lehervad, lenn a tavaknak,
Lenn a tavaknak, s tükre megárad,
S tükre megárad, jöjj be a házba,
Jöjj be a házba, vesd le ruhádat.
Vesd le ruhádat, már esik is kinn,
Már esik is kinn, már esik is kinn,
Vesd le az inged mossa az eső,
Mossa az eső össze szívünket.</t>
  </si>
  <si>
    <t xml:space="preserve">           C             G
Rebbenő szemmel ülök a fényben,
         Dm          Am
Rózsafa ugrik át a sövényen,
           C             G
Ugrik a fény is, gyűlik a felleg,
         Dm              Am
Surran a villám, s már feleselget.
          C             G
S már feleselget, fenn a magasban,
         Dm            Am
Fenn a magasban dörgedelem vad,
        C             G
Dörgedelem vad, dörgedelemmel,
         Dm              Am
Dörgedelemmel, s kékje lehervad.
         C             G
S kékje lehervad, lenn a tavaknak,
          Dm               Am
Lenn a tavaknak, s tükre megárad.
          C             G
S tükre megárad, jöjj be a házba,
         Dm                Am
Jöjj be a házba, vesd le ruhádat.
          C             G
Vesd le ruhádat, már esik is kinn,
          Dm                Am
Már esik is kinn, már esik is kinn.
         C             G
Vesd le az inged, mossa az eső,
         Dm         Am
Mossa az eső össze szívünket.
</t>
  </si>
  <si>
    <t>https://www.youtube.com/watch?v=PcPmokVbz3A</t>
  </si>
  <si>
    <t>T72</t>
  </si>
  <si>
    <t>Egyszerű dal</t>
  </si>
  <si>
    <t>Tankcsapda</t>
  </si>
  <si>
    <t>Néha úgy hiányzik a marijuana,
mint a hercegnõnek Don Juan,
ha az erkélyrõl a szemébe néz, vonzza,
mit méhet a méz, meg az a srác,
akit már te is láttál és tudtam jól utálja magát,
de mégse hittem volna,
hogy a végén elõveszi a pisztolyát.
Refr.:
Ez csak egy egyszerû dal,
semmit nem akar, néha ilyen is kell,
ez csak egy egyszerû dal semmit nem akar,
de ennél többet nem árulhatok el.
Valami szomorú dallam hangjai
halkan kísértenek éjszakákon át,
velem vannak és együtt dúdolgatjuk
a halál dalát: hogy ez a szerelem nekem
nem a május, én örülök, ha valahogy túl élem,
a szerelem csak egy rohadt mágus,
ha elkapom úgyis kiherélem.
Ref.
Repülõgépek, óceánok, a füvek,
a fák, a mezõk, a virágok.
A különös álmok, amiket látok,
ha egyszer éjjel hiába vártok.
Ref.</t>
  </si>
  <si>
    <t xml:space="preserve">   Em  -  G        D  -  G
Néha úgy hiányzik a marihuána
        Em -  G       D  -  G
Mint a hercegnőnek a Don Juan
      Em  -  G       D  -   G
Ha az erkélyről, a szemébe néz
 Em - G        D   -   G
Vonzza, mint méhet a méz
Meg az a srác, akit már te is láttál
És tudtam jól, utálja magát
De mégsem hittem volna, hogy a végén
Előveszi a pisztolyát
            C                  D
Ez csak egy egyszerű dal, semmit nem akar
     Em    -    G   D - G
Néha ilyen is kell
            C                  D
Ez csak egy egyszerű dal, semmit nem akar
   Em            D             C  \
De ennél többet nem árulhatok el
Valami szomorú dallam hangja halkan
Kísértenek éjszakákon át
Velem vannak és együtt
Dúdolgatjuk a halál dalát
Hogy ez a szerelem nekem nem a május
Én örülök, ha valahogy túlélem
A szerelem csak egy rohadt mágus
Ha elkapom úgyis kiherélem
Ez csak egy egyszerű dal...
</t>
  </si>
  <si>
    <t>https://www.youtube.com/watch?v=OS07TNrrwjU</t>
  </si>
  <si>
    <t>T73</t>
  </si>
  <si>
    <t>Mennyország Tourist</t>
  </si>
  <si>
    <t xml:space="preserve">Ülj le mellém
Valamit mondok
Szomjas vagy látom
Egy üveg bort kibontok
Figyelj…
Lehet, hogy nem vagy gyenge
De ha a szívedbe szalad a penge
Attól nem érzed magad jobban
Ha a kocsidban bomba robban
Tudom én, erős vagy persze
De ha a fejedben ott van a fejsze
Majd a fegyver csövébe nézel
Ott már semmire nem mégy pénzzel és
Hiába vagy gazdag
Ha az égiek leszavaznak
A kocka, ha el van vetve
Te meg a föld alá temetve
Ott már hiába van ügyvéd
Aki a törvényektől megvéd
Itt senki se golyóálló és
És Ha szakad a védőháló
A halálugrás végén a túlvilági TV-n majd
Majd rólad szólnak a hírek
Veled van tele a sajtó
Aki a pokolra kíván jutni annak
Balra a második ajtó
De ha a Szent-Péter szigetekre már
Be van fizetve az útja
Önnek a Mennyország Tourist
A legjobb szolgáltatást nyújtja
</t>
  </si>
  <si>
    <t>Am
Ülj le mellém
C
Valamit mondok
G
Szomjas vagy látom
Egy üveg bort kibontok, figyelj...
 Am
Lehet, hogy nem vagy gyenge
        C
De ha a szívedbe szalad a penge
      Am
Attól nem érzed magad jobban
     C
Ha a kocsidban bomba robban
Tudom én, erős vagy, persze
De ha a fejedben ott van a fejsze
Vagy a fegyver csövébe nézel
Ott már semmire nem mégy pénzzel
És hiába vagy gazdag
Ha az égiek leszavaznak
A kocka el van vetve
Te meg a föld alá temetve
Ott már hiába van ügyvéd
Aki a törvényektől megvéd
Itt senki se golyóálló
És ha szakad a védőháló
   F
A halálugrás végén
   G
A túlvilági TV-n
     Am              F
Majd rólad szólnak a hírek
C                G
Veled van tele a sajtó
      Am            F
Aki a pokolra kíván jutni
      C               G
Annak balra a második ajtó
        Am               F
De ha a Szent-Péter-szigetekre
    C                 G
Már be van fizetve az útja
        F               F
Önnek a Mennyország Tourist
          G           G
A legjobb szolgáltatást nyújtja
Am Am Am Am</t>
  </si>
  <si>
    <t>https://www.youtube.com/watch?v=BJceRTvD9Fo</t>
  </si>
  <si>
    <t>És...
Lehet hogy nem vagy gyáva és
A végén Te maradsz állva
De mire jó úgy ez az élet
Hogyha futnod kell, amíg éled
És hiába vagy bátor
Mint egy római gladiátor
Aki keményebb mint a szikla
Mégis lehet hogy elég egy szikra
A gyújtózsinór végén és
A túlvilági TV-n majd
Majd rólad szólnak a hírek...
Mi Atyánk ki vagy a mennyekbe' mondd csak melyik ajtón menjek be?
Mi Atyánk ki vagy a mennyekbe' mondd csak melyik ajtón menjek be?
Mi Atyánk ki vagy a mennyekbe' mondd csak Én melyik ajtón menjek be?
Mi atyánk ki vagy a mennyekbe mond csak!
Az emberek meg néznek
Hogy az Isten a pénz lett
Sorban nyílnak a bankok és
Az jelenti a rangot
Hogy mennyire állat az autód
Mekkora mellű a nőd és hogy
Meddig bírod feltekerni
A kocsiban a hangerőt
A kocsiban a hangerőt!
É-é-é
Majd rólad szólnak a hírek...
[4x]
Mi Atyánk ki vagy a mennyekbe' mondd csak melyik ajtón menjek be?
Melyik ajtón menjek be?
Én melyik ajtón menjek be?
Melyik ajtón menjek be?
Yeah
Ülj le mellém
Valamit mondok...</t>
  </si>
  <si>
    <t xml:space="preserve">   Am
És lehet, hogy nem vagy gyáva
     C
És a végén te maradsz állva
   Am
De mire jó úgy ez az élet
       C
Hogyha futnod kell, amíg éled
És hiába vagy bátor
Mint egy római gladiátor
Aki keményebb mint a szikla
Mégis lehet, hogy elég egy szikra
  F
A gyújtózsinór végén
     G
És a túlvilági TV-n
     Am              F
Majd rólad szólnak a hírek
C                G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én melyik ajtón menjek be
Mi Atyánk, ki vagy a Mennyekbe'
Mondd csak...
 Am            F
Az emberek meg néznek
 C              G
Hogy az Isten a pénz lett
Sorban nyílnak a bankok
És az jelenti a rangod
Hogy mennyire állat az autód
Mekkora mellű a nőd
        F            F
És hogy meddig bírod feltekerni
G
A kocsiban a hangerőt
G
A kocsiban a hangerőt
Am  F  C  G  (x3)
F  F  G  G
Majd rólad szólnak a hírek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melyik ajtón menjek be
Mi Atyánk, ki vagy a Mennyekbe'
Mondd csak, melyik ajtón menjek beeeee
Am  F  C              G
        Melyik ajtón menjek be
Am  F  C              G
        Melyik ajtón menjek be
Am  F  C              G
        Melyik ajtón menjek be
Am  F  C              G
Am
Ülj le mellém
C               Am
Valamit mondok</t>
  </si>
  <si>
    <t>T74</t>
  </si>
  <si>
    <t>Örökké tart</t>
  </si>
  <si>
    <t xml:space="preserve">Gyere, mondd el, mi a baj béb' én,figyelek rád.
Előttem ne legyen titkod, én nem vagyok az apád.
Látom van valami, ami a szívedet nyomja,
Tudom az élet súlya, tudom a világ gondja.
Gyere ne félj tőlem én nem verlek át,
Ha belekezdtél hát folytasd tovább,
Ha akarod suttoghatsz,
Nekem az is elég hogy halljam,
És én majd,ott leszek és segítek ha baj van!
Ref.:
Ha nem hiszed el hogy az életed ajándék,
Nézd meg jobban hogy élnek anyádék!
Ha nem hiszed el hogy az élet,
Tényleg örökké tart,
Hiába úszol belefulladsz,
Pedig ott van a másik part.
</t>
  </si>
  <si>
    <t>E  A  E  A
       E                                     A
Gyere, mondd el, mi a baj, bébi, én figyelek rád
        E                                     A
Előttem ne legyen titkod, én nem vagyok az apád
E                                 A
Látom, van valami, ami a szívedet nyomja
         D                           E
Tudom az élet súlya, tudom a világ gondja
       E                            A
Gyere, ne félj tõlem én nem verlek át
   E                             A
Ha belekezdtél, hát folytasd tovább
          E                                  A
Ha akarod suttoghatsz, nekem az is elég hogy halljam,
           D                          E
és én majd ott leszek és segítek, ha baj van
   C                                   G
Ha nem hiszed el, hogy az életed ajándék
C                                 G
Nézd meg jobban, hogy élnek anyádék
   C
Ha nem hiszed el, hogy az élet
G
Tényleg örökké tart
D
Hiába úszol, belefulladsz
      D
Pedig ott van a másik part</t>
  </si>
  <si>
    <t>https://www.youtube.com/watch?v=gDevCxVY_wA</t>
  </si>
  <si>
    <t>Na jól van, borítsunk fátylat a múltra,
A dolgok jönnek aztán mennek hirtelen,
És néha elvisznek magukkal arra az útra,
Ahol az érzelmek laknak nem az értelem.
Gyere ne félj tőlem, én jól tudom mi bánt,
Néha mindenki elkövet néhány hibát,
De ha magadba nézel és azt látod,
Hogy a szíved tiszta,
Akkor jó az út amin jársz
És többé ne is fordulj vissza!
Ref.:
Ha nem hiszed el hogy az életed ajándék,
Nézd meg jobban hogy élnek anyádék,
Ha nem hiszed el hogy az élet,
Tényleg örökké tart,
Hiába úszol belefulladsz,
Pedig ott van a másik part!
Gyere, mondd el, mi a baj bébi,figyelek rád.
Előttem ne legyen titkod, én nem vagyok az apád.
Látom van valami, ami a szívedet nyomja,
Tudom az élet súlya, tudom a világ gondja.
Az élet súlya,a világ gondja.</t>
  </si>
  <si>
    <t>E                   A
Na jól van, borítsunk fátylat a múltra
         E                          A
A dolgok jönnek, aztán mennek hirtelen
         E                         A
És néha elvisznek magukkal arra az útra
        D                            E
Ahol az érzelmek laknak, nem az értelem
       E                                 A
Gyere, ne félj tőlem, én jól tudom, mi bánt
     E                           A
Néha mindenki elkövet néhány hibát
      E                          A
De ha magadba nézel és azt látod,  hogy a szíved tiszta
      D
Akkor jó az út, amin jársz és többé
E
 Ne is fordulj vissza
   C                                   G
Ha nem hiszed el, hogy az életed ajándék
C                                 G
Nézd meg jobban, hogy élnek anyádék
   C
Ha nem hiszed el, hogy az élet
G
Tényleg örökké tart
D
Hiába úszol, belefulladsz
      D
Pedig ott van a másik part
                             G
Ha nem hiszed el, hogy az életed ajándék
C                                 G
Nézd meg jobban, hogy élnek anyádék
   C
Ha nem hiszed el, hogy az élet
G
Tényleg örökké tart
D
Hiába úszol, belefulladsz
      D
Pedig ott van a másik part
       E                                 A
Gyere, mondd el, mi a baj bébi, figyelek rád
        E                                     A
Előttem ne legyen titkod, én nem vagyok az apád
E                                 A
Látom, van valami, ami a szívedet nyomja
         D                           E
Tudom az élet súlya, tudom a világ gondja</t>
  </si>
  <si>
    <t>T75</t>
  </si>
  <si>
    <t xml:space="preserve">Európa </t>
  </si>
  <si>
    <t>Varga Miklós</t>
  </si>
  <si>
    <t>Dús hajába tép a szél, kék szemében ott a szenvedély,
Foltos sokszín ruhája oly sokszor elszakadt, álma adja az álmokat.
Megszülte hűtlen gyermekét, nem sírt akkor sem, ha elvetélt,
Akármi történt mindig büszkenő maradt, így élt a sok-sok év alatt.
Ezért értsd meg, szeretem őt, a vén Európát, a büszke nőt.
Nagyon kérlek, becsüld meg őt, a vén Európát, a gyönyörű nőt.
Magából ad, ha enni kérsz, testével véd, amikor visszatérsz,
Ölén a szerelem minden öröme hívogat, arcában látod az arcodat.
Olasz csizmáján a nap, remélem, mindörökre megmarad.
A sötét felhő végre mind aludni tér, földjében túl sok már a vér.
Ezért értsd meg, szeretem őt, a vén Európát, a büszke nőt.
Nagyon kérlek, becsüld meg őt, a vén Európát, a gyönyörű nőt.</t>
  </si>
  <si>
    <t>Am                G
Dús hajába tép a szél,
Am                 G
Kék szemében ott a szenvedély,
F                     C
Foltos sokszín ruhája oly sokszor elszakadt,
G                 Am
Álma adja az álmokat.
Am                     G
Megszülte hűtlen gyermekét,
Am                     G
Nem sírt akkor sem, ha elvetélt,
f                     c
Akármi történt mindig büszke nő maradt,
g                       Am
Így élt a sok-sok év alatt.
       F             C
Ezért értsd meg, szeretem őt,
   G                    Am
A vén Európát, a büszke nőt.
        F          C
Nagyon kérlek, becsüld meg őt,
   G                      Am
A vén Európát, a gyönyörű nőt.
Am                  G
Magából ad, ha enni kérsz,
Am                   G
Testével véd, amikor visszatérsz,
F                      C
Ölén a szerelem minden öröme hívogat,
G                     Am
Arcában látod az arcodat.
Am                G
Olasz csizmáján a nap,
Am                 G
Remélem mindörökre megmarad.
F                   C
A sötét felhő végre mind aludni tér,
G                        Am
Földjében túl sok már a vér.
       F             C
Ezért értsd meg, szeretem őt,
   G                    Am
A vén Európát, a büszke nőt.
        F          C
Nagyon kérlek, becsüld meg őt,
   G                      Am
A vén Európát, a gyönyörű nőt.</t>
  </si>
  <si>
    <t>https://www.youtube.com/watch?v=dibOoBZySNw</t>
  </si>
  <si>
    <t>https://www.youtube.com/watch?v=M0YZTOqtHbY</t>
  </si>
  <si>
    <t>T76</t>
  </si>
  <si>
    <t>Amikor elmentél tőlem</t>
  </si>
  <si>
    <t>Zorán</t>
  </si>
  <si>
    <t>Amikor elmentél tőlem, majdnem meghaltam
Nem tudtam enni és forgolódtam álmomban
Később egy régi lány vigaszait hallgattam
Amikor elmentél tőlem, majdnem meghaltam
Amikor elmentél tőlem, majdnem meghaltam
És Mario Lanza régi lemezeit hallgattam
És álmomban újra összebújva tangód táncoltam, veled
Amikor elmentél tőlem, majdnem meghaltam
De az élet szép s a lemezgyárat felhívtam
És emlékül neked ezt a dalt írtam
Amikor elmentél tőlem, majdnem meghaltam
S egy régi dalomtól meghatódtam titokban
És egy héten parkoltam a tilosban, miattad
Amikor elmentél tőlem, majdnem meghaltam
Amikor elmentél tőlem, majdnem meghaltam
Nagyokat ettem és negyven szivart elszívtam
Egyszer még ittam is, pedig soha nem bírtam
Így amikor elmentél tőlem, tényleg majdnem meghaltam
De az élet szép s a lemezgyárat felhívtam
És emlékül neked ezt a dalt írtam</t>
  </si>
  <si>
    <t>Dm              G7             C      Am
Amikor elmentél tőlem, majdnem meghaltam
Dm                 G7                C
Nem tudtam enni és forgolódtam álmomban
C7                                F    Dm
Később egy régi lány vigaszait hallgattam
Dm              G7                    C
Amikor elmentél tőlem, majdnem meghaltam
Dm              G7             C      Am
Amikor elmentél tőlem, majdnem meghaltam
Dm                  G7               C
És Mario Lanza régi lemezeit hallgattam
   C7                              F      Dm 
És álmomban újra összebújva tangód táncoltam, veled
Dm              G7                    C
Amikor elmentél tőlem, majdnem meghaltam
C7         F        A7                 Dm
De az élet szép s a lemezgyárat felhívtam
F7      B  D7                  Gm  C7
És emlékül neked ezt a dalt írtam
Dm              G7             C      Am
Amikor elmentél tőlem, majdnem meghaltam
      Dm            G7               C
S egy régi dalomtól meghatódtam titokban
C7                       F      Dm 
És egy héten parkoltam a tilosban, miattad
Dm              G7             C      Am
Amikor elmentél tőlem, majdnem meghaltam
Dm              G7             C      Am
Amikor elmentél tőlem, majdnem meghaltam
Dm                G7              C
Nagyokat ettem és negyven szivart elszívtam
C7                               F      Dm 
Egyszer még ittam is, pedig soha nem bírtam
     Dm              G7             C      Am
Így amikor elmentél tőlem, tényleg majdnem meghaltam
C7         F        A7                 Dm
De az élet szép s a lemezgyárat felhívtam
F7      B  D7                  Gm  C7
És emlékül neked ezt a dalt írtam</t>
  </si>
  <si>
    <t>https://www.youtube.com/watch?v=IrKGxPwozFE</t>
  </si>
  <si>
    <t>https://www.youtube.com/watch?v=IEdWxlB8oGU</t>
  </si>
  <si>
    <t>T77</t>
  </si>
  <si>
    <t>Apám hitte</t>
  </si>
  <si>
    <t xml:space="preserve">Apám hitte az otthon melegét,
Apám hitte az ünnep örömét,
Apám hitte az apja örökét,
S úgy hiszem, ez így volt szép.
Apám hitte az elsõ éjszakát,
Apám hitte a gyûrû aranyát,
Apám hitte a szavak igazát,
S úgy hiszem, ez így volt szép.
Tü rü-rü-rü-rü rü rü-rü-rü-rü
S úgy hiszem, ez így volt szép.
Apám hitte a hős tetteket,
Apám hitte a bölcsességeket,
Apám hitte a szép verseket,
S úgy hiszem ez így volt szép
Ná-ná-ná ná-ná-ná-ná-ná ná ná ná ná-ná-ná
Apám elhitte a hírmondók szavát,
Apám elhitte Chaplin bánatát,
Apám elhitte a folyók irányát,
S azt hiszem, ez így van jól.
Tü rü-rü-rü-rü rü-rü-rü-rü-rü
Azt hiszem ez így van jól.
Na na-na-na na-na-na-na-na-na na na na-na-na
Na na-na-na na-na-na-na-na-na na na na-na-na.....
Én is hiszek egy-két szép dologban,
Hiszek a dalban, a dalban, a dalban.
És én hiszek a város zajában,
És én hiszek benne, s magamban.
És én hiszek a mikrobarázdában,
És én hiszek a táguló világban.
És én hiszek a lézersugárban,
És én hiszek az ezredfordulóban.
És én hiszek a kvadrofóniában,
És én hiszek a fegyver halálában.
És én hiszek a folyóban s a hídban,
És én hiszek hiszek hiszek apámban.
Na na-na-na na-na-na-na-na-na na na na-na-na...
</t>
  </si>
  <si>
    <t xml:space="preserve">Am   Em7      Am             E4 E7
Apám hitte az otthon melegét,
Am   Em7      F           E4 E7
Apám hitte az ünnep örömét,
C        G    F        E4
Apám hitte az apja örökét,
  E7     Am      E7          Am    E
S úgy hiszem, ez így volt szép.
Am   Em7      Am           E4 E7
Apám hitte az elsõ éjszakát,
Am   G       F           E4 E7
Apám hitte a gyûrû aranyát,
C    G       F          E4
Apám hitte a szavak igazát,
  E7   Am    E7           Am
S úgy hiszem, ez így volt szép.
    G          C          Am
Tü rü-rü-rü-rü rü rü-rü-rü-rü
         Dm7  E7           Am
S úgy hiszem, ez így volt szép.
Am   Em7     Am         Esus4 E7
Apám hitte a hős tetteket,
Am   Em7     F            Esus4 E7
Apám hitte a bölcsességeket,
C    G       F           Esus4
Apám hitte a szép verseket,
  E7      Am E7           Am
S úgy hiszem ez így volt szép
       C                         E7    Am
Ná-ná-ná ná-ná-ná-ná-ná ná ná ná ná-ná-ná
Am     Em7     Am             Esus4 E7
Apám elhitte a hírmondók szavát,
Am   Em7       F           Esus4 E7
Apám elhitte Chaplin bánatát,
C    G         F           Esus4
Apám elhitte a folyók irányát,
  E7      Am  E7         Am
S azt hiszem, ez így van jól.
   G               C         Am
Tü rü-rü-rü-rü rü-rü-rü-rü-rü
       Dm7    E7       Am
Azt hiszem ez így van jól.
          C                         E7    Am
Na na-na-na na-na-na-na-na-na na na na-na-na
          C                         E7     Am
Na na-na-na na-na-na-na-na-na na na na-na-na.....
                              C
Én is hiszek egy-két szép dologban,
                   E7      Am
Hiszek a dalban, a dalban, a dalban.
Am                      C
És én hiszek a város zajában,
              E7        Am
És én hiszek benne, s magamban.
                          C
És én hiszek a mikrobarázdában,
                E7      Am
És én hiszek a táguló világban.
                      C
És én hiszek a lézersugárban,
                 E         Am
És én hiszek az ezredfordulóban.
                         C
És én hiszek a kvadrofóniában,
               E7           Am
És én hiszek a fegyver halálában.
                             C
És én hiszek a folyóban s a hídban,
             E7              Am
És én hiszek hiszek hiszek apámban.
Am       C                          E7   Am
Na na-na-na na-na-na-na-na-na na na na-na-na...
</t>
  </si>
  <si>
    <t>https://www.youtube.com/watch?v=iKbnFchYWIo</t>
  </si>
  <si>
    <t>https://www.youtube.com/watch?v=X1e3rhz4G7U</t>
  </si>
  <si>
    <t>T78</t>
  </si>
  <si>
    <t>Kócos kis ördögök</t>
  </si>
  <si>
    <t>Zorán – Metró</t>
  </si>
  <si>
    <t>Kócos kis ördögök voltunk, naptól és kosztól sötét volt arcunk
Nyáron csak mezítláb jártunk, barátom tán még emlékszel rá
Egyszer egy lánynak orgonát vittünk, mert tetszett a lány nekünk
És mert a saját kertjében szedtük, csak átadtuk s futottunk
Kócos kis ördögök voltunk, naptól és kosztól sötét volt arcunk
Nyáron csak mezítláb jártunk, barátom tán még emlékszel rá
Nyolc éven át egy suliba jártunk, az utat jól ismertük
S megtörtént néha hogy nem találtuk, s egy moziba tévedtünk
Kócos kis ördögök voltunk, naptól és kosztól sötét volt arcunk
Nyáron csak mezítláb jártunk, barátom tán még emlékszel rá
Egyszer egy szürke egeret fogtunk, a szürke szín hatásos
Mert minden lány, kinek kezébe adtuk, fehér lett vagy piros</t>
  </si>
  <si>
    <t xml:space="preserve">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
</t>
  </si>
  <si>
    <t>https://www.youtube.com/watch?v=POjMUHEhbEg</t>
  </si>
  <si>
    <t>https://www.youtube.com/watch?v=ARcJXy1qd-8</t>
  </si>
  <si>
    <t>T79</t>
  </si>
  <si>
    <t>Tihany</t>
  </si>
  <si>
    <t>Csaknekedkislány</t>
  </si>
  <si>
    <t>Van egy vaksötét utcarész Tihanyban
Ott megcsókolhattalak volna, de kihagytam…
Körém nőtt az a rész, ne mondd, hogy köréd nem!
Most is ott csókolózunk a sötétben…
Nem vagy nekem teremtve
Kiderült, hogy te nem nekem…
Ezentúl, hogy senki más, kis zsibbadás a lelkemen
Azóta megtanultuk, hogy kell
Azóta nem fáj, nem büntet
Választottunk mást, és rajta levezetjük a szerelmünket…
Senki, senki, nem azzal van, akivel szeretne lenni
Senki, senki, nem azzal van, akivel szeretne lenni
Senki, senki, nem azzal van, akivel szeretne lenni
Senki, senki, nem azzal van, akivel szeretne lenni</t>
  </si>
  <si>
    <t xml:space="preserve">A7
Van egy vaksötét utcarész Tihanyban
    Gm7                      Dm7
Ott megcsókolhattalak volna de kihagytam
                      Gm
Körém nőtt az a rész, ne mondd hogy köréd nem!
A7                D7                Gm7
Most is ott csókolózunk a sötétben
A7                                       Dm7
Nem vagy nekem teremtve kiderült hogy te nem nekem
Gm7                       G7
Ezentúl hogy semmi más kis zsibbadás a lelkemen
  G                          Gm
Azóta megtanultuk hogy kell, azóta nem fáj nem büntet
Am7                         D7
Választottunk mást és rajta levezetjük a
Gm7
szerelmünket
C Am7
Gm7    C7         B#m              Am7
Senki, senki nem azzal van akivel szeretne lenni
Cm7    F7        B#m              Dm7
Senki, senki nem azzal van akivel szeretne lenni
Gm7    F7         B#m             Am7
Senki, senki nem azzal van akivel szeretne lenni
Gm                Am7             D7
Senki, senki nem azzal van akivel szeretne lenni
 </t>
  </si>
  <si>
    <t>https://www.youtube.com/watch?v=NcpHni_B5iU</t>
  </si>
  <si>
    <t>https://www.youtube.com/watch?v=5wAsgFS9czQ</t>
  </si>
  <si>
    <t>V01</t>
  </si>
  <si>
    <t>Sijáhámbá</t>
  </si>
  <si>
    <t>Zulu népdal</t>
  </si>
  <si>
    <t>Szijáhámbá ekukuanien kvenkosz
Szijáhámbá ekukuanien kvenkosz
Szijáhámbá ekukuanien kvenkosz
Szijáhámbá ekukuanien kvenkosz
Szijáhámbá, Szijáhámbá oh,
Szijáhámbá ekukuanien kvenkosz
Szijáhámbá, Szijáhámbá oh,
Szijáhámbá ekukuanien kvenkosz</t>
  </si>
  <si>
    <t>G             G
Szijáhámbá ekukuanien kvenkosz
D                         G
Szijáhámbá ekukuanien kvenkosz
G             G
Szijáhámbá ekukuanien kvenkosz
D                         G
Szijáhámbá ekukuanien kvenkosz
C                G
Szijáhámbá, Szijáhámbá oh,
D                         G
Szijáhámbá ekukuanien kvenkosz
C                G
Szijáhámbá, Szijáhámbá oh,
D                         G
Szijáhámbá ekukuanien kvenkosz</t>
  </si>
  <si>
    <t>Világzenei dalok</t>
  </si>
  <si>
    <t>https://www.youtube.com/watch?v=QGOiANtGmhE</t>
  </si>
  <si>
    <t>V02</t>
  </si>
  <si>
    <t>Shosholozá</t>
  </si>
  <si>
    <t>Shosholozá
Kulezo ntábá
Sztimela szikuema South Africa.
Ven' ujábáleká
Kulezo ntábá
Sztimela szikuema South Africa.</t>
  </si>
  <si>
    <t>G
Shosholozá
  C
Kulezo ntábá
D                       G
Sztimela szikuema South Africa.
G
Ven' ujábáleká
  C
Kulezo ntábá
D
Sztimela szikuema South Africa.</t>
  </si>
  <si>
    <t>https://www.youtube.com/watch?v=2aFlQS4k3wo</t>
  </si>
  <si>
    <t>ZS01</t>
  </si>
  <si>
    <t>Ádon olam</t>
  </si>
  <si>
    <t>אדון עולם</t>
  </si>
  <si>
    <t>Solomon ibn Gabirol</t>
  </si>
  <si>
    <t>Adon olam, aser malah, 
b'terem kol j'tzir nivra.
L'et na'asah v'cheftzo kol,
azai melech sh'mo nikra.
V'achare kihlot hakol,
l'vado jimloh nora.
V'hu haja, v'hu hoveí,
v'hu jih'jeh b'tifara.
V'hu ehad, v'en sheni
l'hamshil lo, l'hahbira.
B'li reishit, b'li tachlit,
v'lo ha'oz v'hamisrah.
V'hu Eli, v'chai go'ali,
v'tzur chevli b'et tzarah.
V'hu nisi umanos li,
m'nat kosi b'yom ekra.
B'yado afkid ruchi
b'et ishan v'a'irah.
V'im ruchi g'viyati,
Adonai li v'lo ira.</t>
  </si>
  <si>
    <t>E7    Am     E7     Am
Adon olam, asher malach,
        G7            C
b'terem kol y'tzir nivra.
E7      Am     E7      Am
L'et na'asah v'cheftzo kol,
 E7     Am     E7    Am
azai melech sh'mo nikra.
[Verse 2]
E7    Am      E7    Am
V'acharei kichlot hakol,
   G7            C
l'vado yimloch nora.
E7     Am    E7   Am
V'hu haya, v'hu hoveh,
E7       Am    E7  Am
v'hu yih'yeh b'tifara.
[Verse 3]
E7    Am     E7      Am
V'hu echad, v'eyn sheni
          G7          C
l'hamshil lo, l'hachbira.
E7      Am      E7     Am
B'li reishit, b'li tachlit,
E7      Am   E7   Am
v'lo ha'oz v'hamisrah.
[Verse 4]
E7    Am    E7       Am
V'hu Eli, v'chai go'ali,
           G7         C
v'tzur chevli b'et tzarah.
E7     Am  E7    Am
V'hu nisi umanos li,
E7      Am   E7    Am
m'nat kosi b'yom ekra.
[Verse 5]
E7   Am   E7    Am
B'yado afkid ruchi
       G7       C
b'et ishan v'a'irah.
E7      Am   E7  Am
V'im ruchi g'viyati,
E7     Am   E7  Am
Adonai li v'lo ira.</t>
  </si>
  <si>
    <t>Zsidó dalok</t>
  </si>
  <si>
    <t>https://www.youtube.com/watch?v=nvOtcWEFWo8</t>
  </si>
  <si>
    <t>https://www.youtube.com/watch?v=BA6KpR8ToUQ</t>
  </si>
  <si>
    <t>ZS02</t>
  </si>
  <si>
    <t>Máoz cur</t>
  </si>
  <si>
    <t>מעוז צור</t>
  </si>
  <si>
    <t>Pijut</t>
  </si>
  <si>
    <t>Máoz cur jesuáti,
leḥá náe lesábeáḥ.
Tikon bet tefiláti,
vesám todá nezábeáḥ.
Leet táḥin mátbeáḥ,
micár hámnábeáḥ.
Áz egmor besir mizmor,
ḥánukát hámizbeáḥ.
Áz egmor besir mizmor,
ḥánukát hámizbeáḥ.</t>
  </si>
  <si>
    <t>C           G  C
Máoz cur jesuáti,
C      G       C
leḥá náe lesábeáḥ.
C           G    C
Tikon bet tefiláti,
C        G       C
vesám todá nezábeáḥ.
C       F      C
Leet táḥin mátbeáḥ,
Am Em F  C G
micár hámnábeáḥ.
C           G
Áz egmor besir mizmor,
C    Am      G C
ḥánukát hámizbeáḥ.
C           G
Áz egmor besir mizmor,
C    Am    C  G C
ḥánukát hámizbeáḥ.</t>
  </si>
  <si>
    <t>https://www.youtube.com/watch?v=nlug8gnnlyo&amp;pp=ygURbcOhb3ogdHp1ciBsYXVkZXLSBwkJsAkBhyohjO8%3D</t>
  </si>
  <si>
    <t>https://www.youtube.com/watch?v=6l5BtEw3OmI</t>
  </si>
  <si>
    <t>ZS03</t>
  </si>
  <si>
    <t>Élt egyszer egy gonosz ember</t>
  </si>
  <si>
    <t>Élt egyszer egy gonosz ember, gonosz ember,
a kezében éles kard és gyilkos fegyver.
Ki? Antiókhusz, Antiókhusz...
Tudta róla Jeruzsálem, Jeruzsálem,
hogy szívében nincs irgalom, nincs kegyelem.
Ki? Antiókhusz, Antiókhusz…
Elégette szent Tóránkat, szent Tóránkat,
kioltotta menóránkat, menóránkat.
Ki? Antiókhusz, Antiókhusz…
Egy hős végre megunta a zsarnokságot,
gonosz ellen bátor szívvel síkra szállott.
Ki? Júda Makabi, Júda Makabi...
Új fény áradt Jeruzsálem templomára,
gyújtsunk gyertyát, emlékezzünk hős Júdára.
Mikor? Ha jön a hanuka, ha jön a hanuka…</t>
  </si>
  <si>
    <t>Am
Élt egyszer egy gonosz ember, gonosz ember,
C
a kezében éles kard és gyilkos fegyver.
Am  Am  C       Am  G      Am  C       Am
Ki? Antiókhusz, Antiókhusz Antiókhusz, Antiókhusz
Am
Tudta róla Jeruzsálem, Jeruzsálem,
C
hogy szívében nincs irgalom, nincs kegyelem.
Am  Am  C       Am  G      Am  C       Am   g
Ki? Antiókhusz, Antiókhusz Antiókhusz, Antiókhusz
Am
Elégette szent Tóránkat, szent Tóránkat,
C
kioltotta menóránkat, menóránkat.
Am  Am  C       Am  G      Am  C       Am  G
Ki? Antiókhusz, Antiókhusz Antiókhusz, Antiókhusz
Am
Egy hős végre megunta a zsarnokságot,
C
gonosz ellen bátor szívvel síkra szállott.
Am  Am   C       Am   G       Am   C       Am   G
Ki? Júda Makabi, Júda Makabi, Júda Makabi, Júda Makabi
Am
Új fény áradt Jeruzsálem templomára,
C
gyújtsunk gyertyát, emlékezzünk hős Júdára.
Am     Am       C       Am       G       Am       C       Am       G
Mikor? Ha jön a hanuka, ha jön a hanuka, ha jön a hanuka, ha jön a hanuka</t>
  </si>
  <si>
    <t>https://www.youtube.com/watch?v=G8LNGVs5Udk&amp;pp=ygURbGF1ZGVyIGphdm5lIMOpbHQ%3D</t>
  </si>
  <si>
    <t>ZS04</t>
  </si>
  <si>
    <t>Szevivon, szov szov szov</t>
  </si>
  <si>
    <t>סביבון סוב סוב סוב</t>
  </si>
  <si>
    <t>Levin Kipnis</t>
  </si>
  <si>
    <t>Szevivon, szov szov szov,
ḥánuká hu ḥág tov,
ḥánuká hu ḥág tov,
szevivon, szov szov szov!
Szov ná, szov ko váḥo,
nesz gádol hájá po,
nesz gádol hájá po,
szov ná, szov ko váḥo!</t>
  </si>
  <si>
    <t>Dm    A   Dm          A
Szevivon, szov szov szov,
Dm  Gm Dm     A
ḥánuká hu ḥág tov,
Dm   A Dm     Gm
ḥánuká hu ḥág tov,
A         Dm
szevivon, szov szov szov!
Gm            Dm
Szov ná, szov ko váḥo,
A            Dm
nesz gádol hájá po,
Gm           Dm
nesz gádol hájá po,
A             Dm
szov ná, szov ko váḥo!</t>
  </si>
  <si>
    <t>https://www.youtube.com/watch?v=v_oPPJhqAOU</t>
  </si>
  <si>
    <t>ZS05</t>
  </si>
  <si>
    <t>Má nistáná</t>
  </si>
  <si>
    <t>מה נשתנה</t>
  </si>
  <si>
    <t>Részlet a széder esti Hágádából</t>
  </si>
  <si>
    <t xml:space="preserve">Má nistáná hálájlá háze
mikol hálelot, mikol hálelot?
Sebeḥol hálelot ánu oḥlin
ḥámec umácá, ḥámec umácá,
hálájlá háze, hálájlá háze kulo mácá.
Hálájlá háze, hálájlá háze kulo mácá.
Sebeḥol hálelot ánu oḥlin
seár jerákot, seár jerákot,
hálájlá háze, hálájlá háze kulo máror.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uven meszubin,
hálájlá háze, hálájlá háze kulánu meszubin.
Hálájlá háze, hálájlá háze kulánu meszubin.
</t>
  </si>
  <si>
    <t>Cm
Má nistáná hálájlá háze
  Fm       Cm    Fm      Cm
mikol hálelot, mikol hálelot?
Cm
Sebeḥol hálelot ánu oḥlin
  Fm     Cm    Fm     Cm
ḥámec umácá, ḥámec umácá,
  Cm            Eb           G    Cm
hálájlá háze, hálájlá háze kulo mácá.
  Cm            Eb           G    Cm
Hálájlá háze, hálájlá háze kulo mácá.
Cm
Sebeḥol hálelot ánu oḥlin
  Fm     Cm    Fm     Cm
seár jerákot, seár jerákot,
  Cm            Eb           G    Cm
hálájlá háze, hálájlá háze kulo máror.
  Cm            Eb           G    Cm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uven meszubin,
hálájlá háze, hálájlá háze kulánu meszubin.
Hálájlá háze, hálájlá háze kulánu meszubin.</t>
  </si>
  <si>
    <t>https://www.youtube.com/watch?v=N3_pmjqYXG4</t>
  </si>
  <si>
    <t>ZS06</t>
  </si>
  <si>
    <t>Ilu ilu hociánu / Dájénu</t>
  </si>
  <si>
    <t>אילו אילו הוציאנו/דיינו</t>
  </si>
  <si>
    <t>Ilu ilu hociánu,
hociánu mimicrájim,
mimicrájim hociánu, dájenu.
Dáj dájenu…</t>
  </si>
  <si>
    <t xml:space="preserve">C       C   G
Ilu ilu hociánu,
C       C     G
hociánu mimicrájim,
C     G    C   G    C
mimicrájim hociánu, dájenu.
C      G    G     C
Dáj dájenu, dáj dájenu,
C     G       G         C 
dáj dájenu, dájenu dájenu </t>
  </si>
  <si>
    <t>https://www.youtube.com/watch?v=cl7pMI20T-0</t>
  </si>
  <si>
    <t>ZS07</t>
  </si>
  <si>
    <t>Ehad mi jodeá</t>
  </si>
  <si>
    <t>אחד מי יודע</t>
  </si>
  <si>
    <t>Eḥád mi jodeá?
Eḥád áni jodeá:
eḥád elohenu sebásámájim uváárec.
Snájim mi jodeá?
Snájim áni jodeá:
snéj luhot hábrit,
eḥád elohenu sebásámájim uváárec.
Slosá mi jodeá?
Slosá áni jodeá:
slosá ávot, snéj luhot hábrit,
eḥád elohenu sebásámájim uváárec.
Árbá mi jodeá?
Árbá áni jodeá:
árbá imáhot, slosá ávot, snéj luhot hábrit,
eḥád elohenu sebásámájim uváárec.
Hámisá mi jodeá?
Hámisá áni jodeá:
hámisá humséj torá, árbá imáhot,
slosá ávot, snéj luhot hábrit,
eḥád elohenu sebásámájim uváárec.</t>
  </si>
  <si>
    <t>C#m
Eḥád mi jodeá?
C#m
Eḥád áni jodeá:
C#m          E       F#m     E       C#m
eḥád elohenu elohenu elohenu elohenu elohenu 
E           F#m  C#m
sebásámájim uváárec.
C#m
Snájim mi jodeá?
C#m
Snájim áni jodeá:
C#m
snéj luhot hábrit,
C#m          E       F#m     E       C#m
eḥád elohenu elohenu elohenu elohenu elohenu 
E           F#m  C#m
sebásámájim uváárec.
C#m
Slosá mi jodeá?
C#m
Slosá áni jodeá:
C#m
slosá ávot, snéj luhot hábrit,
C#m          E       F#m     E       C#m
eḥád elohenu elohenu elohenu elohenu elohenu 
E           F#m  C#m
sebásámájim uváárec.
C#m
Árbá mi jodeá?
C#m
Árbá áni jodeá:
C#m
árbá imáhot, slosá ávot, snéj luhot hábrit,
C#m          E       F#m     E       C#m
eḥád elohenu elohenu elohenu elohenu elohenu 
E           F#m  C#m
sebásámájim uváárec.
C#m
Hámisá mi jodeá?
C#m
Hámisá áni jodeá:
C#m
hámisá humséj torá, árbá imáhot,
C#m
slosá ávot, snéj luhot hábrit,
C#m          E       F#m     E       C#m
eḥád elohenu elohenu elohenu elohenu elohenu 
E           F#m  C#m
sebásámájim uváárec.</t>
  </si>
  <si>
    <t>https://www.youtube.com/watch?v=3ACKfzXMPTg</t>
  </si>
  <si>
    <t>ZS08</t>
  </si>
  <si>
    <t>Osze Sálom</t>
  </si>
  <si>
    <t>עושה שלום</t>
  </si>
  <si>
    <t>Osze sálom bimromáv,
hu jáásze sálom álenu,
veál kol Jiszráel.
Veimru, imru: ámen.
Jáásze sálom, jáásze sálom,
sálom álenu veál kol Jiszráel.</t>
  </si>
  <si>
    <t>Am      E       Am
Osze salom bimromáv,
Dm      G       C  Am 
Hu jáásze sálom álénu
Dm G   Am
Veálko Iszráél
   Dm  E7 Am
Veimru ámen.
A7     Dm     G7     Am
Jáásze sálom, jáásze sálom,
Dm     G7    E7        Am
Sáálom alénu veálko Iszráél.</t>
  </si>
  <si>
    <t>https://www.youtube.com/watch?v=lAEJXdfOLAw</t>
  </si>
  <si>
    <t>ZS09</t>
  </si>
  <si>
    <t>Sálom álehem</t>
  </si>
  <si>
    <t>שלום עליכם</t>
  </si>
  <si>
    <t>Sálom áleḥem máláḥe hásáret, máláḥe eljon,
mimeleḥ máláḥe hámláḥim, hákádos báruḥ hu.
Boáḥem lesálom máláḥe hásálom, máláḥe eljon,
mimeleḥ máláḥe hámláḥim, hákádos báruḥ hu.
Bárḥuni lesálom máláḥe hásálom, máláḥe eljon,
mimeleḥ máláḥé hámláḥim, hákádos báruḥ hu.
Cétḥem lesálom máláḥe hásálom, máláḥe eljon,
mimeleḥ máláḥe hámláḥim, hákádos báruḥ hu.</t>
  </si>
  <si>
    <t>Dm           A                     Dm A
Sálom áleḥem máláḥe hásáret máláḥe eljon,
Dm      A                  Gm         A
Mimeleḥ máláḥe hámláḥim hákádos báruḥ hu.
Dm        F    C              Dm     A
Boáḥem lesálom máláḥe hásálom máláḥe eljon,
Gm      A      Dm               A     Dm
Mimeleḥ máláḥe hámláḥim hákádos báruḥ hu.
Dm              A                     Dm A
Bárḥuni lesálom máláḥe hásálom máláḥe eljon,
Dm      A               Gm            a
Mimeleḥ máláḥe hámláḥim hákádos báruḥ hu.
Dm        F    c              Dm        A
Cetḥem lesálom máláḥe hásálom máláḥe eljon,
Gm      A      Dm               A     Dm
Mimeleḥ máláḥe hámláḥim hákádos báruḥ hu.</t>
  </si>
  <si>
    <t>https://www.youtube.com/watch?v=3vTLMWLyLIc</t>
  </si>
  <si>
    <t>ZS10</t>
  </si>
  <si>
    <t>Sábát Sálom</t>
  </si>
  <si>
    <t>שבת שלום</t>
  </si>
  <si>
    <t>Elana Jagoda</t>
  </si>
  <si>
    <t>Bim-bam, bim-bibi-bam
Bim-bibi bim-bim bam-bam
Bim-bam, bim-bibi-bam
Bim-bibi bim-bim bam-bam
Sábát sálom, sábát sálom, sábát, sábát, sábát, sábát sálom.
Sábát sálom, sábát sálom, sábát, sábát, sábát, sábát sálom.</t>
  </si>
  <si>
    <t>Am      Dm
Bim—bom—bim, bim, bim, bom
Am          E       Am
Bim bim bim bim bim bom
Am      Dm
Bim—bom—bim, bim, bim, bom
Am          E       Am
Bim bim bim bim bim bom
Am       Dm
Shabbat Shalom
Am       Dm
Shabbat Shalom
Am      Dm
Shabbat Shabbat Shabbat,
Dm   Am  E    Am
Shab-bat sha -lom
Am       Dm
Shabbat Shalom
Am       Dm
Shabbat Shalom
Am      Dm
Shabbat Shabbat Shabbat,
Dm   Am  E    Am
Shab-bat sha -lom
Am      F
Shabbat Shabbat,
G7           C       E7
Shabbat Shab-bat sha-lom 
Am      F
Shabbat Shabbat,
G7           C       E7
Shabbat Shab-bat sha-lom 
Am       Dm
Shabbat Shalom
Am       Dm
Shabbat Shalom
Am      Dm
Shabbat Shabbat Shabbat,
Dm   Am  E    Am
Shab-bat sha -lom</t>
  </si>
  <si>
    <t>https://www.youtube.com/watch?v=7dlassmGVOs</t>
  </si>
  <si>
    <t>https://www.youtube.com/watch?v=QvIQtXI3j3I</t>
  </si>
  <si>
    <t>ZS11</t>
  </si>
  <si>
    <t>Havdala</t>
  </si>
  <si>
    <t>הבדלה</t>
  </si>
  <si>
    <t>Báruḥ átá Ádonáj,
elohenu meleḥ háolám, boré pri hágáfen.
Báruḥ átá Ádonáj,
elohenu meleḥ háolám, boré miné beszámim.
Báruḥ átá Ádonáj,
elohenu meleḥ háolám, boré meoré háes.
Báruḥ átá Ádonáj,
elohenu meleḥ háolám,
hámávdil ben kodes leḥol,
ben or leḥoseḥ, ben Jiszráel láámim,
ben jom hásvii leseset jemé hámáásze.
Báruḥ átá Ádonáj,
hámávdil ben kodes leḥol.</t>
  </si>
  <si>
    <t>|. Em           C     .| 8x
|˙ Najnananana Najnana ˙|
   G     Am     C     D
Báruḥ átá Ádonáj elohenu
 G     Am   D
meleḥ háolám,
C  Am  C    D E
boré pri hágáfen,
C  Am  C    D E
boré pri hágáfen.
|. Em           C     .| 8x
|˙ Najnananana Najnana ˙|
   G   Am     C     D
Báruḥ átá Ádonáj elohenu
 G      Am D
meleḥ háolám
C  Am   C     D E
boré miné beszámim,
C  Am   C     D E
boré miné beszámim.
|. Em           C     .| 8x
|˙ Najnananana Najnana ˙|
   G   Am     C     D
Báruḥ átá Ádonáj elohenu
 G      Am D
meleḥ háolám
C  Am    C  D E
boré meoré háés,
C  Am    C  D E
boré meoré háés.
|. Em           C     .| 8x
|˙ Najnananana Najnana ˙|
   G   Am     C     D
Báruḥ átá Ádonáj elohenu
 G      Am D
meleḥ háolám
   C  D       G       Am
hámávdil bén kodes leḥol.
     C    D  G
Bén ohr leḥoseḥ
|. Em           C     .| 8x
|˙ Najnananana Najnana ˙|
     G  Am   C D
Bén Israel Laamim
     G        Am
Bén jom hashivii
             C        D
Leshishes jimei hamaszeh
C  D    G    Am
Báruḥ átá Ádonáj
   C  D       G       Am
hámávdil bén kodes leḥol.</t>
  </si>
  <si>
    <t>https://www.youtube.com/watch?v=Gebsb-po8jY</t>
  </si>
  <si>
    <t>ZS12</t>
  </si>
  <si>
    <t>Eliyahu Hanavi</t>
  </si>
  <si>
    <t>אליהו הנביא</t>
  </si>
  <si>
    <t>Eliyahu ha-navi, 
Eliyahu ha-Tishbi, 
Eliyahu, Eliyahu, 
Eliyahu ha-Giladi.
Bimhayrah v'yamenu, 
Yavo aleynu, 
Im Moshiach ben David, 
Im Moshiach ben David.
Eliyahu ha-navi, 
Eliyahu ha-Tishbi, 
Eliyahu, Eliyahu, 
Eliyahu ha-Giladi</t>
  </si>
  <si>
    <t>Am      E7  Am
Eliyahu ha-navi, 
 Am     G7   C
Eliyahu ha-Tishbi, 
 C        E7
Eliyahu, Eliyahu, 
Am       E7 Am
Eliyahu ha-Giladi.
Dm
Bimhayrah v'yamenu, 
 E7     Am
Yavo aleynu, 
  Dm
Im Moshiach ben David, 
    E              Am
Im Moshiach ben David.
Am      E7  Am
Eliyahu ha-navi, 
 Am     G7   C
Eliyahu ha-Tishbi, 
 C        E7
Eliyahu, Eliyahu, 
Am       E7 Am
Eliyahu ha-Giladi</t>
  </si>
  <si>
    <t>https://www.youtube.com/watch?v=l30lgVThQyE</t>
  </si>
  <si>
    <t>ZS13</t>
  </si>
  <si>
    <t>Lehá Dodi</t>
  </si>
  <si>
    <t>לכה דודי</t>
  </si>
  <si>
    <t>Shlomo Halevi Alkabetz</t>
  </si>
  <si>
    <t>Leḥá dodi likrát kálá,
pené sábát nekábelá.
Sámor vezáḥor bedibur eḥád,
hismijánu el hámejuḥád.
Ádonáj eḥád usmo eḥád,
lesem uletiferet velithilá.
Leḥá dodi…
Likrát sábát leḥu venelḥá,
ki hi mekor hábráḥá,
meros mikedem neszuḥá,
szof máásze bámáḥsává tehilá.
Leḥá dodi…
Mikdás meleḥ ir meluḥá,
kumi cei mitoḥ háháfeḥá,
ráv láḥ sevet beemek hábáḥá,
vehu jáḥámol álájiḥ ḥemlá.
Leḥá dodi…
Boi besálom áteret báálá,
gám beszimḥá uvcoholá,
toḥ emuné ám szegulá.
Boi ḥálá boi ḥálá.
Leḥá dodi…</t>
  </si>
  <si>
    <t>Dm
Leḥá dodi likrát kálá,
Dm   A           Dm
pené sábát nekábelá.
Dm
Sámor vezáḥor bedibur eḥád,
Gm
hismijánu el hámejuḥád.
F           A
Ádonáj eḥád usmo eḥád,
Dm               A      Dm
lesem uletiferet velithilá.
Dm
Leḥá dodi likrát kálá,
Dm   A           Dm
pené sábát nekábelá.
Dm
Likrát sábát leḥu venelḥá,
Gm
ki hi mekor hábráḥá,
F             A
meros mikedem neszuḥá,
Dm            A            Dm
szof máásze bámáḥsává tehilá.
Dm
Leḥá dodi likrát kálá,
Dm   A           Dm
pené sábát nekábelá.
Dm
Mikdás meleḥ ir meluḥá,
Gm
kumi cei mitoḥ háháfeḥá,
F             A
ráv láḥ sevet beemek hábáḥá,
Dm           A         Dm
vehu jáḥámol álájiḥ ḥemlá.
Dm
Leḥá dodi likrát kálá,
Dm   A           Dm
pené sábát nekábelá.
Dm
Boi besálom áteret báálá,
Gm
gám beszimḥá uvcoholá,
F         A
toḥ emuné ám szegulá.
Dm       A      Dm
Boi ḥálá boi ḥálá.
Dm
Leḥá dodi likrát kálá,
Dm   A           Dm
pené sábát nekábelá.</t>
  </si>
  <si>
    <t>https://www.youtube.com/watch?v=kLD5nPIDMrY&amp;pp=0gcJCbAJAYcqIYzv</t>
  </si>
  <si>
    <t>https://www.youtube.com/watch?v=GPHImLW-duQ</t>
  </si>
  <si>
    <t>ZS14</t>
  </si>
  <si>
    <t>Jedid Nefes</t>
  </si>
  <si>
    <t>ידיד נפש</t>
  </si>
  <si>
    <t>Jedid nefes áv háráḥámán, 
mesoḥ ávdeḥá el reconeḥá. 
Járuc ávdeḥá kmo ájál, 
jistáḥáve el mul hádáreḥá.</t>
  </si>
  <si>
    <t>Am           Dm
Jedid nefes áv háráḥámán, 
Am           Dm
Jedid nefes áv háráḥámán,
Dm       C   Dm       Am
mesoḥ ávdeḥá el reconeḥá. 
Dm    C      Dm          Am
Járuc ávdeḥá kmo ájál, 
Dm        C  Dm     Am
jistáḥáve el mul hádáreḥá.</t>
  </si>
  <si>
    <t>https://www.youtube.com/watch?v=CeUPHHjecTk</t>
  </si>
  <si>
    <t>ZS15</t>
  </si>
  <si>
    <t>Ávinu málkénu</t>
  </si>
  <si>
    <t>אבינו מלכנו</t>
  </si>
  <si>
    <t>Ávinu málkenu, ḥonenu váánenu,
ávinu málkenu, ḥonenu váánenu,
ki en bánu máászim.
Ászé imánu cedáká váḥeszed,
szé imánu cedáká váḥeszed,
vehosienu.</t>
  </si>
  <si>
    <t>C        C# C  C        C# C
Ávinu málkenu, ḥonenu váánenu,
C        C#    C        C# 
ávinu málkenu, ḥonenu váánenu,
C          C#  C
ki en bánu máászim.
C        C#    C        C# 
ávinu málkenu, ḥonenu váánenu,
C          C#  C
ki en bánu máászim.
G#m  Fm      Gm       C
Ászé imánu cedáká váḥeszed,
G#m  Fm      Gm       C
Aszé imánu cedáká váḥeszed,
C    C# C
vehosienu.</t>
  </si>
  <si>
    <t>https://www.youtube.com/watch?v=iw1r98XYsaQ</t>
  </si>
  <si>
    <t>ZS16</t>
  </si>
  <si>
    <t>Jemé háhánuká</t>
  </si>
  <si>
    <t>ימי החנוכה</t>
  </si>
  <si>
    <t>Ávráhám Ávronin</t>
  </si>
  <si>
    <t xml:space="preserve">Jemé háḥánuká ḥánukát mikdásenu,
begil uveszimḥá memálim et libenu.
Lájlá vájom szvivonenu jiszov,
szufgánijot noḥál bám lárov.
Háiru, hádliku nerot ḥánuká rábim.
Ál hániszim veál hánifláot áser ḥolelu hámákábim.
Úgy örülünk mi gyerekek a szép ḥanukának,
az ifjak és az öregek vidám táncot járnak.
Este a sok finom étel után
asztalon a pergő játék vár.
Fel pajtás a gyertyát,
hadd égjen a láng szaporán.
És zengjen a hála, az Úr nevét áldva,
az ifjú s a lány ajakán!
</t>
  </si>
  <si>
    <t xml:space="preserve">Am
Jemé háḥánuká ḥánukát mikdásenu,
Am
begil uveszimḥá memálim et libenu.
Am              C      G   Am
Lájlá vájom szvivonenu jiszov,
Am          C     G      Am
szufgánijot noḥál bám lárov.
Am             
Háiru, hádliku 
Am    G         Am
nerot ḥánuká rábim.
Am     C      Am        C
Ál hániszim veál hánifláot 
Am      G          Am
áser ḥolelu hámákábim.
Am
Úgy örülünk mi gyerekek a szép ḥanukának,
Am
az ifjak és az öregek vidám táncot járnak.
Am         C     G    Am
Este a sok finom étel után
Am         C     G    Am
asztalon a pergő játék vár.
Am
Fel pajtás a gyertyát,
Am           G          Am
hadd égjen a láng szaporán.
Am           C        Am       C            
És zengjen a hála, az Úr nevét áldva,
Am          G        Am
az ifjú s a lány ajakán!
</t>
  </si>
  <si>
    <t>https://www.youtube.com/watch?v=nYJmrYM1qls</t>
  </si>
  <si>
    <t>Oh Hanukkah</t>
  </si>
  <si>
    <t>או חנוכה</t>
  </si>
  <si>
    <t>Oh Hanukkah, Oh, Hanukkah
Come light the menorah
Let's have a party
We'll all dance the hora
Gather 'round the table
We'll give you a treat,
Sivivon to play with and latkes to eat
And while we are playing
The candles are burning low
One for each night, they shed a sweet light
To remind us of days long ago
One for each night, they shed a sweet light
To remind us of days long ago
Oh Hanukkah, Oh, Hanukkah
Come light the menorah
Let's have a party
We'll all dance the hora
Gather 'round the table
We'll give you a treat,
Sivivon to play with and latkes to eat
Refrén:
And while we are playing
The candles are burning low
One for each night, they shed a sweet light
To remind us of days long ago</t>
  </si>
  <si>
    <t>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
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t>
  </si>
  <si>
    <t>https://www.youtube.com/watch?v=JfJufy7dpO0</t>
  </si>
  <si>
    <t>https://www.youtube.com/watch?v=I6cJ3rQDr3k</t>
  </si>
  <si>
    <t>ZS17</t>
  </si>
  <si>
    <t>Hanuka van ma</t>
  </si>
  <si>
    <t>Hanuka, hanuka, hanuka van ma,
gyúljon ki szívünk mélyén a fény.
Hanuka lángja lobogva égjen,
világítsa be a sötét éjt.
Hanuka, hanuka, hanuka van ma,
gyúljon ki szívünk mélyén a fény.
Trenderli perdül, víg nóta zendül,
szabadság fénye ragyog felénk.</t>
  </si>
  <si>
    <t>Am                     G
Hanuka, hanuka, hanuka van ma,
G                           Am
gyúljon ki szívünk mélyén a fény.
Am     Dm     F       G
Hanuka lángja lobogva égjen,
Am    Dm     G       Am
világítsa be a sötét éjt.
Hanuka, hanuka, hanuka van ma,
gyúljon ki szívünk mélyén a fény.
Trenderli perdül, víg nóta zendül,
szabadság fénye ragyog felénk.</t>
  </si>
  <si>
    <t>https://www.youtube.com/watch?v=LwEfC2YX4ls</t>
  </si>
  <si>
    <t>ZS18</t>
  </si>
  <si>
    <t>Lesana habaa</t>
  </si>
  <si>
    <t>לשנה הבאה</t>
  </si>
  <si>
    <t>Lesáná hábáá birusálájim
Lesáná hábáá birusálájim
Lesáná hábáá birusálájim
Lesáná hábáá birusálájim hábnujá.</t>
  </si>
  <si>
    <t>Em
Lesáná hábáá birusálájim
G
Lesáná hábáá birusálájim
A
Lesáná hábáá birusálájim
A                  G         Em
Lesáná hábáá birusálájim hábnujá.</t>
  </si>
  <si>
    <t>https://www.youtube.com/watch?v=uI8Zzmr_T6g</t>
  </si>
  <si>
    <t>ZS19</t>
  </si>
  <si>
    <t>Má jáfe hájom</t>
  </si>
  <si>
    <t>מה יפה היום</t>
  </si>
  <si>
    <t>Issachar Miron</t>
  </si>
  <si>
    <t>Má jáfe hájom,
sábát sálom.
Sábát, sábát sálom.
Sábát sálom.</t>
  </si>
  <si>
    <t>G       Am
Má jáfe hájom,
C     G
sábát sálom.
G        Am
Sábát, sábát sálom.
C        G
Sábát, sábát sálom.
G        Am
Sábát, sábát sálom.
C      G
Sábát sálom.</t>
  </si>
  <si>
    <t>https://www.youtube.com/watch?v=waj5XnMtH0o</t>
  </si>
  <si>
    <t>ZS20</t>
  </si>
  <si>
    <t>Szimen tov</t>
  </si>
  <si>
    <t>סימן טוב</t>
  </si>
  <si>
    <t>Szimen tov umázel tov, umázel tov uszimen tov,
szimen tov umázel tov, umázel tov uszimen tov,
szimen tov umázel tov, umázel tov uszimen tov jehe lánu.
Jehe lánu, jehe lánu ulekol Jiszráel,
jehe lánu, jehe lánu ulekol Jiszráel!</t>
  </si>
  <si>
    <t>D
Szimen tov umázel tov, umázel tov uszimen tov,
F
szimen tov umázel tov, umázel tov uszimen tov,
G                                             D    C  G
szimen tov umázel tov, umázel tov uszimen tov jehe lánu.
F            B     F B  F         D
Jehe lánu, jehe lánu ulekol Jiszráel,
F            B     F B  F         F
jehe lánu, jehe lánu ulekol Jiszráel!</t>
  </si>
  <si>
    <t>https://www.youtube.com/watch?v=7pdsVkDqEeE</t>
  </si>
  <si>
    <t>ZS21</t>
  </si>
  <si>
    <t>Szól a kakas már</t>
  </si>
  <si>
    <t>Taub Ájzik Jichák</t>
  </si>
  <si>
    <t>Szól a kakas már
majd megvirrad már
zöld erdőben sík mezőben
sétál egy madár
Micsoda madár,
micsoda madár?
kék a lába, zöld a szárnya,
engem oda vár
Várj, madár várj,
te csak mindig várj,
ha az isten nekem rendelt,
tied leszek már
Mikor lesz az már,
mikor lesz az már?
jiboné hamik dosi cion tömalé,
akkor lesz az már
De miért nincs az már,
de miért nincs az már?
Mipné hátoténu golinu méárcénu
Azért nincs az már</t>
  </si>
  <si>
    <t>Dm     A7    Dm
Szól a kakas már
Dm      A7     Dm
majd megvirrad már
Dm      C    B      Gm
zöld erdőben sík mezőben
A7    Gm7    A7
sétál egy madár
Dm   A7   Dm
Micsoda madár,
Dm   A7   Dm
micsoda madár?
Dm    C     B      Gm
kék a lába, zöld a szárnya,
A7    Gm7 A7
engem oda vár
Dm    A7    Dm
Várj, madár várj,
Dm      A7     Dm
te csak mindig várj,
Dm    C     B     Gm
ha az isten nekem rendelt,
A7   Gm7    A7
tied leszek már
Dm    A7      Dm
Mikor lesz az már,
Dm    A7      Dm
mikor lesz az már?
Dm        C       B       Gm
jiboné hamik dosi cion tömálé,
A7    Gm7     A7
akkor lesz az már
Dm       A7       Dm
De miért nincs az már,
Dm       A7       Dm
de miért nincs az már?
Dm         C      B       Gm
Mipné hátoténu golinu méárcénu
A7    Gm7      A7
Azért nincs az már</t>
  </si>
  <si>
    <t>https://www.youtube.com/watch?v=o7sHsjeE5rE</t>
  </si>
  <si>
    <t>ZS22</t>
  </si>
  <si>
    <t>Im HaShem Lo Jivneh Báit</t>
  </si>
  <si>
    <t>אם השם לא יבנה בית</t>
  </si>
  <si>
    <t>Tehilim 127.1</t>
  </si>
  <si>
    <t>Im HaShem Lo Jivneh Báit
Sav Ámlu Bonáv Bo
Im HaShem Lo Jismor Ír
Sav Sakád Shomér
Hinei Hinei Lo Janum
Lo Janum ve Lo Jisan
Lo Janum ve Lo Jisan
Shomér Jiszráél</t>
  </si>
  <si>
    <t>Hm
Im HaShem Lo Jivneh Báit
Em
Sav Ámlu Bonáv Bo
Em
Im HaShem Lo Jismor Ír
    F#m   Hm
Sav Sakád Shomér
Hm
Hinei Hinei Lo Janum
            Em
Lo Janum ve Lo Jisan
            Em
Lo Janum ve Lo Jisan
F#m
Shomér Jiszráél</t>
  </si>
  <si>
    <t>https://www.youtube.com/watch?v=ckVYO9oI8vc</t>
  </si>
  <si>
    <t>ZS23</t>
  </si>
  <si>
    <t>Csiribiri</t>
  </si>
  <si>
    <t>Kseomár: Lechá dodi
Tomru kulchem: Csiri-biri-bom
Kseomár: Likrát kálá
Tomru kulchem: csiri-biri-bom
Lechá dodi – csiri-biri-bom
likrát káláh – csiri-biri-bom
Lecha dodi, likrát kálá
csiri-biri-biri-biri-bom
csiri-bim…</t>
  </si>
  <si>
    <t>id</t>
  </si>
  <si>
    <t>cim</t>
  </si>
  <si>
    <t>szerzo</t>
  </si>
  <si>
    <t>dalszoveg</t>
  </si>
  <si>
    <t>dalszoveg-akkordokkal</t>
  </si>
  <si>
    <t>kategoria</t>
  </si>
  <si>
    <t>szokimondo</t>
  </si>
  <si>
    <t>hossz</t>
  </si>
  <si>
    <t>akkord_hossz</t>
  </si>
  <si>
    <t>sorok</t>
  </si>
  <si>
    <t>@fejlec_bg</t>
  </si>
  <si>
    <t>@szokimondo_bg</t>
  </si>
  <si>
    <t>@illusztracio</t>
  </si>
  <si>
    <t>@sorminta</t>
  </si>
  <si>
    <t>Kategóriák</t>
  </si>
  <si>
    <t>Háttér</t>
  </si>
  <si>
    <t>Illusztráció</t>
  </si>
  <si>
    <t>Sorminta</t>
  </si>
  <si>
    <t>Összes dal:</t>
  </si>
  <si>
    <t>bg1.pdf</t>
  </si>
  <si>
    <t>ill1.pdf</t>
  </si>
  <si>
    <t>patt1.pdf</t>
  </si>
  <si>
    <t>Kész:</t>
  </si>
  <si>
    <t>bg2.pdf</t>
  </si>
  <si>
    <t>ill2.pdf</t>
  </si>
  <si>
    <t>patt2.pdf</t>
  </si>
  <si>
    <t>Hátravan még:</t>
  </si>
  <si>
    <t>bg3.pdf</t>
  </si>
  <si>
    <t>ill3.pdf</t>
  </si>
  <si>
    <t>patt3.pdf</t>
  </si>
  <si>
    <t>Szókimondó</t>
  </si>
  <si>
    <t>szokimondo.pdf</t>
  </si>
  <si>
    <t>bg4.pdf</t>
  </si>
  <si>
    <t>ill4.pdf</t>
  </si>
  <si>
    <t>patt4.pdf</t>
  </si>
  <si>
    <t>Nem szókimondó</t>
  </si>
  <si>
    <t>bg5.pdf</t>
  </si>
  <si>
    <t>ill5.pdf</t>
  </si>
  <si>
    <t>patt5.pdf</t>
  </si>
  <si>
    <t>bg6.pdf</t>
  </si>
  <si>
    <t>ill6.pdf</t>
  </si>
  <si>
    <t>patt6.pdf</t>
  </si>
  <si>
    <t>bg7.pdf</t>
  </si>
  <si>
    <t>ill7.pdf</t>
  </si>
  <si>
    <t>patt7.pdf</t>
  </si>
  <si>
    <t>Variációk</t>
  </si>
  <si>
    <t>Grafika ötletek</t>
  </si>
  <si>
    <t>Megnevezés</t>
  </si>
  <si>
    <t>Formátum</t>
  </si>
  <si>
    <t>Megjegyzés</t>
  </si>
  <si>
    <t>Boritó</t>
  </si>
  <si>
    <t>Nemzetközi dalok</t>
  </si>
  <si>
    <t>Daloskönyv</t>
  </si>
  <si>
    <t>A4 egyoldalas, genotherm 80ug, gyűrűs dosszié</t>
  </si>
  <si>
    <t>középre igazított dalszöveg</t>
  </si>
  <si>
    <t>szemel</t>
  </si>
  <si>
    <t>https://www.freepik.com/premium-vector/set-ancient-alphabet-symbols-hebrew-language_38861826.htm#fromView=search&amp;page=2&amp;position=23&amp;uuid=5bd251a1-a328-45dc-a6c9-4557212cdc91</t>
  </si>
  <si>
    <t>https://www.freepik.com/premium-vector/continuous-line-drawing-fire_48116475.htm#query=line%20art%20flame&amp;position=29&amp;from_view=search&amp;track=ais&amp;uuid=215cdf9e-609d-419a-bc4f-470e9e656491</t>
  </si>
  <si>
    <t>https://www.freepik.com/free-vector/hand-drawn-planet-earth-drawing-illustration_49633673.htm#fromView=search&amp;page=2&amp;position=7&amp;uuid=20a3b564-e55c-4326-bb3e-f25e3485b646</t>
  </si>
  <si>
    <t>https://hu.pinterest.com/pin/321444492128085917/</t>
  </si>
  <si>
    <t>https://www.freepik.com/premium-vector/hanukkah-sketches-collection_6318912.htm#query=line%20art%20jewish&amp;position=23&amp;from_view=search&amp;track=ais&amp;uuid=3027576a-b85c-4f60-a8c3-0027e734d397</t>
  </si>
  <si>
    <t>https://www.freepik.com/free-vector/boho-style-pattern_865733.htm#query=african%20pattern&amp;position=5&amp;from_view=search&amp;track=ais&amp;uuid=abe1eb81-5e62-49f4-a37d-79c9fb64841e</t>
  </si>
  <si>
    <t>Akkordos könyv</t>
  </si>
  <si>
    <t>hazak</t>
  </si>
  <si>
    <t>https://www.shutterstock.com/shutterstock/photos/2246544543/display_1500/stock-vector-star-of-david-in-continuous-line-drawing-style-line-art-of-star-of-david-vector-illustration-2246544543.jpg</t>
  </si>
  <si>
    <t>https://www.freepik.com/free-vector/hand-drawn-drum-illustration_82457390.htm#query=conga%20line%20art&amp;position=0&amp;from_view=search&amp;track=ais&amp;uuid=981886f9-3531-4e49-8846-bb42105ec6b2</t>
  </si>
  <si>
    <t>KIjelző 16:9</t>
  </si>
  <si>
    <t>PDF</t>
  </si>
  <si>
    <t>https://www.freepik.com/free-vector/jewish-religion-icons_1042074.htm#fromView=search&amp;page=2&amp;position=12&amp;uuid=255fe605-9766-431b-94fc-34361b961e9e</t>
  </si>
  <si>
    <t>https://www.shutterstock.com/hu/image-vector/single-continuous-line-drawing-traditional-african-1777876589?irclickid=Qog0k%3ARjbxyPRrBxlP15MXB6UkFSH%3Az9n3grRQ0&amp;irgwc=1&amp;pl=4869764-832036&amp;utm_campaign=Freepik%20Company&amp;utm_content=832036&amp;utm_medium=Affiliate&amp;utm_source=4869764&amp;utm_term=GA1.1.1391194480.1701948526</t>
  </si>
  <si>
    <t>Kijelző 4:3</t>
  </si>
  <si>
    <t xml:space="preserve">Figyelembe kell venni </t>
  </si>
  <si>
    <t>Gyártás</t>
  </si>
  <si>
    <t>Ha kiadvány készül, köszönöm, ha megjelölitek benne a könyvet, mint forrást :)
Lantai Linda</t>
  </si>
  <si>
    <t>Darabszám</t>
  </si>
  <si>
    <t>SIRIM - Zsidó dalok a Lauder Javne iskola válogatásában - ISMN 979-0-801680-12-9</t>
  </si>
  <si>
    <t xml:space="preserve">Kottalámpa </t>
  </si>
  <si>
    <t>10db</t>
  </si>
  <si>
    <t>Genotherm</t>
  </si>
  <si>
    <t>800db</t>
  </si>
  <si>
    <t>Disszié</t>
  </si>
  <si>
    <t>Fedő design</t>
  </si>
  <si>
    <t>4 féle</t>
  </si>
  <si>
    <t>nincs jó helyen az akkord</t>
  </si>
  <si>
    <t>Rossz sortörés</t>
  </si>
  <si>
    <t>Nem jó a szöveg</t>
  </si>
  <si>
    <t>Nem jó a sortörés</t>
  </si>
  <si>
    <t xml:space="preserve">T36 </t>
  </si>
  <si>
    <t>G/B akkord</t>
  </si>
  <si>
    <t>Jó lenne 60 sor alatt</t>
  </si>
  <si>
    <t>Nem jó a felezés</t>
  </si>
  <si>
    <t>Nincs jó helyen az akkord</t>
  </si>
  <si>
    <t>Nincs jó helyen at akkord</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</si>
</sst>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Calibri"/>
      <scheme val="minor"/>
    </font>
    <font>
      <b/>
      <sz val="10.0"/>
      <color theme="1"/>
      <name val="Consolas"/>
    </font>
    <font>
      <sz val="10.0"/>
      <color theme="1"/>
      <name val="Consolas"/>
    </font>
    <font>
      <sz val="11.0"/>
      <color theme="1"/>
      <name val="Consolas"/>
    </font>
    <font>
      <color theme="1"/>
      <name val="Calibri"/>
      <scheme val="minor"/>
    </font>
    <font>
      <u/>
      <color rgb="FF0563C1"/>
    </font>
    <font>
      <u/>
      <color rgb="FF0000FF"/>
    </font>
    <font>
      <u/>
      <color rgb="FF0000FF"/>
    </font>
    <font>
      <u/>
      <color rgb="FF0000FF"/>
    </font>
    <font>
      <sz val="11.0"/>
      <color theme="1"/>
      <name val="Calibri"/>
    </font>
    <font>
      <b/>
      <color theme="1"/>
      <name val="Calibri"/>
      <scheme val="minor"/>
    </font>
    <font/>
    <font>
      <u/>
      <color rgb="FF0000FF"/>
    </font>
    <font>
      <u/>
      <color rgb="FF0000FF"/>
    </font>
    <font>
      <u/>
      <color rgb="FF0000FF"/>
    </font>
    <font>
      <u/>
      <color rgb="FF0000FF"/>
    </font>
    <font>
      <u/>
      <color rgb="FF0000FF"/>
    </font>
    <font>
      <u/>
      <color rgb="FF0000FF"/>
    </font>
    <font>
      <u/>
      <color rgb="FF0000FF"/>
    </font>
    <font>
      <u/>
      <color rgb="FF0000FF"/>
    </font>
  </fonts>
  <fills count="20">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s>
  <borders count="25">
    <border/>
    <border>
      <left style="thin">
        <color rgb="FF000000"/>
      </left>
      <right style="thin">
        <color rgb="FF000000"/>
      </right>
      <top style="thin">
        <color rgb="FF000000"/>
      </top>
      <bottom style="thin">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ttom style="thin">
        <color rgb="FF000000"/>
      </bottom>
    </border>
    <border>
      <bottom style="thin">
        <color rgb="FF000000"/>
      </bottom>
    </border>
    <border>
      <right style="thick">
        <color rgb="FF000000"/>
      </right>
      <bottom style="thin">
        <color rgb="FF000000"/>
      </bottom>
    </border>
    <border>
      <left style="thick">
        <color rgb="FF000000"/>
      </left>
      <top style="thin">
        <color rgb="FF000000"/>
      </top>
      <bottom style="thin">
        <color rgb="FF000000"/>
      </bottom>
    </border>
    <border>
      <top style="thin">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1"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1" fillId="0" fontId="3" numFmtId="0" xfId="0" applyAlignment="1" applyBorder="1" applyFont="1">
      <alignment horizontal="left" readingOrder="0" shrinkToFit="0" vertical="center" wrapText="1"/>
    </xf>
    <xf borderId="1" fillId="0" fontId="3" numFmtId="0" xfId="0" applyAlignment="1" applyBorder="1" applyFont="1">
      <alignment horizontal="left" readingOrder="0" vertical="top"/>
    </xf>
    <xf borderId="1" fillId="0" fontId="3" numFmtId="0" xfId="0" applyAlignment="1" applyBorder="1" applyFont="1">
      <alignment horizontal="center" vertical="center"/>
    </xf>
    <xf borderId="1" fillId="0" fontId="4" numFmtId="0" xfId="0" applyBorder="1" applyFont="1"/>
    <xf borderId="0" fillId="0" fontId="5" numFmtId="0" xfId="0" applyAlignment="1" applyFont="1">
      <alignment readingOrder="0"/>
    </xf>
    <xf borderId="0" fillId="0" fontId="4" numFmtId="0" xfId="0" applyFont="1"/>
    <xf borderId="1" fillId="0" fontId="3" numFmtId="0" xfId="0" applyAlignment="1" applyBorder="1" applyFont="1">
      <alignment horizontal="left" shrinkToFit="0" vertical="center" wrapText="1"/>
    </xf>
    <xf borderId="0" fillId="0" fontId="6" numFmtId="0" xfId="0" applyAlignment="1" applyFont="1">
      <alignment readingOrder="0"/>
    </xf>
    <xf borderId="1" fillId="0" fontId="3" numFmtId="0" xfId="0" applyAlignment="1" applyBorder="1" applyFont="1">
      <alignment horizontal="left" readingOrder="0" vertical="center"/>
    </xf>
    <xf borderId="0" fillId="0" fontId="4" numFmtId="0" xfId="0" applyAlignment="1" applyFont="1">
      <alignment readingOrder="0"/>
    </xf>
    <xf borderId="1" fillId="0" fontId="3" numFmtId="0" xfId="0" applyAlignment="1" applyBorder="1" applyFont="1">
      <alignment horizontal="left" readingOrder="0" shrinkToFit="0" vertical="top" wrapText="1"/>
    </xf>
    <xf borderId="0" fillId="0" fontId="7" numFmtId="0" xfId="0" applyAlignment="1" applyFont="1">
      <alignment readingOrder="0" shrinkToFit="0" wrapText="0"/>
    </xf>
    <xf borderId="0" fillId="0" fontId="4" numFmtId="0" xfId="0" applyAlignment="1" applyFont="1">
      <alignment readingOrder="0" shrinkToFit="0" wrapText="0"/>
    </xf>
    <xf quotePrefix="1" borderId="1" fillId="0" fontId="3" numFmtId="0" xfId="0" applyAlignment="1" applyBorder="1" applyFont="1">
      <alignment horizontal="center" readingOrder="0" vertical="center"/>
    </xf>
    <xf borderId="1" fillId="0" fontId="4" numFmtId="0" xfId="0" applyAlignment="1" applyBorder="1" applyFont="1">
      <alignment readingOrder="0"/>
    </xf>
    <xf borderId="0" fillId="0" fontId="4" numFmtId="0" xfId="0" applyFont="1"/>
    <xf borderId="0" fillId="0" fontId="4" numFmtId="0" xfId="0" applyAlignment="1" applyFont="1">
      <alignment shrinkToFit="0" wrapText="0"/>
    </xf>
    <xf borderId="1" fillId="0" fontId="3" numFmtId="0" xfId="0" applyAlignment="1" applyBorder="1" applyFont="1">
      <alignment horizontal="left" shrinkToFit="0" vertical="top" wrapText="1"/>
    </xf>
    <xf borderId="1" fillId="2" fontId="3" numFmtId="0" xfId="0" applyAlignment="1" applyBorder="1" applyFill="1" applyFont="1">
      <alignment horizontal="left" readingOrder="0" shrinkToFit="0" vertical="center" wrapText="1"/>
    </xf>
    <xf borderId="0" fillId="0" fontId="2" numFmtId="0" xfId="0" applyAlignment="1" applyFont="1">
      <alignment horizontal="center" readingOrder="0" vertical="center"/>
    </xf>
    <xf borderId="0" fillId="0" fontId="4" numFmtId="0" xfId="0" applyAlignment="1" applyFont="1">
      <alignment shrinkToFit="0" wrapText="0"/>
    </xf>
    <xf borderId="0" fillId="0" fontId="8" numFmtId="0" xfId="0" applyAlignment="1" applyFont="1">
      <alignment shrinkToFit="0" wrapText="0"/>
    </xf>
    <xf borderId="0" fillId="0" fontId="9" numFmtId="0" xfId="0" applyAlignment="1" applyFont="1">
      <alignment horizontal="center" vertical="center"/>
    </xf>
    <xf borderId="0" fillId="0" fontId="3" numFmtId="0" xfId="0" applyAlignment="1" applyFont="1">
      <alignment horizontal="right" vertical="center"/>
    </xf>
    <xf borderId="0" fillId="0" fontId="3" numFmtId="0" xfId="0" applyAlignment="1" applyFont="1">
      <alignment horizontal="center" vertical="center"/>
    </xf>
    <xf borderId="0" fillId="0" fontId="4" numFmtId="0" xfId="0" applyAlignment="1" applyFont="1">
      <alignment shrinkToFit="0" vertical="center" wrapText="0"/>
    </xf>
    <xf borderId="2" fillId="3" fontId="10" numFmtId="0" xfId="0" applyAlignment="1" applyBorder="1" applyFill="1" applyFont="1">
      <alignment horizontal="center" readingOrder="0" shrinkToFit="0" vertical="center" wrapText="0"/>
    </xf>
    <xf borderId="3" fillId="0" fontId="11" numFmtId="0" xfId="0" applyBorder="1" applyFont="1"/>
    <xf borderId="4" fillId="0" fontId="11" numFmtId="0" xfId="0" applyBorder="1" applyFont="1"/>
    <xf borderId="5" fillId="4" fontId="10" numFmtId="0" xfId="0" applyAlignment="1" applyBorder="1" applyFill="1" applyFont="1">
      <alignment horizontal="center" readingOrder="0" shrinkToFit="0" wrapText="0"/>
    </xf>
    <xf borderId="6" fillId="5" fontId="10" numFmtId="0" xfId="0" applyAlignment="1" applyBorder="1" applyFill="1" applyFont="1">
      <alignment horizontal="center" readingOrder="0"/>
    </xf>
    <xf borderId="7" fillId="6" fontId="10" numFmtId="0" xfId="0" applyAlignment="1" applyBorder="1" applyFill="1" applyFont="1">
      <alignment horizontal="center" readingOrder="0"/>
    </xf>
    <xf borderId="6" fillId="6" fontId="10" numFmtId="0" xfId="0" applyAlignment="1" applyBorder="1" applyFont="1">
      <alignment horizontal="center" readingOrder="0"/>
    </xf>
    <xf borderId="6" fillId="7" fontId="10" numFmtId="0" xfId="0" applyAlignment="1" applyBorder="1" applyFill="1" applyFont="1">
      <alignment horizontal="center"/>
    </xf>
    <xf borderId="6" fillId="8" fontId="10" numFmtId="0" xfId="0" applyAlignment="1" applyBorder="1" applyFill="1" applyFont="1">
      <alignment horizontal="center" readingOrder="0"/>
    </xf>
    <xf borderId="6" fillId="9" fontId="10" numFmtId="0" xfId="0" applyAlignment="1" applyBorder="1" applyFill="1" applyFont="1">
      <alignment horizontal="center" readingOrder="0"/>
    </xf>
    <xf borderId="6" fillId="10" fontId="10" numFmtId="0" xfId="0" applyAlignment="1" applyBorder="1" applyFill="1" applyFont="1">
      <alignment horizontal="center" readingOrder="0"/>
    </xf>
    <xf borderId="7" fillId="11" fontId="10" numFmtId="0" xfId="0" applyAlignment="1" applyBorder="1" applyFill="1" applyFont="1">
      <alignment horizontal="center" readingOrder="0"/>
    </xf>
    <xf borderId="8" fillId="12" fontId="4" numFmtId="0" xfId="0" applyBorder="1" applyFill="1" applyFont="1"/>
    <xf borderId="9" fillId="13" fontId="4" numFmtId="0" xfId="0" applyBorder="1" applyFill="1" applyFont="1"/>
    <xf borderId="10" fillId="14" fontId="4" numFmtId="0" xfId="0" applyBorder="1" applyFill="1" applyFont="1"/>
    <xf borderId="9" fillId="13" fontId="4" numFmtId="0" xfId="0" applyAlignment="1" applyBorder="1" applyFont="1">
      <alignment readingOrder="0"/>
    </xf>
    <xf borderId="9" fillId="14" fontId="12" numFmtId="0" xfId="0" applyAlignment="1" applyBorder="1" applyFont="1">
      <alignment readingOrder="0"/>
    </xf>
    <xf borderId="9" fillId="15" fontId="13" numFmtId="0" xfId="0" applyAlignment="1" applyBorder="1" applyFill="1" applyFont="1">
      <alignment readingOrder="0" shrinkToFit="0" wrapText="0"/>
    </xf>
    <xf borderId="9" fillId="16" fontId="14" numFmtId="0" xfId="0" applyAlignment="1" applyBorder="1" applyFill="1" applyFont="1">
      <alignment readingOrder="0"/>
    </xf>
    <xf borderId="9" fillId="17" fontId="15" numFmtId="0" xfId="0" applyAlignment="1" applyBorder="1" applyFill="1" applyFont="1">
      <alignment readingOrder="0" shrinkToFit="0" wrapText="0"/>
    </xf>
    <xf borderId="9" fillId="18" fontId="16" numFmtId="0" xfId="0" applyAlignment="1" applyBorder="1" applyFill="1" applyFont="1">
      <alignment readingOrder="0" shrinkToFit="0" wrapText="0"/>
    </xf>
    <xf borderId="10" fillId="19" fontId="17" numFmtId="0" xfId="0" applyAlignment="1" applyBorder="1" applyFill="1" applyFont="1">
      <alignment readingOrder="0" shrinkToFit="0" wrapText="0"/>
    </xf>
    <xf borderId="11" fillId="12" fontId="4" numFmtId="0" xfId="0" applyBorder="1" applyFont="1"/>
    <xf borderId="1" fillId="13" fontId="4" numFmtId="0" xfId="0" applyBorder="1" applyFont="1"/>
    <xf borderId="12" fillId="14" fontId="4" numFmtId="0" xfId="0" applyBorder="1" applyFont="1"/>
    <xf borderId="1" fillId="13" fontId="4" numFmtId="0" xfId="0" applyAlignment="1" applyBorder="1" applyFont="1">
      <alignment readingOrder="0"/>
    </xf>
    <xf borderId="1" fillId="14" fontId="4" numFmtId="0" xfId="0" applyBorder="1" applyFont="1"/>
    <xf borderId="1" fillId="15" fontId="4" numFmtId="0" xfId="0" applyBorder="1" applyFont="1"/>
    <xf borderId="1" fillId="16" fontId="4" numFmtId="0" xfId="0" applyBorder="1" applyFont="1"/>
    <xf borderId="1" fillId="17" fontId="4" numFmtId="0" xfId="0" applyAlignment="1" applyBorder="1" applyFont="1">
      <alignment shrinkToFit="0" wrapText="0"/>
    </xf>
    <xf borderId="1" fillId="18" fontId="18" numFmtId="0" xfId="0" applyAlignment="1" applyBorder="1" applyFont="1">
      <alignment readingOrder="0" shrinkToFit="0" wrapText="0"/>
    </xf>
    <xf borderId="12" fillId="19" fontId="19" numFmtId="0" xfId="0" applyAlignment="1" applyBorder="1" applyFont="1">
      <alignment readingOrder="0" shrinkToFit="0" wrapText="0"/>
    </xf>
    <xf borderId="11" fillId="12" fontId="4" numFmtId="0" xfId="0" applyAlignment="1" applyBorder="1" applyFont="1">
      <alignment shrinkToFit="0" wrapText="0"/>
    </xf>
    <xf borderId="1" fillId="13" fontId="4" numFmtId="0" xfId="0" applyAlignment="1" applyBorder="1" applyFont="1">
      <alignment shrinkToFit="0" wrapText="0"/>
    </xf>
    <xf borderId="12" fillId="14" fontId="4" numFmtId="0" xfId="0" applyAlignment="1" applyBorder="1" applyFont="1">
      <alignment shrinkToFit="0" wrapText="0"/>
    </xf>
    <xf borderId="1" fillId="14" fontId="4" numFmtId="0" xfId="0" applyAlignment="1" applyBorder="1" applyFont="1">
      <alignment shrinkToFit="0" wrapText="0"/>
    </xf>
    <xf borderId="1" fillId="15" fontId="4" numFmtId="0" xfId="0" applyAlignment="1" applyBorder="1" applyFont="1">
      <alignment shrinkToFit="0" wrapText="0"/>
    </xf>
    <xf borderId="1" fillId="16" fontId="4" numFmtId="0" xfId="0" applyAlignment="1" applyBorder="1" applyFont="1">
      <alignment shrinkToFit="0" wrapText="0"/>
    </xf>
    <xf borderId="13" fillId="12" fontId="4" numFmtId="0" xfId="0" applyAlignment="1" applyBorder="1" applyFont="1">
      <alignment shrinkToFit="0" wrapText="0"/>
    </xf>
    <xf borderId="14" fillId="13" fontId="4" numFmtId="0" xfId="0" applyAlignment="1" applyBorder="1" applyFont="1">
      <alignment shrinkToFit="0" wrapText="0"/>
    </xf>
    <xf borderId="15" fillId="14" fontId="4" numFmtId="0" xfId="0" applyAlignment="1" applyBorder="1" applyFont="1">
      <alignment shrinkToFit="0" wrapText="0"/>
    </xf>
    <xf borderId="14" fillId="14" fontId="4" numFmtId="0" xfId="0" applyAlignment="1" applyBorder="1" applyFont="1">
      <alignment shrinkToFit="0" wrapText="0"/>
    </xf>
    <xf borderId="14" fillId="15" fontId="4" numFmtId="0" xfId="0" applyAlignment="1" applyBorder="1" applyFont="1">
      <alignment shrinkToFit="0" wrapText="0"/>
    </xf>
    <xf borderId="14" fillId="16" fontId="4" numFmtId="0" xfId="0" applyAlignment="1" applyBorder="1" applyFont="1">
      <alignment shrinkToFit="0" wrapText="0"/>
    </xf>
    <xf borderId="14" fillId="17" fontId="4" numFmtId="0" xfId="0" applyAlignment="1" applyBorder="1" applyFont="1">
      <alignment shrinkToFit="0" wrapText="0"/>
    </xf>
    <xf borderId="14" fillId="18" fontId="4" numFmtId="0" xfId="0" applyAlignment="1" applyBorder="1" applyFont="1">
      <alignment shrinkToFit="0" wrapText="0"/>
    </xf>
    <xf borderId="15" fillId="19" fontId="4" numFmtId="0" xfId="0" applyAlignment="1" applyBorder="1" applyFont="1">
      <alignment shrinkToFit="0" wrapText="0"/>
    </xf>
    <xf borderId="16" fillId="12" fontId="4" numFmtId="0" xfId="0" applyAlignment="1" applyBorder="1" applyFont="1">
      <alignment readingOrder="0"/>
    </xf>
    <xf borderId="17" fillId="0" fontId="11" numFmtId="0" xfId="0" applyBorder="1" applyFont="1"/>
    <xf borderId="18" fillId="0" fontId="11" numFmtId="0" xfId="0" applyBorder="1" applyFont="1"/>
    <xf borderId="5" fillId="5" fontId="10" numFmtId="0" xfId="0" applyAlignment="1" applyBorder="1" applyFont="1">
      <alignment horizontal="center" readingOrder="0" shrinkToFit="0" wrapText="0"/>
    </xf>
    <xf borderId="19" fillId="12" fontId="4" numFmtId="0" xfId="0" applyAlignment="1" applyBorder="1" applyFont="1">
      <alignment readingOrder="0"/>
    </xf>
    <xf borderId="20" fillId="0" fontId="11" numFmtId="0" xfId="0" applyBorder="1" applyFont="1"/>
    <xf borderId="21" fillId="0" fontId="11" numFmtId="0" xfId="0" applyBorder="1" applyFont="1"/>
    <xf borderId="8" fillId="13" fontId="4" numFmtId="0" xfId="0" applyBorder="1" applyFont="1"/>
    <xf borderId="11" fillId="13" fontId="4" numFmtId="0" xfId="0" applyBorder="1" applyFont="1"/>
    <xf borderId="11" fillId="13" fontId="4" numFmtId="0" xfId="0" applyAlignment="1" applyBorder="1" applyFont="1">
      <alignment shrinkToFit="0" wrapText="0"/>
    </xf>
    <xf borderId="13" fillId="13" fontId="4" numFmtId="0" xfId="0" applyAlignment="1" applyBorder="1" applyFont="1">
      <alignment shrinkToFit="0" wrapText="0"/>
    </xf>
    <xf borderId="22" fillId="12" fontId="4" numFmtId="0" xfId="0" applyAlignment="1" applyBorder="1" applyFont="1">
      <alignment readingOrder="0"/>
    </xf>
    <xf borderId="23" fillId="0" fontId="11" numFmtId="0" xfId="0" applyBorder="1" applyFont="1"/>
    <xf borderId="24" fillId="0" fontId="11" numFmtId="0" xfId="0" applyBorder="1" applyFont="1"/>
  </cellXfs>
  <cellStyles count="1">
    <cellStyle xfId="0" name="Normal" builtinId="0"/>
  </cellStyles>
  <dxfs count="3">
    <dxf>
      <font/>
      <fill>
        <patternFill patternType="solid">
          <fgColor rgb="FFFBE4D5"/>
          <bgColor rgb="FFFBE4D5"/>
        </patternFill>
      </fill>
      <border/>
    </dxf>
    <dxf>
      <font/>
      <fill>
        <patternFill patternType="solid">
          <fgColor rgb="FFE2EFD9"/>
          <bgColor rgb="FFE2EFD9"/>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youtube.com/watch?v=8CCTiQmK5t4" TargetMode="External"/><Relationship Id="rId190" Type="http://schemas.openxmlformats.org/officeDocument/2006/relationships/hyperlink" Target="https://www.youtube.com/watch?v=GnW6BIBFyME" TargetMode="External"/><Relationship Id="rId42" Type="http://schemas.openxmlformats.org/officeDocument/2006/relationships/hyperlink" Target="https://www.youtube.com/watch?v=A1dkZrpZgjY" TargetMode="External"/><Relationship Id="rId41" Type="http://schemas.openxmlformats.org/officeDocument/2006/relationships/hyperlink" Target="https://www.youtube.com/watch?v=0aUav1lx3rA" TargetMode="External"/><Relationship Id="rId44" Type="http://schemas.openxmlformats.org/officeDocument/2006/relationships/hyperlink" Target="https://www.youtube.com/watch?v=-LT5ZJGj5QA" TargetMode="External"/><Relationship Id="rId194" Type="http://schemas.openxmlformats.org/officeDocument/2006/relationships/hyperlink" Target="https://www.youtube.com/watch?v=y2yTI2HfMwg" TargetMode="External"/><Relationship Id="rId43" Type="http://schemas.openxmlformats.org/officeDocument/2006/relationships/hyperlink" Target="https://www.youtube.com/watch?v=-LT5ZJGj5QA" TargetMode="External"/><Relationship Id="rId193" Type="http://schemas.openxmlformats.org/officeDocument/2006/relationships/hyperlink" Target="https://www.youtube.com/watch?v=a1AkJgIT15k" TargetMode="External"/><Relationship Id="rId46" Type="http://schemas.openxmlformats.org/officeDocument/2006/relationships/hyperlink" Target="https://www.youtube.com/watch?v=3P0COo6jSlY" TargetMode="External"/><Relationship Id="rId192" Type="http://schemas.openxmlformats.org/officeDocument/2006/relationships/hyperlink" Target="https://www.youtube.com/watch?v=HvhCfVYB_JA" TargetMode="External"/><Relationship Id="rId45" Type="http://schemas.openxmlformats.org/officeDocument/2006/relationships/hyperlink" Target="https://www.youtube.com/watch?v=FkLQrED71dU" TargetMode="External"/><Relationship Id="rId191" Type="http://schemas.openxmlformats.org/officeDocument/2006/relationships/hyperlink" Target="https://www.youtube.com/watch?v=TfNzil_7wrU" TargetMode="External"/><Relationship Id="rId48" Type="http://schemas.openxmlformats.org/officeDocument/2006/relationships/hyperlink" Target="https://www.youtube.com/watch?v=u1ZvPSpLxCg" TargetMode="External"/><Relationship Id="rId187" Type="http://schemas.openxmlformats.org/officeDocument/2006/relationships/hyperlink" Target="https://www.youtube.com/watch?v=pnRlWRaizZk" TargetMode="External"/><Relationship Id="rId47" Type="http://schemas.openxmlformats.org/officeDocument/2006/relationships/hyperlink" Target="https://www.youtube.com/watch?v=u1ZvPSpLxCg" TargetMode="External"/><Relationship Id="rId186" Type="http://schemas.openxmlformats.org/officeDocument/2006/relationships/hyperlink" Target="https://www.youtube.com/watch?v=ya3amChrev0" TargetMode="External"/><Relationship Id="rId185" Type="http://schemas.openxmlformats.org/officeDocument/2006/relationships/hyperlink" Target="https://www.youtube.com/watch?v=YL6ya7FITz8" TargetMode="External"/><Relationship Id="rId49" Type="http://schemas.openxmlformats.org/officeDocument/2006/relationships/hyperlink" Target="https://www.youtube.com/watch?v=N4bFqW_eu2I" TargetMode="External"/><Relationship Id="rId184" Type="http://schemas.openxmlformats.org/officeDocument/2006/relationships/hyperlink" Target="https://www.youtube.com/watch?v=A1dkZrpZgjY" TargetMode="External"/><Relationship Id="rId189" Type="http://schemas.openxmlformats.org/officeDocument/2006/relationships/hyperlink" Target="https://www.youtube.com/watch?v=_HKFnV9oSyM" TargetMode="External"/><Relationship Id="rId188" Type="http://schemas.openxmlformats.org/officeDocument/2006/relationships/hyperlink" Target="https://www.youtube.com/watch?v=pnRlWRaizZk" TargetMode="External"/><Relationship Id="rId31" Type="http://schemas.openxmlformats.org/officeDocument/2006/relationships/hyperlink" Target="https://www.youtube.com/watch?v=wCQfkEkePx8" TargetMode="External"/><Relationship Id="rId30" Type="http://schemas.openxmlformats.org/officeDocument/2006/relationships/hyperlink" Target="https://www.youtube.com/watch?v=NrgmdOz227I" TargetMode="External"/><Relationship Id="rId33" Type="http://schemas.openxmlformats.org/officeDocument/2006/relationships/hyperlink" Target="https://www.youtube.com/watch?v=wCQfkEkePx8" TargetMode="External"/><Relationship Id="rId183" Type="http://schemas.openxmlformats.org/officeDocument/2006/relationships/hyperlink" Target="https://www.youtube.com/watch?v=Ugd7vTIwH74" TargetMode="External"/><Relationship Id="rId32" Type="http://schemas.openxmlformats.org/officeDocument/2006/relationships/hyperlink" Target="https://www.youtube.com/watch?v=QzmbR-oQA70" TargetMode="External"/><Relationship Id="rId182" Type="http://schemas.openxmlformats.org/officeDocument/2006/relationships/hyperlink" Target="https://www.youtube.com/watch?v=RMFR9ZJZdrs" TargetMode="External"/><Relationship Id="rId35" Type="http://schemas.openxmlformats.org/officeDocument/2006/relationships/hyperlink" Target="https://www.youtube.com/watch?v=k04tX2fvh0o" TargetMode="External"/><Relationship Id="rId181" Type="http://schemas.openxmlformats.org/officeDocument/2006/relationships/hyperlink" Target="https://www.youtube.com/watch?v=bkDgNkYmKWA" TargetMode="External"/><Relationship Id="rId34" Type="http://schemas.openxmlformats.org/officeDocument/2006/relationships/hyperlink" Target="https://www.youtube.com/watch?v=QzmbR-oQA70" TargetMode="External"/><Relationship Id="rId180" Type="http://schemas.openxmlformats.org/officeDocument/2006/relationships/hyperlink" Target="https://www.youtube.com/watch?v=0fm-aKRRCm0" TargetMode="External"/><Relationship Id="rId37" Type="http://schemas.openxmlformats.org/officeDocument/2006/relationships/hyperlink" Target="https://www.youtube.com/watch?v=qGyPuey-1Jw" TargetMode="External"/><Relationship Id="rId176" Type="http://schemas.openxmlformats.org/officeDocument/2006/relationships/hyperlink" Target="https://www.youtube.com/watch?v=BuJBNKVqQzs" TargetMode="External"/><Relationship Id="rId36" Type="http://schemas.openxmlformats.org/officeDocument/2006/relationships/hyperlink" Target="https://www.youtube.com/watch?v=UcCNj3q79Ic" TargetMode="External"/><Relationship Id="rId175" Type="http://schemas.openxmlformats.org/officeDocument/2006/relationships/hyperlink" Target="https://www.youtube.com/watch?v=6MVoEHFwqmw" TargetMode="External"/><Relationship Id="rId39" Type="http://schemas.openxmlformats.org/officeDocument/2006/relationships/hyperlink" Target="https://www.youtube.com/watch?v=V1bFr2SWP1I" TargetMode="External"/><Relationship Id="rId174" Type="http://schemas.openxmlformats.org/officeDocument/2006/relationships/hyperlink" Target="https://www.youtube.com/watch?v=0bx7blXygrc" TargetMode="External"/><Relationship Id="rId38" Type="http://schemas.openxmlformats.org/officeDocument/2006/relationships/hyperlink" Target="https://www.youtube.com/watch?v=nMOyOlmBYCU" TargetMode="External"/><Relationship Id="rId173" Type="http://schemas.openxmlformats.org/officeDocument/2006/relationships/hyperlink" Target="https://www.youtube.com/watch?v=zexIfl7h88Q" TargetMode="External"/><Relationship Id="rId179" Type="http://schemas.openxmlformats.org/officeDocument/2006/relationships/hyperlink" Target="https://www.youtube.com/watch?v=TseVKQWTHZo" TargetMode="External"/><Relationship Id="rId178" Type="http://schemas.openxmlformats.org/officeDocument/2006/relationships/hyperlink" Target="https://www.youtube.com/watch?v=G-i-oYHYBT0" TargetMode="External"/><Relationship Id="rId177" Type="http://schemas.openxmlformats.org/officeDocument/2006/relationships/hyperlink" Target="https://www.youtube.com/watch?v=6MVoEHFwqmw" TargetMode="External"/><Relationship Id="rId20" Type="http://schemas.openxmlformats.org/officeDocument/2006/relationships/hyperlink" Target="https://www.youtube.com/watch?v=6eAKJld5fvA" TargetMode="External"/><Relationship Id="rId22" Type="http://schemas.openxmlformats.org/officeDocument/2006/relationships/hyperlink" Target="https://www.youtube.com/watch?v=Q2AGR2Ny8cU" TargetMode="External"/><Relationship Id="rId21" Type="http://schemas.openxmlformats.org/officeDocument/2006/relationships/hyperlink" Target="https://www.youtube.com/watch?v=I-xbnpT6y9E" TargetMode="External"/><Relationship Id="rId24" Type="http://schemas.openxmlformats.org/officeDocument/2006/relationships/hyperlink" Target="https://www.youtube.com/watch?v=SK2RqH52-QM" TargetMode="External"/><Relationship Id="rId23" Type="http://schemas.openxmlformats.org/officeDocument/2006/relationships/hyperlink" Target="https://www.youtube.com/watch?v=DoZz5cJLEO8" TargetMode="External"/><Relationship Id="rId26" Type="http://schemas.openxmlformats.org/officeDocument/2006/relationships/hyperlink" Target="https://www.youtube.com/watch?v=egCy1KoE1Ss" TargetMode="External"/><Relationship Id="rId25" Type="http://schemas.openxmlformats.org/officeDocument/2006/relationships/hyperlink" Target="https://www.youtube.com/watch?v=CGj85pVzRJs&amp;pp=ygUJTGV0IEl0IEJl" TargetMode="External"/><Relationship Id="rId28" Type="http://schemas.openxmlformats.org/officeDocument/2006/relationships/hyperlink" Target="https://www.youtube.com/watch?v=m2uTFF_3MaA" TargetMode="External"/><Relationship Id="rId27" Type="http://schemas.openxmlformats.org/officeDocument/2006/relationships/hyperlink" Target="https://www.youtube.com/watch?v=m2uTFF_3MaA" TargetMode="External"/><Relationship Id="rId29" Type="http://schemas.openxmlformats.org/officeDocument/2006/relationships/hyperlink" Target="https://www.youtube.com/watch?v=wXTJBr9tt8Q&amp;pp=ygUKWWVzdGVyZGF5IA%3D%3D" TargetMode="External"/><Relationship Id="rId11" Type="http://schemas.openxmlformats.org/officeDocument/2006/relationships/hyperlink" Target="https://www.youtube.com/watch?v=ehnKHhJ26pQ" TargetMode="External"/><Relationship Id="rId10" Type="http://schemas.openxmlformats.org/officeDocument/2006/relationships/hyperlink" Target="https://www.youtube.com/watch?v=rJNaEJ24JCc" TargetMode="External"/><Relationship Id="rId13" Type="http://schemas.openxmlformats.org/officeDocument/2006/relationships/hyperlink" Target="https://www.youtube.com/watch?v=A4Ikm1SxBlU" TargetMode="External"/><Relationship Id="rId12" Type="http://schemas.openxmlformats.org/officeDocument/2006/relationships/hyperlink" Target="https://www.youtube.com/watch?v=NSx3DBqA8UA" TargetMode="External"/><Relationship Id="rId15" Type="http://schemas.openxmlformats.org/officeDocument/2006/relationships/hyperlink" Target="https://www.youtube.com/watch?v=RPOuvkjByEA" TargetMode="External"/><Relationship Id="rId198" Type="http://schemas.openxmlformats.org/officeDocument/2006/relationships/hyperlink" Target="https://www.youtube.com/watch?v=HrpuISwcQJ4" TargetMode="External"/><Relationship Id="rId14" Type="http://schemas.openxmlformats.org/officeDocument/2006/relationships/hyperlink" Target="https://www.youtube.com/watch?v=Va0n1X9A_r8" TargetMode="External"/><Relationship Id="rId197" Type="http://schemas.openxmlformats.org/officeDocument/2006/relationships/hyperlink" Target="https://www.youtube.com/watch?v=g1aonhGogcc" TargetMode="External"/><Relationship Id="rId17" Type="http://schemas.openxmlformats.org/officeDocument/2006/relationships/hyperlink" Target="https://www.youtube.com/watch?v=YkUR610lCiA" TargetMode="External"/><Relationship Id="rId196" Type="http://schemas.openxmlformats.org/officeDocument/2006/relationships/hyperlink" Target="https://www.youtube.com/watch?v=wh8YrVzD5t4" TargetMode="External"/><Relationship Id="rId16" Type="http://schemas.openxmlformats.org/officeDocument/2006/relationships/hyperlink" Target="https://www.youtube.com/watch?v=i4HViPVymlo" TargetMode="External"/><Relationship Id="rId195" Type="http://schemas.openxmlformats.org/officeDocument/2006/relationships/hyperlink" Target="https://www.youtube.com/watch?v=bbF7VVsKYIw" TargetMode="External"/><Relationship Id="rId19" Type="http://schemas.openxmlformats.org/officeDocument/2006/relationships/hyperlink" Target="https://www.youtube.com/watch?v=u_27W2xuo_M" TargetMode="External"/><Relationship Id="rId18" Type="http://schemas.openxmlformats.org/officeDocument/2006/relationships/hyperlink" Target="https://www.youtube.com/watch?v=cm0QEnSh9JU" TargetMode="External"/><Relationship Id="rId199" Type="http://schemas.openxmlformats.org/officeDocument/2006/relationships/hyperlink" Target="https://www.youtube.com/watch?v=HE4aAQCghGs" TargetMode="External"/><Relationship Id="rId84" Type="http://schemas.openxmlformats.org/officeDocument/2006/relationships/hyperlink" Target="https://www.youtube.com/watch?v=WbKQn5wy3RI" TargetMode="External"/><Relationship Id="rId83" Type="http://schemas.openxmlformats.org/officeDocument/2006/relationships/hyperlink" Target="https://www.youtube.com/watch?v=cnilNaXlmoM" TargetMode="External"/><Relationship Id="rId86" Type="http://schemas.openxmlformats.org/officeDocument/2006/relationships/hyperlink" Target="https://www.youtube.com/watch?v=nAw9q5vLiak" TargetMode="External"/><Relationship Id="rId85" Type="http://schemas.openxmlformats.org/officeDocument/2006/relationships/hyperlink" Target="https://www.youtube.com/watch?v=cLZs2oC3MBE" TargetMode="External"/><Relationship Id="rId88" Type="http://schemas.openxmlformats.org/officeDocument/2006/relationships/hyperlink" Target="https://www.youtube.com/watch?v=a9MUphJg09E" TargetMode="External"/><Relationship Id="rId150" Type="http://schemas.openxmlformats.org/officeDocument/2006/relationships/hyperlink" Target="https://www.youtube.com/watch?v=w3nQS3SDRnE" TargetMode="External"/><Relationship Id="rId271" Type="http://schemas.openxmlformats.org/officeDocument/2006/relationships/drawing" Target="../drawings/drawing1.xml"/><Relationship Id="rId87" Type="http://schemas.openxmlformats.org/officeDocument/2006/relationships/hyperlink" Target="https://www.youtube.com/watch?v=KkdWzfgclLk" TargetMode="External"/><Relationship Id="rId270" Type="http://schemas.openxmlformats.org/officeDocument/2006/relationships/hyperlink" Target="https://www.youtube.com/watch?v=ckVYO9oI8vc" TargetMode="External"/><Relationship Id="rId89" Type="http://schemas.openxmlformats.org/officeDocument/2006/relationships/hyperlink" Target="https://www.youtube.com/watch?v=DKXfvfZ8oFM" TargetMode="External"/><Relationship Id="rId80" Type="http://schemas.openxmlformats.org/officeDocument/2006/relationships/hyperlink" Target="https://www.youtube.com/watch?v=uZ8y1Dst8Is" TargetMode="External"/><Relationship Id="rId82" Type="http://schemas.openxmlformats.org/officeDocument/2006/relationships/hyperlink" Target="https://www.youtube.com/watch?v=pgEPBpcRx0Y" TargetMode="External"/><Relationship Id="rId81" Type="http://schemas.openxmlformats.org/officeDocument/2006/relationships/hyperlink" Target="https://www.youtube.com/watch?v=ZQaMSGPvXaQ" TargetMode="External"/><Relationship Id="rId1" Type="http://schemas.openxmlformats.org/officeDocument/2006/relationships/hyperlink" Target="https://www.youtube.com/watch?v=-oWj-ddDr_E" TargetMode="External"/><Relationship Id="rId2" Type="http://schemas.openxmlformats.org/officeDocument/2006/relationships/hyperlink" Target="https://www.youtube.com/watch?v=-oWj-ddDr_E" TargetMode="External"/><Relationship Id="rId3" Type="http://schemas.openxmlformats.org/officeDocument/2006/relationships/hyperlink" Target="https://www.youtube.com/watch?v=2wfvdyQqRaA" TargetMode="External"/><Relationship Id="rId149" Type="http://schemas.openxmlformats.org/officeDocument/2006/relationships/hyperlink" Target="https://www.youtube.com/watch?v=TdgRQvi6EFg" TargetMode="External"/><Relationship Id="rId4" Type="http://schemas.openxmlformats.org/officeDocument/2006/relationships/hyperlink" Target="https://www.youtube.com/watch?v=2wfvdyQqRaA" TargetMode="External"/><Relationship Id="rId148" Type="http://schemas.openxmlformats.org/officeDocument/2006/relationships/hyperlink" Target="https://www.youtube.com/watch?v=RjY5haxPUxs" TargetMode="External"/><Relationship Id="rId269" Type="http://schemas.openxmlformats.org/officeDocument/2006/relationships/hyperlink" Target="https://www.youtube.com/watch?v=o7sHsjeE5rE" TargetMode="External"/><Relationship Id="rId9" Type="http://schemas.openxmlformats.org/officeDocument/2006/relationships/hyperlink" Target="https://www.youtube.com/watch?v=_uJLsc05ZE4" TargetMode="External"/><Relationship Id="rId143" Type="http://schemas.openxmlformats.org/officeDocument/2006/relationships/hyperlink" Target="https://www.youtube.com/watch?v=eEmWyteg7yo" TargetMode="External"/><Relationship Id="rId264" Type="http://schemas.openxmlformats.org/officeDocument/2006/relationships/hyperlink" Target="https://www.youtube.com/watch?v=I6cJ3rQDr3k" TargetMode="External"/><Relationship Id="rId142" Type="http://schemas.openxmlformats.org/officeDocument/2006/relationships/hyperlink" Target="https://www.youtube.com/watch?v=sx2EyuqdvH0" TargetMode="External"/><Relationship Id="rId263" Type="http://schemas.openxmlformats.org/officeDocument/2006/relationships/hyperlink" Target="https://www.youtube.com/watch?v=JfJufy7dpO0" TargetMode="External"/><Relationship Id="rId141" Type="http://schemas.openxmlformats.org/officeDocument/2006/relationships/hyperlink" Target="https://www.youtube.com/watch?v=n_a6OqWqqtk" TargetMode="External"/><Relationship Id="rId262" Type="http://schemas.openxmlformats.org/officeDocument/2006/relationships/hyperlink" Target="https://www.youtube.com/watch?v=nYJmrYM1qls" TargetMode="External"/><Relationship Id="rId140" Type="http://schemas.openxmlformats.org/officeDocument/2006/relationships/hyperlink" Target="https://www.youtube.com/watch?v=tRkMhVN4PHE" TargetMode="External"/><Relationship Id="rId261" Type="http://schemas.openxmlformats.org/officeDocument/2006/relationships/hyperlink" Target="https://www.youtube.com/watch?v=iw1r98XYsaQ" TargetMode="External"/><Relationship Id="rId5" Type="http://schemas.openxmlformats.org/officeDocument/2006/relationships/hyperlink" Target="https://www.youtube.com/watch?v=gP6PS-poyMg" TargetMode="External"/><Relationship Id="rId147" Type="http://schemas.openxmlformats.org/officeDocument/2006/relationships/hyperlink" Target="https://www.youtube.com/watch?v=mMaEeK--SUo" TargetMode="External"/><Relationship Id="rId268" Type="http://schemas.openxmlformats.org/officeDocument/2006/relationships/hyperlink" Target="https://www.youtube.com/watch?v=7pdsVkDqEeE" TargetMode="External"/><Relationship Id="rId6" Type="http://schemas.openxmlformats.org/officeDocument/2006/relationships/hyperlink" Target="https://www.youtube.com/watch?v=ETqJxlBrQbc" TargetMode="External"/><Relationship Id="rId146" Type="http://schemas.openxmlformats.org/officeDocument/2006/relationships/hyperlink" Target="https://www.youtube.com/watch?v=xxVqDZcLSyY" TargetMode="External"/><Relationship Id="rId267" Type="http://schemas.openxmlformats.org/officeDocument/2006/relationships/hyperlink" Target="https://www.youtube.com/watch?v=waj5XnMtH0o" TargetMode="External"/><Relationship Id="rId7" Type="http://schemas.openxmlformats.org/officeDocument/2006/relationships/hyperlink" Target="https://www.youtube.com/watch?v=0dcAjl3GVs8" TargetMode="External"/><Relationship Id="rId145" Type="http://schemas.openxmlformats.org/officeDocument/2006/relationships/hyperlink" Target="https://www.youtube.com/watch?v=14jMDziqES4" TargetMode="External"/><Relationship Id="rId266" Type="http://schemas.openxmlformats.org/officeDocument/2006/relationships/hyperlink" Target="https://www.youtube.com/watch?v=uI8Zzmr_T6g" TargetMode="External"/><Relationship Id="rId8" Type="http://schemas.openxmlformats.org/officeDocument/2006/relationships/hyperlink" Target="https://www.youtube.com/watch?v=xmZ5OTqN9nY" TargetMode="External"/><Relationship Id="rId144" Type="http://schemas.openxmlformats.org/officeDocument/2006/relationships/hyperlink" Target="https://www.youtube.com/watch?v=eEmWyteg7yo" TargetMode="External"/><Relationship Id="rId265" Type="http://schemas.openxmlformats.org/officeDocument/2006/relationships/hyperlink" Target="https://www.youtube.com/watch?v=LwEfC2YX4ls" TargetMode="External"/><Relationship Id="rId73" Type="http://schemas.openxmlformats.org/officeDocument/2006/relationships/hyperlink" Target="https://www.youtube.com/watch?v=tCVfV_9V578" TargetMode="External"/><Relationship Id="rId72" Type="http://schemas.openxmlformats.org/officeDocument/2006/relationships/hyperlink" Target="https://www.youtube.com/watch?v=m9LgCRp0B0Q" TargetMode="External"/><Relationship Id="rId75" Type="http://schemas.openxmlformats.org/officeDocument/2006/relationships/hyperlink" Target="https://www.youtube.com/watch?v=gV4j105Cztw" TargetMode="External"/><Relationship Id="rId74" Type="http://schemas.openxmlformats.org/officeDocument/2006/relationships/hyperlink" Target="https://www.youtube.com/watch?v=tCVfV_9V578" TargetMode="External"/><Relationship Id="rId77" Type="http://schemas.openxmlformats.org/officeDocument/2006/relationships/hyperlink" Target="https://www.youtube.com/watch?v=b5TEg3WO7_Q" TargetMode="External"/><Relationship Id="rId260" Type="http://schemas.openxmlformats.org/officeDocument/2006/relationships/hyperlink" Target="https://www.youtube.com/watch?v=CeUPHHjecTk" TargetMode="External"/><Relationship Id="rId76" Type="http://schemas.openxmlformats.org/officeDocument/2006/relationships/hyperlink" Target="https://www.youtube.com/watch?v=gV4j105Cztw" TargetMode="External"/><Relationship Id="rId79" Type="http://schemas.openxmlformats.org/officeDocument/2006/relationships/hyperlink" Target="https://www.youtube.com/watch?v=jkKYQ3yZ4us" TargetMode="External"/><Relationship Id="rId78" Type="http://schemas.openxmlformats.org/officeDocument/2006/relationships/hyperlink" Target="https://www.youtube.com/watch?v=2gb3jC67Ss8" TargetMode="External"/><Relationship Id="rId71" Type="http://schemas.openxmlformats.org/officeDocument/2006/relationships/hyperlink" Target="https://www.youtube.com/watch?v=xpm9lit98mc" TargetMode="External"/><Relationship Id="rId70" Type="http://schemas.openxmlformats.org/officeDocument/2006/relationships/hyperlink" Target="https://www.youtube.com/watch?v=dCB66y5haBU" TargetMode="External"/><Relationship Id="rId139" Type="http://schemas.openxmlformats.org/officeDocument/2006/relationships/hyperlink" Target="https://www.youtube.com/watch?v=rCMs-Eo9OzU" TargetMode="External"/><Relationship Id="rId138" Type="http://schemas.openxmlformats.org/officeDocument/2006/relationships/hyperlink" Target="https://www.youtube.com/watch?v=QaYj_k35zkU" TargetMode="External"/><Relationship Id="rId259" Type="http://schemas.openxmlformats.org/officeDocument/2006/relationships/hyperlink" Target="https://www.youtube.com/watch?v=GPHImLW-duQ" TargetMode="External"/><Relationship Id="rId137" Type="http://schemas.openxmlformats.org/officeDocument/2006/relationships/hyperlink" Target="https://www.youtube.com/watch?v=b_26SkhjGU0" TargetMode="External"/><Relationship Id="rId258" Type="http://schemas.openxmlformats.org/officeDocument/2006/relationships/hyperlink" Target="https://www.youtube.com/watch?v=kLD5nPIDMrY&amp;pp=0gcJCbAJAYcqIYzv" TargetMode="External"/><Relationship Id="rId132" Type="http://schemas.openxmlformats.org/officeDocument/2006/relationships/hyperlink" Target="https://www.youtube.com/watch?v=OvLfqt9QYNU" TargetMode="External"/><Relationship Id="rId253" Type="http://schemas.openxmlformats.org/officeDocument/2006/relationships/hyperlink" Target="https://www.youtube.com/watch?v=3vTLMWLyLIc" TargetMode="External"/><Relationship Id="rId131" Type="http://schemas.openxmlformats.org/officeDocument/2006/relationships/hyperlink" Target="https://www.youtube.com/watch?v=OvLfqt9QYNU" TargetMode="External"/><Relationship Id="rId252" Type="http://schemas.openxmlformats.org/officeDocument/2006/relationships/hyperlink" Target="https://www.youtube.com/watch?v=lAEJXdfOLAw" TargetMode="External"/><Relationship Id="rId130" Type="http://schemas.openxmlformats.org/officeDocument/2006/relationships/hyperlink" Target="https://www.youtube.com/watch?v=KWYNE_AG4Bk" TargetMode="External"/><Relationship Id="rId251" Type="http://schemas.openxmlformats.org/officeDocument/2006/relationships/hyperlink" Target="https://www.youtube.com/watch?v=3ACKfzXMPTg" TargetMode="External"/><Relationship Id="rId250" Type="http://schemas.openxmlformats.org/officeDocument/2006/relationships/hyperlink" Target="https://www.youtube.com/watch?v=cl7pMI20T-0" TargetMode="External"/><Relationship Id="rId136" Type="http://schemas.openxmlformats.org/officeDocument/2006/relationships/hyperlink" Target="https://www.youtube.com/watch?v=lNGvXHXmHL0" TargetMode="External"/><Relationship Id="rId257" Type="http://schemas.openxmlformats.org/officeDocument/2006/relationships/hyperlink" Target="https://www.youtube.com/watch?v=l30lgVThQyE" TargetMode="External"/><Relationship Id="rId135" Type="http://schemas.openxmlformats.org/officeDocument/2006/relationships/hyperlink" Target="https://www.youtube.com/watch?v=hBZty68vdwA" TargetMode="External"/><Relationship Id="rId256" Type="http://schemas.openxmlformats.org/officeDocument/2006/relationships/hyperlink" Target="https://www.youtube.com/watch?v=Gebsb-po8jY" TargetMode="External"/><Relationship Id="rId134" Type="http://schemas.openxmlformats.org/officeDocument/2006/relationships/hyperlink" Target="https://www.youtube.com/watch?v=Ke-CJDtZZYM" TargetMode="External"/><Relationship Id="rId255" Type="http://schemas.openxmlformats.org/officeDocument/2006/relationships/hyperlink" Target="https://www.youtube.com/watch?v=QvIQtXI3j3I" TargetMode="External"/><Relationship Id="rId133" Type="http://schemas.openxmlformats.org/officeDocument/2006/relationships/hyperlink" Target="https://www.youtube.com/watch?v=Sl2Gr_rMVWw" TargetMode="External"/><Relationship Id="rId254" Type="http://schemas.openxmlformats.org/officeDocument/2006/relationships/hyperlink" Target="https://www.youtube.com/watch?v=7dlassmGVOs" TargetMode="External"/><Relationship Id="rId62" Type="http://schemas.openxmlformats.org/officeDocument/2006/relationships/hyperlink" Target="https://www.youtube.com/watch?v=n6i7x6VXd5w" TargetMode="External"/><Relationship Id="rId61" Type="http://schemas.openxmlformats.org/officeDocument/2006/relationships/hyperlink" Target="https://www.youtube.com/watch?v=1_FHTSlAyZc" TargetMode="External"/><Relationship Id="rId64" Type="http://schemas.openxmlformats.org/officeDocument/2006/relationships/hyperlink" Target="https://www.youtube.com/watch?v=OB11pWRvpvM" TargetMode="External"/><Relationship Id="rId63" Type="http://schemas.openxmlformats.org/officeDocument/2006/relationships/hyperlink" Target="https://www.youtube.com/watch?v=zFMBq-kjtco" TargetMode="External"/><Relationship Id="rId66" Type="http://schemas.openxmlformats.org/officeDocument/2006/relationships/hyperlink" Target="https://www.youtube.com/watch?v=rDqG1BI56wo" TargetMode="External"/><Relationship Id="rId172" Type="http://schemas.openxmlformats.org/officeDocument/2006/relationships/hyperlink" Target="https://www.youtube.com/watch?v=vrsM-a1m4vE" TargetMode="External"/><Relationship Id="rId65" Type="http://schemas.openxmlformats.org/officeDocument/2006/relationships/hyperlink" Target="https://www.youtube.com/watch?v=O-YSzVszlrc" TargetMode="External"/><Relationship Id="rId171" Type="http://schemas.openxmlformats.org/officeDocument/2006/relationships/hyperlink" Target="https://www.youtube.com/watch?v=fNdGG_knKbk" TargetMode="External"/><Relationship Id="rId68" Type="http://schemas.openxmlformats.org/officeDocument/2006/relationships/hyperlink" Target="https://www.youtube.com/watch?v=E4Pyrno1uX8" TargetMode="External"/><Relationship Id="rId170" Type="http://schemas.openxmlformats.org/officeDocument/2006/relationships/hyperlink" Target="https://www.youtube.com/watch?v=gFFpM5r5io0" TargetMode="External"/><Relationship Id="rId67" Type="http://schemas.openxmlformats.org/officeDocument/2006/relationships/hyperlink" Target="https://www.youtube.com/watch?v=E4Pyrno1uX8&amp;list=RDE4Pyrno1uX8&amp;start_radio=1" TargetMode="External"/><Relationship Id="rId60" Type="http://schemas.openxmlformats.org/officeDocument/2006/relationships/hyperlink" Target="https://www.youtube.com/watch?v=tKHHnjrpPrM" TargetMode="External"/><Relationship Id="rId165" Type="http://schemas.openxmlformats.org/officeDocument/2006/relationships/hyperlink" Target="https://www.youtube.com/watch?v=emQUKzGm50o&amp;pp=ygUVdmFsYWtpIG1vbmRqYSBtZWcgbGd0" TargetMode="External"/><Relationship Id="rId69" Type="http://schemas.openxmlformats.org/officeDocument/2006/relationships/hyperlink" Target="https://www.youtube.com/watch?v=dCB66y5haBU" TargetMode="External"/><Relationship Id="rId164" Type="http://schemas.openxmlformats.org/officeDocument/2006/relationships/hyperlink" Target="https://www.youtube.com/watch?v=g9oln0zb8II" TargetMode="External"/><Relationship Id="rId163" Type="http://schemas.openxmlformats.org/officeDocument/2006/relationships/hyperlink" Target="https://www.youtube.com/watch?v=NaaWfWR1Yfc&amp;pp=ygUTTmVrZWQgw61yb20gYSBkYWx0IA%3D%3D" TargetMode="External"/><Relationship Id="rId162" Type="http://schemas.openxmlformats.org/officeDocument/2006/relationships/hyperlink" Target="https://www.youtube.com/watch?v=BR0p9uLJvJw" TargetMode="External"/><Relationship Id="rId169" Type="http://schemas.openxmlformats.org/officeDocument/2006/relationships/hyperlink" Target="https://www.youtube.com/watch?v=HIKPIJeKjqA" TargetMode="External"/><Relationship Id="rId168" Type="http://schemas.openxmlformats.org/officeDocument/2006/relationships/hyperlink" Target="https://www.youtube.com/watch?v=QK2fzZDdyqg" TargetMode="External"/><Relationship Id="rId167" Type="http://schemas.openxmlformats.org/officeDocument/2006/relationships/hyperlink" Target="https://www.youtube.com/watch?v=QK2fzZDdyqg" TargetMode="External"/><Relationship Id="rId166" Type="http://schemas.openxmlformats.org/officeDocument/2006/relationships/hyperlink" Target="https://www.youtube.com/watch?v=4-rbFNt2KUs" TargetMode="External"/><Relationship Id="rId51" Type="http://schemas.openxmlformats.org/officeDocument/2006/relationships/hyperlink" Target="https://www.youtube.com/watch?v=NbEa-yckHgM" TargetMode="External"/><Relationship Id="rId50" Type="http://schemas.openxmlformats.org/officeDocument/2006/relationships/hyperlink" Target="https://www.youtube.com/watch?v=egdVf2B2UXE" TargetMode="External"/><Relationship Id="rId53" Type="http://schemas.openxmlformats.org/officeDocument/2006/relationships/hyperlink" Target="https://www.youtube.com/watch?v=r4AITYAEaDM" TargetMode="External"/><Relationship Id="rId52" Type="http://schemas.openxmlformats.org/officeDocument/2006/relationships/hyperlink" Target="https://www.youtube.com/watch?v=NbEa-yckHgM" TargetMode="External"/><Relationship Id="rId55" Type="http://schemas.openxmlformats.org/officeDocument/2006/relationships/hyperlink" Target="https://www.youtube.com/watch?v=ml7QV_uUcAI" TargetMode="External"/><Relationship Id="rId161" Type="http://schemas.openxmlformats.org/officeDocument/2006/relationships/hyperlink" Target="https://www.youtube.com/watch?v=BR0p9uLJvJw" TargetMode="External"/><Relationship Id="rId54" Type="http://schemas.openxmlformats.org/officeDocument/2006/relationships/hyperlink" Target="https://www.youtube.com/watch?v=I7CgCDJ9s44" TargetMode="External"/><Relationship Id="rId160" Type="http://schemas.openxmlformats.org/officeDocument/2006/relationships/hyperlink" Target="https://www.youtube.com/watch?v=y8AWFf7EAc4" TargetMode="External"/><Relationship Id="rId57" Type="http://schemas.openxmlformats.org/officeDocument/2006/relationships/hyperlink" Target="https://www.youtube.com/watch?v=GUNF_SGlKRI" TargetMode="External"/><Relationship Id="rId56" Type="http://schemas.openxmlformats.org/officeDocument/2006/relationships/hyperlink" Target="https://www.youtube.com/watch?v=K9sXsJc285k" TargetMode="External"/><Relationship Id="rId159" Type="http://schemas.openxmlformats.org/officeDocument/2006/relationships/hyperlink" Target="https://www.youtube.com/watch?v=ttEMYvpoR-k" TargetMode="External"/><Relationship Id="rId59" Type="http://schemas.openxmlformats.org/officeDocument/2006/relationships/hyperlink" Target="https://www.youtube.com/watch?v=uMwjJVr8DEY" TargetMode="External"/><Relationship Id="rId154" Type="http://schemas.openxmlformats.org/officeDocument/2006/relationships/hyperlink" Target="https://www.youtube.com/watch?v=Pe5b5Z2tCLw" TargetMode="External"/><Relationship Id="rId58" Type="http://schemas.openxmlformats.org/officeDocument/2006/relationships/hyperlink" Target="https://www.youtube.com/watch?v=CPeqf0gU-tY" TargetMode="External"/><Relationship Id="rId153" Type="http://schemas.openxmlformats.org/officeDocument/2006/relationships/hyperlink" Target="https://www.youtube.com/watch?v=Fy1YVaIlmcs" TargetMode="External"/><Relationship Id="rId152" Type="http://schemas.openxmlformats.org/officeDocument/2006/relationships/hyperlink" Target="https://www.youtube.com/watch?v=Ln8WUSI60QU" TargetMode="External"/><Relationship Id="rId151" Type="http://schemas.openxmlformats.org/officeDocument/2006/relationships/hyperlink" Target="https://www.youtube.com/watch?v=EB0VldSw3w0" TargetMode="External"/><Relationship Id="rId158" Type="http://schemas.openxmlformats.org/officeDocument/2006/relationships/hyperlink" Target="https://www.youtube.com/watch?v=hq5oB3ruJiE" TargetMode="External"/><Relationship Id="rId157" Type="http://schemas.openxmlformats.org/officeDocument/2006/relationships/hyperlink" Target="https://www.youtube.com/watch?v=RUuXKgS7feE" TargetMode="External"/><Relationship Id="rId156" Type="http://schemas.openxmlformats.org/officeDocument/2006/relationships/hyperlink" Target="https://www.youtube.com/watch?v=hq5oB3ruJiE" TargetMode="External"/><Relationship Id="rId155" Type="http://schemas.openxmlformats.org/officeDocument/2006/relationships/hyperlink" Target="https://www.youtube.com/watch?v=RUuXKgS7feE" TargetMode="External"/><Relationship Id="rId107" Type="http://schemas.openxmlformats.org/officeDocument/2006/relationships/hyperlink" Target="https://www.youtube.com/watch?v=aX5_y3qSvoU" TargetMode="External"/><Relationship Id="rId228" Type="http://schemas.openxmlformats.org/officeDocument/2006/relationships/hyperlink" Target="https://www.youtube.com/watch?v=gDevCxVY_wA" TargetMode="External"/><Relationship Id="rId106" Type="http://schemas.openxmlformats.org/officeDocument/2006/relationships/hyperlink" Target="https://www.youtube.com/watch?v=BWqGIR2Ao1M" TargetMode="External"/><Relationship Id="rId227" Type="http://schemas.openxmlformats.org/officeDocument/2006/relationships/hyperlink" Target="https://www.youtube.com/watch?v=gDevCxVY_wA" TargetMode="External"/><Relationship Id="rId105" Type="http://schemas.openxmlformats.org/officeDocument/2006/relationships/hyperlink" Target="https://www.youtube.com/watch?v=BWqGIR2Ao1M" TargetMode="External"/><Relationship Id="rId226" Type="http://schemas.openxmlformats.org/officeDocument/2006/relationships/hyperlink" Target="https://www.youtube.com/watch?v=gDevCxVY_wA" TargetMode="External"/><Relationship Id="rId104" Type="http://schemas.openxmlformats.org/officeDocument/2006/relationships/hyperlink" Target="https://www.youtube.com/watch?v=IuDWlITFIek" TargetMode="External"/><Relationship Id="rId225" Type="http://schemas.openxmlformats.org/officeDocument/2006/relationships/hyperlink" Target="https://www.youtube.com/watch?v=gDevCxVY_wA" TargetMode="External"/><Relationship Id="rId109" Type="http://schemas.openxmlformats.org/officeDocument/2006/relationships/hyperlink" Target="https://www.youtube.com/watch?v=QLNz8OiSL4Q" TargetMode="External"/><Relationship Id="rId108" Type="http://schemas.openxmlformats.org/officeDocument/2006/relationships/hyperlink" Target="https://www.youtube.com/watch?v=h7XPfmjgJFM" TargetMode="External"/><Relationship Id="rId229" Type="http://schemas.openxmlformats.org/officeDocument/2006/relationships/hyperlink" Target="https://www.youtube.com/watch?v=dibOoBZySNw" TargetMode="External"/><Relationship Id="rId220" Type="http://schemas.openxmlformats.org/officeDocument/2006/relationships/hyperlink" Target="https://www.youtube.com/watch?v=OS07TNrrwjU" TargetMode="External"/><Relationship Id="rId103" Type="http://schemas.openxmlformats.org/officeDocument/2006/relationships/hyperlink" Target="https://www.youtube.com/watch?v=qPYGPdMkPTo" TargetMode="External"/><Relationship Id="rId224" Type="http://schemas.openxmlformats.org/officeDocument/2006/relationships/hyperlink" Target="https://www.youtube.com/watch?v=BJceRTvD9Fo" TargetMode="External"/><Relationship Id="rId102" Type="http://schemas.openxmlformats.org/officeDocument/2006/relationships/hyperlink" Target="https://www.youtube.com/watch?v=iAY8QPDe-_4" TargetMode="External"/><Relationship Id="rId223" Type="http://schemas.openxmlformats.org/officeDocument/2006/relationships/hyperlink" Target="https://www.youtube.com/watch?v=BJceRTvD9Fo" TargetMode="External"/><Relationship Id="rId101" Type="http://schemas.openxmlformats.org/officeDocument/2006/relationships/hyperlink" Target="https://www.youtube.com/watch?v=-DHitqhvTak" TargetMode="External"/><Relationship Id="rId222" Type="http://schemas.openxmlformats.org/officeDocument/2006/relationships/hyperlink" Target="https://www.youtube.com/watch?v=BJceRTvD9Fo" TargetMode="External"/><Relationship Id="rId100" Type="http://schemas.openxmlformats.org/officeDocument/2006/relationships/hyperlink" Target="https://www.youtube.com/watch?v=RVXXgBecbB8" TargetMode="External"/><Relationship Id="rId221" Type="http://schemas.openxmlformats.org/officeDocument/2006/relationships/hyperlink" Target="https://www.youtube.com/watch?v=BJceRTvD9Fo" TargetMode="External"/><Relationship Id="rId217" Type="http://schemas.openxmlformats.org/officeDocument/2006/relationships/hyperlink" Target="https://www.youtube.com/watch?v=PcPmokVbz3A" TargetMode="External"/><Relationship Id="rId216" Type="http://schemas.openxmlformats.org/officeDocument/2006/relationships/hyperlink" Target="https://www.youtube.com/watch?v=6WfaTjj3T4Q" TargetMode="External"/><Relationship Id="rId215" Type="http://schemas.openxmlformats.org/officeDocument/2006/relationships/hyperlink" Target="https://www.youtube.com/watch?v=_fqz5Cb163k" TargetMode="External"/><Relationship Id="rId214" Type="http://schemas.openxmlformats.org/officeDocument/2006/relationships/hyperlink" Target="https://www.youtube.com/watch?v=rcK69m2FdPA" TargetMode="External"/><Relationship Id="rId219" Type="http://schemas.openxmlformats.org/officeDocument/2006/relationships/hyperlink" Target="https://www.youtube.com/watch?v=OS07TNrrwjU" TargetMode="External"/><Relationship Id="rId218" Type="http://schemas.openxmlformats.org/officeDocument/2006/relationships/hyperlink" Target="https://www.youtube.com/watch?v=PcPmokVbz3A" TargetMode="External"/><Relationship Id="rId213" Type="http://schemas.openxmlformats.org/officeDocument/2006/relationships/hyperlink" Target="https://www.youtube.com/watch?v=5CtKr7Ou3gc" TargetMode="External"/><Relationship Id="rId212" Type="http://schemas.openxmlformats.org/officeDocument/2006/relationships/hyperlink" Target="https://www.youtube.com/watch?v=EnglA2gJK8U" TargetMode="External"/><Relationship Id="rId211" Type="http://schemas.openxmlformats.org/officeDocument/2006/relationships/hyperlink" Target="https://www.youtube.com/watch?v=ulqbh-ovrLw" TargetMode="External"/><Relationship Id="rId210" Type="http://schemas.openxmlformats.org/officeDocument/2006/relationships/hyperlink" Target="https://www.youtube.com/watch?v=GuE1QigNAH0" TargetMode="External"/><Relationship Id="rId129" Type="http://schemas.openxmlformats.org/officeDocument/2006/relationships/hyperlink" Target="https://www.youtube.com/watch?v=KWYNE_AG4Bk" TargetMode="External"/><Relationship Id="rId128" Type="http://schemas.openxmlformats.org/officeDocument/2006/relationships/hyperlink" Target="https://www.youtube.com/watch?v=fFixQcPCyjs" TargetMode="External"/><Relationship Id="rId249" Type="http://schemas.openxmlformats.org/officeDocument/2006/relationships/hyperlink" Target="https://www.youtube.com/watch?v=N3_pmjqYXG4" TargetMode="External"/><Relationship Id="rId127" Type="http://schemas.openxmlformats.org/officeDocument/2006/relationships/hyperlink" Target="https://www.youtube.com/watch?v=-qWFehHbZ9A" TargetMode="External"/><Relationship Id="rId248" Type="http://schemas.openxmlformats.org/officeDocument/2006/relationships/hyperlink" Target="https://www.youtube.com/watch?v=v_oPPJhqAOU" TargetMode="External"/><Relationship Id="rId126" Type="http://schemas.openxmlformats.org/officeDocument/2006/relationships/hyperlink" Target="https://www.youtube.com/watch?v=T8-8U3PtiPw" TargetMode="External"/><Relationship Id="rId247" Type="http://schemas.openxmlformats.org/officeDocument/2006/relationships/hyperlink" Target="https://www.youtube.com/watch?v=v_oPPJhqAOU" TargetMode="External"/><Relationship Id="rId121" Type="http://schemas.openxmlformats.org/officeDocument/2006/relationships/hyperlink" Target="https://www.youtube.com/watch?v=j7WRDBhQ6C0" TargetMode="External"/><Relationship Id="rId242" Type="http://schemas.openxmlformats.org/officeDocument/2006/relationships/hyperlink" Target="https://www.youtube.com/watch?v=nvOtcWEFWo8" TargetMode="External"/><Relationship Id="rId120" Type="http://schemas.openxmlformats.org/officeDocument/2006/relationships/hyperlink" Target="https://www.youtube.com/watch?v=rfLXXqXIXTE" TargetMode="External"/><Relationship Id="rId241" Type="http://schemas.openxmlformats.org/officeDocument/2006/relationships/hyperlink" Target="https://www.youtube.com/watch?v=2aFlQS4k3wo" TargetMode="External"/><Relationship Id="rId240" Type="http://schemas.openxmlformats.org/officeDocument/2006/relationships/hyperlink" Target="https://www.youtube.com/watch?v=2aFlQS4k3wo" TargetMode="External"/><Relationship Id="rId125" Type="http://schemas.openxmlformats.org/officeDocument/2006/relationships/hyperlink" Target="https://www.youtube.com/watch?v=lm94S_21S5o" TargetMode="External"/><Relationship Id="rId246" Type="http://schemas.openxmlformats.org/officeDocument/2006/relationships/hyperlink" Target="https://www.youtube.com/watch?v=G8LNGVs5Udk&amp;pp=ygURbGF1ZGVyIGphdm5lIMOpbHQ%3D" TargetMode="External"/><Relationship Id="rId124" Type="http://schemas.openxmlformats.org/officeDocument/2006/relationships/hyperlink" Target="https://www.youtube.com/watch?v=R02BzZH4J1s" TargetMode="External"/><Relationship Id="rId245" Type="http://schemas.openxmlformats.org/officeDocument/2006/relationships/hyperlink" Target="https://www.youtube.com/watch?v=6l5BtEw3OmI" TargetMode="External"/><Relationship Id="rId123" Type="http://schemas.openxmlformats.org/officeDocument/2006/relationships/hyperlink" Target="https://www.youtube.com/watch?v=xey4rp0vZOY" TargetMode="External"/><Relationship Id="rId244" Type="http://schemas.openxmlformats.org/officeDocument/2006/relationships/hyperlink" Target="https://www.youtube.com/watch?v=nlug8gnnlyo&amp;pp=ygURbcOhb3ogdHp1ciBsYXVkZXLSBwkJsAkBhyohjO8%3D" TargetMode="External"/><Relationship Id="rId122" Type="http://schemas.openxmlformats.org/officeDocument/2006/relationships/hyperlink" Target="https://www.youtube.com/watch?v=j7WRDBhQ6C0" TargetMode="External"/><Relationship Id="rId243" Type="http://schemas.openxmlformats.org/officeDocument/2006/relationships/hyperlink" Target="https://www.youtube.com/watch?v=BA6KpR8ToUQ" TargetMode="External"/><Relationship Id="rId95" Type="http://schemas.openxmlformats.org/officeDocument/2006/relationships/hyperlink" Target="https://www.youtube.com/watch?v=LYBw6XTcww4" TargetMode="External"/><Relationship Id="rId94" Type="http://schemas.openxmlformats.org/officeDocument/2006/relationships/hyperlink" Target="https://www.youtube.com/watch?v=2h2PMTP3duY" TargetMode="External"/><Relationship Id="rId97" Type="http://schemas.openxmlformats.org/officeDocument/2006/relationships/hyperlink" Target="https://www.youtube.com/watch?v=LYBw6XTcww4" TargetMode="External"/><Relationship Id="rId96" Type="http://schemas.openxmlformats.org/officeDocument/2006/relationships/hyperlink" Target="https://www.youtube.com/watch?v=3yoUXLHRtf0" TargetMode="External"/><Relationship Id="rId99" Type="http://schemas.openxmlformats.org/officeDocument/2006/relationships/hyperlink" Target="https://www.youtube.com/watch?v=RVXXgBecbB8" TargetMode="External"/><Relationship Id="rId98" Type="http://schemas.openxmlformats.org/officeDocument/2006/relationships/hyperlink" Target="https://www.youtube.com/watch?v=3yoUXLHRtf0" TargetMode="External"/><Relationship Id="rId91" Type="http://schemas.openxmlformats.org/officeDocument/2006/relationships/hyperlink" Target="https://www.youtube.com/watch?v=XQ49bXzQQBQ" TargetMode="External"/><Relationship Id="rId90" Type="http://schemas.openxmlformats.org/officeDocument/2006/relationships/hyperlink" Target="https://www.youtube.com/watch?v=_Ojd8CMGvKI" TargetMode="External"/><Relationship Id="rId93" Type="http://schemas.openxmlformats.org/officeDocument/2006/relationships/hyperlink" Target="https://www.youtube.com/watch?v=oUM5uS4_4zI" TargetMode="External"/><Relationship Id="rId92" Type="http://schemas.openxmlformats.org/officeDocument/2006/relationships/hyperlink" Target="https://www.youtube.com/watch?v=tvUtYu8Osmc" TargetMode="External"/><Relationship Id="rId118" Type="http://schemas.openxmlformats.org/officeDocument/2006/relationships/hyperlink" Target="https://www.youtube.com/watch?v=LDdamEkxiyU" TargetMode="External"/><Relationship Id="rId239" Type="http://schemas.openxmlformats.org/officeDocument/2006/relationships/hyperlink" Target="https://www.youtube.com/watch?v=QGOiANtGmhE" TargetMode="External"/><Relationship Id="rId117" Type="http://schemas.openxmlformats.org/officeDocument/2006/relationships/hyperlink" Target="https://www.youtube.com/watch?v=1Kqsfb4UFJI" TargetMode="External"/><Relationship Id="rId238" Type="http://schemas.openxmlformats.org/officeDocument/2006/relationships/hyperlink" Target="https://www.youtube.com/watch?v=5wAsgFS9czQ" TargetMode="External"/><Relationship Id="rId116" Type="http://schemas.openxmlformats.org/officeDocument/2006/relationships/hyperlink" Target="https://www.youtube.com/watch?v=hxyEMryOkOU" TargetMode="External"/><Relationship Id="rId237" Type="http://schemas.openxmlformats.org/officeDocument/2006/relationships/hyperlink" Target="https://www.youtube.com/watch?v=NcpHni_B5iU" TargetMode="External"/><Relationship Id="rId115" Type="http://schemas.openxmlformats.org/officeDocument/2006/relationships/hyperlink" Target="https://www.youtube.com/watch?v=hxyEMryOkOU" TargetMode="External"/><Relationship Id="rId236" Type="http://schemas.openxmlformats.org/officeDocument/2006/relationships/hyperlink" Target="https://www.youtube.com/watch?v=ARcJXy1qd-8" TargetMode="External"/><Relationship Id="rId119" Type="http://schemas.openxmlformats.org/officeDocument/2006/relationships/hyperlink" Target="https://www.youtube.com/watch?v=foJUYo02E2w" TargetMode="External"/><Relationship Id="rId110" Type="http://schemas.openxmlformats.org/officeDocument/2006/relationships/hyperlink" Target="https://www.youtube.com/watch?v=QcFMbx_MWkU" TargetMode="External"/><Relationship Id="rId231" Type="http://schemas.openxmlformats.org/officeDocument/2006/relationships/hyperlink" Target="https://www.youtube.com/watch?v=IrKGxPwozFE" TargetMode="External"/><Relationship Id="rId230" Type="http://schemas.openxmlformats.org/officeDocument/2006/relationships/hyperlink" Target="https://www.youtube.com/watch?v=M0YZTOqtHbY" TargetMode="External"/><Relationship Id="rId114" Type="http://schemas.openxmlformats.org/officeDocument/2006/relationships/hyperlink" Target="https://www.youtube.com/watch?v=W1ZJr-ZEqPc" TargetMode="External"/><Relationship Id="rId235" Type="http://schemas.openxmlformats.org/officeDocument/2006/relationships/hyperlink" Target="https://www.youtube.com/watch?v=POjMUHEhbEg" TargetMode="External"/><Relationship Id="rId113" Type="http://schemas.openxmlformats.org/officeDocument/2006/relationships/hyperlink" Target="https://www.youtube.com/watch?v=W1ZJr-ZEqPc" TargetMode="External"/><Relationship Id="rId234" Type="http://schemas.openxmlformats.org/officeDocument/2006/relationships/hyperlink" Target="https://www.youtube.com/watch?v=X1e3rhz4G7U" TargetMode="External"/><Relationship Id="rId112" Type="http://schemas.openxmlformats.org/officeDocument/2006/relationships/hyperlink" Target="https://www.youtube.com/watch?v=V2bOblKkeU0" TargetMode="External"/><Relationship Id="rId233" Type="http://schemas.openxmlformats.org/officeDocument/2006/relationships/hyperlink" Target="https://www.youtube.com/watch?v=iKbnFchYWIo" TargetMode="External"/><Relationship Id="rId111" Type="http://schemas.openxmlformats.org/officeDocument/2006/relationships/hyperlink" Target="https://www.youtube.com/watch?v=XBUu_k_nGyw" TargetMode="External"/><Relationship Id="rId232" Type="http://schemas.openxmlformats.org/officeDocument/2006/relationships/hyperlink" Target="https://www.youtube.com/watch?v=IEdWxlB8oGU" TargetMode="External"/><Relationship Id="rId206" Type="http://schemas.openxmlformats.org/officeDocument/2006/relationships/hyperlink" Target="https://www.youtube.com/watch?v=N0AV_4cZdB4" TargetMode="External"/><Relationship Id="rId205" Type="http://schemas.openxmlformats.org/officeDocument/2006/relationships/hyperlink" Target="https://www.youtube.com/watch?v=yM9emQMPRgc" TargetMode="External"/><Relationship Id="rId204" Type="http://schemas.openxmlformats.org/officeDocument/2006/relationships/hyperlink" Target="https://www.youtube.com/watch?v=Of7ItDwWnX4" TargetMode="External"/><Relationship Id="rId203" Type="http://schemas.openxmlformats.org/officeDocument/2006/relationships/hyperlink" Target="https://www.youtube.com/watch?v=ipDej6nFgQg" TargetMode="External"/><Relationship Id="rId209" Type="http://schemas.openxmlformats.org/officeDocument/2006/relationships/hyperlink" Target="https://www.youtube.com/watch?v=YukMpEFjoRA" TargetMode="External"/><Relationship Id="rId208" Type="http://schemas.openxmlformats.org/officeDocument/2006/relationships/hyperlink" Target="https://www.youtube.com/watch?v=2LkUu85JLAc" TargetMode="External"/><Relationship Id="rId207" Type="http://schemas.openxmlformats.org/officeDocument/2006/relationships/hyperlink" Target="https://www.youtube.com/watch?v=2LkUu85JLAc" TargetMode="External"/><Relationship Id="rId202" Type="http://schemas.openxmlformats.org/officeDocument/2006/relationships/hyperlink" Target="https://www.youtube.com/watch?v=VtKDPNxPfCw" TargetMode="External"/><Relationship Id="rId201" Type="http://schemas.openxmlformats.org/officeDocument/2006/relationships/hyperlink" Target="https://www.youtube.com/watch?v=E27kXI8RSTY" TargetMode="External"/><Relationship Id="rId200" Type="http://schemas.openxmlformats.org/officeDocument/2006/relationships/hyperlink" Target="https://www.youtube.com/watch?v=IJTVv2ZedA8"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8CCTiQmK5t4" TargetMode="External"/><Relationship Id="rId190" Type="http://schemas.openxmlformats.org/officeDocument/2006/relationships/hyperlink" Target="https://www.youtube.com/watch?v=GnW6BIBFyME" TargetMode="External"/><Relationship Id="rId42" Type="http://schemas.openxmlformats.org/officeDocument/2006/relationships/hyperlink" Target="https://www.youtube.com/watch?v=A1dkZrpZgjY" TargetMode="External"/><Relationship Id="rId41" Type="http://schemas.openxmlformats.org/officeDocument/2006/relationships/hyperlink" Target="https://www.youtube.com/watch?v=0aUav1lx3rA" TargetMode="External"/><Relationship Id="rId44" Type="http://schemas.openxmlformats.org/officeDocument/2006/relationships/hyperlink" Target="https://www.youtube.com/watch?v=-LT5ZJGj5QA" TargetMode="External"/><Relationship Id="rId194" Type="http://schemas.openxmlformats.org/officeDocument/2006/relationships/hyperlink" Target="https://www.youtube.com/watch?v=y2yTI2HfMwg" TargetMode="External"/><Relationship Id="rId43" Type="http://schemas.openxmlformats.org/officeDocument/2006/relationships/hyperlink" Target="https://www.youtube.com/watch?v=-LT5ZJGj5QA" TargetMode="External"/><Relationship Id="rId193" Type="http://schemas.openxmlformats.org/officeDocument/2006/relationships/hyperlink" Target="https://www.youtube.com/watch?v=a1AkJgIT15k" TargetMode="External"/><Relationship Id="rId46" Type="http://schemas.openxmlformats.org/officeDocument/2006/relationships/hyperlink" Target="https://www.youtube.com/watch?v=3P0COo6jSlY" TargetMode="External"/><Relationship Id="rId192" Type="http://schemas.openxmlformats.org/officeDocument/2006/relationships/hyperlink" Target="https://www.youtube.com/watch?v=HvhCfVYB_JA" TargetMode="External"/><Relationship Id="rId45" Type="http://schemas.openxmlformats.org/officeDocument/2006/relationships/hyperlink" Target="https://www.youtube.com/watch?v=FkLQrED71dU" TargetMode="External"/><Relationship Id="rId191" Type="http://schemas.openxmlformats.org/officeDocument/2006/relationships/hyperlink" Target="https://www.youtube.com/watch?v=TfNzil_7wrU" TargetMode="External"/><Relationship Id="rId48" Type="http://schemas.openxmlformats.org/officeDocument/2006/relationships/hyperlink" Target="https://www.youtube.com/watch?v=u1ZvPSpLxCg" TargetMode="External"/><Relationship Id="rId187" Type="http://schemas.openxmlformats.org/officeDocument/2006/relationships/hyperlink" Target="https://www.youtube.com/watch?v=pnRlWRaizZk" TargetMode="External"/><Relationship Id="rId47" Type="http://schemas.openxmlformats.org/officeDocument/2006/relationships/hyperlink" Target="https://www.youtube.com/watch?v=u1ZvPSpLxCg" TargetMode="External"/><Relationship Id="rId186" Type="http://schemas.openxmlformats.org/officeDocument/2006/relationships/hyperlink" Target="https://www.youtube.com/watch?v=ya3amChrev0" TargetMode="External"/><Relationship Id="rId185" Type="http://schemas.openxmlformats.org/officeDocument/2006/relationships/hyperlink" Target="https://www.youtube.com/watch?v=YL6ya7FITz8" TargetMode="External"/><Relationship Id="rId49" Type="http://schemas.openxmlformats.org/officeDocument/2006/relationships/hyperlink" Target="https://www.youtube.com/watch?v=N4bFqW_eu2I" TargetMode="External"/><Relationship Id="rId184" Type="http://schemas.openxmlformats.org/officeDocument/2006/relationships/hyperlink" Target="https://www.youtube.com/watch?v=A1dkZrpZgjY" TargetMode="External"/><Relationship Id="rId189" Type="http://schemas.openxmlformats.org/officeDocument/2006/relationships/hyperlink" Target="https://www.youtube.com/watch?v=_HKFnV9oSyM" TargetMode="External"/><Relationship Id="rId188" Type="http://schemas.openxmlformats.org/officeDocument/2006/relationships/hyperlink" Target="https://www.youtube.com/watch?v=pnRlWRaizZk" TargetMode="External"/><Relationship Id="rId31" Type="http://schemas.openxmlformats.org/officeDocument/2006/relationships/hyperlink" Target="https://www.youtube.com/watch?v=wCQfkEkePx8" TargetMode="External"/><Relationship Id="rId30" Type="http://schemas.openxmlformats.org/officeDocument/2006/relationships/hyperlink" Target="https://www.youtube.com/watch?v=NrgmdOz227I" TargetMode="External"/><Relationship Id="rId33" Type="http://schemas.openxmlformats.org/officeDocument/2006/relationships/hyperlink" Target="https://www.youtube.com/watch?v=wCQfkEkePx8" TargetMode="External"/><Relationship Id="rId183" Type="http://schemas.openxmlformats.org/officeDocument/2006/relationships/hyperlink" Target="https://www.youtube.com/watch?v=Ugd7vTIwH74" TargetMode="External"/><Relationship Id="rId32" Type="http://schemas.openxmlformats.org/officeDocument/2006/relationships/hyperlink" Target="https://www.youtube.com/watch?v=QzmbR-oQA70" TargetMode="External"/><Relationship Id="rId182" Type="http://schemas.openxmlformats.org/officeDocument/2006/relationships/hyperlink" Target="https://www.youtube.com/watch?v=RMFR9ZJZdrs" TargetMode="External"/><Relationship Id="rId35" Type="http://schemas.openxmlformats.org/officeDocument/2006/relationships/hyperlink" Target="https://www.youtube.com/watch?v=k04tX2fvh0o" TargetMode="External"/><Relationship Id="rId181" Type="http://schemas.openxmlformats.org/officeDocument/2006/relationships/hyperlink" Target="https://www.youtube.com/watch?v=bkDgNkYmKWA" TargetMode="External"/><Relationship Id="rId34" Type="http://schemas.openxmlformats.org/officeDocument/2006/relationships/hyperlink" Target="https://www.youtube.com/watch?v=QzmbR-oQA70" TargetMode="External"/><Relationship Id="rId180" Type="http://schemas.openxmlformats.org/officeDocument/2006/relationships/hyperlink" Target="https://www.youtube.com/watch?v=0fm-aKRRCm0" TargetMode="External"/><Relationship Id="rId37" Type="http://schemas.openxmlformats.org/officeDocument/2006/relationships/hyperlink" Target="https://www.youtube.com/watch?v=qGyPuey-1Jw" TargetMode="External"/><Relationship Id="rId176" Type="http://schemas.openxmlformats.org/officeDocument/2006/relationships/hyperlink" Target="https://www.youtube.com/watch?v=BuJBNKVqQzs" TargetMode="External"/><Relationship Id="rId36" Type="http://schemas.openxmlformats.org/officeDocument/2006/relationships/hyperlink" Target="https://www.youtube.com/watch?v=UcCNj3q79Ic" TargetMode="External"/><Relationship Id="rId175" Type="http://schemas.openxmlformats.org/officeDocument/2006/relationships/hyperlink" Target="https://www.youtube.com/watch?v=6MVoEHFwqmw" TargetMode="External"/><Relationship Id="rId39" Type="http://schemas.openxmlformats.org/officeDocument/2006/relationships/hyperlink" Target="https://www.youtube.com/watch?v=V1bFr2SWP1I" TargetMode="External"/><Relationship Id="rId174" Type="http://schemas.openxmlformats.org/officeDocument/2006/relationships/hyperlink" Target="https://www.youtube.com/watch?v=0bx7blXygrc" TargetMode="External"/><Relationship Id="rId38" Type="http://schemas.openxmlformats.org/officeDocument/2006/relationships/hyperlink" Target="https://www.youtube.com/watch?v=nMOyOlmBYCU" TargetMode="External"/><Relationship Id="rId173" Type="http://schemas.openxmlformats.org/officeDocument/2006/relationships/hyperlink" Target="https://www.youtube.com/watch?v=zexIfl7h88Q" TargetMode="External"/><Relationship Id="rId179" Type="http://schemas.openxmlformats.org/officeDocument/2006/relationships/hyperlink" Target="https://www.youtube.com/watch?v=TseVKQWTHZo" TargetMode="External"/><Relationship Id="rId178" Type="http://schemas.openxmlformats.org/officeDocument/2006/relationships/hyperlink" Target="https://www.youtube.com/watch?v=G-i-oYHYBT0" TargetMode="External"/><Relationship Id="rId177" Type="http://schemas.openxmlformats.org/officeDocument/2006/relationships/hyperlink" Target="https://www.youtube.com/watch?v=6MVoEHFwqmw" TargetMode="External"/><Relationship Id="rId20" Type="http://schemas.openxmlformats.org/officeDocument/2006/relationships/hyperlink" Target="https://www.youtube.com/watch?v=6eAKJld5fvA" TargetMode="External"/><Relationship Id="rId22" Type="http://schemas.openxmlformats.org/officeDocument/2006/relationships/hyperlink" Target="https://www.youtube.com/watch?v=Q2AGR2Ny8cU" TargetMode="External"/><Relationship Id="rId21" Type="http://schemas.openxmlformats.org/officeDocument/2006/relationships/hyperlink" Target="https://www.youtube.com/watch?v=I-xbnpT6y9E" TargetMode="External"/><Relationship Id="rId24" Type="http://schemas.openxmlformats.org/officeDocument/2006/relationships/hyperlink" Target="https://www.youtube.com/watch?v=SK2RqH52-QM" TargetMode="External"/><Relationship Id="rId23" Type="http://schemas.openxmlformats.org/officeDocument/2006/relationships/hyperlink" Target="https://www.youtube.com/watch?v=DoZz5cJLEO8" TargetMode="External"/><Relationship Id="rId26" Type="http://schemas.openxmlformats.org/officeDocument/2006/relationships/hyperlink" Target="https://www.youtube.com/watch?v=egCy1KoE1Ss" TargetMode="External"/><Relationship Id="rId25" Type="http://schemas.openxmlformats.org/officeDocument/2006/relationships/hyperlink" Target="https://www.youtube.com/watch?v=CGj85pVzRJs&amp;pp=ygUJTGV0IEl0IEJl" TargetMode="External"/><Relationship Id="rId28" Type="http://schemas.openxmlformats.org/officeDocument/2006/relationships/hyperlink" Target="https://www.youtube.com/watch?v=m2uTFF_3MaA" TargetMode="External"/><Relationship Id="rId27" Type="http://schemas.openxmlformats.org/officeDocument/2006/relationships/hyperlink" Target="https://www.youtube.com/watch?v=m2uTFF_3MaA" TargetMode="External"/><Relationship Id="rId29" Type="http://schemas.openxmlformats.org/officeDocument/2006/relationships/hyperlink" Target="https://www.youtube.com/watch?v=wXTJBr9tt8Q&amp;pp=ygUKWWVzdGVyZGF5IA%3D%3D" TargetMode="External"/><Relationship Id="rId11" Type="http://schemas.openxmlformats.org/officeDocument/2006/relationships/hyperlink" Target="https://www.youtube.com/watch?v=ehnKHhJ26pQ" TargetMode="External"/><Relationship Id="rId10" Type="http://schemas.openxmlformats.org/officeDocument/2006/relationships/hyperlink" Target="https://www.youtube.com/watch?v=rJNaEJ24JCc" TargetMode="External"/><Relationship Id="rId13" Type="http://schemas.openxmlformats.org/officeDocument/2006/relationships/hyperlink" Target="https://www.youtube.com/watch?v=A4Ikm1SxBlU" TargetMode="External"/><Relationship Id="rId12" Type="http://schemas.openxmlformats.org/officeDocument/2006/relationships/hyperlink" Target="https://www.youtube.com/watch?v=NSx3DBqA8UA" TargetMode="External"/><Relationship Id="rId15" Type="http://schemas.openxmlformats.org/officeDocument/2006/relationships/hyperlink" Target="https://www.youtube.com/watch?v=RPOuvkjByEA" TargetMode="External"/><Relationship Id="rId198" Type="http://schemas.openxmlformats.org/officeDocument/2006/relationships/hyperlink" Target="https://www.youtube.com/watch?v=HrpuISwcQJ4" TargetMode="External"/><Relationship Id="rId14" Type="http://schemas.openxmlformats.org/officeDocument/2006/relationships/hyperlink" Target="https://www.youtube.com/watch?v=Va0n1X9A_r8" TargetMode="External"/><Relationship Id="rId197" Type="http://schemas.openxmlformats.org/officeDocument/2006/relationships/hyperlink" Target="https://www.youtube.com/watch?v=g1aonhGogcc" TargetMode="External"/><Relationship Id="rId17" Type="http://schemas.openxmlformats.org/officeDocument/2006/relationships/hyperlink" Target="https://www.youtube.com/watch?v=YkUR610lCiA" TargetMode="External"/><Relationship Id="rId196" Type="http://schemas.openxmlformats.org/officeDocument/2006/relationships/hyperlink" Target="https://www.youtube.com/watch?v=wh8YrVzD5t4" TargetMode="External"/><Relationship Id="rId16" Type="http://schemas.openxmlformats.org/officeDocument/2006/relationships/hyperlink" Target="https://www.youtube.com/watch?v=i4HViPVymlo" TargetMode="External"/><Relationship Id="rId195" Type="http://schemas.openxmlformats.org/officeDocument/2006/relationships/hyperlink" Target="https://www.youtube.com/watch?v=bbF7VVsKYIw" TargetMode="External"/><Relationship Id="rId19" Type="http://schemas.openxmlformats.org/officeDocument/2006/relationships/hyperlink" Target="https://www.youtube.com/watch?v=u_27W2xuo_M" TargetMode="External"/><Relationship Id="rId18" Type="http://schemas.openxmlformats.org/officeDocument/2006/relationships/hyperlink" Target="https://www.youtube.com/watch?v=cm0QEnSh9JU" TargetMode="External"/><Relationship Id="rId199" Type="http://schemas.openxmlformats.org/officeDocument/2006/relationships/hyperlink" Target="https://www.youtube.com/watch?v=HE4aAQCghGs" TargetMode="External"/><Relationship Id="rId84" Type="http://schemas.openxmlformats.org/officeDocument/2006/relationships/hyperlink" Target="https://www.youtube.com/watch?v=WbKQn5wy3RI" TargetMode="External"/><Relationship Id="rId83" Type="http://schemas.openxmlformats.org/officeDocument/2006/relationships/hyperlink" Target="https://www.youtube.com/watch?v=cnilNaXlmoM" TargetMode="External"/><Relationship Id="rId86" Type="http://schemas.openxmlformats.org/officeDocument/2006/relationships/hyperlink" Target="https://www.youtube.com/watch?v=nAw9q5vLiak" TargetMode="External"/><Relationship Id="rId85" Type="http://schemas.openxmlformats.org/officeDocument/2006/relationships/hyperlink" Target="https://www.youtube.com/watch?v=cLZs2oC3MBE" TargetMode="External"/><Relationship Id="rId88" Type="http://schemas.openxmlformats.org/officeDocument/2006/relationships/hyperlink" Target="https://www.youtube.com/watch?v=a9MUphJg09E" TargetMode="External"/><Relationship Id="rId150" Type="http://schemas.openxmlformats.org/officeDocument/2006/relationships/hyperlink" Target="https://www.youtube.com/watch?v=w3nQS3SDRnE" TargetMode="External"/><Relationship Id="rId271" Type="http://schemas.openxmlformats.org/officeDocument/2006/relationships/drawing" Target="../drawings/drawing2.xml"/><Relationship Id="rId87" Type="http://schemas.openxmlformats.org/officeDocument/2006/relationships/hyperlink" Target="https://www.youtube.com/watch?v=KkdWzfgclLk" TargetMode="External"/><Relationship Id="rId270" Type="http://schemas.openxmlformats.org/officeDocument/2006/relationships/hyperlink" Target="https://www.youtube.com/watch?v=ckVYO9oI8vc" TargetMode="External"/><Relationship Id="rId89" Type="http://schemas.openxmlformats.org/officeDocument/2006/relationships/hyperlink" Target="https://www.youtube.com/watch?v=DKXfvfZ8oFM" TargetMode="External"/><Relationship Id="rId80" Type="http://schemas.openxmlformats.org/officeDocument/2006/relationships/hyperlink" Target="https://www.youtube.com/watch?v=uZ8y1Dst8Is" TargetMode="External"/><Relationship Id="rId82" Type="http://schemas.openxmlformats.org/officeDocument/2006/relationships/hyperlink" Target="https://www.youtube.com/watch?v=pgEPBpcRx0Y" TargetMode="External"/><Relationship Id="rId81" Type="http://schemas.openxmlformats.org/officeDocument/2006/relationships/hyperlink" Target="https://www.youtube.com/watch?v=ZQaMSGPvXaQ" TargetMode="External"/><Relationship Id="rId1" Type="http://schemas.openxmlformats.org/officeDocument/2006/relationships/hyperlink" Target="https://www.youtube.com/watch?v=-oWj-ddDr_E" TargetMode="External"/><Relationship Id="rId2" Type="http://schemas.openxmlformats.org/officeDocument/2006/relationships/hyperlink" Target="https://www.youtube.com/watch?v=-oWj-ddDr_E" TargetMode="External"/><Relationship Id="rId3" Type="http://schemas.openxmlformats.org/officeDocument/2006/relationships/hyperlink" Target="https://www.youtube.com/watch?v=2wfvdyQqRaA" TargetMode="External"/><Relationship Id="rId149" Type="http://schemas.openxmlformats.org/officeDocument/2006/relationships/hyperlink" Target="https://www.youtube.com/watch?v=TdgRQvi6EFg" TargetMode="External"/><Relationship Id="rId4" Type="http://schemas.openxmlformats.org/officeDocument/2006/relationships/hyperlink" Target="https://www.youtube.com/watch?v=2wfvdyQqRaA" TargetMode="External"/><Relationship Id="rId148" Type="http://schemas.openxmlformats.org/officeDocument/2006/relationships/hyperlink" Target="https://www.youtube.com/watch?v=RjY5haxPUxs" TargetMode="External"/><Relationship Id="rId269" Type="http://schemas.openxmlformats.org/officeDocument/2006/relationships/hyperlink" Target="https://www.youtube.com/watch?v=o7sHsjeE5rE" TargetMode="External"/><Relationship Id="rId9" Type="http://schemas.openxmlformats.org/officeDocument/2006/relationships/hyperlink" Target="https://www.youtube.com/watch?v=_uJLsc05ZE4" TargetMode="External"/><Relationship Id="rId143" Type="http://schemas.openxmlformats.org/officeDocument/2006/relationships/hyperlink" Target="https://www.youtube.com/watch?v=eEmWyteg7yo" TargetMode="External"/><Relationship Id="rId264" Type="http://schemas.openxmlformats.org/officeDocument/2006/relationships/hyperlink" Target="https://www.youtube.com/watch?v=I6cJ3rQDr3k" TargetMode="External"/><Relationship Id="rId142" Type="http://schemas.openxmlformats.org/officeDocument/2006/relationships/hyperlink" Target="https://www.youtube.com/watch?v=sx2EyuqdvH0" TargetMode="External"/><Relationship Id="rId263" Type="http://schemas.openxmlformats.org/officeDocument/2006/relationships/hyperlink" Target="https://www.youtube.com/watch?v=JfJufy7dpO0" TargetMode="External"/><Relationship Id="rId141" Type="http://schemas.openxmlformats.org/officeDocument/2006/relationships/hyperlink" Target="https://www.youtube.com/watch?v=n_a6OqWqqtk" TargetMode="External"/><Relationship Id="rId262" Type="http://schemas.openxmlformats.org/officeDocument/2006/relationships/hyperlink" Target="https://www.youtube.com/watch?v=nYJmrYM1qls" TargetMode="External"/><Relationship Id="rId140" Type="http://schemas.openxmlformats.org/officeDocument/2006/relationships/hyperlink" Target="https://www.youtube.com/watch?v=tRkMhVN4PHE" TargetMode="External"/><Relationship Id="rId261" Type="http://schemas.openxmlformats.org/officeDocument/2006/relationships/hyperlink" Target="https://www.youtube.com/watch?v=iw1r98XYsaQ" TargetMode="External"/><Relationship Id="rId5" Type="http://schemas.openxmlformats.org/officeDocument/2006/relationships/hyperlink" Target="https://www.youtube.com/watch?v=gP6PS-poyMg" TargetMode="External"/><Relationship Id="rId147" Type="http://schemas.openxmlformats.org/officeDocument/2006/relationships/hyperlink" Target="https://www.youtube.com/watch?v=mMaEeK--SUo" TargetMode="External"/><Relationship Id="rId268" Type="http://schemas.openxmlformats.org/officeDocument/2006/relationships/hyperlink" Target="https://www.youtube.com/watch?v=7pdsVkDqEeE" TargetMode="External"/><Relationship Id="rId6" Type="http://schemas.openxmlformats.org/officeDocument/2006/relationships/hyperlink" Target="https://www.youtube.com/watch?v=ETqJxlBrQbc" TargetMode="External"/><Relationship Id="rId146" Type="http://schemas.openxmlformats.org/officeDocument/2006/relationships/hyperlink" Target="https://www.youtube.com/watch?v=xxVqDZcLSyY" TargetMode="External"/><Relationship Id="rId267" Type="http://schemas.openxmlformats.org/officeDocument/2006/relationships/hyperlink" Target="https://www.youtube.com/watch?v=waj5XnMtH0o" TargetMode="External"/><Relationship Id="rId7" Type="http://schemas.openxmlformats.org/officeDocument/2006/relationships/hyperlink" Target="https://www.youtube.com/watch?v=0dcAjl3GVs8" TargetMode="External"/><Relationship Id="rId145" Type="http://schemas.openxmlformats.org/officeDocument/2006/relationships/hyperlink" Target="https://www.youtube.com/watch?v=14jMDziqES4" TargetMode="External"/><Relationship Id="rId266" Type="http://schemas.openxmlformats.org/officeDocument/2006/relationships/hyperlink" Target="https://www.youtube.com/watch?v=uI8Zzmr_T6g" TargetMode="External"/><Relationship Id="rId8" Type="http://schemas.openxmlformats.org/officeDocument/2006/relationships/hyperlink" Target="https://www.youtube.com/watch?v=xmZ5OTqN9nY" TargetMode="External"/><Relationship Id="rId144" Type="http://schemas.openxmlformats.org/officeDocument/2006/relationships/hyperlink" Target="https://www.youtube.com/watch?v=eEmWyteg7yo" TargetMode="External"/><Relationship Id="rId265" Type="http://schemas.openxmlformats.org/officeDocument/2006/relationships/hyperlink" Target="https://www.youtube.com/watch?v=LwEfC2YX4ls" TargetMode="External"/><Relationship Id="rId73" Type="http://schemas.openxmlformats.org/officeDocument/2006/relationships/hyperlink" Target="https://www.youtube.com/watch?v=tCVfV_9V578" TargetMode="External"/><Relationship Id="rId72" Type="http://schemas.openxmlformats.org/officeDocument/2006/relationships/hyperlink" Target="https://www.youtube.com/watch?v=m9LgCRp0B0Q" TargetMode="External"/><Relationship Id="rId75" Type="http://schemas.openxmlformats.org/officeDocument/2006/relationships/hyperlink" Target="https://www.youtube.com/watch?v=gV4j105Cztw" TargetMode="External"/><Relationship Id="rId74" Type="http://schemas.openxmlformats.org/officeDocument/2006/relationships/hyperlink" Target="https://www.youtube.com/watch?v=tCVfV_9V578" TargetMode="External"/><Relationship Id="rId77" Type="http://schemas.openxmlformats.org/officeDocument/2006/relationships/hyperlink" Target="https://www.youtube.com/watch?v=b5TEg3WO7_Q" TargetMode="External"/><Relationship Id="rId260" Type="http://schemas.openxmlformats.org/officeDocument/2006/relationships/hyperlink" Target="https://www.youtube.com/watch?v=CeUPHHjecTk" TargetMode="External"/><Relationship Id="rId76" Type="http://schemas.openxmlformats.org/officeDocument/2006/relationships/hyperlink" Target="https://www.youtube.com/watch?v=gV4j105Cztw" TargetMode="External"/><Relationship Id="rId79" Type="http://schemas.openxmlformats.org/officeDocument/2006/relationships/hyperlink" Target="https://www.youtube.com/watch?v=jkKYQ3yZ4us" TargetMode="External"/><Relationship Id="rId78" Type="http://schemas.openxmlformats.org/officeDocument/2006/relationships/hyperlink" Target="https://www.youtube.com/watch?v=2gb3jC67Ss8" TargetMode="External"/><Relationship Id="rId71" Type="http://schemas.openxmlformats.org/officeDocument/2006/relationships/hyperlink" Target="https://www.youtube.com/watch?v=xpm9lit98mc" TargetMode="External"/><Relationship Id="rId70" Type="http://schemas.openxmlformats.org/officeDocument/2006/relationships/hyperlink" Target="https://www.youtube.com/watch?v=dCB66y5haBU" TargetMode="External"/><Relationship Id="rId139" Type="http://schemas.openxmlformats.org/officeDocument/2006/relationships/hyperlink" Target="https://www.youtube.com/watch?v=rCMs-Eo9OzU" TargetMode="External"/><Relationship Id="rId138" Type="http://schemas.openxmlformats.org/officeDocument/2006/relationships/hyperlink" Target="https://www.youtube.com/watch?v=QaYj_k35zkU" TargetMode="External"/><Relationship Id="rId259" Type="http://schemas.openxmlformats.org/officeDocument/2006/relationships/hyperlink" Target="https://www.youtube.com/watch?v=GPHImLW-duQ" TargetMode="External"/><Relationship Id="rId137" Type="http://schemas.openxmlformats.org/officeDocument/2006/relationships/hyperlink" Target="https://www.youtube.com/watch?v=b_26SkhjGU0" TargetMode="External"/><Relationship Id="rId258" Type="http://schemas.openxmlformats.org/officeDocument/2006/relationships/hyperlink" Target="https://www.youtube.com/watch?v=kLD5nPIDMrY&amp;pp=0gcJCbAJAYcqIYzv" TargetMode="External"/><Relationship Id="rId132" Type="http://schemas.openxmlformats.org/officeDocument/2006/relationships/hyperlink" Target="https://www.youtube.com/watch?v=OvLfqt9QYNU" TargetMode="External"/><Relationship Id="rId253" Type="http://schemas.openxmlformats.org/officeDocument/2006/relationships/hyperlink" Target="https://www.youtube.com/watch?v=3vTLMWLyLIc" TargetMode="External"/><Relationship Id="rId131" Type="http://schemas.openxmlformats.org/officeDocument/2006/relationships/hyperlink" Target="https://www.youtube.com/watch?v=OvLfqt9QYNU" TargetMode="External"/><Relationship Id="rId252" Type="http://schemas.openxmlformats.org/officeDocument/2006/relationships/hyperlink" Target="https://www.youtube.com/watch?v=lAEJXdfOLAw" TargetMode="External"/><Relationship Id="rId130" Type="http://schemas.openxmlformats.org/officeDocument/2006/relationships/hyperlink" Target="https://www.youtube.com/watch?v=KWYNE_AG4Bk" TargetMode="External"/><Relationship Id="rId251" Type="http://schemas.openxmlformats.org/officeDocument/2006/relationships/hyperlink" Target="https://www.youtube.com/watch?v=3ACKfzXMPTg" TargetMode="External"/><Relationship Id="rId250" Type="http://schemas.openxmlformats.org/officeDocument/2006/relationships/hyperlink" Target="https://www.youtube.com/watch?v=cl7pMI20T-0" TargetMode="External"/><Relationship Id="rId136" Type="http://schemas.openxmlformats.org/officeDocument/2006/relationships/hyperlink" Target="https://www.youtube.com/watch?v=lNGvXHXmHL0" TargetMode="External"/><Relationship Id="rId257" Type="http://schemas.openxmlformats.org/officeDocument/2006/relationships/hyperlink" Target="https://www.youtube.com/watch?v=l30lgVThQyE" TargetMode="External"/><Relationship Id="rId135" Type="http://schemas.openxmlformats.org/officeDocument/2006/relationships/hyperlink" Target="https://www.youtube.com/watch?v=hBZty68vdwA" TargetMode="External"/><Relationship Id="rId256" Type="http://schemas.openxmlformats.org/officeDocument/2006/relationships/hyperlink" Target="https://www.youtube.com/watch?v=Gebsb-po8jY" TargetMode="External"/><Relationship Id="rId134" Type="http://schemas.openxmlformats.org/officeDocument/2006/relationships/hyperlink" Target="https://www.youtube.com/watch?v=Ke-CJDtZZYM" TargetMode="External"/><Relationship Id="rId255" Type="http://schemas.openxmlformats.org/officeDocument/2006/relationships/hyperlink" Target="https://www.youtube.com/watch?v=QvIQtXI3j3I" TargetMode="External"/><Relationship Id="rId133" Type="http://schemas.openxmlformats.org/officeDocument/2006/relationships/hyperlink" Target="https://www.youtube.com/watch?v=Sl2Gr_rMVWw" TargetMode="External"/><Relationship Id="rId254" Type="http://schemas.openxmlformats.org/officeDocument/2006/relationships/hyperlink" Target="https://www.youtube.com/watch?v=7dlassmGVOs" TargetMode="External"/><Relationship Id="rId62" Type="http://schemas.openxmlformats.org/officeDocument/2006/relationships/hyperlink" Target="https://www.youtube.com/watch?v=n6i7x6VXd5w" TargetMode="External"/><Relationship Id="rId61" Type="http://schemas.openxmlformats.org/officeDocument/2006/relationships/hyperlink" Target="https://www.youtube.com/watch?v=1_FHTSlAyZc" TargetMode="External"/><Relationship Id="rId64" Type="http://schemas.openxmlformats.org/officeDocument/2006/relationships/hyperlink" Target="https://www.youtube.com/watch?v=OB11pWRvpvM" TargetMode="External"/><Relationship Id="rId63" Type="http://schemas.openxmlformats.org/officeDocument/2006/relationships/hyperlink" Target="https://www.youtube.com/watch?v=zFMBq-kjtco" TargetMode="External"/><Relationship Id="rId66" Type="http://schemas.openxmlformats.org/officeDocument/2006/relationships/hyperlink" Target="https://www.youtube.com/watch?v=rDqG1BI56wo" TargetMode="External"/><Relationship Id="rId172" Type="http://schemas.openxmlformats.org/officeDocument/2006/relationships/hyperlink" Target="https://www.youtube.com/watch?v=vrsM-a1m4vE" TargetMode="External"/><Relationship Id="rId65" Type="http://schemas.openxmlformats.org/officeDocument/2006/relationships/hyperlink" Target="https://www.youtube.com/watch?v=O-YSzVszlrc" TargetMode="External"/><Relationship Id="rId171" Type="http://schemas.openxmlformats.org/officeDocument/2006/relationships/hyperlink" Target="https://www.youtube.com/watch?v=fNdGG_knKbk" TargetMode="External"/><Relationship Id="rId68" Type="http://schemas.openxmlformats.org/officeDocument/2006/relationships/hyperlink" Target="https://www.youtube.com/watch?v=E4Pyrno1uX8" TargetMode="External"/><Relationship Id="rId170" Type="http://schemas.openxmlformats.org/officeDocument/2006/relationships/hyperlink" Target="https://www.youtube.com/watch?v=gFFpM5r5io0" TargetMode="External"/><Relationship Id="rId67" Type="http://schemas.openxmlformats.org/officeDocument/2006/relationships/hyperlink" Target="https://www.youtube.com/watch?v=E4Pyrno1uX8&amp;list=RDE4Pyrno1uX8&amp;start_radio=1" TargetMode="External"/><Relationship Id="rId60" Type="http://schemas.openxmlformats.org/officeDocument/2006/relationships/hyperlink" Target="https://www.youtube.com/watch?v=tKHHnjrpPrM" TargetMode="External"/><Relationship Id="rId165" Type="http://schemas.openxmlformats.org/officeDocument/2006/relationships/hyperlink" Target="https://www.youtube.com/watch?v=emQUKzGm50o&amp;pp=ygUVdmFsYWtpIG1vbmRqYSBtZWcgbGd0" TargetMode="External"/><Relationship Id="rId69" Type="http://schemas.openxmlformats.org/officeDocument/2006/relationships/hyperlink" Target="https://www.youtube.com/watch?v=dCB66y5haBU" TargetMode="External"/><Relationship Id="rId164" Type="http://schemas.openxmlformats.org/officeDocument/2006/relationships/hyperlink" Target="https://www.youtube.com/watch?v=g9oln0zb8II" TargetMode="External"/><Relationship Id="rId163" Type="http://schemas.openxmlformats.org/officeDocument/2006/relationships/hyperlink" Target="https://www.youtube.com/watch?v=NaaWfWR1Yfc&amp;pp=ygUTTmVrZWQgw61yb20gYSBkYWx0IA%3D%3D" TargetMode="External"/><Relationship Id="rId162" Type="http://schemas.openxmlformats.org/officeDocument/2006/relationships/hyperlink" Target="https://www.youtube.com/watch?v=BR0p9uLJvJw" TargetMode="External"/><Relationship Id="rId169" Type="http://schemas.openxmlformats.org/officeDocument/2006/relationships/hyperlink" Target="https://www.youtube.com/watch?v=HIKPIJeKjqA" TargetMode="External"/><Relationship Id="rId168" Type="http://schemas.openxmlformats.org/officeDocument/2006/relationships/hyperlink" Target="https://www.youtube.com/watch?v=QK2fzZDdyqg" TargetMode="External"/><Relationship Id="rId167" Type="http://schemas.openxmlformats.org/officeDocument/2006/relationships/hyperlink" Target="https://www.youtube.com/watch?v=QK2fzZDdyqg" TargetMode="External"/><Relationship Id="rId166" Type="http://schemas.openxmlformats.org/officeDocument/2006/relationships/hyperlink" Target="https://www.youtube.com/watch?v=4-rbFNt2KUs" TargetMode="External"/><Relationship Id="rId51" Type="http://schemas.openxmlformats.org/officeDocument/2006/relationships/hyperlink" Target="https://www.youtube.com/watch?v=NbEa-yckHgM" TargetMode="External"/><Relationship Id="rId50" Type="http://schemas.openxmlformats.org/officeDocument/2006/relationships/hyperlink" Target="https://www.youtube.com/watch?v=egdVf2B2UXE" TargetMode="External"/><Relationship Id="rId53" Type="http://schemas.openxmlformats.org/officeDocument/2006/relationships/hyperlink" Target="https://www.youtube.com/watch?v=r4AITYAEaDM" TargetMode="External"/><Relationship Id="rId52" Type="http://schemas.openxmlformats.org/officeDocument/2006/relationships/hyperlink" Target="https://www.youtube.com/watch?v=NbEa-yckHgM" TargetMode="External"/><Relationship Id="rId55" Type="http://schemas.openxmlformats.org/officeDocument/2006/relationships/hyperlink" Target="https://www.youtube.com/watch?v=ml7QV_uUcAI" TargetMode="External"/><Relationship Id="rId161" Type="http://schemas.openxmlformats.org/officeDocument/2006/relationships/hyperlink" Target="https://www.youtube.com/watch?v=BR0p9uLJvJw" TargetMode="External"/><Relationship Id="rId54" Type="http://schemas.openxmlformats.org/officeDocument/2006/relationships/hyperlink" Target="https://www.youtube.com/watch?v=I7CgCDJ9s44" TargetMode="External"/><Relationship Id="rId160" Type="http://schemas.openxmlformats.org/officeDocument/2006/relationships/hyperlink" Target="https://www.youtube.com/watch?v=y8AWFf7EAc4" TargetMode="External"/><Relationship Id="rId57" Type="http://schemas.openxmlformats.org/officeDocument/2006/relationships/hyperlink" Target="https://www.youtube.com/watch?v=GUNF_SGlKRI" TargetMode="External"/><Relationship Id="rId56" Type="http://schemas.openxmlformats.org/officeDocument/2006/relationships/hyperlink" Target="https://www.youtube.com/watch?v=K9sXsJc285k" TargetMode="External"/><Relationship Id="rId159" Type="http://schemas.openxmlformats.org/officeDocument/2006/relationships/hyperlink" Target="https://www.youtube.com/watch?v=ttEMYvpoR-k" TargetMode="External"/><Relationship Id="rId59" Type="http://schemas.openxmlformats.org/officeDocument/2006/relationships/hyperlink" Target="https://www.youtube.com/watch?v=uMwjJVr8DEY" TargetMode="External"/><Relationship Id="rId154" Type="http://schemas.openxmlformats.org/officeDocument/2006/relationships/hyperlink" Target="https://www.youtube.com/watch?v=Pe5b5Z2tCLw" TargetMode="External"/><Relationship Id="rId58" Type="http://schemas.openxmlformats.org/officeDocument/2006/relationships/hyperlink" Target="https://www.youtube.com/watch?v=CPeqf0gU-tY" TargetMode="External"/><Relationship Id="rId153" Type="http://schemas.openxmlformats.org/officeDocument/2006/relationships/hyperlink" Target="https://www.youtube.com/watch?v=Fy1YVaIlmcs" TargetMode="External"/><Relationship Id="rId152" Type="http://schemas.openxmlformats.org/officeDocument/2006/relationships/hyperlink" Target="https://www.youtube.com/watch?v=Ln8WUSI60QU" TargetMode="External"/><Relationship Id="rId151" Type="http://schemas.openxmlformats.org/officeDocument/2006/relationships/hyperlink" Target="https://www.youtube.com/watch?v=EB0VldSw3w0" TargetMode="External"/><Relationship Id="rId158" Type="http://schemas.openxmlformats.org/officeDocument/2006/relationships/hyperlink" Target="https://www.youtube.com/watch?v=hq5oB3ruJiE" TargetMode="External"/><Relationship Id="rId157" Type="http://schemas.openxmlformats.org/officeDocument/2006/relationships/hyperlink" Target="https://www.youtube.com/watch?v=RUuXKgS7feE" TargetMode="External"/><Relationship Id="rId156" Type="http://schemas.openxmlformats.org/officeDocument/2006/relationships/hyperlink" Target="https://www.youtube.com/watch?v=hq5oB3ruJiE" TargetMode="External"/><Relationship Id="rId155" Type="http://schemas.openxmlformats.org/officeDocument/2006/relationships/hyperlink" Target="https://www.youtube.com/watch?v=RUuXKgS7feE" TargetMode="External"/><Relationship Id="rId107" Type="http://schemas.openxmlformats.org/officeDocument/2006/relationships/hyperlink" Target="https://www.youtube.com/watch?v=aX5_y3qSvoU" TargetMode="External"/><Relationship Id="rId228" Type="http://schemas.openxmlformats.org/officeDocument/2006/relationships/hyperlink" Target="https://www.youtube.com/watch?v=gDevCxVY_wA" TargetMode="External"/><Relationship Id="rId106" Type="http://schemas.openxmlformats.org/officeDocument/2006/relationships/hyperlink" Target="https://www.youtube.com/watch?v=BWqGIR2Ao1M" TargetMode="External"/><Relationship Id="rId227" Type="http://schemas.openxmlformats.org/officeDocument/2006/relationships/hyperlink" Target="https://www.youtube.com/watch?v=gDevCxVY_wA" TargetMode="External"/><Relationship Id="rId105" Type="http://schemas.openxmlformats.org/officeDocument/2006/relationships/hyperlink" Target="https://www.youtube.com/watch?v=BWqGIR2Ao1M" TargetMode="External"/><Relationship Id="rId226" Type="http://schemas.openxmlformats.org/officeDocument/2006/relationships/hyperlink" Target="https://www.youtube.com/watch?v=gDevCxVY_wA" TargetMode="External"/><Relationship Id="rId104" Type="http://schemas.openxmlformats.org/officeDocument/2006/relationships/hyperlink" Target="https://www.youtube.com/watch?v=IuDWlITFIek" TargetMode="External"/><Relationship Id="rId225" Type="http://schemas.openxmlformats.org/officeDocument/2006/relationships/hyperlink" Target="https://www.youtube.com/watch?v=gDevCxVY_wA" TargetMode="External"/><Relationship Id="rId109" Type="http://schemas.openxmlformats.org/officeDocument/2006/relationships/hyperlink" Target="https://www.youtube.com/watch?v=QLNz8OiSL4Q" TargetMode="External"/><Relationship Id="rId108" Type="http://schemas.openxmlformats.org/officeDocument/2006/relationships/hyperlink" Target="https://www.youtube.com/watch?v=h7XPfmjgJFM" TargetMode="External"/><Relationship Id="rId229" Type="http://schemas.openxmlformats.org/officeDocument/2006/relationships/hyperlink" Target="https://www.youtube.com/watch?v=dibOoBZySNw" TargetMode="External"/><Relationship Id="rId220" Type="http://schemas.openxmlformats.org/officeDocument/2006/relationships/hyperlink" Target="https://www.youtube.com/watch?v=OS07TNrrwjU" TargetMode="External"/><Relationship Id="rId103" Type="http://schemas.openxmlformats.org/officeDocument/2006/relationships/hyperlink" Target="https://www.youtube.com/watch?v=qPYGPdMkPTo" TargetMode="External"/><Relationship Id="rId224" Type="http://schemas.openxmlformats.org/officeDocument/2006/relationships/hyperlink" Target="https://www.youtube.com/watch?v=BJceRTvD9Fo" TargetMode="External"/><Relationship Id="rId102" Type="http://schemas.openxmlformats.org/officeDocument/2006/relationships/hyperlink" Target="https://www.youtube.com/watch?v=iAY8QPDe-_4" TargetMode="External"/><Relationship Id="rId223" Type="http://schemas.openxmlformats.org/officeDocument/2006/relationships/hyperlink" Target="https://www.youtube.com/watch?v=BJceRTvD9Fo" TargetMode="External"/><Relationship Id="rId101" Type="http://schemas.openxmlformats.org/officeDocument/2006/relationships/hyperlink" Target="https://www.youtube.com/watch?v=-DHitqhvTak" TargetMode="External"/><Relationship Id="rId222" Type="http://schemas.openxmlformats.org/officeDocument/2006/relationships/hyperlink" Target="https://www.youtube.com/watch?v=BJceRTvD9Fo" TargetMode="External"/><Relationship Id="rId100" Type="http://schemas.openxmlformats.org/officeDocument/2006/relationships/hyperlink" Target="https://www.youtube.com/watch?v=RVXXgBecbB8" TargetMode="External"/><Relationship Id="rId221" Type="http://schemas.openxmlformats.org/officeDocument/2006/relationships/hyperlink" Target="https://www.youtube.com/watch?v=BJceRTvD9Fo" TargetMode="External"/><Relationship Id="rId217" Type="http://schemas.openxmlformats.org/officeDocument/2006/relationships/hyperlink" Target="https://www.youtube.com/watch?v=PcPmokVbz3A" TargetMode="External"/><Relationship Id="rId216" Type="http://schemas.openxmlformats.org/officeDocument/2006/relationships/hyperlink" Target="https://www.youtube.com/watch?v=6WfaTjj3T4Q" TargetMode="External"/><Relationship Id="rId215" Type="http://schemas.openxmlformats.org/officeDocument/2006/relationships/hyperlink" Target="https://www.youtube.com/watch?v=_fqz5Cb163k" TargetMode="External"/><Relationship Id="rId214" Type="http://schemas.openxmlformats.org/officeDocument/2006/relationships/hyperlink" Target="https://www.youtube.com/watch?v=rcK69m2FdPA" TargetMode="External"/><Relationship Id="rId219" Type="http://schemas.openxmlformats.org/officeDocument/2006/relationships/hyperlink" Target="https://www.youtube.com/watch?v=OS07TNrrwjU" TargetMode="External"/><Relationship Id="rId218" Type="http://schemas.openxmlformats.org/officeDocument/2006/relationships/hyperlink" Target="https://www.youtube.com/watch?v=PcPmokVbz3A" TargetMode="External"/><Relationship Id="rId213" Type="http://schemas.openxmlformats.org/officeDocument/2006/relationships/hyperlink" Target="https://www.youtube.com/watch?v=5CtKr7Ou3gc" TargetMode="External"/><Relationship Id="rId212" Type="http://schemas.openxmlformats.org/officeDocument/2006/relationships/hyperlink" Target="https://www.youtube.com/watch?v=EnglA2gJK8U" TargetMode="External"/><Relationship Id="rId211" Type="http://schemas.openxmlformats.org/officeDocument/2006/relationships/hyperlink" Target="https://www.youtube.com/watch?v=ulqbh-ovrLw" TargetMode="External"/><Relationship Id="rId210" Type="http://schemas.openxmlformats.org/officeDocument/2006/relationships/hyperlink" Target="https://www.youtube.com/watch?v=GuE1QigNAH0" TargetMode="External"/><Relationship Id="rId129" Type="http://schemas.openxmlformats.org/officeDocument/2006/relationships/hyperlink" Target="https://www.youtube.com/watch?v=KWYNE_AG4Bk" TargetMode="External"/><Relationship Id="rId128" Type="http://schemas.openxmlformats.org/officeDocument/2006/relationships/hyperlink" Target="https://www.youtube.com/watch?v=fFixQcPCyjs" TargetMode="External"/><Relationship Id="rId249" Type="http://schemas.openxmlformats.org/officeDocument/2006/relationships/hyperlink" Target="https://www.youtube.com/watch?v=N3_pmjqYXG4" TargetMode="External"/><Relationship Id="rId127" Type="http://schemas.openxmlformats.org/officeDocument/2006/relationships/hyperlink" Target="https://www.youtube.com/watch?v=-qWFehHbZ9A" TargetMode="External"/><Relationship Id="rId248" Type="http://schemas.openxmlformats.org/officeDocument/2006/relationships/hyperlink" Target="https://www.youtube.com/watch?v=v_oPPJhqAOU" TargetMode="External"/><Relationship Id="rId126" Type="http://schemas.openxmlformats.org/officeDocument/2006/relationships/hyperlink" Target="https://www.youtube.com/watch?v=T8-8U3PtiPw" TargetMode="External"/><Relationship Id="rId247" Type="http://schemas.openxmlformats.org/officeDocument/2006/relationships/hyperlink" Target="https://www.youtube.com/watch?v=v_oPPJhqAOU" TargetMode="External"/><Relationship Id="rId121" Type="http://schemas.openxmlformats.org/officeDocument/2006/relationships/hyperlink" Target="https://www.youtube.com/watch?v=j7WRDBhQ6C0" TargetMode="External"/><Relationship Id="rId242" Type="http://schemas.openxmlformats.org/officeDocument/2006/relationships/hyperlink" Target="https://www.youtube.com/watch?v=nvOtcWEFWo8" TargetMode="External"/><Relationship Id="rId120" Type="http://schemas.openxmlformats.org/officeDocument/2006/relationships/hyperlink" Target="https://www.youtube.com/watch?v=rfLXXqXIXTE" TargetMode="External"/><Relationship Id="rId241" Type="http://schemas.openxmlformats.org/officeDocument/2006/relationships/hyperlink" Target="https://www.youtube.com/watch?v=2aFlQS4k3wo" TargetMode="External"/><Relationship Id="rId240" Type="http://schemas.openxmlformats.org/officeDocument/2006/relationships/hyperlink" Target="https://www.youtube.com/watch?v=2aFlQS4k3wo" TargetMode="External"/><Relationship Id="rId125" Type="http://schemas.openxmlformats.org/officeDocument/2006/relationships/hyperlink" Target="https://www.youtube.com/watch?v=lm94S_21S5o" TargetMode="External"/><Relationship Id="rId246" Type="http://schemas.openxmlformats.org/officeDocument/2006/relationships/hyperlink" Target="https://www.youtube.com/watch?v=G8LNGVs5Udk&amp;pp=ygURbGF1ZGVyIGphdm5lIMOpbHQ%3D" TargetMode="External"/><Relationship Id="rId124" Type="http://schemas.openxmlformats.org/officeDocument/2006/relationships/hyperlink" Target="https://www.youtube.com/watch?v=R02BzZH4J1s" TargetMode="External"/><Relationship Id="rId245" Type="http://schemas.openxmlformats.org/officeDocument/2006/relationships/hyperlink" Target="https://www.youtube.com/watch?v=6l5BtEw3OmI" TargetMode="External"/><Relationship Id="rId123" Type="http://schemas.openxmlformats.org/officeDocument/2006/relationships/hyperlink" Target="https://www.youtube.com/watch?v=xey4rp0vZOY" TargetMode="External"/><Relationship Id="rId244" Type="http://schemas.openxmlformats.org/officeDocument/2006/relationships/hyperlink" Target="https://www.youtube.com/watch?v=nlug8gnnlyo&amp;pp=ygURbcOhb3ogdHp1ciBsYXVkZXLSBwkJsAkBhyohjO8%3D" TargetMode="External"/><Relationship Id="rId122" Type="http://schemas.openxmlformats.org/officeDocument/2006/relationships/hyperlink" Target="https://www.youtube.com/watch?v=j7WRDBhQ6C0" TargetMode="External"/><Relationship Id="rId243" Type="http://schemas.openxmlformats.org/officeDocument/2006/relationships/hyperlink" Target="https://www.youtube.com/watch?v=BA6KpR8ToUQ" TargetMode="External"/><Relationship Id="rId95" Type="http://schemas.openxmlformats.org/officeDocument/2006/relationships/hyperlink" Target="https://www.youtube.com/watch?v=LYBw6XTcww4" TargetMode="External"/><Relationship Id="rId94" Type="http://schemas.openxmlformats.org/officeDocument/2006/relationships/hyperlink" Target="https://www.youtube.com/watch?v=2h2PMTP3duY" TargetMode="External"/><Relationship Id="rId97" Type="http://schemas.openxmlformats.org/officeDocument/2006/relationships/hyperlink" Target="https://www.youtube.com/watch?v=LYBw6XTcww4" TargetMode="External"/><Relationship Id="rId96" Type="http://schemas.openxmlformats.org/officeDocument/2006/relationships/hyperlink" Target="https://www.youtube.com/watch?v=3yoUXLHRtf0" TargetMode="External"/><Relationship Id="rId99" Type="http://schemas.openxmlformats.org/officeDocument/2006/relationships/hyperlink" Target="https://www.youtube.com/watch?v=RVXXgBecbB8" TargetMode="External"/><Relationship Id="rId98" Type="http://schemas.openxmlformats.org/officeDocument/2006/relationships/hyperlink" Target="https://www.youtube.com/watch?v=3yoUXLHRtf0" TargetMode="External"/><Relationship Id="rId91" Type="http://schemas.openxmlformats.org/officeDocument/2006/relationships/hyperlink" Target="https://www.youtube.com/watch?v=XQ49bXzQQBQ" TargetMode="External"/><Relationship Id="rId90" Type="http://schemas.openxmlformats.org/officeDocument/2006/relationships/hyperlink" Target="https://www.youtube.com/watch?v=_Ojd8CMGvKI" TargetMode="External"/><Relationship Id="rId93" Type="http://schemas.openxmlformats.org/officeDocument/2006/relationships/hyperlink" Target="https://www.youtube.com/watch?v=oUM5uS4_4zI" TargetMode="External"/><Relationship Id="rId92" Type="http://schemas.openxmlformats.org/officeDocument/2006/relationships/hyperlink" Target="https://www.youtube.com/watch?v=tvUtYu8Osmc" TargetMode="External"/><Relationship Id="rId118" Type="http://schemas.openxmlformats.org/officeDocument/2006/relationships/hyperlink" Target="https://www.youtube.com/watch?v=LDdamEkxiyU" TargetMode="External"/><Relationship Id="rId239" Type="http://schemas.openxmlformats.org/officeDocument/2006/relationships/hyperlink" Target="https://www.youtube.com/watch?v=QGOiANtGmhE" TargetMode="External"/><Relationship Id="rId117" Type="http://schemas.openxmlformats.org/officeDocument/2006/relationships/hyperlink" Target="https://www.youtube.com/watch?v=1Kqsfb4UFJI" TargetMode="External"/><Relationship Id="rId238" Type="http://schemas.openxmlformats.org/officeDocument/2006/relationships/hyperlink" Target="https://www.youtube.com/watch?v=5wAsgFS9czQ" TargetMode="External"/><Relationship Id="rId116" Type="http://schemas.openxmlformats.org/officeDocument/2006/relationships/hyperlink" Target="https://www.youtube.com/watch?v=hxyEMryOkOU" TargetMode="External"/><Relationship Id="rId237" Type="http://schemas.openxmlformats.org/officeDocument/2006/relationships/hyperlink" Target="https://www.youtube.com/watch?v=NcpHni_B5iU" TargetMode="External"/><Relationship Id="rId115" Type="http://schemas.openxmlformats.org/officeDocument/2006/relationships/hyperlink" Target="https://www.youtube.com/watch?v=hxyEMryOkOU" TargetMode="External"/><Relationship Id="rId236" Type="http://schemas.openxmlformats.org/officeDocument/2006/relationships/hyperlink" Target="https://www.youtube.com/watch?v=ARcJXy1qd-8" TargetMode="External"/><Relationship Id="rId119" Type="http://schemas.openxmlformats.org/officeDocument/2006/relationships/hyperlink" Target="https://www.youtube.com/watch?v=foJUYo02E2w" TargetMode="External"/><Relationship Id="rId110" Type="http://schemas.openxmlformats.org/officeDocument/2006/relationships/hyperlink" Target="https://www.youtube.com/watch?v=QcFMbx_MWkU" TargetMode="External"/><Relationship Id="rId231" Type="http://schemas.openxmlformats.org/officeDocument/2006/relationships/hyperlink" Target="https://www.youtube.com/watch?v=IrKGxPwozFE" TargetMode="External"/><Relationship Id="rId230" Type="http://schemas.openxmlformats.org/officeDocument/2006/relationships/hyperlink" Target="https://www.youtube.com/watch?v=M0YZTOqtHbY" TargetMode="External"/><Relationship Id="rId114" Type="http://schemas.openxmlformats.org/officeDocument/2006/relationships/hyperlink" Target="https://www.youtube.com/watch?v=W1ZJr-ZEqPc" TargetMode="External"/><Relationship Id="rId235" Type="http://schemas.openxmlformats.org/officeDocument/2006/relationships/hyperlink" Target="https://www.youtube.com/watch?v=POjMUHEhbEg" TargetMode="External"/><Relationship Id="rId113" Type="http://schemas.openxmlformats.org/officeDocument/2006/relationships/hyperlink" Target="https://www.youtube.com/watch?v=W1ZJr-ZEqPc" TargetMode="External"/><Relationship Id="rId234" Type="http://schemas.openxmlformats.org/officeDocument/2006/relationships/hyperlink" Target="https://www.youtube.com/watch?v=X1e3rhz4G7U" TargetMode="External"/><Relationship Id="rId112" Type="http://schemas.openxmlformats.org/officeDocument/2006/relationships/hyperlink" Target="https://www.youtube.com/watch?v=V2bOblKkeU0" TargetMode="External"/><Relationship Id="rId233" Type="http://schemas.openxmlformats.org/officeDocument/2006/relationships/hyperlink" Target="https://www.youtube.com/watch?v=iKbnFchYWIo" TargetMode="External"/><Relationship Id="rId111" Type="http://schemas.openxmlformats.org/officeDocument/2006/relationships/hyperlink" Target="https://www.youtube.com/watch?v=XBUu_k_nGyw" TargetMode="External"/><Relationship Id="rId232" Type="http://schemas.openxmlformats.org/officeDocument/2006/relationships/hyperlink" Target="https://www.youtube.com/watch?v=IEdWxlB8oGU" TargetMode="External"/><Relationship Id="rId206" Type="http://schemas.openxmlformats.org/officeDocument/2006/relationships/hyperlink" Target="https://www.youtube.com/watch?v=N0AV_4cZdB4" TargetMode="External"/><Relationship Id="rId205" Type="http://schemas.openxmlformats.org/officeDocument/2006/relationships/hyperlink" Target="https://www.youtube.com/watch?v=yM9emQMPRgc" TargetMode="External"/><Relationship Id="rId204" Type="http://schemas.openxmlformats.org/officeDocument/2006/relationships/hyperlink" Target="https://www.youtube.com/watch?v=Of7ItDwWnX4" TargetMode="External"/><Relationship Id="rId203" Type="http://schemas.openxmlformats.org/officeDocument/2006/relationships/hyperlink" Target="https://www.youtube.com/watch?v=ipDej6nFgQg" TargetMode="External"/><Relationship Id="rId209" Type="http://schemas.openxmlformats.org/officeDocument/2006/relationships/hyperlink" Target="https://www.youtube.com/watch?v=YukMpEFjoRA" TargetMode="External"/><Relationship Id="rId208" Type="http://schemas.openxmlformats.org/officeDocument/2006/relationships/hyperlink" Target="https://www.youtube.com/watch?v=2LkUu85JLAc" TargetMode="External"/><Relationship Id="rId207" Type="http://schemas.openxmlformats.org/officeDocument/2006/relationships/hyperlink" Target="https://www.youtube.com/watch?v=2LkUu85JLAc" TargetMode="External"/><Relationship Id="rId202" Type="http://schemas.openxmlformats.org/officeDocument/2006/relationships/hyperlink" Target="https://www.youtube.com/watch?v=VtKDPNxPfCw" TargetMode="External"/><Relationship Id="rId201" Type="http://schemas.openxmlformats.org/officeDocument/2006/relationships/hyperlink" Target="https://www.youtube.com/watch?v=E27kXI8RSTY" TargetMode="External"/><Relationship Id="rId200" Type="http://schemas.openxmlformats.org/officeDocument/2006/relationships/hyperlink" Target="https://www.youtube.com/watch?v=IJTVv2ZedA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drawing" Target="../drawings/drawing6.xml"/><Relationship Id="rId10" Type="http://schemas.openxmlformats.org/officeDocument/2006/relationships/hyperlink" Target="https://www.shutterstock.com/hu/image-vector/single-continuous-line-drawing-traditional-african-1777876589?irclickid=Qog0k%3ARjbxyPRrBxlP15MXB6UkFSH%3Az9n3grRQ0&amp;irgwc=1&amp;pl=4869764-832036&amp;utm_campaign=Freepik%20Company&amp;utm_content=832036&amp;utm_medium=Affiliate&amp;utm_source=4869764&amp;utm_term=GA1.1.1391194480.1701948526" TargetMode="External"/><Relationship Id="rId1" Type="http://schemas.openxmlformats.org/officeDocument/2006/relationships/hyperlink" Target="https://www.freepik.com/premium-vector/set-ancient-alphabet-symbols-hebrew-language_38861826.htm" TargetMode="External"/><Relationship Id="rId2" Type="http://schemas.openxmlformats.org/officeDocument/2006/relationships/hyperlink" Target="https://www.freepik.com/premium-vector/continuous-line-drawing-fire_48116475.htm" TargetMode="External"/><Relationship Id="rId3" Type="http://schemas.openxmlformats.org/officeDocument/2006/relationships/hyperlink" Target="https://www.freepik.com/free-vector/hand-drawn-planet-earth-drawing-illustration_49633673.htm" TargetMode="External"/><Relationship Id="rId4" Type="http://schemas.openxmlformats.org/officeDocument/2006/relationships/hyperlink" Target="https://hu.pinterest.com/pin/321444492128085917/" TargetMode="External"/><Relationship Id="rId9" Type="http://schemas.openxmlformats.org/officeDocument/2006/relationships/hyperlink" Target="https://www.freepik.com/free-vector/jewish-religion-icons_1042074.htm" TargetMode="External"/><Relationship Id="rId5" Type="http://schemas.openxmlformats.org/officeDocument/2006/relationships/hyperlink" Target="https://www.freepik.com/premium-vector/hanukkah-sketches-collection_6318912.htm" TargetMode="External"/><Relationship Id="rId6" Type="http://schemas.openxmlformats.org/officeDocument/2006/relationships/hyperlink" Target="https://www.freepik.com/free-vector/boho-style-pattern_865733.htm" TargetMode="External"/><Relationship Id="rId7" Type="http://schemas.openxmlformats.org/officeDocument/2006/relationships/hyperlink" Target="https://www.shutterstock.com/shutterstock/photos/2246544543/display_1500/stock-vector-star-of-david-in-continuous-line-drawing-style-line-art-of-star-of-david-vector-illustration-2246544543.jpg" TargetMode="External"/><Relationship Id="rId8" Type="http://schemas.openxmlformats.org/officeDocument/2006/relationships/hyperlink" Target="https://www.freepik.com/free-vector/hand-drawn-drum-illustration_82457390.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6.71"/>
    <col customWidth="1" min="2" max="2" width="49.57"/>
    <col customWidth="1" min="3" max="3" width="36.29"/>
    <col customWidth="1" min="4" max="4" width="38.0"/>
    <col customWidth="1" min="5" max="5" width="43.57"/>
    <col customWidth="1" min="6" max="6" width="39.86"/>
    <col customWidth="1" min="7" max="7" width="43.57"/>
    <col customWidth="1" min="8" max="8" width="12.0"/>
    <col customWidth="1" min="9" max="9" width="29.86"/>
    <col customWidth="1" min="10" max="10" width="45.57"/>
    <col customWidth="1" min="11" max="11" width="29.86"/>
    <col customWidth="1" min="12" max="12" width="9.29"/>
    <col customWidth="1" min="13" max="14" width="29.86"/>
  </cols>
  <sheetData>
    <row r="1" ht="28.5" customHeight="1">
      <c r="A1" s="1" t="s">
        <v>0</v>
      </c>
      <c r="B1" s="2" t="s">
        <v>1</v>
      </c>
      <c r="C1" s="2" t="s">
        <v>2</v>
      </c>
      <c r="D1" s="2" t="s">
        <v>3</v>
      </c>
      <c r="E1" s="2" t="s">
        <v>4</v>
      </c>
      <c r="F1" s="2" t="s">
        <v>5</v>
      </c>
      <c r="G1" s="2" t="s">
        <v>6</v>
      </c>
      <c r="H1" s="3" t="s">
        <v>7</v>
      </c>
      <c r="I1" s="2" t="s">
        <v>8</v>
      </c>
      <c r="J1" s="4" t="s">
        <v>9</v>
      </c>
      <c r="K1" s="4" t="s">
        <v>10</v>
      </c>
      <c r="L1" s="4" t="s">
        <v>11</v>
      </c>
      <c r="M1" s="4" t="s">
        <v>12</v>
      </c>
      <c r="N1" s="4" t="s">
        <v>13</v>
      </c>
    </row>
    <row r="2" ht="14.25" customHeight="1">
      <c r="A2" s="5" t="s">
        <v>14</v>
      </c>
      <c r="B2" s="5" t="s">
        <v>15</v>
      </c>
      <c r="C2" s="6" t="s">
        <v>16</v>
      </c>
      <c r="D2" s="5" t="s">
        <v>17</v>
      </c>
      <c r="E2" s="7" t="s">
        <v>18</v>
      </c>
      <c r="F2" s="8" t="s">
        <v>19</v>
      </c>
      <c r="G2" s="5" t="s">
        <v>20</v>
      </c>
      <c r="H2" s="9" t="str">
        <f t="shared" ref="H2:H157" si="2">IF(COUNTBLANK(E2:G2)=0,":)",COUNTBLANK(E2:G2))</f>
        <v>:)</v>
      </c>
      <c r="I2" s="10" t="b">
        <v>0</v>
      </c>
      <c r="J2" s="11" t="s">
        <v>21</v>
      </c>
      <c r="K2" s="11" t="s">
        <v>21</v>
      </c>
      <c r="L2" s="12" t="b">
        <v>0</v>
      </c>
      <c r="M2" s="12" t="str">
        <f t="shared" ref="M2:N2" si="1">SUBSTITUTE(SUBSTITUTE(E2,CHAR(13)&amp;CHAR(10),"¤¤¤"),CHAR(10),"¤¤¤")</f>
        <v>Kol od báleváv penimá¤¤¤nefes jehudi homijá.¤¤¤Ulfáté mizráḥ kádimá¤¤¤ájin lecion cofijá.¤¤¤¤¤¤Od lo ávdá tikvátenu,¤¤¤hátikvá bát snot álpájim,¤¤¤lihjot ám ḥofsi beárcenu,¤¤¤erec Cion virusálájim.</v>
      </c>
      <c r="N2" s="12" t="str">
        <f t="shared" si="1"/>
        <v>Am             Dm  Am¤¤¤Kol od báleváv penimá¤¤¤Dm      Am   E7   Am¤¤¤nefes jehudi homijá.¤¤¤Am            Dm  Am¤¤¤Ulfáté mizráḥ kádimá¤¤¤Dm     Am   E7  Am¤¤¤ájin lecion cofijá.¤¤¤¤¤¤F          G      C¤¤¤Od lo ávdá tikvátenu,¤¤¤F           G        C¤¤¤hátikvá bát snot álpájim,¤¤¤Dm        Am    Dm  C¤¤¤lihjot ám ḥofsi beárcenu,¤¤¤Dm   Am     E7     Am¤¤¤erec Cion virusálájim.</v>
      </c>
    </row>
    <row r="3" ht="14.25" customHeight="1">
      <c r="A3" s="5" t="s">
        <v>22</v>
      </c>
      <c r="B3" s="5" t="s">
        <v>23</v>
      </c>
      <c r="C3" s="6" t="s">
        <v>24</v>
      </c>
      <c r="D3" s="5" t="s">
        <v>25</v>
      </c>
      <c r="E3" s="7" t="s">
        <v>26</v>
      </c>
      <c r="F3" s="8" t="s">
        <v>27</v>
      </c>
      <c r="G3" s="5" t="s">
        <v>20</v>
      </c>
      <c r="H3" s="9" t="str">
        <f t="shared" si="2"/>
        <v>:)</v>
      </c>
      <c r="I3" s="10" t="b">
        <v>0</v>
      </c>
      <c r="J3" s="11" t="s">
        <v>28</v>
      </c>
      <c r="K3" s="11" t="s">
        <v>28</v>
      </c>
      <c r="L3" s="12" t="b">
        <v>0</v>
      </c>
      <c r="M3" s="12" t="str">
        <f t="shared" ref="M3:N3" si="3">SUBSTITUTE(SUBSTITUTE(E3,CHAR(13)&amp;CHAR(10),"¤¤¤"),CHAR(10),"¤¤¤")</f>
        <v>Ávir hárim calul kájájin vereáḥ oránim, ¤¤¤niszá beruáḥ háárbájim im kol páámonim. ¤¤¤Uvtárdemát ilán váeven svujá báḥálomá, ¤¤¤háir áser bádád josevet uvelibá homá. ¤¤¤¤¤¤Jerusálájim sel záháv ¤¤¤vesel nehoset vesel or, ¤¤¤hálo lehol sirájiḥ ¤¤¤áni kinor. ¤¤¤¤¤¤Ejhá jávsu borot hámájim kikár hásuk rejká, ¤¤¤veejn poked et hár hábájit báir háátiká. ¤¤¤Uvámeárot áser bászelá mejálelot ruhot, ¤¤¤veejn jored el jám hámeláḥ bedereḥ Jeriho. ¤¤¤¤¤¤Jerusálájim sel záháv ¤¤¤vesel nehoset vesel or, ¤¤¤hálo lehol sirájiḥ ¤¤¤áni kinor. ¤¤¤¤¤¤Áh bevoi hájom lásir láḥ veláh liksor ktárim, ¤¤¤kátonti miceir bánájiḥ umeáḥáron hámesorerim. ¤¤¤Ki smeḥ corev et hászfátájim kenesikát száráf, ¤¤¤im eskáḥeḥ Jerusálájim áser kulá záháv. ¤¤¤¤¤¤Jerusálájim sel záháv ¤¤¤vesel nehoset vesel or, ¤¤¤hálo lehol sirájiḥ ¤¤¤áni kinor. </v>
      </c>
      <c r="N3" s="12" t="str">
        <f t="shared" si="3"/>
        <v>Cm                 Fm    Fm        C7¤¤¤Ávir hárim calul kájájin vereáḥ oránim,¤¤¤C7               Fm    Fm     Cm G Cm ¤¤¤niszá beruáḥ háárbájim im kol páámonim. ¤¤¤Cm                Fm   Fm          C7¤¤¤Uvtárdemát ilán váeven svujá báḥálomá,¤¤¤C7                Fm    Fm Cm   G Cm ¤¤¤háir áser bádád josevet uvelibá homá. ¤¤¤¤¤¤¤¤¤Cm    Fm          D#¤¤¤Jerusálájim sel záháv¤¤¤D#      G#          Cm¤¤¤vesel nehoset vesel or,¤¤¤Cm     G#    D#¤¤¤hálo lehol sirájiḥ ¤¤¤ Cm G Cm¤¤¤áni kinor. ¤¤¤¤¤¤¤¤¤Cm                 Fm    Fm             C7¤¤¤Ejhá jávsu borot hámájim kikár hásuk rejká,¤¤¤C7                    Fm   Fm   Cm G Cm ¤¤¤veejn poked et hár hábájit báir háátiká.¤¤¤Cm               Fm    Fm          C7 ¤¤¤Uvámeárot áser bászelá mejálelot ruhot,¤¤¤C7                   Fm    Fm  Cm    G Cm¤¤¤veejn jored el jám hámeláḥ bedereḥ Jeriho. ¤¤¤¤¤¤¤¤¤Cm    Fm          D#¤¤¤Jerusálájim sel záháv¤¤¤D#      G#          Cm¤¤¤vesel nehoset vesel or,¤¤¤Cm     G#    D#¤¤¤hálo lehol sirájiḥ ¤¤¤ Cm G Cm¤¤¤áni kinor. ¤¤¤¤¤¤¤¤¤Cm               Fm        Fm            C7¤¤¤Áh bevoi hájom lásir láḥ veláh liksor ktárim, ¤¤¤C7                Fm   Fm        Cm   G  Cm  ¤¤¤kátonti miceir bánájiḥ umeáḥáron hámesorerim. ¤¤¤Cm                     Fm    Fm            C7¤¤¤Ki smeḥ corev et hászfátájim kenesikát száráf,¤¤¤C7               Fm    Fm   Cm   G  Cm¤¤¤im eskáḥeḥ Jerusálájim áser kulá záháv. ¤¤¤¤¤¤¤¤¤Cm    Fm          D#¤¤¤Jerusálájim sel záháv¤¤¤D#      G#          Cm¤¤¤vesel nehoset vesel or,¤¤¤Cm     G#    D#¤¤¤hálo lehol sirájiḥ ¤¤¤ Cm G Cm¤¤¤áni kinor.</v>
      </c>
    </row>
    <row r="4" ht="14.25" customHeight="1">
      <c r="A4" s="5" t="s">
        <v>29</v>
      </c>
      <c r="B4" s="9" t="s">
        <v>30</v>
      </c>
      <c r="C4" s="6" t="s">
        <v>31</v>
      </c>
      <c r="D4" s="9" t="s">
        <v>32</v>
      </c>
      <c r="E4" s="13" t="s">
        <v>33</v>
      </c>
      <c r="F4" s="8" t="s">
        <v>34</v>
      </c>
      <c r="G4" s="5" t="s">
        <v>20</v>
      </c>
      <c r="H4" s="9" t="str">
        <f t="shared" si="2"/>
        <v>:)</v>
      </c>
      <c r="I4" s="10" t="b">
        <v>0</v>
      </c>
      <c r="J4" s="14" t="s">
        <v>35</v>
      </c>
      <c r="K4" s="14" t="s">
        <v>36</v>
      </c>
      <c r="L4" s="12" t="b">
        <v>0</v>
      </c>
      <c r="M4" s="12" t="str">
        <f t="shared" ref="M4:N4" si="4">SUBSTITUTE(SUBSTITUTE(E4,CHAR(13)&amp;CHAR(10),"¤¤¤"),CHAR(10),"¤¤¤")</f>
        <v>Ani ve átá nesáne et háolam¤¤¤ani ve átá az javou kvár kulám¤¤¤Amru et ze kodem lefánaj lo mesáne,¤¤¤ani ve átá nesáne et háolám.¤¤¤Ani ve átá nesáne mehahatchalah¤¤¤jihjeh lanu ra ein davar ze lo norá.¤¤¤Ámrú et ze kodem lefánaj ze lo mesháneh,¤¤¤ani ve átá  nesáne et háolám.¤¤¤Ani ve átá nesáne et háolám¤¤¤ani ve átá az javo'u kvár kulám¤¤¤Amru et ze kodem lefanaj lo mesane,¤¤¤ani ve átá  nesáne et háolám.</v>
      </c>
      <c r="N4" s="12" t="str">
        <f t="shared" si="4"/>
        <v>Dm     G         A7           Dm¤¤¤Ani ve'ata neshaneh et ha'olam¤¤¤Dm     G          A7           Dm C¤¤¤ani ve'ata az yavo'u kvar kulam¤¤¤F             C         F             A7¤¤¤Amru et zeh kodem lefanai lo meshaneh,¤¤¤Dm     G         A7           Dm¤¤¤ani ve'ata neshaneh et ha'olam.¤¤¤ ¤¤¤Dm G¤¤¤Dm G¤¤¤ ¤¤¤Dm     G         A7           Dm¤¤¤Ani ve'ata nenaseh mehahatchalah¤¤¤Dm     G          A7           Dm C¤¤¤yihyeh lanu ra ein davar zeh lo nora.¤¤¤F             C         F             A7¤¤¤Amru et zeh kodem lefanai zeh lo meshaneh,¤¤¤Dm     G         A7           Dm¤¤¤ani ve'ata neshaneh et ha'olam.¤¤¤¤¤¤Dm   A# C Dm G¤¤¤Dm   A# C (Dm G) x 2¤¤¤ ¤¤¤Dm     G         A7           Dm¤¤¤Ani ve'ata neshaneh et ha'olam¤¤¤Dm     G          A7           Dm C¤¤¤ani ve'ata az yavo'u kvar kulam¤¤¤F             C         F             A7¤¤¤Amru et zeh kodem lefanai lo meshaneh,¤¤¤Dm     G         A7           D¤¤¤ani ve'ata neshaneh et ha'olam.¤¤¤</v>
      </c>
    </row>
    <row r="5" ht="14.25" customHeight="1">
      <c r="A5" s="5" t="s">
        <v>37</v>
      </c>
      <c r="B5" s="5" t="s">
        <v>38</v>
      </c>
      <c r="C5" s="6" t="s">
        <v>39</v>
      </c>
      <c r="D5" s="5" t="s">
        <v>40</v>
      </c>
      <c r="E5" s="7" t="s">
        <v>41</v>
      </c>
      <c r="F5" s="8" t="s">
        <v>42</v>
      </c>
      <c r="G5" s="5" t="s">
        <v>20</v>
      </c>
      <c r="H5" s="9" t="str">
        <f t="shared" si="2"/>
        <v>:)</v>
      </c>
      <c r="I5" s="10" t="b">
        <v>0</v>
      </c>
      <c r="J5" s="11" t="s">
        <v>43</v>
      </c>
      <c r="K5" s="14" t="s">
        <v>44</v>
      </c>
      <c r="L5" s="12" t="b">
        <v>0</v>
      </c>
      <c r="M5" s="12" t="str">
        <f t="shared" ref="M5:N5" si="5">SUBSTITUTE(SUBSTITUTE(E5,CHAR(13)&amp;CHAR(10),"¤¤¤"),CHAR(10),"¤¤¤")</f>
        <v>Básáná hábáá nesev ál hámirpeszet ¤¤¤veniszpor ciporim nodedot.  ¤¤¤¤¤¤Jeládim beḥufsá jeszáḥáku tofeszet ¤¤¤ben hábájit leven hászádot.  ¤¤¤¤¤¤Od tire, od tire ¤¤¤kámá tov jihje  ¤¤¤básáná, básáná hábáá.  ¤¤¤¤¤¤Ánávim ádumim jávsilu ád háerev ¤¤¤vejugsu conenim lásulḥán.  ¤¤¤¤¤¤Veruḥot redumim jiszu el em hádereḥ ¤¤¤itonim jesánim veánán.  ¤¤¤¤¤¤Od tire, od tire ¤¤¤kámá tov jihje  ¤¤¤básáná básáná hábáá.  ¤¤¤¤¤¤Básáná hábáá nifrosz kápot jádájim ¤¤¤mul háor hánigár háláván.  ¤¤¤¤¤¤Ánáfá leváná tifrosz báor knáfájim  ¤¤¤vehásemes tizráḥ betoḥán.  ¤¤¤¤¤¤Od tire, od tire ¤¤¤kámá tov jihje  ¤¤¤básáná, básáná hábáá. </v>
      </c>
      <c r="N5" s="12" t="str">
        <f t="shared" si="5"/>
        <v>Dm              B          F¤¤¤Básáná hábáá nesev ál hámirpeszet ¤¤¤      B         A     Dm ¤¤¤veniszpor ciporim nodedot.  ¤¤¤¤¤¤Dm                 B        F¤¤¤Jeládim beḥufsá jeszáḥáku tofeszet ¤¤¤      B           A    Dm¤¤¤ben hábájit leven hászádot.  ¤¤¤¤¤¤¤¤¤    Gm ¤¤¤Od tire, od tire ¤¤¤     F¤¤¤kámá tov jihje  ¤¤¤   Gm       A     Dm¤¤¤básáná, básáná hábáá.  ¤¤¤¤¤¤¤¤¤Dm               B         F¤¤¤Ánávim ádumim jávsilu ád háerev¤¤¤      B      A       Dm ¤¤¤vejugsu conenim lásulḥán.  ¤¤¤¤¤¤Dm               A            F¤¤¤Veruḥot redumim jiszu el em hádereḥ ¤¤¤B           A      Dm    ¤¤¤itonim jesánim veánán.  ¤¤¤¤¤¤¤¤¤    Gm ¤¤¤Od tire, od tire ¤¤¤     F¤¤¤kámá tov jihje  ¤¤¤   Gm       A     Dm¤¤¤básáná, básáná hábáá.  ¤¤¤¤¤¤¤¤¤Dm              B              F¤¤¤Básáná hábáá nifrosz kápot jádájim ¤¤¤B            A        Dm¤¤¤mul háor hánigár háláván.  ¤¤¤¤¤¤Dm               B              F¤¤¤Ánáfá leváná tifrosz báor knáfájim  ¤¤¤B             A       Dm¤¤¤vehásemes tizráḥ betoḥán.  ¤¤¤¤¤¤    Gm ¤¤¤Od tire, od tire ¤¤¤     F¤¤¤kámá tov jihje  ¤¤¤   Gm       A     Dm¤¤¤básáná, básáná hábáá.</v>
      </c>
    </row>
    <row r="6" ht="14.25" customHeight="1">
      <c r="A6" s="5" t="s">
        <v>45</v>
      </c>
      <c r="B6" s="5" t="s">
        <v>46</v>
      </c>
      <c r="C6" s="6" t="s">
        <v>47</v>
      </c>
      <c r="D6" s="5" t="s">
        <v>48</v>
      </c>
      <c r="E6" s="7" t="s">
        <v>49</v>
      </c>
      <c r="F6" s="8" t="s">
        <v>50</v>
      </c>
      <c r="G6" s="5" t="s">
        <v>20</v>
      </c>
      <c r="H6" s="9" t="str">
        <f t="shared" si="2"/>
        <v>:)</v>
      </c>
      <c r="I6" s="10" t="b">
        <v>0</v>
      </c>
      <c r="J6" s="14" t="s">
        <v>51</v>
      </c>
      <c r="K6" s="14" t="s">
        <v>52</v>
      </c>
      <c r="L6" s="12" t="b">
        <v>0</v>
      </c>
      <c r="M6" s="12" t="str">
        <f t="shared" ref="M6:N6" si="6">SUBSTITUTE(SUBSTITUTE(E6,CHAR(13)&amp;CHAR(10),"¤¤¤"),CHAR(10),"¤¤¤")</f>
        <v>Bói, tni li jád veneleḥ¤¤¤Ál tisáli oti leán¤¤¤(Ál) tisáli oti ál óser¤¤¤Uláj gám hu jávo, kshehu jávo¤¤¤Jeréd áléinu kmo gesem¤¤¤¤¤¤Bói, nitḥábek venéleḥ¤¤¤Ál tisáli oti mátáj¤¤¤(Ál) tisáli oti ál bájit¤¤¤Ál teváksí mimeni zmán¤¤¤Lo meḥaké, lo océr, lo nisár</v>
      </c>
      <c r="N6" s="12" t="str">
        <f t="shared" si="6"/>
        <v>Dm          Am¤¤¤Bói, tni li jád veneleḥ¤¤¤Bb¤¤¤Ál tisáli oti leán¤¤¤F                  Gm¤¤¤(Ál) tisáli oti ál óser¤¤¤         Dm               Bb¤¤¤Uláj gám hu jávo, kshehu jávo¤¤¤       C¤¤¤Jeréd áléinu kmo gesem¤¤¤¤¤¤ ¤¤¤Dm        Am¤¤¤Bói, nitḥábek venéleḥ¤¤¤Bb              F¤¤¤Ál tisáli oti mátáj¤¤¤                    Gm¤¤¤(Ál) tisáli oti ál bájit¤¤¤        Dm¤¤¤Ál teváksí mimeni zmán¤¤¤        Bb               C¤¤¤Lo meḥaké, lo océr, lo nisár</v>
      </c>
    </row>
    <row r="7" ht="14.25" customHeight="1">
      <c r="A7" s="5" t="s">
        <v>53</v>
      </c>
      <c r="B7" s="5" t="s">
        <v>54</v>
      </c>
      <c r="C7" s="6" t="s">
        <v>55</v>
      </c>
      <c r="D7" s="5" t="s">
        <v>56</v>
      </c>
      <c r="E7" s="7" t="s">
        <v>57</v>
      </c>
      <c r="F7" s="8" t="s">
        <v>58</v>
      </c>
      <c r="G7" s="5" t="s">
        <v>20</v>
      </c>
      <c r="H7" s="9" t="str">
        <f t="shared" si="2"/>
        <v>:)</v>
      </c>
      <c r="I7" s="10" t="b">
        <v>0</v>
      </c>
      <c r="J7" s="14" t="s">
        <v>59</v>
      </c>
      <c r="K7" s="14" t="s">
        <v>60</v>
      </c>
      <c r="L7" s="12" t="b">
        <v>0</v>
      </c>
      <c r="M7" s="12" t="str">
        <f t="shared" ref="M7:N7" si="7">SUBSTITUTE(SUBSTITUTE(E7,CHAR(13)&amp;CHAR(10),"¤¤¤"),CHAR(10),"¤¤¤")</f>
        <v>Hiné má tov umá náim,¤¤¤sevet áḥim gám jáḥád.</v>
      </c>
      <c r="N7" s="12" t="str">
        <f t="shared" si="7"/>
        <v>Am           Em¤¤¤Hiné má tov umánájim, ¤¤¤C       D        Em¤¤¤sevet áhim gám jáhád. ¤¤¤Am          Em¤¤¤Hiné má tov umanájim, ¤¤¤C       D        Em¤¤¤sevet áhim gám jáhád. ¤¤¤¤¤¤Am      Em¤¤¤Hiné má tov ¤¤¤C       D        Em¤¤¤sevet áhim gám jáhád. ¤¤¤Am      Em¤¤¤Hiné má tov, ¤¤¤C       D        Em¤¤¤sevet áhim gam jáhád.</v>
      </c>
    </row>
    <row r="8" ht="14.25" customHeight="1">
      <c r="A8" s="5" t="s">
        <v>61</v>
      </c>
      <c r="B8" s="5" t="s">
        <v>62</v>
      </c>
      <c r="C8" s="6" t="s">
        <v>63</v>
      </c>
      <c r="D8" s="5" t="s">
        <v>64</v>
      </c>
      <c r="E8" s="7" t="s">
        <v>65</v>
      </c>
      <c r="F8" s="8" t="s">
        <v>66</v>
      </c>
      <c r="G8" s="5" t="s">
        <v>20</v>
      </c>
      <c r="H8" s="9" t="str">
        <f t="shared" si="2"/>
        <v>:)</v>
      </c>
      <c r="I8" s="10" t="b">
        <v>0</v>
      </c>
      <c r="J8" s="14" t="s">
        <v>67</v>
      </c>
      <c r="K8" s="14" t="s">
        <v>68</v>
      </c>
      <c r="L8" s="12" t="b">
        <v>0</v>
      </c>
      <c r="M8" s="12" t="str">
        <f t="shared" ref="M8:N8" si="8">SUBSTITUTE(SUBSTITUTE(E8,CHAR(13)&amp;CHAR(10),"¤¤¤"),CHAR(10),"¤¤¤")</f>
        <v>Kol háolám kulo geser cár meod,¤¤¤geser cár meod, geser cár meod.¤¤¤Veháikár, veháikár, lo lefáḥed, lo lefáḥed klál.¤¤¤Veháikár, veháikár, lo lefáḥed klál.</v>
      </c>
      <c r="N8" s="12" t="str">
        <f t="shared" si="8"/>
        <v>Am         Am    Dm        Am¤¤¤Kol háolám kuló, Geser cár méod,¤¤¤Am         G  G         Am¤¤¤Véhá ikar, lo lefáched, klál.¤¤¤¤¤¤Am        Am       Dm             Am¤¤¤Az egész világ Egy nagyon keskeny híd,¤¤¤Am           G              Am¤¤¤Az a lényeg, nem kell félni már.</v>
      </c>
    </row>
    <row r="9" ht="14.25" customHeight="1">
      <c r="A9" s="5" t="s">
        <v>69</v>
      </c>
      <c r="B9" s="9" t="s">
        <v>70</v>
      </c>
      <c r="C9" s="6" t="s">
        <v>71</v>
      </c>
      <c r="D9" s="5" t="s">
        <v>72</v>
      </c>
      <c r="E9" s="15" t="s">
        <v>73</v>
      </c>
      <c r="F9" s="8" t="s">
        <v>74</v>
      </c>
      <c r="G9" s="5" t="s">
        <v>20</v>
      </c>
      <c r="H9" s="9" t="str">
        <f t="shared" si="2"/>
        <v>:)</v>
      </c>
      <c r="I9" s="10" t="b">
        <v>0</v>
      </c>
      <c r="J9" s="11" t="s">
        <v>75</v>
      </c>
      <c r="K9" s="16" t="s">
        <v>76</v>
      </c>
      <c r="L9" s="12" t="b">
        <v>0</v>
      </c>
      <c r="M9" s="12" t="str">
        <f t="shared" ref="M9:N9" si="9">SUBSTITUTE(SUBSTITUTE(E9,CHAR(13)&amp;CHAR(10),"¤¤¤"),CHAR(10),"¤¤¤")</f>
        <v>Od avinu cháj, Ám Iszráél cháj.</v>
      </c>
      <c r="N9" s="12" t="str">
        <f t="shared" si="9"/>
        <v>Am                                 G¤¤¤Am Yisroel, Am Yisroel, Am Yisroel Chai,¤¤¤ ¤¤¤G                                  Am¤¤¤Am Yisroel, Am Yisroel, Am Yisroel Chai,¤¤¤ ¤¤¤Am   Em   Am   Am   Em   Am¤¤¤Od Avinu Chai, Od Avinu Chai, ¤¤¤ ¤¤¤Am                  G        Am¤¤¤Od Avinu, Od Avinu, Od Avinu Chai</v>
      </c>
    </row>
    <row r="10" ht="14.25" customHeight="1">
      <c r="A10" s="5" t="s">
        <v>77</v>
      </c>
      <c r="B10" s="5" t="s">
        <v>78</v>
      </c>
      <c r="C10" s="6" t="s">
        <v>79</v>
      </c>
      <c r="D10" s="9" t="s">
        <v>80</v>
      </c>
      <c r="E10" s="13" t="s">
        <v>81</v>
      </c>
      <c r="F10" s="8" t="s">
        <v>82</v>
      </c>
      <c r="G10" s="5" t="s">
        <v>20</v>
      </c>
      <c r="H10" s="9" t="str">
        <f t="shared" si="2"/>
        <v>:)</v>
      </c>
      <c r="I10" s="10" t="b">
        <v>0</v>
      </c>
      <c r="J10" s="14" t="s">
        <v>83</v>
      </c>
      <c r="K10" s="14" t="s">
        <v>84</v>
      </c>
      <c r="L10" s="12" t="b">
        <v>0</v>
      </c>
      <c r="M10" s="12" t="str">
        <f t="shared" ref="M10:N10" si="10">SUBSTITUTE(SUBSTITUTE(E10,CHAR(13)&amp;CHAR(10),"¤¤¤"),CHAR(10),"¤¤¤")</f>
        <v>Od jávo sálom áléjnu¤¤¤Od jávo sálom áléjnu¤¤¤Od jávo sálom áléjnu veál kulám.¤¤¤Szálám álénu veál kol háolám, ¤¤¤Szálám, szálám.</v>
      </c>
      <c r="N10" s="12" t="str">
        <f t="shared" si="10"/>
        <v>D¤¤¤Od yavo shalom aleinu¤¤¤G¤¤¤Od yavo shalom aleinu¤¤¤D¤¤¤Od yavo shalom aleinu¤¤¤G  D   A  D¤¤¤Ve'al Kulam¤¤¤ ¤¤¤D       G                   D¤¤¤Salam, aleinu ve'al kol ha'olam¤¤¤  A       G D¤¤¤Salam, Shalom¤¤¤ ¤¤¤D       G                   D¤¤¤Salam, aleinu ve'al kol ha'olam¤¤¤  A7      Dsus4 D¤¤¤Salam, Shal-----om</v>
      </c>
    </row>
    <row r="11" ht="14.25" customHeight="1">
      <c r="A11" s="5" t="s">
        <v>85</v>
      </c>
      <c r="B11" s="5" t="s">
        <v>86</v>
      </c>
      <c r="C11" s="6" t="s">
        <v>87</v>
      </c>
      <c r="D11" s="5"/>
      <c r="E11" s="7" t="s">
        <v>88</v>
      </c>
      <c r="F11" s="8" t="s">
        <v>89</v>
      </c>
      <c r="G11" s="5" t="s">
        <v>20</v>
      </c>
      <c r="H11" s="9" t="str">
        <f t="shared" si="2"/>
        <v>:)</v>
      </c>
      <c r="I11" s="10" t="b">
        <v>0</v>
      </c>
      <c r="J11" s="14" t="s">
        <v>90</v>
      </c>
      <c r="K11" s="16" t="s">
        <v>76</v>
      </c>
      <c r="L11" s="12" t="b">
        <v>0</v>
      </c>
      <c r="M11" s="12" t="str">
        <f t="shared" ref="M11:N11" si="11">SUBSTITUTE(SUBSTITUTE(E11,CHAR(13)&amp;CHAR(10),"¤¤¤"),CHAR(10),"¤¤¤")</f>
        <v>Hájom jom huledet, hájom jom huledet,¤¤¤hájom jom huledet le kulam!¤¤¤¤¤¤Hág lo számeáḥ, vezer lo poreáḥ, ¤¤¤hájom jom huledet le kulam!</v>
      </c>
      <c r="N11" s="12" t="str">
        <f t="shared" si="11"/>
        <v>C                  Dm ¤¤¤Hájom jom huledet, hájom jom huledet,¤¤¤Em                F     C¤¤¤hájom jom huledet le kulam!¤¤¤¤¤¤¤¤¤Am                G¤¤¤Hág lo számeáḥ, vezer lo poreáḥ, ¤¤¤F                 Am    C¤¤¤hájom jom huledet le kulam!</v>
      </c>
    </row>
    <row r="12" ht="14.25" customHeight="1">
      <c r="A12" s="5" t="s">
        <v>91</v>
      </c>
      <c r="B12" s="5" t="s">
        <v>92</v>
      </c>
      <c r="C12" s="6" t="s">
        <v>93</v>
      </c>
      <c r="D12" s="5" t="s">
        <v>94</v>
      </c>
      <c r="E12" s="7" t="s">
        <v>95</v>
      </c>
      <c r="F12" s="8" t="s">
        <v>96</v>
      </c>
      <c r="G12" s="5" t="s">
        <v>20</v>
      </c>
      <c r="H12" s="9" t="str">
        <f t="shared" si="2"/>
        <v>:)</v>
      </c>
      <c r="I12" s="10" t="b">
        <v>0</v>
      </c>
      <c r="J12" s="14" t="s">
        <v>97</v>
      </c>
      <c r="K12" s="14" t="s">
        <v>98</v>
      </c>
      <c r="L12" s="12" t="b">
        <v>0</v>
      </c>
      <c r="M12" s="12" t="str">
        <f t="shared" ref="M12:N12" si="12">SUBSTITUTE(SUBSTITUTE(E12,CHAR(13)&amp;CHAR(10),"¤¤¤"),CHAR(10),"¤¤¤")</f>
        <v>Hevenu sálom áleḥem, ¤¤¤hevenu sálom álehem, ¤¤¤hevenu sálom álehem, ¤¤¤hevenu sálom, sálom, sálom áleḥem.</v>
      </c>
      <c r="N12" s="12" t="str">
        <f t="shared" si="12"/>
        <v>Cm¤¤¤Hevenu sálom áleḥem, ¤¤¤       Fm¤¤¤hevenu sálom álehem, ¤¤¤       G      Cm¤¤¤hevenu sálom álehem, ¤¤¤       G             Fm       Cm¤¤¤hevenu sálom, sálom, sálom áleḥem.</v>
      </c>
    </row>
    <row r="13" ht="14.25" customHeight="1">
      <c r="A13" s="5" t="s">
        <v>99</v>
      </c>
      <c r="B13" s="5" t="s">
        <v>100</v>
      </c>
      <c r="C13" s="6" t="s">
        <v>101</v>
      </c>
      <c r="D13" s="5" t="s">
        <v>102</v>
      </c>
      <c r="E13" s="7" t="s">
        <v>103</v>
      </c>
      <c r="F13" s="8" t="s">
        <v>104</v>
      </c>
      <c r="G13" s="5" t="s">
        <v>20</v>
      </c>
      <c r="H13" s="9" t="str">
        <f t="shared" si="2"/>
        <v>:)</v>
      </c>
      <c r="I13" s="10" t="b">
        <v>0</v>
      </c>
      <c r="J13" s="14" t="s">
        <v>105</v>
      </c>
      <c r="K13" s="16" t="s">
        <v>76</v>
      </c>
      <c r="L13" s="12" t="b">
        <v>0</v>
      </c>
      <c r="M13" s="12" t="str">
        <f t="shared" ref="M13:N13" si="13">SUBSTITUTE(SUBSTITUTE(E13,CHAR(13)&amp;CHAR(10),"¤¤¤"),CHAR(10),"¤¤¤")</f>
        <v>Hává nágilá, hává nágilá, ¤¤¤hává nágilá veniszmeḥá! ¤¤¤¤¤¤Hává neránená, hává neránená, ¤¤¤hává neránená veniszmehá! ¤¤¤¤¤¤Uru, uru áḥim, uru áhim belev számeáḥ,¤¤¤uru áhim belev számeáḥ,¤¤¤uru áhim belev számeáḥ,¤¤¤uru áhim belev számeáḥ,¤¤¤uru áḥim, uru áḥim belev számeáḥ!</v>
      </c>
      <c r="N13" s="12" t="str">
        <f t="shared" si="13"/>
        <v>C¤¤¤Hává nágilá, hává nágilá, ¤¤¤Fm          C Ciszm C  ¤¤¤hává nágilá veniszmeḥá! ¤¤¤¤¤¤C              Bm¤¤¤Hává neránená, hává neránená, ¤¤¤Bm             C Ciszm C ¤¤¤hává neránená veniszmehá! ¤¤¤¤¤¤Fm             Fm¤¤¤Uru, uru áḥim, uru áhim belev számeáḥ,¤¤¤Fm ¤¤¤uru áhim belev számeáḥ,¤¤¤Gm¤¤¤uru áhim belev számeáḥ,¤¤¤Gm¤¤¤uru áhim belev számeáḥ,¤¤¤    C              Fm    C    Fm¤¤¤uru áḥim, uru áḥim belev számeáḥ!</v>
      </c>
    </row>
    <row r="14" ht="14.25" customHeight="1">
      <c r="A14" s="5" t="s">
        <v>106</v>
      </c>
      <c r="B14" s="5" t="s">
        <v>107</v>
      </c>
      <c r="C14" s="6" t="s">
        <v>108</v>
      </c>
      <c r="D14" s="5" t="s">
        <v>94</v>
      </c>
      <c r="E14" s="7" t="s">
        <v>109</v>
      </c>
      <c r="F14" s="17" t="s">
        <v>110</v>
      </c>
      <c r="G14" s="5" t="s">
        <v>20</v>
      </c>
      <c r="H14" s="9" t="str">
        <f t="shared" si="2"/>
        <v>:)</v>
      </c>
      <c r="I14" s="10" t="b">
        <v>0</v>
      </c>
      <c r="J14" s="14" t="s">
        <v>111</v>
      </c>
      <c r="K14" s="14" t="s">
        <v>112</v>
      </c>
      <c r="L14" s="12" t="b">
        <v>0</v>
      </c>
      <c r="M14" s="12" t="str">
        <f t="shared" ref="M14:N14" si="14">SUBSTITUTE(SUBSTITUTE(E14,CHAR(13)&amp;CHAR(10),"¤¤¤"),CHAR(10),"¤¤¤")</f>
        <v>Dávid meleḥ Jiszráel,¤¤¤ḥáj, ḥáj vekájám.</v>
      </c>
      <c r="N14" s="12" t="str">
        <f t="shared" si="14"/>
        <v>C¤¤¤Dávid meleḥ Jiszráel,¤¤¤C¤¤¤ḥáj, ḥáj vekájám.¤¤¤¤¤¤F¤¤¤Dávid meleḥ Jiszráel,¤¤¤C¤¤¤ḥáj, ḥáj vekájám.</v>
      </c>
    </row>
    <row r="15" ht="14.25" customHeight="1">
      <c r="A15" s="5" t="s">
        <v>113</v>
      </c>
      <c r="B15" s="5" t="s">
        <v>114</v>
      </c>
      <c r="C15" s="6" t="s">
        <v>115</v>
      </c>
      <c r="D15" s="5" t="s">
        <v>116</v>
      </c>
      <c r="E15" s="7" t="s">
        <v>117</v>
      </c>
      <c r="F15" s="8"/>
      <c r="G15" s="5" t="s">
        <v>20</v>
      </c>
      <c r="H15" s="9">
        <f t="shared" si="2"/>
        <v>1</v>
      </c>
      <c r="I15" s="10" t="b">
        <v>0</v>
      </c>
      <c r="J15" s="18" t="s">
        <v>118</v>
      </c>
      <c r="K15" s="19"/>
      <c r="L15" s="19" t="b">
        <v>0</v>
      </c>
      <c r="M15" s="12" t="str">
        <f t="shared" ref="M15:N15" si="15">SUBSTITUTE(SUBSTITUTE(E15,CHAR(13)&amp;CHAR(10),"¤¤¤"),CHAR(10),"¤¤¤")</f>
        <v>Száḥki, száḥki ál ḥálomot,¤¤¤Zu áni háḥolem száḥ.¤¤¤||: Száḥki ki báádám ámin,¤¤¤Ki ódeni máámin báḥ. :||¤¤¤¤¤¤Ki ód náfsi drór soefet¤¤¤Lo mḥártiá leegel-páz,¤¤¤||: Ki ód áámin gám báádám,¤¤¤Gám böruḥó, rúáḥ áz. :||¤¤¤¤¤¤Ruḥó jáslíḥ kávlej-hevel,¤¤¤Jeromenu bámoté-ál;¤¤¤||: Lo báráv jámut óved,¤¤¤Drór lánefes, pát ládál. :||¤¤¤¤¤¤Ááminá gám beátid,¤¤¤Áf im jirḥák ze hájom,¤¤¤||: Áḥ bo jávo jiszú sálom áz¤¤¤Ubráḥá leom milom. :||</v>
      </c>
      <c r="N15" s="12" t="str">
        <f t="shared" si="15"/>
        <v/>
      </c>
    </row>
    <row r="16" ht="14.25" customHeight="1">
      <c r="A16" s="5" t="s">
        <v>119</v>
      </c>
      <c r="B16" s="5" t="s">
        <v>120</v>
      </c>
      <c r="C16" s="5"/>
      <c r="D16" s="9" t="s">
        <v>121</v>
      </c>
      <c r="E16" s="7" t="s">
        <v>122</v>
      </c>
      <c r="F16" s="8" t="s">
        <v>123</v>
      </c>
      <c r="G16" s="5" t="s">
        <v>124</v>
      </c>
      <c r="H16" s="9" t="str">
        <f t="shared" si="2"/>
        <v>:)</v>
      </c>
      <c r="I16" s="10" t="b">
        <v>0</v>
      </c>
      <c r="J16" s="14" t="s">
        <v>125</v>
      </c>
      <c r="K16" s="14" t="s">
        <v>126</v>
      </c>
      <c r="L16" s="12" t="b">
        <v>0</v>
      </c>
      <c r="M16" s="12" t="str">
        <f t="shared" ref="M16:N16" si="16">SUBSTITUTE(SUBSTITUTE(E16,CHAR(13)&amp;CHAR(10),"¤¤¤"),CHAR(10),"¤¤¤")</f>
        <v>When I find myself in times of trouble¤¤¤Mother Mary comes to me¤¤¤Speaking words of wisdom¤¤¤Let it be¤¤¤¤¤¤And in my hour of darkness¤¤¤She is standing right in front of me¤¤¤Speaking words of wisdom¤¤¤Let it be¤¤¤¤¤¤Let is be, let it be¤¤¤Let it be, let it be¤¤¤Whisper words of wisdom¤¤¤Let it be¤¤¤¤¤¤And when the brokenhearted people¤¤¤Living in the world agree¤¤¤There will be an answer¤¤¤Let it be¤¤¤¤¤¤For though they may be parted¤¤¤There is still a chance that they will see¤¤¤There will be an answer¤¤¤Let it be¤¤¤¤¤¤Let is be, let it be¤¤¤Let it be, let it be¤¤¤Yeah, there will be an answer¤¤¤Let it be¤¤¤¤¤¤"Let is be, let it be¤¤¤Let it be, let it be¤¤¤Whisper words of wisdom¤¤¤Let it be¤¤¤¤¤¤Let is be, let it be¤¤¤Let it be, yeah, let it be¤¤¤Whisper words of wisdom¤¤¤Let it be¤¤¤¤¤¤And when the night is cloudy¤¤¤There is still a light that shines on me¤¤¤Shine on 'til tomorrow¤¤¤Let it be¤¤¤¤¤¤I wake up to the sound of music¤¤¤Mother Mary comes to me¤¤¤Speaking words of wisdom¤¤¤Let it be, yeah¤¤¤¤¤¤Let it be, let it be¤¤¤Let it be, yeah, let it be¤¤¤Oh, there will be an answer¤¤¤Let it be¤¤¤¤¤¤Let it be, let it be¤¤¤Let it be, yeah, let it be¤¤¤Whisper words of wisdom¤¤¤Let it be"</v>
      </c>
      <c r="N16" s="12" t="str">
        <f t="shared" si="16"/>
        <v>C              G                Am          F¤¤¤When I find myself in times of trouble Mother Mary comes to me¤¤¤C                   G            F   C Dm7 C¤¤¤Speaking words of wisdom, let it be¤¤¤                     G            Am                   F¤¤¤And in my hour of darkness she is standing right in front of me¤¤¤C                   G             F   C Dm7 C¤¤¤Speaking words of wisdom, let it be¤¤¤ ¤¤¤ ¤¤¤       Am         G             F        C¤¤¤Let it be, let it be, let it be, let it be¤¤¤C                 G              F   C Dm7 C¤¤¤Whisper words of wisdom, let it be¤¤¤ ¤¤¤ ¤¤¤    C               G              Am            F¤¤¤And when the broken hearted people living in the world agree¤¤¤C                  G            F  C Dm7 C¤¤¤There will be an answer, let it be¤¤¤C                      G               Am                  F¤¤¤For though they may be parted there is still a chance that they will see¤¤¤C                  G            F   C Dm7 C¤¤¤There will be an answer, let it be¤¤¤¤¤¤¤¤¤       Am         G            F         C¤¤¤Let it be, let it be, let it be, let it be¤¤¤C                  G            F   C Dm7 C¤¤¤There will be an answer, let it be¤¤¤¤¤¤Am         G            F         C¤¤¤Let it be, let it be, let it be, let it be¤¤¤C                   G           F    C Dm7 C¤¤¤Whisper words of wisdom, let it be¤¤¤ ¤¤¤¤¤¤       Am         G             F        C¤¤¤Let it be, let it be, let it be, let it be¤¤¤C                 G              F   C Dm7 C¤¤¤Whisper words of wisdom, let it be¤¤¤ ¤¤¤¤¤¤F   C                 G               Am¤¤¤And when the night is cloudy there is still a light that shines on me¤¤¤C              G             F   C Dm7 C¤¤¤Shine until tomorrow, let it be¤¤¤  C              G               Am          F¤¤¤I wake up to the sound of music, Mother Mary comes to me¤¤¤C                   G            F    C Dm7 C¤¤¤Speaking words of wisdom, let it be¤¤¤ ¤¤¤¤¤¤       Am         G            F        C¤¤¤Let it be, let it be, let it be, let it be¤¤¤C                  G            F   C Dm7 C¤¤¤There will be an answer, let it be¤¤¤       Am         G            F        C¤¤¤Let it be, let it be, let it be, let it be¤¤¤¤¤¤¤¤¤C                  G            F    C Dm7 C¤¤¤There will be an answer, let it be¤¤¤       Am         G            F        C¤¤¤Let it be, let it be, let it be, let it be           ¤¤¤C                   G           F    C Dm7 C¤¤¤Whisper words of wisdom, let it be</v>
      </c>
    </row>
    <row r="17" ht="14.25" customHeight="1">
      <c r="A17" s="5" t="s">
        <v>127</v>
      </c>
      <c r="B17" s="5" t="s">
        <v>128</v>
      </c>
      <c r="C17" s="5"/>
      <c r="D17" s="9" t="s">
        <v>121</v>
      </c>
      <c r="E17" s="7" t="s">
        <v>129</v>
      </c>
      <c r="F17" s="8" t="s">
        <v>130</v>
      </c>
      <c r="G17" s="5" t="s">
        <v>124</v>
      </c>
      <c r="H17" s="9" t="str">
        <f t="shared" si="2"/>
        <v>:)</v>
      </c>
      <c r="I17" s="10" t="b">
        <v>0</v>
      </c>
      <c r="J17" s="14" t="s">
        <v>131</v>
      </c>
      <c r="K17" s="14" t="s">
        <v>131</v>
      </c>
      <c r="L17" s="12" t="b">
        <v>0</v>
      </c>
      <c r="M17" s="12" t="str">
        <f t="shared" ref="M17:N17" si="17">SUBSTITUTE(SUBSTITUTE(E17,CHAR(13)&amp;CHAR(10),"¤¤¤"),CHAR(10),"¤¤¤")</f>
        <v>In the town where I was born¤¤¤Lived a man who sailed to sea¤¤¤And he told us of his life¤¤¤In the land of submarines¤¤¤So we sailed on to the sun¤¤¤'Til we found a sea of green¤¤¤And we lived beneath the waves¤¤¤In our yellow submarine¤¤¤¤¤¤Refrén:¤¤¤We all live in a yellow submarine¤¤¤Yellow submarine, yellow submarine¤¤¤We all live in a yellow submarine¤¤¤Yellow submarine, yellow submarine¤¤¤¤¤¤And our friends are all aboard¤¤¤Many more of them live next door¤¤¤And the band begins to play¤¤¤¤¤¤refrén¤¤¤¤¤¤As we live a life of ease (a life of ease)¤¤¤Every one of us (every one of us)¤¤¤Has all we need (has all we need)¤¤¤Sky of blue (sky of blue)¤¤¤And sea of green (sea of green)¤¤¤In our yellow (in our yellow)¤¤¤Submarine (submarine, aha)¤¤¤¤¤¤refrén 2x</v>
      </c>
      <c r="N17" s="12" t="str">
        <f t="shared" si="17"/>
        <v>(G)    D          C     G¤¤¤In the town where I was born¤¤¤Em      Am       C        D¤¤¤Lived a man who sailed to sea¤¤¤G      D       C      G¤¤¤And he told us of his life¤¤¤Em     Am      C    D¤¤¤In the land of submarines¤¤¤ ¤¤¤G     D         C      G¤¤¤So we sailed up to the sun¤¤¤Em      Am        C      D¤¤¤Till we found the sea of green¤¤¤G      D       C         G¤¤¤And we lived beneath the waves¤¤¤Em     Am     C    D¤¤¤In our yellow submarine¤¤¤¤¤¤¤¤¤refrén:¤¤¤G                D¤¤¤We all live in a yellow submarine¤¤¤D                 G¤¤¤Yellow submarine, yellow submarine¤¤¤G                D¤¤¤We all live in a yellow submarine¤¤¤D                 G¤¤¤Yellow submarine, yellow submarine¤¤¤¤¤¤ ¤¤¤G       D           C      G¤¤¤And our friends are all on board¤¤¤Em   Am           C         D¤¤¤Many more of them live next door¤¤¤G       D      C       G¤¤¤And the band begins to play¤¤¤ ¤¤¤ ¤¤¤refrén¤¤¤ ¤¤¤¤¤¤G     D      C       G¤¤¤As we live a life of ease (a life of ease)¤¤¤Em   Am                              C      D¤¤¤Everyone of us (every one of us) has all we need (has all we need)¤¤¤G      D                      C      G¤¤¤Sky of blue (sky of blue) and sea of green (sea of green)¤¤¤Em     Am                     C    D¤¤¤In our yellow (in our yellow) submarine (submarine - aha! )¤¤¤ ¤¤¤refrén 2x</v>
      </c>
    </row>
    <row r="18" ht="14.25" customHeight="1">
      <c r="A18" s="5" t="s">
        <v>132</v>
      </c>
      <c r="B18" s="9" t="s">
        <v>133</v>
      </c>
      <c r="C18" s="9"/>
      <c r="D18" s="9" t="s">
        <v>121</v>
      </c>
      <c r="E18" s="13" t="s">
        <v>134</v>
      </c>
      <c r="F18" s="8" t="s">
        <v>135</v>
      </c>
      <c r="G18" s="5" t="s">
        <v>124</v>
      </c>
      <c r="H18" s="9" t="str">
        <f t="shared" si="2"/>
        <v>:)</v>
      </c>
      <c r="I18" s="10" t="b">
        <v>0</v>
      </c>
      <c r="J18" s="14" t="s">
        <v>136</v>
      </c>
      <c r="K18" s="14" t="s">
        <v>137</v>
      </c>
      <c r="L18" s="12" t="b">
        <v>0</v>
      </c>
      <c r="M18" s="12" t="str">
        <f t="shared" ref="M18:N18" si="18">SUBSTITUTE(SUBSTITUTE(E18,CHAR(13)&amp;CHAR(10),"¤¤¤"),CHAR(10),"¤¤¤")</f>
        <v>Yesterday¤¤¤All my trouble seemed so far away¤¤¤Now it looks as though they're here to stay¤¤¤Oh, I believe in yesterday¤¤¤¤¤¤Suddenly¤¤¤I'm not half the man I used to be¤¤¤There's a shadow hanging over me¤¤¤Oh, yesterday came suddenly¤¤¤¤¤¤Why she had to go, I don't know¤¤¤She wouldn't say¤¤¤I said something wrong¤¤¤Now I long for yesterday¤¤¤¤¤¤Yesterday¤¤¤Love was such an easy game to play¤¤¤Now I need a place to hide away¤¤¤Oh, I believe in yesterday¤¤¤¤¤¤Why she had to go, I don't know¤¤¤She wouldn't say¤¤¤I said something wrong¤¤¤Now I long for yesterday¤¤¤¤¤¤Yesterday¤¤¤Love was such an easy game to play¤¤¤Now I need a place to hide away¤¤¤Oh, I believe in yesterday</v>
      </c>
      <c r="N18" s="12" t="str">
        <f t="shared" si="18"/>
        <v>F       Em7          A7              Dm     Dm/C¤¤¤Yesterday,  all my troubles seemed so far away¤¤¤Bb       C7                    F            F/E Dm   G7       Bb F F¤¤¤Now it looks as though they're here to stay, oh I believe in yesterday¤¤¤ ¤¤¤ ¤¤¤ ¤¤¤ ¤¤¤F        Em7      A7             Dm         Dm/C¤¤¤Suddenly, I'm not half the man I used to be¤¤¤Bb         C7             F        F/E Dm   G7       Bb F F¤¤¤There's a shadow hanging over me, oh yesterday came suddenly¤¤¤ ¤¤¤ ¤¤¤ ¤¤¤Em7 A7   Dm  Dm/C Bb         Gm         C        F¤¤¤Why she  had to   go I don't know, she wouldn't say¤¤¤Em7 A7   Dm  Dm/C  Bb           Gm        C     F¤¤¤I   said something wrong, now I long for yesterday¤¤¤¤¤¤¤¤¤¤¤¤F       Em7         A7           Dm          Dm/C¤¤¤Yesterday, love was such an easy game to play¤¤¤Bb      C7             F          F/E Dm   G7      Bb F F¤¤¤Now I need a place to hide away, oh I believe in yesterday¤¤¤ ¤¤¤ ¤¤¤ ¤¤¤Em7 A7   Dm  Dm/C Bb           Gm        C       F¤¤¤ Why she  had to   go I don't know, she wouldn't say¤¤¤Em7 A7   Dm  Dm/C  Bb           Gm        C     F¤¤¤I   said something wrong, now I long for yesterday¤¤¤ ¤¤¤ ¤¤¤ ¤¤¤ ¤¤¤F        Em7        A7           Dm           Dm/C¤¤¤Yesterday, love was such an easy game to play¤¤¤Bb      C7             F          F/E Dm   G7      Bb F F¤¤¤Now I need a place to hide away, oh I believe in yesterday¤¤¤</v>
      </c>
    </row>
    <row r="19" ht="14.25" customHeight="1">
      <c r="A19" s="5" t="s">
        <v>138</v>
      </c>
      <c r="B19" s="5" t="s">
        <v>139</v>
      </c>
      <c r="C19" s="5" t="s">
        <v>140</v>
      </c>
      <c r="D19" s="9" t="s">
        <v>141</v>
      </c>
      <c r="E19" s="7" t="s">
        <v>142</v>
      </c>
      <c r="F19" s="8" t="s">
        <v>143</v>
      </c>
      <c r="G19" s="5" t="s">
        <v>124</v>
      </c>
      <c r="H19" s="9" t="str">
        <f t="shared" si="2"/>
        <v>:)</v>
      </c>
      <c r="I19" s="10" t="b">
        <v>0</v>
      </c>
      <c r="J19" s="14" t="s">
        <v>144</v>
      </c>
      <c r="K19" s="14" t="s">
        <v>145</v>
      </c>
      <c r="L19" s="12" t="b">
        <v>0</v>
      </c>
      <c r="M19" s="12" t="str">
        <f t="shared" ref="M19:N19" si="19">SUBSTITUTE(SUBSTITUTE(E19,CHAR(13)&amp;CHAR(10),"¤¤¤"),CHAR(10),"¤¤¤")</f>
        <v>I'm sitting here in a boring room¤¤¤It's just another rainy Sunday afternoon¤¤¤I'm wasting my time I got nothing to do¤¤¤I'm hanging around I'm waiting for you¤¤¤But nothing ever happens¤¤¤And I wonder¤¤¤¤¤¤I'm driving around in my car¤¤¤I'm driving too fast, I'm driving too far¤¤¤I'd like to change my point of view¤¤¤I feel so lonely, I'm waiting for you¤¤¤But nothing ever happens¤¤¤And I wonder¤¤¤¤¤¤I wonder how, I wonder why¤¤¤Yesterday you told me 'bout the¤¤¤Blue, blue sky¤¤¤And all that I can see¤¤¤Is just a yellow lemon tree¤¤¤¤¤¤I'm turning my head up and down¤¤¤I'm turning, turning, turning, turning¤¤¤Turning around¤¤¤And all that I can see¤¤¤Is just another lemon tree¤¤¤¤¤¤Sing dah¤¤¤Dah-dah-dah-dam, dee-dab-dah¤¤¤Dah-dah-dah-dam, dee-dab-dah¤¤¤Dab-deedly dah</v>
      </c>
      <c r="N19" s="12" t="str">
        <f t="shared" si="19"/>
        <v>    Am                Em¤¤¤I'm sitting here in a boring room¤¤¤     Am                        Em¤¤¤It's just another rainy Sunday afternoon¤¤¤    Am                    Em¤¤¤I'm wasting my time I got nothing to do¤¤¤    Am                 Em ¤¤¤I'm hanging around I'm waiting for you¤¤¤    Dm           Em¤¤¤But nothing ever happens¤¤¤      Am Em Am¤¤¤And I wonder¤¤¤¤¤¤    Am             Em¤¤¤I'm driving around in my car¤¤¤    Am                Em¤¤¤I'm driving too fast, I'm driving too far¤¤¤    Am                Em¤¤¤I'd like to change my point of view¤¤¤  Am                  Em¤¤¤I feel so lonely, I'm waiting for you¤¤¤    Dm           Em¤¤¤But nothing ever happens¤¤¤      Am Em Am¤¤¤And I wonder¤¤¤¤¤¤  C           G¤¤¤I wonder how, I wonder why¤¤¤Am                   ¤¤¤Yesterday you told me 'bout the¤¤¤Em¤¤¤Blue, blue sky¤¤¤    F          G¤¤¤And all that I can see¤¤¤          C            G7¤¤¤Is just a yellow lemon tree¤¤¤    C               G¤¤¤I'm turning my head up and down¤¤¤    Am                Em¤¤¤I'm turning, turning, turning, turning¤¤¤Em¤¤¤Turning around¤¤¤    F              F#dim7¤¤¤And all that I can see¤¤¤                G     G7¤¤¤Is just another lemon tree¤¤¤¤¤¤Am ¤¤¤Sing dah¤¤¤Em               Am¤¤¤Dah-dah-dah-dam, dee-dab-dah¤¤¤Em               Dm¤¤¤Dah-dah-dah-dam, dee-dab-dah¤¤¤Em         Am¤¤¤Dab-deedly dah¤¤¤¤¤¤    Am              Em¤¤¤I'm sitting here, I miss the power¤¤¤    Am              Em¤¤¤I'd like to go out, taking a shower¤¤¤    Am                    Em¤¤¤But there's a heavy cloud inside my head¤¤¤  Am                 Em  ¤¤¤I feel so tired, put myself into bed¤¤¤Am¤¤¤Well, nothing ever happens¤¤¤Em    Em¤¤¤And I wonder¤¤¤¤¤¤¤¤¤E           Am¤¤¤Isolation - Is not good for me,¤¤¤G           C               E¤¤¤Isolation - I don't want to sit on a lemon tree.¤¤¤¤¤¤¤¤¤  Am                   Em¤¤¤I'm stepping around in a desert of joy¤¤¤Am                    Em¤¤¤Baby, anyhow I'll get another toy¤¤¤    Dm              Em               Am       Em**  Am*¤¤¤And everything will happen - and you wonder.¤¤¤¤¤¤¤¤¤ C             G¤¤¤I wonder how, I wonder why¤¤¤Am                              Em¤¤¤Yesterday you told me 'bout the blue blue sky¤¤¤    F              G                    C           G7¤¤¤And all that I can see is just a yellow lemon tree.¤¤¤    C                 G¤¤¤I'm turning my head - up and down,¤¤¤    Am                              Em¤¤¤I'm turning turning turning turning turning around¤¤¤    F              F#dim7              G           G7¤¤¤And all that I can see is just another lemon tree.¤¤¤¤¤¤ C             G¤¤¤I wonder how, I wonder why¤¤¤Am                              Em¤¤¤Yesterday you told me 'bout the blue blue sky¤¤¤    F              G        F              G¤¤¤And all that I can see, and all that I can see,¤¤¤    F              G                    C¤¤¤And all that I can see is just a yellow lemon tree.</v>
      </c>
    </row>
    <row r="20" ht="14.25" customHeight="1">
      <c r="A20" s="5" t="s">
        <v>138</v>
      </c>
      <c r="B20" s="5" t="s">
        <v>139</v>
      </c>
      <c r="C20" s="20" t="s">
        <v>146</v>
      </c>
      <c r="D20" s="9" t="s">
        <v>141</v>
      </c>
      <c r="E20" s="7" t="s">
        <v>147</v>
      </c>
      <c r="F20" s="8" t="s">
        <v>148</v>
      </c>
      <c r="G20" s="5" t="s">
        <v>124</v>
      </c>
      <c r="H20" s="9" t="str">
        <f t="shared" si="2"/>
        <v>:)</v>
      </c>
      <c r="I20" s="10" t="b">
        <v>0</v>
      </c>
      <c r="J20" s="14" t="s">
        <v>144</v>
      </c>
      <c r="K20" s="14" t="s">
        <v>145</v>
      </c>
      <c r="L20" s="16" t="b">
        <v>1</v>
      </c>
      <c r="M20" s="12" t="str">
        <f t="shared" ref="M20:N20" si="20">SUBSTITUTE(SUBSTITUTE(E20,CHAR(13)&amp;CHAR(10),"¤¤¤"),CHAR(10),"¤¤¤")</f>
        <v>I'm sitting here, I miss the power¤¤¤I'd like to go out, taking a shower¤¤¤But there's a heavy cloud inside my head¤¤¤I feel so tired, put myself into bed¤¤¤Well, nothing ever happens¤¤¤And I wonder¤¤¤¤¤¤Isolation is not good for me¤¤¤Isolation, I don't want to¤¤¤Sit on a lemon tree¤¤¤I'm steppin' around in a desert of joy¤¤¤Maybe anyhow I'll get another toy¤¤¤And everything will happen¤¤¤And you wonder¤¤¤¤¤¤I wonder how, I wonder why¤¤¤Yesterday you told me 'bout the¤¤¤Blue, blue sky¤¤¤And all that I can see¤¤¤Is just another yellow lemon tree¤¤¤¤¤¤I'm turning my head up and down¤¤¤I'm turning, turning, turning, turning¤¤¤Turning around¤¤¤And all that I can see¤¤¤Is just a yellow lemon tree¤¤¤And I wonder, wonder¤¤¤¤¤¤I wonder how, I wonder why¤¤¤Yesterday you told me 'bout the¤¤¤Blue, blue sky¤¤¤And all that I can see¤¤¤And all that I can see¤¤¤And all that I can see¤¤¤Is just a yellow lemon tree</v>
      </c>
      <c r="N20" s="12" t="str">
        <f t="shared" si="20"/>
        <v>    Am              Em¤¤¤I'm sitting here, I miss the power¤¤¤    Am              Em¤¤¤I'd like to go out, taking a shower¤¤¤    Am                    Em¤¤¤But there's a heavy cloud inside my head¤¤¤  Am                 Em  ¤¤¤I feel so tired, put myself into bed¤¤¤Am¤¤¤Well, nothing ever happens¤¤¤Em    Em¤¤¤And I wonder¤¤¤¤¤¤¤¤¤E           Am¤¤¤Isolation - Is not good for me,¤¤¤G           C               E¤¤¤Isolation - I don't want to sit on a lemon tree.¤¤¤¤¤¤¤¤¤  Am                   Em¤¤¤I'm stepping around in a desert of joy¤¤¤Am                    Em¤¤¤Baby, anyhow I'll get another toy¤¤¤    Dm              Em               Am       Em**  Am*¤¤¤And everything will happen - and you wonder.¤¤¤¤¤¤¤¤¤ C             G¤¤¤I wonder how, I wonder why¤¤¤Am                              Em¤¤¤Yesterday you told me 'bout the blue blue sky¤¤¤    F              G                    C           G7¤¤¤And all that I can see is just a yellow lemon tree.¤¤¤    C                 G¤¤¤I'm turning my head - up and down,¤¤¤    Am                              Em¤¤¤I'm turning turning turning turning turning around¤¤¤    F              F#dim7              G           G7¤¤¤And all that I can see is just another lemon tree.¤¤¤¤¤¤ C             G¤¤¤I wonder how, I wonder why¤¤¤Am                              Em¤¤¤Yesterday you told me 'bout the blue blue sky¤¤¤    F              G        F              G¤¤¤And all that I can see, and all that I can see,¤¤¤    F              G                    C¤¤¤And all that I can see is just a yellow lemon tree.</v>
      </c>
    </row>
    <row r="21" ht="14.25" customHeight="1">
      <c r="A21" s="5" t="s">
        <v>149</v>
      </c>
      <c r="B21" s="9" t="s">
        <v>150</v>
      </c>
      <c r="C21" s="9"/>
      <c r="D21" s="9" t="s">
        <v>151</v>
      </c>
      <c r="E21" s="7" t="s">
        <v>152</v>
      </c>
      <c r="F21" s="8" t="s">
        <v>153</v>
      </c>
      <c r="G21" s="5" t="s">
        <v>124</v>
      </c>
      <c r="H21" s="9" t="str">
        <f t="shared" si="2"/>
        <v>:)</v>
      </c>
      <c r="I21" s="21" t="b">
        <v>1</v>
      </c>
      <c r="J21" s="14" t="s">
        <v>154</v>
      </c>
      <c r="K21" s="14" t="s">
        <v>155</v>
      </c>
      <c r="L21" s="22" t="b">
        <v>0</v>
      </c>
      <c r="M21" s="12" t="str">
        <f t="shared" ref="M21:N21" si="21">SUBSTITUTE(SUBSTITUTE(E21,CHAR(13)&amp;CHAR(10),"¤¤¤"),CHAR(10),"¤¤¤")</f>
        <v>Mama take this badge from me¤¤¤I can't use it anymore¤¤¤It's getting dark too dark to see¤¤¤Feels like I'm knockin' on heaven's door¤¤¤¤¤¤Knock-knock-knockin' on heaven's door¤¤¤Knock-knock-knockin' on heaven's door¤¤¤Knock-knock-knockin' on heaven's door¤¤¤Knock-knock-knockin' on heaven's door, eh yeah¤¤¤¤¤¤Mama put my guns in the ground¤¤¤I can't shoot them anymore¤¤¤That cold black cloud is comin' down¤¤¤Feels like I'm knockin' on heaven's door¤¤¤¤¤¤Knock-knock-knockin' on heaven's door¤¤¤Knock-knock-knockin' on heaven's door¤¤¤Knock-knock-knockin' on heaven's door¤¤¤Knock-knock-knockin' on heaven's door, wow oh yeah</v>
      </c>
      <c r="N21" s="12" t="str">
        <f t="shared" si="21"/>
        <v>G              D          Am7  ¤¤¤Mama take this badge from me¤¤¤G       D            C¤¤¤I can't use it anymore¤¤¤G            D                Am7¤¤¤It's getting dark too dark to see¤¤¤G              D                    C¤¤¤Feels like I'm knockin' on heaven's door¤¤¤¤¤¤¤¤¤G           D                    C¤¤¤Knock-knock-knockin' on heaven's door¤¤¤Knock-knock-knockin' on heaven's door¤¤¤Knock-knock-knockin' on heaven's door¤¤¤Knock-knock-knockin' on heaven's door, eh yeah¤¤¤¤¤¤G D C X4¤¤¤¤¤¤Mama put my guns in the ground¤¤¤I can't shoot them anymore¤¤¤That cold black cloud is comin' down¤¤¤Feels like I'm knockin' on heaven's door¤¤¤¤¤¤Knock-knock-knockin' on heaven's door¤¤¤Knock-knock-knockin' on heaven's door¤¤¤Knock-knock-knockin' on heaven's door¤¤¤Knock-knock-knockin' on heaven's door, wow oh yeah¤¤¤¤¤¤G D C</v>
      </c>
    </row>
    <row r="22" ht="14.25" customHeight="1">
      <c r="A22" s="5" t="s">
        <v>156</v>
      </c>
      <c r="B22" s="5" t="s">
        <v>157</v>
      </c>
      <c r="C22" s="5"/>
      <c r="D22" s="9" t="s">
        <v>158</v>
      </c>
      <c r="E22" s="13" t="s">
        <v>159</v>
      </c>
      <c r="F22" s="8" t="s">
        <v>160</v>
      </c>
      <c r="G22" s="5" t="s">
        <v>124</v>
      </c>
      <c r="H22" s="9" t="str">
        <f t="shared" si="2"/>
        <v>:)</v>
      </c>
      <c r="I22" s="21" t="b">
        <v>1</v>
      </c>
      <c r="J22" s="14" t="s">
        <v>161</v>
      </c>
      <c r="K22" s="14" t="s">
        <v>162</v>
      </c>
      <c r="L22" s="22" t="b">
        <v>0</v>
      </c>
      <c r="M22" s="12" t="str">
        <f t="shared" ref="M22:N22" si="22">SUBSTITUTE(SUBSTITUTE(E22,CHAR(13)&amp;CHAR(10),"¤¤¤"),CHAR(10),"¤¤¤")</f>
        <v>||: What shall we do with a drunken sailor :||¤¤¤Earl-eye in the morning!¤¤¤||: Way hay and up she rises :||¤¤¤Earl-eye in the morning!¤¤¤||: Shave his belly with a rusty razor :||¤¤¤Earl-eye in the morning!¤¤¤||: Put him in a long boat till he's sober :||¤¤¤Earl-eye in the morning!¤¤¤||: Stick him in scupper with a hosepipe on him :||¤¤¤Earl-eye in the morning!¤¤¤||: Put him in the bed with the Captain's daughter :||¤¤¤Earl-eye in the morning!¤¤¤||: That's what we do with a drunken sailor :||¤¤¤Earl-eye in the morning!</v>
      </c>
      <c r="N22" s="12" t="str">
        <f t="shared" si="22"/>
        <v>Em ¤¤¤What shall we do with a drunken sailor?¤¤¤D¤¤¤What shall we do with a drunken sailor?¤¤¤Em ¤¤¤What shall we do with a drunken sailor?¤¤¤Em   D          Em¤¤¤Earl-eye in the morning!¤¤¤¤¤¤Em¤¤¤Way hay and up she rises ¤¤¤D¤¤¤Way hay and up she rises ¤¤¤Em¤¤¤Way hay and up she rises ¤¤¤Em   D          Em¤¤¤Earl-eye in the morning!¤¤¤¤¤¤Em        ¤¤¤Shave his belly with a rusty razor¤¤¤D¤¤¤Shave his belly with a rusty razor¤¤¤Em        ¤¤¤Shave his belly with a rusty razor¤¤¤Em   D          Em¤¤¤Earl-eye in the morning!¤¤¤¤¤¤Em¤¤¤Put him in a long boat till he's sober¤¤¤D¤¤¤Put him in a long boat till he's sober¤¤¤Em¤¤¤Put him in a long boat till he's sober¤¤¤Em   D          Em¤¤¤Earl-eye in the morning!¤¤¤¤¤¤Em ¤¤¤Stick him in scupper with a hosepipe on him¤¤¤D¤¤¤Stick him in scupper with a hosepipe on him¤¤¤Em ¤¤¤Stick him in scupper with a hosepipe on him¤¤¤Em   D          Em¤¤¤Earl-eye in the morning!¤¤¤¤¤¤Em ¤¤¤Put him in the bed with the Captain's daughter¤¤¤D¤¤¤Put him in the bed with the Captain's daughter¤¤¤Em ¤¤¤Put him in the bed with the Captain's daughter¤¤¤Em   D          Em¤¤¤Earl-eye in the morning!¤¤¤¤¤¤Em              ¤¤¤That's what we do with a drunken sailor ¤¤¤D              ¤¤¤That's what we do with a drunken sailor ¤¤¤Em              ¤¤¤That's what we do with a drunken sailor ¤¤¤Em   D          Em¤¤¤Earl-eye in the morning!</v>
      </c>
    </row>
    <row r="23" ht="14.25" customHeight="1">
      <c r="A23" s="5" t="s">
        <v>163</v>
      </c>
      <c r="B23" s="5" t="s">
        <v>164</v>
      </c>
      <c r="C23" s="5"/>
      <c r="D23" s="5" t="s">
        <v>165</v>
      </c>
      <c r="E23" s="7" t="s">
        <v>166</v>
      </c>
      <c r="F23" s="8" t="s">
        <v>167</v>
      </c>
      <c r="G23" s="5" t="s">
        <v>124</v>
      </c>
      <c r="H23" s="9" t="str">
        <f t="shared" si="2"/>
        <v>:)</v>
      </c>
      <c r="I23" s="10" t="b">
        <v>0</v>
      </c>
      <c r="J23" s="14" t="s">
        <v>168</v>
      </c>
      <c r="K23" s="14" t="s">
        <v>169</v>
      </c>
      <c r="L23" s="12" t="b">
        <v>0</v>
      </c>
      <c r="M23" s="12" t="str">
        <f t="shared" ref="M23:N23" si="23">SUBSTITUTE(SUBSTITUTE(E23,CHAR(13)&amp;CHAR(10),"¤¤¤"),CHAR(10),"¤¤¤")</f>
        <v>Oooo, oooo, oooo, oooo...¤¤¤Oooo, oooo, oooo, oooo...¤¤¤ ¤¤¤¤¤¤Somewhere over the rainbow,  way up high¤¤¤and the dreams that you dream of once in a lullaby. Ohhhh.¤¤¤¤¤¤¤¤¤Somewhere over the rainbow bluebirds fly¤¤¤and the dreams that you dream of, dreams really do come true. Ohhhh.¤¤¤ ¤¤¤¤¤¤Someday I'll wish upon a star,¤¤¤wake up where the clouds are far behind me.¤¤¤Where troubles melts like lemon drops,¤¤¤high above the chimney tops,¤¤¤that's where you'll find me, oh¤¤¤ ¤¤¤¤¤¤Somewhere over the rainbow,  bluebirds fly¤¤¤and the dreams that you dare to, oh, why, oh why can't I? I-I-I, oh¤¤¤ ¤¤¤¤¤¤Someday I'll wish upon a star,¤¤¤wake up where the clouds are far behind me-e-e.¤¤¤Where troubles melts like lemon drops,¤¤¤high above the chimney tops¤¤¤that's where you'll find me, oh¤¤¤ ¤¤¤¤¤¤Somewhere over the rainbow,  way up high¤¤¤and the dreams that you dare to, why, oh why can't I? I-I-I¤¤¤ ¤¤¤¤¤¤Oooo, oooo, oooo, oooo...¤¤¤Oooo, oooo, oooo, oooo...</v>
      </c>
      <c r="N23" s="12" t="str">
        <f t="shared" si="23"/>
        <v>G    D     Em     C¤¤¤G    D     Em     C¤¤¤¤¤¤¤¤¤G     Hm    C     G¤¤¤Oooo, oooo, oooo, oooo...¤¤¤C     H7    Em    C/E¤¤¤Oooo, oooo, oooo, oooo...¤¤¤ ¤¤¤¤¤¤G         Hm               C        G¤¤¤Somewhere over the rainbow,  way up high¤¤¤C       G                        D              Em  C¤¤¤and the dreams that you dream of once in a lullaby. Ohhhh.¤¤¤¤¤¤¤¤¤G         Hm               C         G¤¤¤Somewhere over the rainbow bluebirds fly¤¤¤C       G                         D                     Em    C¤¤¤and the dreams that you dream of, dreams really do come true. Ohhhh.¤¤¤ ¤¤¤¤¤¤    G¤¤¤Someday I'll wish upon a star,¤¤¤Bm                                 Em   C¤¤¤wake up where the clouds are far behind me.¤¤¤      G¤¤¤Where troubles melts like lemon drops,¤¤¤hm¤¤¤high above the chimney tops,¤¤¤       Em           C¤¤¤that's where you'll find me, oh¤¤¤ ¤¤¤¤¤¤G         Hm               C           G¤¤¤Somewhere over the rainbow,  bluebirds fly¤¤¤C       G                            D                 Em C¤¤¤and the dreams that you dare to, oh, why, oh why can't I? I-I-I, oh¤¤¤ ¤¤¤¤¤¤    G¤¤¤Someday I'll wish upon a star,¤¤¤Bm                                 Em   C¤¤¤wake up where the clouds are far behind me-e-e.¤¤¤      G¤¤¤Where troubles melts like lemon drops,¤¤¤Hm¤¤¤high above the chimney tops¤¤¤       Em           C¤¤¤that's where you'll find me, oh¤¤¤ ¤¤¤¤¤¤G         Hm               C        G¤¤¤Somewhere over the rainbow,  way up high¤¤¤C       G                        D                 Em C¤¤¤and the dreams that you dare to, why, oh why can't I? I-I-I¤¤¤ ¤¤¤¤¤¤G     Hm    C     G¤¤¤Oooo, oooo, oooo, oooo...¤¤¤C     H7    Em    C¤¤¤Oooo, oooo, oooo, oooo...</v>
      </c>
    </row>
    <row r="24" ht="14.25" customHeight="1">
      <c r="A24" s="5" t="s">
        <v>170</v>
      </c>
      <c r="B24" s="9" t="s">
        <v>171</v>
      </c>
      <c r="C24" s="9"/>
      <c r="D24" s="9" t="s">
        <v>172</v>
      </c>
      <c r="E24" s="13" t="s">
        <v>173</v>
      </c>
      <c r="F24" s="8" t="s">
        <v>174</v>
      </c>
      <c r="G24" s="5" t="s">
        <v>124</v>
      </c>
      <c r="H24" s="9" t="str">
        <f t="shared" si="2"/>
        <v>:)</v>
      </c>
      <c r="I24" s="21" t="b">
        <v>1</v>
      </c>
      <c r="J24" s="14" t="s">
        <v>175</v>
      </c>
      <c r="K24" s="14" t="s">
        <v>176</v>
      </c>
      <c r="L24" s="22" t="b">
        <v>0</v>
      </c>
      <c r="M24" s="12" t="str">
        <f t="shared" ref="M24:N24" si="24">SUBSTITUTE(SUBSTITUTE(E24,CHAR(13)&amp;CHAR(10),"¤¤¤"),CHAR(10),"¤¤¤")</f>
        <v>Una mattina mi son svegliato,¤¤¤o bella, ciao! bella, ciao! bella, ciao, ciao, ciao!¤¤¤Una mattina mi son svegliato,¤¤¤e ho trovato l'invasor.¤¤¤¤¤¤O partigiano, portami via,¤¤¤o bella, ciao! bella, ciao! bella, ciao, ciao, ciao!¤¤¤O partigiano, portami via,¤¤¤ché mi sento di morir.¤¤¤¤¤¤E se io muoio da partigiano,¤¤¤o bella, ciao! bella, ciao! bella, ciao, ciao, ciao!¤¤¤E se io muoio da partigiano,¤¤¤tu mi devi seppellir.¤¤¤¤¤¤E seppellire lassù in montagna,¤¤¤o bella, ciao! bella, ciao! bella, ciao, ciao, ciao!¤¤¤E seppellire lassù in montagna,¤¤¤sotto l'ombra di un bel fior.¤¤¤¤¤¤Tutte le genti che passeranno,¤¤¤o bella, ciao! bella, ciao! bella, ciao, ciao, ciao!¤¤¤Tutte le genti che passeranno,¤¤¤Mi diranno Che bel fior!¤¤¤</v>
      </c>
      <c r="N24" s="12" t="str">
        <f t="shared" si="24"/>
        <v>Am¤¤¤Una mattina mi son svegliato,¤¤¤ ¤¤¤O bella, ciao! Bella, ciao!¤¤¤        Am7¤¤¤Bella, ciao, ciao, ciao!¤¤¤       Dm               Am¤¤¤Una mattina mi son svegliato¤¤¤        E7          Am¤¤¤e ho trovato l'invasor.¤¤¤ ¤¤¤Am¤¤¤O partigiano, portami via,¤¤¤ ¤¤¤O bella, ciao! Bella, ciao!¤¤¤        Am7¤¤¤Bella, ciao, ciao, ciao!¤¤¤         Dm           Am¤¤¤O partigiano, portami via,¤¤¤        E7         Am¤¤¤ché mi sento di morir.¤¤¤ ¤¤¤Am¤¤¤E se io muoio da partigiano,¤¤¤ ¤¤¤O bella, ciao! Bella, ciao!¤¤¤        Am7¤¤¤Bella, ciao, ciao, ciao!¤¤¤         Dm            Am¤¤¤E se io muoio da partigiano,¤¤¤      E7          Am¤¤¤tu mi devi seppellir.¤¤¤ ¤¤¤Am¤¤¤Seppellire lassù in montagna,¤¤¤ ¤¤¤O bella, ciao! Bella, ciao!¤¤¤        Am7¤¤¤Bella, ciao, ciao, ciao!¤¤¤        Dm               Am¤¤¤E seppellire lassù in montagna¤¤¤        E7                Am¤¤¤Sotto l'ombra di un bel fior.¤¤¤ ¤¤¤Am¤¤¤E le genti che passeranno¤¤¤ ¤¤¤O bella, ciao! Bella, ciao!¤¤¤        Am7¤¤¤Bella, ciao, ciao, ciao!¤¤¤      Dm            Am¤¤¤E le genti che passeranno¤¤¤      E7              Am¤¤¤Ti diranno «Che bel fior!»¤¤¤ ¤¤¤Am¤¤¤«È questo il fiore del partigiano»,¤¤¤ ¤¤¤O bella, ciao! Bella, ciao!¤¤¤        Am7¤¤¤Bella, ciao, ciao, ciao!¤¤¤             Dm              Am¤¤¤«È questo il fiore del partigiano¤¤¤      E7          Am¤¤¤morto per la libertà!»</v>
      </c>
    </row>
    <row r="25" ht="15.75" customHeight="1">
      <c r="A25" s="5" t="s">
        <v>177</v>
      </c>
      <c r="B25" s="5" t="s">
        <v>178</v>
      </c>
      <c r="C25" s="5"/>
      <c r="D25" s="5" t="s">
        <v>179</v>
      </c>
      <c r="E25" s="13" t="s">
        <v>180</v>
      </c>
      <c r="F25" s="8" t="s">
        <v>181</v>
      </c>
      <c r="G25" s="5" t="s">
        <v>124</v>
      </c>
      <c r="H25" s="9" t="str">
        <f t="shared" si="2"/>
        <v>:)</v>
      </c>
      <c r="I25" s="21" t="b">
        <v>1</v>
      </c>
      <c r="J25" s="14" t="s">
        <v>182</v>
      </c>
      <c r="K25" s="14" t="s">
        <v>182</v>
      </c>
      <c r="L25" s="22" t="b">
        <v>0</v>
      </c>
      <c r="M25" s="12" t="str">
        <f t="shared" ref="M25:N25" si="25">SUBSTITUTE(SUBSTITUTE(E25,CHAR(13)&amp;CHAR(10),"¤¤¤"),CHAR(10),"¤¤¤")</f>
        <v>I asked my love to take a walk¤¤¤To take a walk, just a little walk¤¤¤Down beside where the waters flow¤¤¤Down by the banks of the Ohio¤¤¤¤¤¤And only say that you’ll be mine¤¤¤In no other’s arms entwine¤¤¤Down beside where the waters flow¤¤¤Down by the banks of the Ohio¤¤¤¤¤¤I held a knife against her breast¤¤¤And into my arms she pressed¤¤¤Crying “Please, don’t murder me¤¤¤I’m not prepared for eternity¤¤¤¤¤¤I took her by her lily white hand¤¤¤Let her to the river strand¤¤¤I picked her up and threw her in¤¤¤And I watched as she floated down¤¤¤¤¤¤I started home ‘tween twelve and one¤¤¤Crying, Lord, what have I done¤¤¤Kill the only girl I loved¤¤¤Because she wouldn’t be my bride</v>
      </c>
      <c r="N25" s="12" t="str">
        <f t="shared" si="25"/>
        <v>           A              E¤¤¤I asked my love to take a walk¤¤¤          E7                  A¤¤¤To take a walk, just a little walk¤¤¤     A7                      D¤¤¤Down beside where the waters flow¤¤¤            A     E         A¤¤¤Down by the banks of the Ohio¤¤¤¤¤¤         A                  E¤¤¤And only say that you’ll be mine¤¤¤      E7           A¤¤¤In no other’s arms entwine¤¤¤     A7                      D¤¤¤Down beside where the waters flow¤¤¤            A     E         A¤¤¤Down by the banks of the Ohio¤¤¤¤¤¤¤¤¤         A                 E¤¤¤I held a knife against her breast¤¤¤    E7               A¤¤¤And into my arms she pressed¤¤¤        A7                   D¤¤¤Crying “Please, don’t murder me¤¤¤        A        E          A¤¤¤I’m not prepared for eternity¤¤¤¤¤¤¤¤¤A                            E¤¤¤I took her by her lily white hand¤¤¤    E7               A¤¤¤Let her to the river strand¤¤¤  A7                          D¤¤¤I picked her up and threw her in¤¤¤      A          E              A¤¤¤And I watched as she floated down¤¤¤¤¤¤          A                      E¤¤¤I started home ‘tween twelve and one¤¤¤        E7              A¤¤¤Crying, Lord, what have I done¤¤¤         A7          D¤¤¤Kill the only girl I loved¤¤¤            A        E     A¤¤¤Because she wouldn’t be my bride</v>
      </c>
    </row>
    <row r="26" ht="15.75" customHeight="1">
      <c r="A26" s="5" t="s">
        <v>183</v>
      </c>
      <c r="B26" s="9" t="s">
        <v>184</v>
      </c>
      <c r="C26" s="9"/>
      <c r="D26" s="9" t="s">
        <v>185</v>
      </c>
      <c r="E26" s="13" t="s">
        <v>186</v>
      </c>
      <c r="F26" s="8" t="s">
        <v>187</v>
      </c>
      <c r="G26" s="5" t="s">
        <v>124</v>
      </c>
      <c r="H26" s="9" t="str">
        <f t="shared" si="2"/>
        <v>:)</v>
      </c>
      <c r="I26" s="10" t="b">
        <v>0</v>
      </c>
      <c r="J26" s="14" t="s">
        <v>188</v>
      </c>
      <c r="K26" s="14" t="s">
        <v>189</v>
      </c>
      <c r="L26" s="12" t="b">
        <v>0</v>
      </c>
      <c r="M26" s="12" t="str">
        <f t="shared" ref="M26:N26" si="26">SUBSTITUTE(SUBSTITUTE(E26,CHAR(13)&amp;CHAR(10),"¤¤¤"),CHAR(10),"¤¤¤")</f>
        <v>It is the evening of the day¤¤¤I sit and watch the children play¤¤¤Smiling faces I can see¤¤¤But not for me¤¤¤I sit and watch¤¤¤As tears go by¤¤¤My riches can't buy everything¤¤¤I want to hear the children sing¤¤¤All I hear is the sound¤¤¤Of rain falling on the ground¤¤¤I sit and watch¤¤¤As tears go by¤¤¤It is the evening of the day¤¤¤I sit and watch the children play¤¤¤Doing things I used to do¤¤¤They think are new¤¤¤I sit and watch¤¤¤As tears go by</v>
      </c>
      <c r="N26" s="12" t="str">
        <f t="shared" si="26"/>
        <v>G         A              C D¤¤¤It is the evening of the day¤¤¤G         A                  C D¤¤¤I sit and watch the children play¤¤¤C             D¤¤¤Smiling faces I can see¤¤¤G   D/F#    Em¤¤¤But not for me¤¤¤G          ¤¤¤I sit and watch¤¤¤            D¤¤¤As tears go by¤¤¤¤¤¤G         A              C  D¤¤¤My riches can't buy everything¤¤¤G         A                 C D¤¤¤I want to hear the children sing¤¤¤C          D¤¤¤All I hear is the sound¤¤¤G  D/F#         Em¤¤¤Of rain falling on the ground¤¤¤C       ¤¤¤I sit and watch¤¤¤            D¤¤¤As tears go by¤¤¤¤¤¤G         A              C D¤¤¤It is the evening of the day¤¤¤G         A                  C D¤¤¤I sit and watch the children play¤¤¤C              D¤¤¤Doing things I used to do¤¤¤G    D/F#      Em¤¤¤They think are new¤¤¤C¤¤¤I sit and watch¤¤¤            D¤¤¤As tears go by</v>
      </c>
    </row>
    <row r="27" ht="15.0" customHeight="1">
      <c r="A27" s="5" t="s">
        <v>190</v>
      </c>
      <c r="B27" s="9" t="s">
        <v>191</v>
      </c>
      <c r="C27" s="9"/>
      <c r="D27" s="9" t="s">
        <v>192</v>
      </c>
      <c r="E27" s="7" t="s">
        <v>193</v>
      </c>
      <c r="F27" s="8" t="s">
        <v>194</v>
      </c>
      <c r="G27" s="5" t="s">
        <v>124</v>
      </c>
      <c r="H27" s="9" t="str">
        <f t="shared" si="2"/>
        <v>:)</v>
      </c>
      <c r="I27" s="21" t="b">
        <v>1</v>
      </c>
      <c r="J27" s="14" t="s">
        <v>195</v>
      </c>
      <c r="K27" s="14" t="s">
        <v>195</v>
      </c>
      <c r="L27" s="22" t="b">
        <v>0</v>
      </c>
      <c r="M27" s="12" t="str">
        <f t="shared" ref="M27:N27" si="27">SUBSTITUTE(SUBSTITUTE(E27,CHAR(13)&amp;CHAR(10),"¤¤¤"),CHAR(10),"¤¤¤")</f>
        <v>All around me are familiar faces¤¤¤Worn-out places, worn-out faces¤¤¤Bright and early for their daily races¤¤¤Going nowhere, going nowhere¤¤¤¤¤¤And I find it kind of funny, I find it kind of sad¤¤¤The dreams in which I'm dying are the best I've ever had¤¤¤I find it hard to tell you 'cause I find it hard to take¤¤¤When people run in circles, it's a very, very¤¤¤Mad world (mad world, mad world)¤¤¤¤¤¤Children waiting for the day they feel good¤¤¤Happy birthday, happy birthday¤¤¤Made to feel the way that every child should¤¤¤Sit and listen, sit and listen¤¤¤Went to school and I was very nervous¤¤¤No one knew me, no one knew me¤¤¤Hello, teacher, tell me, what's my lesson?¤¤¤Look right through me, look right through me¤¤¤¤¤¤And I find it kind of funny, I find it kind of sad¤¤¤The dreams in which I'm dying are the best I've ever had¤¤¤I find it hard to tell you 'cause I find it hard to take¤¤¤When people run in circles, it's a very, very¤¤¤Mad world (mad world, mad world)</v>
      </c>
      <c r="N27" s="12" t="str">
        <f t="shared" si="27"/>
        <v>Em                G¤¤¤All around me are familiar faces¤¤¤D                A  ¤¤¤Worn out places, worn out faces¤¤¤Em                       G¤¤¤Bright and early for the daily races¤¤¤D              A¤¤¤Going nowhere, going nowhere¤¤¤¤¤¤¤¤¤¤¤¤Em                    A       ¤¤¤And I find it kind of funny¤¤¤                  Em¤¤¤I find it kind of sad¤¤¤                        A¤¤¤The dreams in which I'm dying¤¤¤                       Em¤¤¤Are the best I've ever had¤¤¤                  A¤¤¤I find it hard to tell you¤¤¤                  Em¤¤¤I find it hard to take¤¤¤                   A     ¤¤¤When people run in circles it's a very, very¤¤¤Em  A      Em  A¤¤¤Mad world, mad world¤¤¤¤¤¤¤¤¤¤¤¤Em                       G¤¤¤Children waiting for the day they feel good¤¤¤D               A¤¤¤Happy birthday, happy birthday¤¤¤Em                      G¤¤¤And I feel the way that every child should¤¤¤D               A¤¤¤Sit and listen, sit and listen¤¤¤Em                       G¤¤¤Went to school and I was very nervous¤¤¤D               A¤¤¤No one knew me, no one knew me¤¤¤Em                       G¤¤¤Hello, teacher! Tell me, what's my lesson?¤¤¤D                      A¤¤¤Look right through me, look right through me¤¤¤¤¤¤¤¤¤¤¤¤Em                    A¤¤¤And I find it kind of funny¤¤¤                  Em¤¤¤I find it kind of sad¤¤¤                        A¤¤¤The dreams in which I'm dying¤¤¤                       Em¤¤¤Are the best I've ever had¤¤¤                  A¤¤¤I find it hard to tell you¤¤¤                  Em¤¤¤I find it hard to take¤¤¤                   A¤¤¤When people run in circles it's a very, very¤¤¤Em  A      Em  A¤¤¤Mad world, mad world</v>
      </c>
    </row>
    <row r="28" ht="15.75" customHeight="1">
      <c r="A28" s="5" t="s">
        <v>196</v>
      </c>
      <c r="B28" s="5" t="s">
        <v>197</v>
      </c>
      <c r="C28" s="9"/>
      <c r="D28" s="9" t="s">
        <v>198</v>
      </c>
      <c r="E28" s="7" t="s">
        <v>199</v>
      </c>
      <c r="F28" s="8" t="s">
        <v>200</v>
      </c>
      <c r="G28" s="5" t="s">
        <v>124</v>
      </c>
      <c r="H28" s="9" t="str">
        <f t="shared" si="2"/>
        <v>:)</v>
      </c>
      <c r="I28" s="10" t="b">
        <v>0</v>
      </c>
      <c r="J28" s="14" t="s">
        <v>201</v>
      </c>
      <c r="K28" s="14" t="s">
        <v>202</v>
      </c>
      <c r="L28" s="12" t="b">
        <v>0</v>
      </c>
      <c r="M28" s="12" t="str">
        <f t="shared" ref="M28:N28" si="28">SUBSTITUTE(SUBSTITUTE(E28,CHAR(13)&amp;CHAR(10),"¤¤¤"),CHAR(10),"¤¤¤")</f>
        <v>There is a house in New Orleans¤¤¤They call the Rising Sun¤¤¤And it's been the ruin of many a poor boy¤¤¤And God I know I'm one¤¤¤¤¤¤Mother was a tailor¤¤¤Sewed my new blue jeans¤¤¤My father was a gamblin' man¤¤¤Down in New Orleans¤¤¤¤¤¤Now the only thing a gambler needs¤¤¤Is a suitcase and a trunk¤¤¤And the only time he's satisfied¤¤¤Is when he's on a drunk</v>
      </c>
      <c r="N28" s="12" t="str">
        <f t="shared" si="28"/>
        <v>      A    C        D         F¤¤¤There is a house in New Orleans¤¤¤     Am       C      E   ¤¤¤They call the Rising Sun¤¤¤         Am       C       D           F¤¤¤And it's been the ruin of many a poor boy¤¤¤    Am    E        Am C D F Am E Am E¤¤¤And God I know I'm one¤¤¤¤¤¤   Am     C     D  ¤¤¤My mother was a tailor¤¤¤    Am       C   E¤¤¤She sewed my new blue jeans¤¤¤   Am     C     D        F¤¤¤My father was a gamblin' man¤¤¤Am      E   Am C D F Am E Am E ¤¤¤Down in New Orleans¤¤¤¤¤¤        Am   C       D       F  ¤¤¤Now the only thing a gambler needs¤¤¤     Am       C     E¤¤¤Is a suitcase and a trunk¤¤¤        Am   C    D            F¤¤¤And the only time he's satisfied¤¤¤   Am        E    Am C D F Am E Am E¤¤¤Is when he's on a drunk</v>
      </c>
    </row>
    <row r="29" ht="15.75" customHeight="1">
      <c r="A29" s="5" t="s">
        <v>203</v>
      </c>
      <c r="B29" s="9" t="s">
        <v>204</v>
      </c>
      <c r="C29" s="9"/>
      <c r="D29" s="9" t="s">
        <v>94</v>
      </c>
      <c r="E29" s="7" t="s">
        <v>205</v>
      </c>
      <c r="F29" s="8" t="s">
        <v>206</v>
      </c>
      <c r="G29" s="5" t="s">
        <v>207</v>
      </c>
      <c r="H29" s="9" t="str">
        <f t="shared" si="2"/>
        <v>:)</v>
      </c>
      <c r="I29" s="10" t="b">
        <v>0</v>
      </c>
      <c r="J29" s="14" t="s">
        <v>208</v>
      </c>
      <c r="K29" s="14" t="s">
        <v>208</v>
      </c>
      <c r="L29" s="12" t="b">
        <v>0</v>
      </c>
      <c r="M29" s="12" t="str">
        <f t="shared" ref="M29:N29" si="29">SUBSTITUTE(SUBSTITUTE(E29,CHAR(13)&amp;CHAR(10),"¤¤¤"),CHAR(10),"¤¤¤")</f>
        <v>A bolhási kertek alatt Kata,¤¤¤De sok gyalog utak vannak Kata,¤¤¤Minden legény egyet csinál,¤¤¤Aki a rózsájához jár Kata.¤¤¤¤¤¤Árok partján rakjál tüzet Kata,¤¤¤Forralj nála édes tejet Kata,¤¤¤Szeljél bele zsölmle belet,¤¤¤Azzal kínálj meg engemet Kata.</v>
      </c>
      <c r="N29" s="12" t="str">
        <f t="shared" si="29"/>
        <v>Dm      ¤¤¤A bolhási kertek alatt Kata,¤¤¤Am¤¤¤De sok gyalog utak vannak Kata,¤¤¤Am            F¤¤¤Minden legény egyet csinál,¤¤¤         Dm                   ¤¤¤Aki a rózsájához jár Kata.¤¤¤¤¤¤¤¤¤Dm¤¤¤Árok partján rakjál tüzet Kata,¤¤¤Am¤¤¤Forralj nála édes tejet Kata,¤¤¤Am           F¤¤¤Szeljél bele zsölmle belet,¤¤¤             Dm¤¤¤Azzal kínálj meg engemet Kata.</v>
      </c>
    </row>
    <row r="30" ht="15.75" customHeight="1">
      <c r="A30" s="5" t="s">
        <v>209</v>
      </c>
      <c r="B30" s="9" t="s">
        <v>210</v>
      </c>
      <c r="C30" s="9"/>
      <c r="D30" s="9" t="s">
        <v>94</v>
      </c>
      <c r="E30" s="13" t="s">
        <v>211</v>
      </c>
      <c r="F30" s="8" t="s">
        <v>212</v>
      </c>
      <c r="G30" s="5" t="s">
        <v>207</v>
      </c>
      <c r="H30" s="9" t="str">
        <f t="shared" si="2"/>
        <v>:)</v>
      </c>
      <c r="I30" s="10" t="b">
        <v>0</v>
      </c>
      <c r="J30" s="14" t="s">
        <v>213</v>
      </c>
      <c r="K30" s="14" t="s">
        <v>214</v>
      </c>
      <c r="L30" s="12" t="b">
        <v>0</v>
      </c>
      <c r="M30" s="12" t="str">
        <f t="shared" ref="M30:N30" si="30">SUBSTITUTE(SUBSTITUTE(E30,CHAR(13)&amp;CHAR(10),"¤¤¤"),CHAR(10),"¤¤¤")</f>
        <v>A szennai lipisen, laposon¤¤¤leesett a szalagos kalapom,¤¤¤arra kérlek, Bözsikém, angyalom, galambom,¤¤¤végyed fel a szalagos kalapom.</v>
      </c>
      <c r="N30" s="12" t="str">
        <f t="shared" si="30"/>
        <v>D     G   Em       D¤¤¤A szennai lipisen, laposon¤¤¤A   D     G        A       ¤¤¤leesett a szalagos kalapom,¤¤¤D    G       Em        A¤¤¤arra kérlek, Bözsikém, angyalom, galambom,¤¤¤D      G     Em       D¤¤¤végyed fel a szalagos kalapom.</v>
      </c>
    </row>
    <row r="31" ht="15.75" customHeight="1">
      <c r="A31" s="5" t="s">
        <v>215</v>
      </c>
      <c r="B31" s="9" t="s">
        <v>216</v>
      </c>
      <c r="C31" s="9"/>
      <c r="D31" s="9" t="s">
        <v>94</v>
      </c>
      <c r="E31" s="13" t="s">
        <v>217</v>
      </c>
      <c r="F31" s="8" t="s">
        <v>218</v>
      </c>
      <c r="G31" s="5" t="s">
        <v>207</v>
      </c>
      <c r="H31" s="9" t="str">
        <f t="shared" si="2"/>
        <v>:)</v>
      </c>
      <c r="I31" s="10" t="b">
        <v>0</v>
      </c>
      <c r="J31" s="14" t="s">
        <v>219</v>
      </c>
      <c r="K31" s="14" t="s">
        <v>220</v>
      </c>
      <c r="L31" s="12" t="b">
        <v>0</v>
      </c>
      <c r="M31" s="12" t="str">
        <f t="shared" ref="M31:N31" si="31">SUBSTITUTE(SUBSTITUTE(E31,CHAR(13)&amp;CHAR(10),"¤¤¤"),CHAR(10),"¤¤¤")</f>
        <v>Általmennék én a Tiszán ladikon, ladikon de ladikon.¤¤¤Ott lakik a, ott lakik a galambom, ott lakik a galambom.¤¤¤Ott lakik a városban, a harmadik utcában,¤¤¤piros rózsa, kék nefelejcs, ibolya virít az ablakában.¤¤¤¤¤¤Által mennék én a Tiszán, nem merek, nem merek, de nem merek.¤¤¤Attól félek, hogy a Tiszába esek, hogy a Tiszába esek.¤¤¤Lovam hátán seje haj, félre fordul a nyereg,¤¤¤A Tiszának habjai közt elveszek, a babámé nem leszek.</v>
      </c>
      <c r="N31" s="12" t="str">
        <f t="shared" si="31"/>
        <v>D                       G                   D¤¤¤Általmennék én a Tiszán ladikon, ladikon de ladikon.¤¤¤D                        G                     D¤¤¤Ott lakik a, ott lakik a galambom, ott lakik a galambom.¤¤¤D           Am        D          G¤¤¤Ott lakik a városban, a harmadik utcában,¤¤¤D                           G                 D¤¤¤piros rózsa, kék nefelejcs, ibolya virít az ablakában.¤¤¤¤¤¤¤¤¤D                         G                        D¤¤¤Által mennék én a Tiszán, nem merek, nem merek, de nem merek.¤¤¤D                        G                    D¤¤¤Attól félek, hogy a Tiszába esek, hogy a Tiszába esek.¤¤¤D           Am        D            G¤¤¤Lovam hátán seje haj, félre fordul a nyereg,¤¤¤D                      G                  D¤¤¤A Tiszának habjai közt elveszek, a babámé nem leszek.</v>
      </c>
    </row>
    <row r="32" ht="15.75" customHeight="1">
      <c r="A32" s="5" t="s">
        <v>221</v>
      </c>
      <c r="B32" s="9" t="s">
        <v>222</v>
      </c>
      <c r="C32" s="9"/>
      <c r="D32" s="9" t="s">
        <v>94</v>
      </c>
      <c r="E32" s="13" t="s">
        <v>223</v>
      </c>
      <c r="F32" s="8" t="s">
        <v>224</v>
      </c>
      <c r="G32" s="5" t="s">
        <v>207</v>
      </c>
      <c r="H32" s="9" t="str">
        <f t="shared" si="2"/>
        <v>:)</v>
      </c>
      <c r="I32" s="10" t="b">
        <v>0</v>
      </c>
      <c r="J32" s="14" t="s">
        <v>225</v>
      </c>
      <c r="K32" s="14" t="s">
        <v>226</v>
      </c>
      <c r="L32" s="12" t="b">
        <v>0</v>
      </c>
      <c r="M32" s="12" t="str">
        <f t="shared" ref="M32:N32" si="32">SUBSTITUTE(SUBSTITUTE(E32,CHAR(13)&amp;CHAR(10),"¤¤¤"),CHAR(10),"¤¤¤")</f>
        <v>Erdő, erdő, erdő¤¤¤marosszéki kerek erdő¤¤¤Mardár lakik abban¤¤¤Madár lakik tizenkettő¤¤¤¤¤¤ll:Cukrot adnék annak a madárnak,¤¤¤dalolja ki nevét a babámnak¤¤¤csárdás kisangyalom, érted fáj a szívem nagyon:ll</v>
      </c>
      <c r="N32" s="12" t="str">
        <f t="shared" si="32"/>
        <v>G           D¤¤¤Erdő, erdő, erdő¤¤¤C                G¤¤¤marosszéki kerek erdő¤¤¤G            D¤¤¤Mardár lakik abban¤¤¤C                G¤¤¤Madár lakik tizenkettő¤¤¤¤¤¤¤¤¤G            Am¤¤¤Cukrot adnék annak a madárnak,¤¤¤G          C         ¤¤¤dalolja ki nevét a babámnak¤¤¤G            D¤¤¤csárdás kisangyalom, ¤¤¤C                  G¤¤¤érted fáj a szívem nagyon</v>
      </c>
    </row>
    <row r="33" ht="15.75" customHeight="1">
      <c r="A33" s="5" t="s">
        <v>227</v>
      </c>
      <c r="B33" s="9" t="s">
        <v>228</v>
      </c>
      <c r="C33" s="9"/>
      <c r="D33" s="9" t="s">
        <v>94</v>
      </c>
      <c r="E33" s="13" t="s">
        <v>229</v>
      </c>
      <c r="F33" s="8" t="s">
        <v>230</v>
      </c>
      <c r="G33" s="5" t="s">
        <v>207</v>
      </c>
      <c r="H33" s="9" t="str">
        <f t="shared" si="2"/>
        <v>:)</v>
      </c>
      <c r="I33" s="10" t="b">
        <v>0</v>
      </c>
      <c r="J33" s="14" t="s">
        <v>231</v>
      </c>
      <c r="K33" s="14" t="s">
        <v>232</v>
      </c>
      <c r="L33" s="12" t="b">
        <v>0</v>
      </c>
      <c r="M33" s="12" t="str">
        <f t="shared" ref="M33:N33" si="33">SUBSTITUTE(SUBSTITUTE(E33,CHAR(13)&amp;CHAR(10),"¤¤¤"),CHAR(10),"¤¤¤")</f>
        <v>Érik a szőlő,¤¤¤hajlik a vessző,¤¤¤bodor a levele,¤¤¤két szegény legény¤¤¤szántani menne,¤¤¤de nincsen kenyere.¤¤¤¤¤¤Van vöröshagyma¤¤¤a tarisznyában,¤¤¤keserű magában,¤¤¤szolgalegénynek,¤¤¤hej, a szegénynek¤¤¤de kevés vacsora!</v>
      </c>
      <c r="N33" s="12" t="str">
        <f t="shared" si="33"/>
        <v> Em            D                G       Em¤¤¤Érik a szőlő, hajlik a vessző, bodor a levele.¤¤¤Am                G               C          Em¤¤¤Két szegénylegény szántani menne, de nincsen kenyere.¤¤¤¤¤¤¤¤¤Em              D               G      Em¤¤¤Van vereshagyma a tarisznyába', keserű magába',¤¤¤Am               G                 C        Em¤¤¤Szolgalegénynek, hej, a szegénynek de kevés vacsora.¤¤¤¤¤¤ ¤¤¤Em             D                G       Em¤¤¤Zörög a kocsi, pattog a Jancsi, talán értem jönnek,¤¤¤Am              G                 C        Em¤¤¤Jaj, édesanyám, szerelmes dajkám, de hamar elvisznek.¤¤¤¤¤¤¤¤¤Em             D               G        Em¤¤¤Kocsira ládám, hegyibe párnám, magam is felülök,¤¤¤Am                G                  C        Em¤¤¤Jaj, apám, anyám, kedves szülődajkám de hamar elvisznek.¤¤¤¤¤¤¤¤¤Em              D                G           Em¤¤¤Huncut a gazda, nem néz a napra, csak a szép asszonyra,¤¤¤Am               G                  C         Em¤¤¤Huncut a vendég, mert mindig innék, ha vóna', ha vóna'.</v>
      </c>
    </row>
    <row r="34" ht="15.75" customHeight="1">
      <c r="A34" s="5" t="s">
        <v>233</v>
      </c>
      <c r="B34" s="9" t="s">
        <v>234</v>
      </c>
      <c r="C34" s="9"/>
      <c r="D34" s="9" t="s">
        <v>94</v>
      </c>
      <c r="E34" s="13" t="s">
        <v>235</v>
      </c>
      <c r="F34" s="8" t="s">
        <v>236</v>
      </c>
      <c r="G34" s="5" t="s">
        <v>207</v>
      </c>
      <c r="H34" s="9" t="str">
        <f t="shared" si="2"/>
        <v>:)</v>
      </c>
      <c r="I34" s="10" t="b">
        <v>0</v>
      </c>
      <c r="J34" s="14" t="s">
        <v>237</v>
      </c>
      <c r="K34" s="14" t="s">
        <v>238</v>
      </c>
      <c r="L34" s="12" t="b">
        <v>0</v>
      </c>
      <c r="M34" s="12" t="str">
        <f t="shared" ref="M34:N34" si="34">SUBSTITUTE(SUBSTITUTE(E34,CHAR(13)&amp;CHAR(10),"¤¤¤"),CHAR(10),"¤¤¤")</f>
        <v>Hej, Vargáné káposztát főz,¤¤¤kontya alá ütött a gőz.¤¤¤Hányja, veti fakalánját,¤¤¤kinek adja Zsuzsa lányát?¤¤¤¤¤¤Nem adja azt más egyébnek,¤¤¤Kara István őkelmének.¤¤¤Még akkor neki ígérte,¤¤¤mikor bölcsőben rengette.¤¤¤¤¤¤Nem ettem én ma egyebet,¤¤¤csak egy köcsög aludttejet.¤¤¤Azt is csak úgy kalán nélkül,¤¤¤megélek én a lány nélkül.</v>
      </c>
      <c r="N34" s="12" t="str">
        <f t="shared" si="34"/>
        <v>Am           Am ¤¤¤Hej, Vargáné káposztát főz,¤¤¤G          Am¤¤¤kontya alá ütött a gőz.¤¤¤C            E¤¤¤Hányja, veti fakalánját,¤¤¤Am         E      Am¤¤¤kinek adja Zsuzsa lányát?¤¤¤¤¤¤¤¤¤Am           Am¤¤¤Nem adja azt más egyébnek,¤¤¤G           Am¤¤¤Kara István őkelmének.¤¤¤C           E¤¤¤Még akkor neki ígérte,¤¤¤Am          E      Am¤¤¤mikor bölcsőben rengette.¤¤¤¤¤¤¤¤¤Am           Am¤¤¤Nem ettem én ma egyebet,¤¤¤G               Am¤¤¤csak egy köcsög aludttejet.¤¤¤C               E¤¤¤Azt is csak úgy kalán nélkül,¤¤¤Am         Em     Am¤¤¤megélek én a lány nélkül.</v>
      </c>
    </row>
    <row r="35" ht="15.75" customHeight="1">
      <c r="A35" s="5" t="s">
        <v>239</v>
      </c>
      <c r="B35" s="9" t="s">
        <v>240</v>
      </c>
      <c r="C35" s="9"/>
      <c r="D35" s="9" t="s">
        <v>94</v>
      </c>
      <c r="E35" s="13" t="s">
        <v>241</v>
      </c>
      <c r="F35" s="8" t="s">
        <v>242</v>
      </c>
      <c r="G35" s="5" t="s">
        <v>207</v>
      </c>
      <c r="H35" s="9" t="str">
        <f t="shared" si="2"/>
        <v>:)</v>
      </c>
      <c r="I35" s="10" t="b">
        <v>0</v>
      </c>
      <c r="J35" s="14" t="s">
        <v>243</v>
      </c>
      <c r="K35" s="14" t="s">
        <v>244</v>
      </c>
      <c r="L35" s="12" t="b">
        <v>0</v>
      </c>
      <c r="M35" s="12" t="str">
        <f t="shared" ref="M35:N35" si="35">SUBSTITUTE(SUBSTITUTE(E35,CHAR(13)&amp;CHAR(10),"¤¤¤"),CHAR(10),"¤¤¤")</f>
        <v>Hol jártál az éjjel, cinegemadár?¤¤¤Ablakidnál háltam, kedves violám.¤¤¤Mért be nem jöttél beljebb, cinegemadár?¤¤¤Féltem az uradtól, kedves violám.¤¤¤¤¤¤Nincs itthon az uram, cinegemadár,¤¤¤Laskai erdőben hidakat csinál.¤¤¤Jó lovai vannak, hamar hazaér,¤¤¤Baj lesz nekes rózsám, hogyha nálam ér?¤¤¤¤¤¤Nincs itthon az uram, cinegemadár,¤¤¤Laskai erdőben hidakat csinál.¤¤¤Rossz lovai vannak, nem ér ma haza,¤¤¤Mulathatunk rózsám, egész éccaka.</v>
      </c>
      <c r="N35" s="12" t="str">
        <f t="shared" si="35"/>
        <v>Am                   G¤¤¤Hol jártál az éjjel, cinegemadár?¤¤¤Am                 D          Am¤¤¤Ablakidnál háltam, kedves violám.¤¤¤Am                       G        Am¤¤¤Mért nem jöttél beljebb, cinegemadár?¤¤¤D                  G          Am¤¤¤Féltem az uradtól, kedves violám.¤¤¤¤¤¤¤¤¤Am                    G¤¤¤Nincs itthon az uram, cinegemadár,¤¤¤Am             D          Am¤¤¤Laskai erdőben hidakat csinál.¤¤¤Am               G         Am¤¤¤Jó lovai vannak, hamar hazaér,¤¤¤D                      G            Am¤¤¤Baj lesz neked rózsám, hogyha nálam ér?¤¤¤¤¤¤¤¤¤Am                    G¤¤¤Nincs itthon az uram, cinegemadár,¤¤¤Am             D           Am¤¤¤Laskai erdőben hidakat csinál.¤¤¤Am                  G           Am¤¤¤Rossz lovai vannak, nem ér ma haza,¤¤¤D                   G         Am¤¤¤Mulathatunk rózsám, egész éccaka.</v>
      </c>
    </row>
    <row r="36" ht="14.25" customHeight="1">
      <c r="A36" s="5" t="s">
        <v>245</v>
      </c>
      <c r="B36" s="9" t="s">
        <v>246</v>
      </c>
      <c r="C36" s="9"/>
      <c r="D36" s="9" t="s">
        <v>94</v>
      </c>
      <c r="E36" s="13" t="s">
        <v>247</v>
      </c>
      <c r="F36" s="8" t="s">
        <v>248</v>
      </c>
      <c r="G36" s="5" t="s">
        <v>207</v>
      </c>
      <c r="H36" s="9" t="str">
        <f t="shared" si="2"/>
        <v>:)</v>
      </c>
      <c r="I36" s="10" t="b">
        <v>0</v>
      </c>
      <c r="J36" s="14" t="s">
        <v>249</v>
      </c>
      <c r="K36" s="14" t="s">
        <v>250</v>
      </c>
      <c r="L36" s="12" t="b">
        <v>0</v>
      </c>
      <c r="M36" s="12" t="str">
        <f t="shared" ref="M36:N36" si="36">SUBSTITUTE(SUBSTITUTE(E36,CHAR(13)&amp;CHAR(10),"¤¤¤"),CHAR(10),"¤¤¤")</f>
        <v>Hull a szilva a fáról,¤¤¤most jövök a tanyáról,¤¤¤ej, haj, ruca, ruca, kukorica, derce.¤¤¤¤¤¤Egyik ága lehajlott,¤¤¤az én rózsám elhagyott,¤¤¤ej, haj, ruca, ruca, kukorica, derce.¤¤¤¤¤¤Kis kalapom fekete,¤¤¤pávatollu van benne,¤¤¤ej, haj, ruca, ruca, kukorica, derce.</v>
      </c>
      <c r="N36" s="12" t="str">
        <f t="shared" si="36"/>
        <v>Am¤¤¤Hull a szilva a fáról,¤¤¤G            E¤¤¤most jövök a tanyáról,¤¤¤G        C           E         Am¤¤¤ej, haj, ruca, ruca, kukorica, derce.¤¤¤¤¤¤¤¤¤Am¤¤¤Egyik ága lehajlott,¤¤¤G            E¤¤¤az én rózsám elhagyott,¤¤¤G        C           E         Am¤¤¤ej, haj, ruca, ruca, kukorica, derce.¤¤¤¤¤¤¤¤¤Am¤¤¤Kis kalapom fekete,¤¤¤G        E  ¤¤¤pávatola van benne,¤¤¤G        C           E         Am¤¤¤ej, haj, ruca, ruca, kukorica, derce.</v>
      </c>
    </row>
    <row r="37" ht="14.25" customHeight="1">
      <c r="A37" s="5" t="s">
        <v>251</v>
      </c>
      <c r="B37" s="9" t="s">
        <v>252</v>
      </c>
      <c r="C37" s="9"/>
      <c r="D37" s="9" t="s">
        <v>94</v>
      </c>
      <c r="E37" s="13" t="s">
        <v>253</v>
      </c>
      <c r="F37" s="8" t="s">
        <v>254</v>
      </c>
      <c r="G37" s="5" t="s">
        <v>207</v>
      </c>
      <c r="H37" s="9" t="str">
        <f t="shared" si="2"/>
        <v>:)</v>
      </c>
      <c r="I37" s="10" t="b">
        <v>0</v>
      </c>
      <c r="J37" s="14" t="s">
        <v>255</v>
      </c>
      <c r="K37" s="14" t="s">
        <v>256</v>
      </c>
      <c r="L37" s="12" t="b">
        <v>0</v>
      </c>
      <c r="M37" s="12" t="str">
        <f t="shared" ref="M37:N37" si="37">SUBSTITUTE(SUBSTITUTE(E37,CHAR(13)&amp;CHAR(10),"¤¤¤"),CHAR(10),"¤¤¤")</f>
        <v>Láttál- e már valaha¤¤¤csipkebokor rózsát,¤¤¤csipkebokor rózsa közt¤¤¤két szál majorannát?¤¤¤¤¤¤Egyik szál majoránna¤¤¤Virág Erzsi lenne,¤¤¤Másik szál majoránna¤¤¤Váci Gábor lenne.</v>
      </c>
      <c r="N37" s="12" t="str">
        <f t="shared" si="37"/>
        <v>C¤¤¤Láttál- e már valaha¤¤¤C           G¤¤¤csipkebokor rózsát,¤¤¤C           G¤¤¤csipkebokor rózsa közt¤¤¤C        G    C¤¤¤két szál majorannát?¤¤¤¤¤¤¤¤¤C¤¤¤Egyik szál majoránna¤¤¤C           G¤¤¤Virág Erzsi lenne,¤¤¤C          G¤¤¤Másik szál majoránna¤¤¤C    G     C¤¤¤Váci Gábor lenne.</v>
      </c>
    </row>
    <row r="38" ht="14.25" customHeight="1">
      <c r="A38" s="5" t="s">
        <v>257</v>
      </c>
      <c r="B38" s="9" t="s">
        <v>258</v>
      </c>
      <c r="C38" s="9"/>
      <c r="D38" s="9" t="s">
        <v>94</v>
      </c>
      <c r="E38" s="13" t="s">
        <v>259</v>
      </c>
      <c r="F38" s="8" t="s">
        <v>260</v>
      </c>
      <c r="G38" s="5" t="s">
        <v>207</v>
      </c>
      <c r="H38" s="9" t="str">
        <f t="shared" si="2"/>
        <v>:)</v>
      </c>
      <c r="I38" s="10" t="b">
        <v>0</v>
      </c>
      <c r="J38" s="14" t="s">
        <v>261</v>
      </c>
      <c r="K38" s="14" t="s">
        <v>261</v>
      </c>
      <c r="L38" s="12" t="b">
        <v>0</v>
      </c>
      <c r="M38" s="12" t="str">
        <f t="shared" ref="M38:N38" si="38">SUBSTITUTE(SUBSTITUTE(E38,CHAR(13)&amp;CHAR(10),"¤¤¤"),CHAR(10),"¤¤¤")</f>
        <v>Tavaszi szél vizet áraszt,¤¤¤virágom, virágom.¤¤¤Minden madár társat választ,¤¤¤virágom, virágom.¤¤¤¤¤¤Hát én immár kit válasszak,¤¤¤virágom, virágom.¤¤¤Te engemet, én tégedet,¤¤¤virágom, virágom.¤¤¤¤¤¤Zöld pántlika, könnyű gúnya,¤¤¤Virágom, virágom,¤¤¤Mert azt a szél könnyen fújja,¤¤¤Virágom, virágom.¤¤¤¤¤¤De a fátyol nehéz ruha,¤¤¤Virágom, virágom,¤¤¤Mert azt a bú leszaggatja,¤¤¤Virágom, virágom.</v>
      </c>
      <c r="N38" s="12" t="str">
        <f t="shared" si="38"/>
        <v>C            G     C¤¤¤Tavaszi szél vizet áraszt,¤¤¤C    G   C     G¤¤¤virágom, virágom.¤¤¤C            G      Am¤¤¤Minden madár társat választ,¤¤¤Dm  E    A¤¤¤virágom, virágom.¤¤¤¤¤¤C            G   C¤¤¤Hát én immár kit válasszak,¤¤¤C    G   C     G¤¤¤virágom, virágom.¤¤¤C           G  Am¤¤¤Te engemet, én tégedet,¤¤¤Dm  E    Am¤¤¤virágom, virágom.¤¤¤¤¤¤C          G   C¤¤¤Zöld pántlika, könnyű gúnya,¤¤¤C    G   C     G¤¤¤Virágom, virágom,¤¤¤C           G   Am¤¤¤Mert azt a szél könnyen fújja,¤¤¤Dm  E    Am¤¤¤Virágom, virágom.¤¤¤¤¤¤¤¤¤C           G     C¤¤¤De a fátyol nehéz ruha,¤¤¤C    G   C     G¤¤¤Virágom, virágom,¤¤¤C           G  Am¤¤¤Mert azt a bú leszaggatja,¤¤¤Dm  E    Am¤¤¤Virágom, virágom.</v>
      </c>
    </row>
    <row r="39" ht="14.25" customHeight="1">
      <c r="A39" s="5" t="s">
        <v>262</v>
      </c>
      <c r="B39" s="9" t="s">
        <v>263</v>
      </c>
      <c r="C39" s="9"/>
      <c r="D39" s="5"/>
      <c r="E39" s="13" t="s">
        <v>264</v>
      </c>
      <c r="F39" s="7" t="s">
        <v>265</v>
      </c>
      <c r="G39" s="5" t="s">
        <v>266</v>
      </c>
      <c r="H39" s="9" t="str">
        <f t="shared" si="2"/>
        <v>:)</v>
      </c>
      <c r="I39" s="10" t="b">
        <v>0</v>
      </c>
      <c r="J39" s="12"/>
      <c r="K39" s="16" t="s">
        <v>76</v>
      </c>
      <c r="L39" s="12" t="b">
        <v>0</v>
      </c>
      <c r="M39" s="12" t="str">
        <f t="shared" ref="M39:N39" si="39">SUBSTITUTE(SUBSTITUTE(E39,CHAR(13)&amp;CHAR(10),"¤¤¤"),CHAR(10),"¤¤¤")</f>
        <v>Hé, haver! Ha nem zavar!¤¤¤Most megszólal, a Somer Dal¤¤¤Hogy miről szól? Azt nem tudom¤¤¤Csak az a fő! Hogy dúdolom.¤¤¤Élesebb legyél a késnél, harcosabb a szenvedésnél¤¤¤Mert az egész Világ tudja, hogy a Somernál nincs jobb, jobb, jobb!!!¤¤¤Haso-haso-so, Hasomer Haacair. Para haso-so, Hasomer Hacair¤¤¤Egyre megy, honnan nézed!¤¤¤A Somer, S meg O meg M meg E és még R¤¤¤A Somer nagyon klassz, a Somer a legjobb¤¤¤A chanichok megőrjítik a madrichot¤¤¤Ez ám a Ken, sőt mi több a Somer a legmenőbb, Soooooooooomer!!!!!</v>
      </c>
      <c r="N39" s="12" t="str">
        <f t="shared" si="39"/>
        <v>Hé, haver! Ha nem zavar!¤¤¤Most megszólal, a Somer Dal¤¤¤Hogy miről szól? Azt nem tudom¤¤¤Csak az a fő! Hogy dúdolom.¤¤¤Élesebb legyél a késnél, harcosabb a szenvedésnél¤¤¤Mert az egész Világ tudja, hogy a Somernál nincs jobb, jobb, jobb!!!¤¤¤Haso-haso-so, Hasomer Haacair. Para haso-so, Hasomer Hacair¤¤¤Egyre megy, honnan nézed,¤¤¤a Somer, s meg o meg m meg e és még r,¤¤¤a Somer nagyon klassz, a Somer a legjobb,¤¤¤a chanichok megőrjítik a madrichot.¤¤¤Ez ám a Ken, sőt mi több a Somer a legmenőbb, Soooooooooomer!!!!!</v>
      </c>
    </row>
    <row r="40" ht="14.25" customHeight="1">
      <c r="A40" s="5" t="s">
        <v>267</v>
      </c>
      <c r="B40" s="9" t="s">
        <v>268</v>
      </c>
      <c r="C40" s="9"/>
      <c r="D40" s="9"/>
      <c r="E40" s="13" t="s">
        <v>269</v>
      </c>
      <c r="F40" s="13" t="s">
        <v>269</v>
      </c>
      <c r="G40" s="5" t="s">
        <v>266</v>
      </c>
      <c r="H40" s="9" t="str">
        <f t="shared" si="2"/>
        <v>:)</v>
      </c>
      <c r="I40" s="10" t="b">
        <v>0</v>
      </c>
      <c r="J40" s="12"/>
      <c r="K40" s="16" t="s">
        <v>76</v>
      </c>
      <c r="L40" s="12" t="b">
        <v>0</v>
      </c>
      <c r="M40" s="12" t="str">
        <f t="shared" ref="M40:N40" si="40">SUBSTITUTE(SUBSTITUTE(E40,CHAR(13)&amp;CHAR(10),"¤¤¤"),CHAR(10),"¤¤¤")</f>
        <v>Hine kulanu somrim, vesomrot!¤¤¤Hine kulanu somrim, vesomrot!¤¤¤Hine kulanu somrim, hine kulanu somrot¤¤¤Hine kulanu sooomrim, vesomrot!¤¤¤¤¤¤Hine kulanu chaverim, vechaverot!¤¤¤Hine kulanu somrim, vesomrot!¤¤¤Hine kulanu chaverim, hne kulanu chaverot¤¤¤Hine kulanu chaaverim, vechaverot!¤¤¤¤¤¤Hine kulanu chanichim, vechanichot ¤¤¤Hine kulanu chanichim, vechanichot ¤¤¤Hine kulanu chanichim, hine kulanu chanichot¤¤¤Hine kulaanu chanichim, vechanichot!¤¤¤¤¤¤Hine kulanu madrichim, vemadrichot ¤¤¤Hine kulanu madrichim, vemadrichot ¤¤¤Hine kulanu madrichim, hine kulanu madrichot¤¤¤Hine kulanu madrichm, vemadrichot!!</v>
      </c>
      <c r="N40" s="12" t="str">
        <f t="shared" si="40"/>
        <v>Hine kulanu somrim, vesomrot!¤¤¤Hine kulanu somrim, vesomrot!¤¤¤Hine kulanu somrim, hine kulanu somrot¤¤¤Hine kulanu sooomrim, vesomrot!¤¤¤¤¤¤Hine kulanu chaverim, vechaverot!¤¤¤Hine kulanu somrim, vesomrot!¤¤¤Hine kulanu chaverim, hne kulanu chaverot¤¤¤Hine kulanu chaaverim, vechaverot!¤¤¤¤¤¤Hine kulanu chanichim, vechanichot ¤¤¤Hine kulanu chanichim, vechanichot ¤¤¤Hine kulanu chanichim, hine kulanu chanichot¤¤¤Hine kulaanu chanichim, vechanichot!¤¤¤¤¤¤Hine kulanu madrichim, vemadrichot ¤¤¤Hine kulanu madrichim, vemadrichot ¤¤¤Hine kulanu madrichim, hine kulanu madrichot¤¤¤Hine kulanu madrichm, vemadrichot!!</v>
      </c>
    </row>
    <row r="41" ht="14.25" customHeight="1">
      <c r="A41" s="5" t="s">
        <v>270</v>
      </c>
      <c r="B41" s="5" t="s">
        <v>271</v>
      </c>
      <c r="C41" s="9"/>
      <c r="D41" s="5" t="s">
        <v>272</v>
      </c>
      <c r="E41" s="13" t="s">
        <v>273</v>
      </c>
      <c r="F41" s="8" t="s">
        <v>274</v>
      </c>
      <c r="G41" s="5" t="s">
        <v>266</v>
      </c>
      <c r="H41" s="9" t="str">
        <f t="shared" si="2"/>
        <v>:)</v>
      </c>
      <c r="I41" s="10" t="b">
        <v>0</v>
      </c>
      <c r="J41" s="23"/>
      <c r="K41" s="18" t="s">
        <v>275</v>
      </c>
      <c r="L41" s="23" t="b">
        <v>0</v>
      </c>
      <c r="M41" s="12" t="str">
        <f t="shared" ref="M41:N41" si="41">SUBSTITUTE(SUBSTITUTE(E41,CHAR(13)&amp;CHAR(10),"¤¤¤"),CHAR(10),"¤¤¤")</f>
        <v>Minden fejre áll holnap¤¤¤Ránk már csak madrich szólhat¤¤¤Jól teszed, hogyha rá parázol¤¤¤Ez a Somer ….. Tábor¤¤¤Mondtunk szépet és durvát,ű¤¤¤Menjünk máshová most már¤¤¤De ha a Somer ….. megy¤¤¤Mi ott leszünk VELED!!!! ¤¤¤Minden fejre áll¤¤¤Minden fejre áll holnap¤¤¤Ránk már csak madrich szólhat¤¤¤Jól teszed, hogyha rá parázol¤¤¤Ez a Somer ….. Tábor¤¤¤Mondtunk szépet és durvát,¤¤¤Menjünk máshová most már¤¤¤De ha a Somer ….. megy¤¤¤Mi ott leszünk VELED!!!! ¤¤¤Minden fejre áll¤¤¤Minden fejre áll holnap¤¤¤Ránk már csak madrich szólhat¤¤¤Jól teszed, hogyha rá parázol¤¤¤Ez a Somer ….. Tábor¤¤¤Mondtunk szépet és durvát,¤¤¤Menjünk máshová most már¤¤¤De ha a Somer ….. megy¤¤¤Mi ott leszünk VELED!!!! </v>
      </c>
      <c r="N41" s="12" t="str">
        <f t="shared" si="41"/>
        <v>G       A  ¤¤¤Minden fejre áll holnap  ¤¤¤Bm      D  ¤¤¤Ránk már csak madrich szólhat  ¤¤¤G          A          E  ¤¤¤Jól teszed, hogyha rá parázol  ¤¤¤             //  ¤¤¤Ez a Somer ___ Tábor  ¤¤¤¤¤¤G       A  ¤¤¤Mondtunk szépet és durvát  ¤¤¤Bm      D  ¤¤¤Menjünk máshová most már  ¤¤¤G                         F#  ¤¤¤De ha a Somer ________ megy, mi ott leszünk VELED!!!!  ¤¤¤¤¤¤G   A   E  ¤¤¤Minden fejre áll  ¤¤¤G   A   E  ¤¤¤¤¤¤[Refrén ismétlés 2x]¤¤¤¤¤¤G       A  ¤¤¤Minden fejre áll holnap  ¤¤¤Bm      D  ¤¤¤Ránk már csak madrich szólhat  ¤¤¤G          A          E  ¤¤¤Jól teszed, hogyha rá parázol  ¤¤¤             //  ¤¤¤Ez a Somer ___ Tábor  ¤¤¤¤¤¤G       A  ¤¤¤Mondtunk szépet és durvát  ¤¤¤Bm      D  ¤¤¤Menjünk máshová most már  ¤¤¤G                         F#  ¤¤¤De ha a Somer ________ megy, mi ott leszünk VELED!!!!  ¤¤¤¤¤¤G   A   E  ¤¤¤Minden fejre áll  ¤¤¤G   A   E  ¤¤¤</v>
      </c>
    </row>
    <row r="42" ht="14.25" customHeight="1">
      <c r="A42" s="5" t="s">
        <v>276</v>
      </c>
      <c r="B42" s="5" t="s">
        <v>277</v>
      </c>
      <c r="C42" s="5"/>
      <c r="D42" s="5" t="s">
        <v>278</v>
      </c>
      <c r="E42" s="7" t="s">
        <v>279</v>
      </c>
      <c r="F42" s="8" t="s">
        <v>280</v>
      </c>
      <c r="G42" s="5" t="s">
        <v>266</v>
      </c>
      <c r="H42" s="9" t="str">
        <f t="shared" si="2"/>
        <v>:)</v>
      </c>
      <c r="I42" s="10" t="b">
        <v>0</v>
      </c>
      <c r="J42" s="12"/>
      <c r="K42" s="14" t="s">
        <v>281</v>
      </c>
      <c r="L42" s="12" t="b">
        <v>0</v>
      </c>
      <c r="M42" s="12" t="str">
        <f t="shared" ref="M42:N42" si="42">SUBSTITUTE(SUBSTITUTE(E42,CHAR(13)&amp;CHAR(10),"¤¤¤"),CHAR(10),"¤¤¤")</f>
        <v>Jóbarátok, utánam, szedjétek a lábatok¤¤¤Fedezzünk fel együtt még egy-két titkos járatot. ¤¤¤Hangunkat majd elviszi a sűrű sötét erdő¤¤¤Cserkészek közt, jóbarát, csapatunk az első. ¤¤¤¤¤¤Együtt jöttünk, együtt megyünk, együtt kalandozva¤¤¤Egymás hangját jól ismerve, néha visszhangozva¤¤¤Jóbarátnak gondjaival külön foglalkozva¤¤¤Mielőtt az egész erdő le lesz aszfaltozva. ¤¤¤¤¤¤Nevetek veletek,¤¤¤Itt önmagam lehetek,¤¤¤Befogadnak maguk közé¤¤¤Ezek a Someresek.¤¤¤¤¤¤Jóbarátok, utánam, hangosan szól ez a dal¤¤¤Kalandunkba néhány dolog néha azért bezavar:¤¤¤Kicsi szúnyog, óriás darázs vagy a barna medve¤¤¤Cserkészek közt, jóbarát, kinek nincs jókedve?¤¤¤¤¤¤Együtt jöttünk, együtt megyünk, együtt kalandozva¤¤¤Egymás hangját jól ismerve, néha visszhangozva¤¤¤Néha messze kiabálva, s néha sóhajtozva¤¤¤Mielőtt az egész erdő le lesz aszfaltozva.¤¤¤¤¤¤Nevetek veletek,¤¤¤Itt önmagam lehetek,¤¤¤Befogadnak maguk közé¤¤¤Ezek a Someresek.¤¤¤</v>
      </c>
      <c r="N42" s="12" t="str">
        <f t="shared" si="42"/>
        <v>C                  C¤¤¤Jóbarátok, utánam, szedjétek a lábatok¤¤¤C             F          C       G      C¤¤¤Fedezzünk fel együtt még egy-két titkos járatot. ¤¤¤C                        C¤¤¤Hangunkat majd elviszi a sűrű sötét erdő¤¤¤C                F        C    G       C¤¤¤Cserkészek közt, jóbarát, csapatunk az első. ¤¤¤¤¤¤¤¤¤F                               C      G¤¤¤Együtt jöttünk, együtt megyünk, együtt kalandozva¤¤¤F                           C            G¤¤¤Egymás hangját jól ismerve, néha visszhangozva¤¤¤F                     C           G¤¤¤Jóbarátnak gondjaival külön foglalkozva¤¤¤F                     C       G     C¤¤¤Mielőtt az egész erdő le lesz aszfaltozva. ¤¤¤¤¤¤¤¤¤C¤¤¤Nevetek veletek,¤¤¤C¤¤¤Itt önmagam lehetek,¤¤¤C¤¤¤Befogadnak maguk közé¤¤¤C¤¤¤Ezek a Someresek.¤¤¤¤¤¤¤¤¤C                  C¤¤¤Jóbarátok, utánam, hangosan szól ez a dal¤¤¤C           F            C    G     C¤¤¤Kalandunkba néhány dolog néha azért bezavar:¤¤¤C                           C¤¤¤Kicsi szúnyog, óriás darázs vagy a barna medve¤¤¤C                F        C    G       C¤¤¤Cserkészek közt, jóbarát, kinek nincs jókedve?¤¤¤¤¤¤¤¤¤F                               C           G¤¤¤Együtt jöttünk, együtt megyünk, együtt kalandozva¤¤¤F                           C            G¤¤¤Egymás hangját jól ismerve, néha visszhangozva¤¤¤F                     C           G¤¤¤Néha messze kiabálva, s néha sóhajtozva¤¤¤F¤¤¤Mielőtt az egész erdő le lesz aszfaltozva.¤¤¤¤¤¤¤¤¤C¤¤¤Nevetek veletek,¤¤¤C¤¤¤Itt önmagam lehetek,¤¤¤C¤¤¤Befogadnak maguk közé¤¤¤C¤¤¤Ezek a Someresek.</v>
      </c>
    </row>
    <row r="43" ht="14.25" customHeight="1">
      <c r="A43" s="5" t="s">
        <v>282</v>
      </c>
      <c r="B43" s="5" t="s">
        <v>283</v>
      </c>
      <c r="C43" s="5"/>
      <c r="D43" s="5" t="s">
        <v>278</v>
      </c>
      <c r="E43" s="7" t="s">
        <v>284</v>
      </c>
      <c r="F43" s="8" t="s">
        <v>285</v>
      </c>
      <c r="G43" s="5" t="s">
        <v>266</v>
      </c>
      <c r="H43" s="9" t="str">
        <f t="shared" si="2"/>
        <v>:)</v>
      </c>
      <c r="I43" s="10" t="b">
        <v>0</v>
      </c>
      <c r="J43" s="12"/>
      <c r="K43" s="16" t="s">
        <v>76</v>
      </c>
      <c r="L43" s="12" t="b">
        <v>0</v>
      </c>
      <c r="M43" s="12" t="str">
        <f t="shared" ref="M43:N43" si="43">SUBSTITUTE(SUBSTITUTE(E43,CHAR(13)&amp;CHAR(10),"¤¤¤"),CHAR(10),"¤¤¤")</f>
        <v>Elrepül az idő, mint erdőbe a madár,¤¤¤Hegedül a tücsök, úgyis hazatalál.¤¤¤Kinyitja a cserkész a sátor ajtaját,¤¤¤Behunyja a szemét és csodás álmot lát.¤¤¤¤¤¤Álmában a medve énekel a bocsának¤¤¤Máris megyünk, medve asszony, ha zavartuk, bocsánat.¤¤¤Álmát nem zavarom,¤¤¤Elfekszem az avaron¤¤¤És hagyom, hogy az esti szellő arconsimogasson.¤¤¤Magamat betakarom,¤¤¤A szememet behunyom¤¤¤Álomnak dzsungelébe lassan elutazom.¤¤¤¤¤¤Elrepül az idő, mint a szél a parázson¤¤¤Gyere velem aludni, kedves jóbarátom.¤¤¤Néma az erdő, néha halkan mormol¤¤¤Cserkészek közt jó aludni, ha senki se horkol.¤¤¤¤¤¤Álmában a madár szárnya meg se rebben,¤¤¤Hallgassunk hát együtt, oldódjunk a csendben.¤¤¤Álmod nem zavarom,¤¤¤Hiszen nem is akarom,¤¤¤Néha a szúnyogcsípést álmomban vakarom.¤¤¤Magamat betakarom,¤¤¤Fekszem egy földdarabon,¤¤¤Magamat a nyugalommal jutalmazom.</v>
      </c>
      <c r="N43" s="12" t="str">
        <f t="shared" si="43"/>
        <v>Em         D         C¤¤¤Elrepül az idő, mint erdőbe a madár,¤¤¤Em        D       Am¤¤¤Hegedül a tücsök, úgyis hazatalál.¤¤¤Em         D          C¤¤¤Kinyitja a cserkész a sátor ajtaját,¤¤¤Em         D         Am¤¤¤Behunyja a szemét és csodás álmot lát.¤¤¤¤¤¤¤¤¤Em        D     Am       C¤¤¤Álmában a medve énekel a bocsának¤¤¤Em             D              Am           C¤¤¤Máris megyünk, medve asszony, ha zavartuk, bocsánat.¤¤¤Em        D¤¤¤Álmát nem zavarom,¤¤¤Am           C¤¤¤Elfekszem az avaron¤¤¤Em                 D           Am¤¤¤És hagyom, hogy az esti szellő arconsimogasson.¤¤¤Em        D¤¤¤Magamat betakarom,¤¤¤Am         C¤¤¤A szememet behunyom¤¤¤Em      D           C      ¤¤¤Álomnak dzsungelébe lassan elutazom.¤¤¤¤¤¤¤¤¤Em         D         C¤¤¤Elrepül az idő, mint a szél a parázson¤¤¤Em        D       Am¤¤¤Gyere velem aludni, kedves jóbarátom.¤¤¤Em         D         C¤¤¤Néma az erdő, néha halkan mormol¤¤¤Em        D       Am¤¤¤Cserkészek közt jó aludni, ha senki se horkol.¤¤¤¤¤¤¤¤¤Em         D    Am             C¤¤¤Álmában a madár szárnya meg se rebben,¤¤¤Em              D       Am          C¤¤¤Hallgassunk hát együtt, oldódjunk a csendben.¤¤¤Em        D¤¤¤Álmod nem zavarom,¤¤¤Am            C¤¤¤Hiszen nem is akarom,¤¤¤Em                 D           Am¤¤¤Néha a szúnyogcsípést álmomban vakarom.¤¤¤Em        D¤¤¤Magamat betakarom,¤¤¤Am              C¤¤¤Fekszem egy földdarabon,¤¤¤Em        D           C      ¤¤¤Magamat a nyugalommal jutalmazom.</v>
      </c>
    </row>
    <row r="44" ht="14.25" customHeight="1">
      <c r="A44" s="5" t="s">
        <v>286</v>
      </c>
      <c r="B44" s="5" t="s">
        <v>287</v>
      </c>
      <c r="C44" s="6" t="s">
        <v>288</v>
      </c>
      <c r="D44" s="5" t="s">
        <v>289</v>
      </c>
      <c r="E44" s="7" t="s">
        <v>290</v>
      </c>
      <c r="F44" s="8" t="s">
        <v>291</v>
      </c>
      <c r="G44" s="5" t="s">
        <v>266</v>
      </c>
      <c r="H44" s="9" t="str">
        <f t="shared" si="2"/>
        <v>:)</v>
      </c>
      <c r="I44" s="21" t="b">
        <v>1</v>
      </c>
      <c r="J44" s="14" t="s">
        <v>292</v>
      </c>
      <c r="L44" s="16" t="b">
        <v>0</v>
      </c>
      <c r="M44" s="12" t="str">
        <f t="shared" ref="M44:N44" si="44">SUBSTITUTE(SUBSTITUTE(E44,CHAR(13)&amp;CHAR(10),"¤¤¤"),CHAR(10),"¤¤¤")</f>
        <v>Ál ná tómmár: "Hin-né dárki hááḥróná,¤¤¤Et or hájom hisztíru sméj háánáná!"¤¤¤||: Zé jóm nikszáfnu ló ód jáál vöjávó¤¤¤Umicádénu ód járim: "Ánáḥnu pó!" :||¤¤¤¤¤¤Meerec hátámár ád járktéj köfórim¤¤¤Ánáḥnu pó bömákovot vöjiszurrím¤¤¤||: Ubááser tippát dáménu sám nigrá¤¤¤Hálo jáánuv ód óz ruḥéjnu bigvurá. :||¤¤¤¤¤¤Ámud hásáḥár ál joménu ór jáhél.¤¤¤Im hászorer jáḥálóf tmólénu kémo cell.¤¤¤||: Áḥ im ḥálilá jáḥér lávo háór¤¤¤Kémo szizmá jöhé hásír midór ledór. :||</v>
      </c>
      <c r="N44" s="12" t="str">
        <f t="shared" si="44"/>
        <v>Dm          Gm          A¤¤¤Ál ná tómmár: "Hin-né dárki hááḥróná,¤¤¤       Dm            Gm       Dm¤¤¤Et or hájom hisztíru sméj háánáná!"¤¤¤           Gm              Am      Gm        ¤¤¤||: Zé jóm nikszáfnu ló ód jáál vöjávó¤¤¤     Dm        Gm           Dm¤¤¤Umicádénu ód járim: "Ánáḥnu pó!" :||¤¤¤¤¤¤¤¤¤      Dm          Gm          A¤¤¤Meerec hátámár ád járktéj köfórim¤¤¤       Dm            Gm      Dm¤¤¤Ánáḥnu pó bömákovot vöjiszurrím¤¤¤         Gm              Am      Gm    ¤¤¤||: Ubááser tippát dáménu sám nigrá¤¤¤     Dm           Gm      Dm¤¤¤Hálo jáánuv ód óz ruḥéjnu bigvurá. :||¤¤¤¤¤¤¤¤¤      Dm          Gm          A¤¤¤Ámud hásáḥár ál joménu ór jáhél.¤¤¤       Dm            Gm       Dm¤¤¤Im hászorer jáḥálóf tmólénu kémo cell.¤¤¤           Gm      Am        Gm    ¤¤¤||: Áḥ im ḥálilá jáḥér lávo háór¤¤¤     Dm           Gm           Dm¤¤¤Kémo szizmá jöhé hásír midór ledór. :||¤¤¤¤¤¤¤¤¤      Dm          Gm          A¤¤¤Ál ná tómmár: "Hin-né dárki hááḥróná,¤¤¤       Dm            Gm       Dm¤¤¤Et or hájom hisztíru sméj háánáná!"¤¤¤           Gm              Am      Gm        ¤¤¤||: Zé jóm nikszáfnu ló ód jáál vöjávó¤¤¤     Dm        Gm           Dm¤¤¤Umicádénu ód járim: "Ánáḥnu pó!" :||</v>
      </c>
    </row>
    <row r="45" ht="14.25" customHeight="1">
      <c r="A45" s="5" t="s">
        <v>293</v>
      </c>
      <c r="B45" s="5" t="s">
        <v>294</v>
      </c>
      <c r="C45" s="5"/>
      <c r="D45" s="5" t="s">
        <v>295</v>
      </c>
      <c r="E45" s="7" t="s">
        <v>296</v>
      </c>
      <c r="F45" s="8" t="s">
        <v>297</v>
      </c>
      <c r="G45" s="5" t="s">
        <v>266</v>
      </c>
      <c r="H45" s="9" t="str">
        <f t="shared" si="2"/>
        <v>:)</v>
      </c>
      <c r="I45" s="21" t="b">
        <v>1</v>
      </c>
      <c r="J45" s="14" t="s">
        <v>292</v>
      </c>
      <c r="K45" s="16" t="s">
        <v>76</v>
      </c>
      <c r="L45" s="12" t="b">
        <v>0</v>
      </c>
      <c r="M45" s="12" t="str">
        <f t="shared" ref="M45:N45" si="45">SUBSTITUTE(SUBSTITUTE(E45,CHAR(13)&amp;CHAR(10),"¤¤¤"),CHAR(10),"¤¤¤")</f>
        <v>Azt nem mondhatod, ez itt a végső út.¤¤¤Habár a borús lepeltől az ég is rút.¤¤¤||: Kivárjuk azt, míg ránk ragyog a holnapunk.¤¤¤Zengő lépteink hallatja, itt vagyunk. :||¤¤¤¤¤¤Kánaántól jeges csúcsig, vízen át,¤¤¤Vonszoljuk a búnkat, sorsunk összbaját.¤¤¤||: És ott ahol, a vércseppünk porba lezúg,¤¤¤A szél a bátorságról hősi mesét súg. :||¤¤¤¤¤¤Holnaptól minket a fény is elkísér,¤¤¤Minden becstelennek fakulást ítél.¤¤¤||: De ha a fény nem jő és végzetünk kemény,¤¤¤E nóta hirdesse, hogy így is van remény. :||¤¤¤¤¤¤Naplónk tintája nem ólom, hanem vér.¤¤¤A történetben a lány sem egy csókot kér.¤¤¤||: Énekünktől zúg az omló barikád,¤¤¤Élteti a partizánjaink hadát. :||¤¤¤¤¤¤Azt nem mondhatod, ez itt a végső út.¤¤¤Habár a borús lepeltől az ég is rút.¤¤¤||: Kivárjuk azt, míg ránk ragyog a holnapunk.¤¤¤Zengő lépteink hallatja, itt vagyunk. :||</v>
      </c>
      <c r="N45" s="12" t="str">
        <f t="shared" si="45"/>
        <v>Dm            Gm          Dm¤¤¤Azt nem mondhatod, ez itt a végső út.¤¤¤        Dm             Gm       Dm¤¤¤Habár a borús lepeltől az ég is rút.¤¤¤             Gm              Am          Gm¤¤¤||: Kivárjuk azt, míg ránk ragyog a holnapunk.¤¤¤      Dm          Gm            Dm ¤¤¤Zengő lépteink hallatja, itt vagyunk. :||¤¤¤¤¤¤¤¤¤Kánaántól jeges csúcsig, vízen át,¤¤¤Vonszoljuk a búnkat, sorsunk összbaját.¤¤¤||: És ott ahol, a vércseppünk porba lezúg,¤¤¤A szél a bátorságról hősi mesét súg. :||¤¤¤¤¤¤Holnaptól minket a fény is elkísér,¤¤¤Minden becstelennek fakulást ítél.¤¤¤||: De ha a fény nem jő és végzetünk kemény,¤¤¤E nóta hirdesse, hogy így is van remény. :||¤¤¤¤¤¤Naplónk tintája nem ólom, hanem vér.¤¤¤A történetben a lány sem egy csókot kér.¤¤¤||: Énekünktől zúg az omló barikád,¤¤¤Élteti a partizánjaink hadát. :||¤¤¤¤¤¤Azt nem mondhatod, ez itt a végső út.¤¤¤Habár a borús lepeltől az ég is rút.¤¤¤||: Kivárjuk azt, míg ránk ragyog a holnapunk.¤¤¤Zengő lépteink hallatja, itt vagyunk. :||"</v>
      </c>
    </row>
    <row r="46" ht="14.25" customHeight="1">
      <c r="A46" s="5" t="s">
        <v>298</v>
      </c>
      <c r="B46" s="5" t="s">
        <v>299</v>
      </c>
      <c r="C46" s="5" t="s">
        <v>140</v>
      </c>
      <c r="D46" s="5" t="s">
        <v>300</v>
      </c>
      <c r="E46" s="7" t="s">
        <v>301</v>
      </c>
      <c r="F46" s="17" t="s">
        <v>302</v>
      </c>
      <c r="G46" s="9" t="s">
        <v>303</v>
      </c>
      <c r="H46" s="9" t="str">
        <f t="shared" si="2"/>
        <v>:)</v>
      </c>
      <c r="I46" s="21" t="b">
        <v>1</v>
      </c>
      <c r="J46" s="14" t="s">
        <v>304</v>
      </c>
      <c r="L46" s="22" t="b">
        <v>0</v>
      </c>
      <c r="M46" s="12" t="str">
        <f t="shared" ref="M46:N46" si="46">SUBSTITUTE(SUBSTITUTE(E46,CHAR(13)&amp;CHAR(10),"¤¤¤"),CHAR(10),"¤¤¤")</f>
        <v>Azt hittem érdemes meghalni csak azér'¤¤¤Hogy egy dalt eljátszak és hogyha a babér¤¤¤A fejemre kerül vagy a nagyobb nyakamba¤¤¤Vagy hogyha még nagyobb hullahoppozgatva¤¤¤¤¤¤Sétáljak benne végig majd a főúton¤¤¤Az autók tülkölnek én meg csak hogy tudom¤¤¤Rossz helyen sétálok de járdán nem férek el¤¤¤Mer' az én koszorúm nagy helyet követel¤¤¤¤¤¤Magának és végül engem vesz úgy körül¤¤¤Hogy foglya-káplárja is leszek legbelül¤¤¤Fájó szívemnek csak az a kívánsága¤¤¤Hogy ezt a vonulást amit én meglássa¤¤¤¤¤¤Az anyám sóhajtson ez lett az én fiam¤¤¤Pedig nem hittük ezt amikor boldogan¤¤¤Otthon ültünk és vártuk már nagyon haza¤¤¤15 volt és még nem volt soha csaja¤¤¤¤¤¤Nem volt még¤¤¤Nem volt még¤¤¤Nem volt még¤¤¤Nem volt még</v>
      </c>
      <c r="N46" s="12" t="str">
        <f t="shared" si="46"/>
        <v>Am                 Em¤¤¤Azt hittem érdemes meghalni csak azér’¤¤¤Dm                         Am¤¤¤Hogy egy dalt eljátsszak és hogyha a babér¤¤¤ F                 Am¤¤¤A fejemre kerül vagy a nagyobb nyakamba¤¤¤Dm                     C             E7¤¤¤Vagy hogyha még nagyobb hullahoppozgatva¤¤¤¤¤¤¤¤¤ Am            Em¤¤¤Sétáljak benne végig majd a főúton¤¤¤Dm                Am¤¤¤Az autók tülkölnek én meg csak hogy tudom¤¤¤ F                  Am                   Dm¤¤¤Rossz helyen sétálok de járdán nem férek el¤¤¤           C                          E7¤¤¤Mer’ az én koszorúm nagy helyet követel¤¤¤¤¤¤¤¤¤ Am         Em¤¤¤Magának és végül engem vesz úgy körül¤¤¤ Dm                    Am¤¤¤Hogy foglya-káplárja is leszek legbelül¤¤¤ F                    Am¤¤¤Fájó szívemnek csak az a kívánsága¤¤¤ Dm                C              E7¤¤¤Hogy ezt a vonulást amit én meglássa¤¤¤¤¤¤¤¤¤ Am                 Em¤¤¤Az anyám sóhajtson ez lett az én fiam¤¤¤ Dm                  Am¤¤¤Pedig nem hittük ezt amikor boldogan¤¤¤ F                  Am¤¤¤Otthon ültünk és vártuk már nagyon haza¤¤¤ Dm             C              E7¤¤¤15 volt és még nem volt soha csaja¤¤¤¤¤¤¤¤¤         Am  E7¤¤¤Nem volt még¤¤¤         Am  E7¤¤¤Nem volt még¤¤¤         Am  E7¤¤¤Nem volt még¤¤¤         Am  E7¤¤¤Nem volt még</v>
      </c>
    </row>
    <row r="47" ht="14.25" customHeight="1">
      <c r="A47" s="5" t="s">
        <v>298</v>
      </c>
      <c r="B47" s="5" t="s">
        <v>299</v>
      </c>
      <c r="C47" s="20" t="s">
        <v>146</v>
      </c>
      <c r="D47" s="5" t="s">
        <v>300</v>
      </c>
      <c r="E47" s="7" t="s">
        <v>305</v>
      </c>
      <c r="F47" s="17" t="s">
        <v>306</v>
      </c>
      <c r="G47" s="9" t="s">
        <v>303</v>
      </c>
      <c r="H47" s="9" t="str">
        <f t="shared" si="2"/>
        <v>:)</v>
      </c>
      <c r="I47" s="21" t="b">
        <v>1</v>
      </c>
      <c r="J47" s="14" t="s">
        <v>304</v>
      </c>
      <c r="L47" s="16" t="b">
        <v>1</v>
      </c>
      <c r="M47" s="12" t="str">
        <f t="shared" ref="M47:N47" si="47">SUBSTITUTE(SUBSTITUTE(E47,CHAR(13)&amp;CHAR(10),"¤¤¤"),CHAR(10),"¤¤¤")</f>
        <v>Vagy nem tudtunk legalább mi szülők róla¤¤¤De hogy kirúgták hazajött azt mondta¤¤¤Bocs de a lejtőn le annyi már szentesnek¤¤¤Gimnáziumnak meg szülői terveknek¤¤¤¤¤¤Aztán most koszorú jó volt az a pofon¤¤¤Apának mondja ezt anyu de én tudom¤¤¤Pofonból nem lett még koszorú úgy soha¤¤¤Pofonból koszorú nem lett még soha¤¤¤¤¤¤Nem lett még¤¤¤Nem lett még¤¤¤Nem lett még¤¤¤Nem lett még¤¤¤¤¤¤Azt hittem érdemes meghalni csak ezér'¤¤¤Hogy egy dalt eljátszak és hogyha belefér¤¤¤Színpadon halni meg nem is így csatába¤¤¤De hogy párnák közt bár mindenhogy hiába¤¤¤¤¤¤Van ez a szar élet bár szebb is lehetne¤¤¤Ha nem volna kényszer hogy minden szar este¤¤¤Eljátszam milyen szar nekem ez az élet¤¤¤Hogy örülj ha hozzáméred majd a tiédet¤¤¤¤¤¤A tiéd¤¤¤A tiéd¤¤¤A tiéd¤¤¤A tiéd¤¤¤A tiéd¤¤¤A tiéd¤¤¤A tiéd</v>
      </c>
      <c r="N47" s="12" t="str">
        <f t="shared" si="47"/>
        <v>Am                       Em¤¤¤Vagy nem tudtunk legalább mi szülők róla¤¤¤  Dm              Am¤¤¤De hogy kirúgták hazajött azt mondta¤¤¤ F                   Am¤¤¤Bocs de a lejtőn le annyi már szentesnek¤¤¤ Dm               C           E7¤¤¤Gimnáziumnak meg szülői terveknek¤¤¤¤¤¤¤¤¤ Am                Em¤¤¤Aztán most koszorú jó volt az a pofon¤¤¤ Dm               Am¤¤¤Apának mondja ezt anyu de én tudom¤¤¤ F                    Am¤¤¤Pofonból nem lett még koszorú úgy soha¤¤¤Dm                 C           E7¤¤¤Pofonból koszorú nem lett még soha¤¤¤¤¤¤¤¤¤ Am                 Em¤¤¤Azt hittem érdemes meghalni csak ezér’¤¤¤ Dm                     Am¤¤¤Hogy egy dalt eljátsszak és hogyha belefér¤¤¤ F                   Am¤¤¤Színpadon halni meg nem is így csatába¤¤¤ Dm                 C               E7¤¤¤De hogy párnák közt bár mindenhogy hiába¤¤¤¤¤¤¤¤¤ Am                 Em¤¤¤Van ez a szar élet bár szebb is lehetne¤¤¤  Dm                    Am¤¤¤Ha nem volna kényszer hogy minden szar este¤¤¤ F                       Am¤¤¤Eljátsszam milyen szar nekem ez az élet¤¤¤   Dm              C              E7¤¤¤Hogy örülj ha hozzáméred majd a tiédet¤¤¤¤¤¤¤¤¤    Am E7¤¤¤A tiéd¤¤¤    Am E7¤¤¤A tiéd¤¤¤    Am E7¤¤¤A tiéd¤¤¤    Am E7¤¤¤A tiéd¤¤¤    Am E7¤¤¤A tiéd¤¤¤    Am E7¤¤¤A tiéd¤¤¤    Am E7¤¤¤A tiéd¤¤¤    Am E7¤¤¤A tiéd¤¤¤    Am E7¤¤¤A tiéd¤¤¤    Am E7¤¤¤A tiéd¤¤¤    Am E7¤¤¤A tiéd</v>
      </c>
    </row>
    <row r="48" ht="14.25" customHeight="1">
      <c r="A48" s="5" t="s">
        <v>307</v>
      </c>
      <c r="B48" s="9" t="s">
        <v>308</v>
      </c>
      <c r="C48" s="9"/>
      <c r="D48" s="9" t="s">
        <v>309</v>
      </c>
      <c r="E48" s="7" t="s">
        <v>310</v>
      </c>
      <c r="F48" s="17" t="s">
        <v>311</v>
      </c>
      <c r="G48" s="9" t="s">
        <v>303</v>
      </c>
      <c r="H48" s="9" t="str">
        <f t="shared" si="2"/>
        <v>:)</v>
      </c>
      <c r="I48" s="21" t="b">
        <v>1</v>
      </c>
      <c r="J48" s="14" t="s">
        <v>312</v>
      </c>
      <c r="L48" s="22" t="b">
        <v>0</v>
      </c>
      <c r="M48" s="12" t="str">
        <f t="shared" ref="M48:N48" si="48">SUBSTITUTE(SUBSTITUTE(E48,CHAR(13)&amp;CHAR(10),"¤¤¤"),CHAR(10),"¤¤¤")</f>
        <v>A munkának vége, kijössz a gyárból,¤¤¤Egy vodkától erős vagy és bátor,¤¤¤Egy részeg fazon a kezed után nyúl,¤¤¤Nem tudod miért, jól belerúgsz.¤¤¤¤¤¤Mer' elfogyott a türelmed már,¤¤¤Pedig szabad a csók, szabad a tánc,¤¤¤Száz éve Párizsban az volt a jó,¤¤¤A kommün ezért kötelet adott.¤¤¤¤¤¤Nyolc óra munka, Nyolc óra pihenés¤¤¤Nyolc óra szórakozás.¤¤¤Nyolc óra munka, Nyolc óra pihenés¤¤¤Nyolc óra szórakozás.¤¤¤¤¤¤A kocsmában, ott van a nagy élet,¤¤¤Tompulnak az agyak, élesek a kések,¤¤¤Sűrű a levegő az olcsó sör szagától,¤¤¤Eleged van már e kib***ott világból.¤¤¤¤¤¤Nyolc óra munka, Nyolc óra pihenés¤¤¤Nyolc óra szórakozás.¤¤¤Nyolc óra munka, Nyolc óra pihenés¤¤¤Nyolc óra szórakozás.¤¤¤¤¤¤Hagymát eszek túróval,¤¤¤Nem bírok a fúróval.¤¤¤¤¤¤De a munkának vége, kijössz a gyárból,¤¤¤Egy vodkától erős vagy és bátor,¤¤¤Egy részeg fazon a kezed után nyúl,¤¤¤Nem tudod miért, jól belerúgsz.¤¤¤¤¤¤Nézed, hogy mi folyik itt,¤¤¤Ami befolyik, az rögtön kifolyik,¤¤¤A világos sörtől savanyú a szád,¤¤¤Nem ígéri senki, jobb élet vár rád.¤¤¤¤¤¤Nyolc óra munka, Nyolc óra pihenés¤¤¤Nyolc óra szórakozás.¤¤¤Nyolc óra munka, Nyolc óra pihenés¤¤¤Nyolc óra szórakozás.</v>
      </c>
      <c r="N48" s="12" t="str">
        <f t="shared" si="48"/>
        <v>A  A  E  E¤¤¤A  A  E  E¤¤¤¤¤¤¤¤¤   A            A¤¤¤A munkának vége, kijössz a gyárból¤¤¤   E         E¤¤¤Egy vodkától erős vagy és bátor¤¤¤     A             A¤¤¤Egy részeg fazon a kezed után nyúl¤¤¤ E                   E¤¤¤Nem tudom miért, de jól belerúgsz¤¤¤¤¤¤¤¤¤A                A¤¤¤Mert elfogyott a türelmed már¤¤¤      E              E¤¤¤Pedig szabad a csók, szabad a tánc¤¤¤A                  A¤¤¤Száz éve Párizsban az volt a jó¤¤¤  E            E¤¤¤A kommün ezért kötelet adott¤¤¤¤¤¤¤¤¤D            A            E              A¤¤¤8 óra munka, 8 óra pihenés, 8 óra szórakozás¤¤¤D            A            F              A¤¤¤8 óra munka, 8 óra pihenés, 8 óra szórakozás¤¤¤¤¤¤¤¤¤  A          A ¤¤¤A kocsmában, ott van a nagy élet¤¤¤E                   E¤¤¤Tompulnak az agyak, élesek a kések¤¤¤A                A ¤¤¤Sűrű a levegő az olcsó sör szagától¤¤¤E                E  ¤¤¤Eleged van már e kibaszott világból¤¤¤¤¤¤¤¤¤D            A            E              A¤¤¤8 óra munka, 8 óra pihenés, 8 óra szórakozás¤¤¤D            A            F              A¤¤¤8 óra munka, 8 óra pihenés, 8 óra szórakozás¤¤¤¤¤¤¤¤¤   A            A¤¤¤A munkának vége, kijössz a gyárból¤¤¤   E         E¤¤¤Egy vodkától erős vagy és bátor¤¤¤     A             A¤¤¤Egy részeg fazon a kezed után nyúl¤¤¤ E                   E¤¤¤Nem tudom miért, de jól belerúgsz¤¤¤¤¤¤¤¤¤A         A ¤¤¤Nézed, mi folyik itt¤¤¤E             E ¤¤¤Ami befolyik, az rögtön kifolyik¤¤¤A                A ¤¤¤A világos sörtől savanyú a szád¤¤¤E                     E ¤¤¤Nem igéri senki, hogy jobb élet vár rád¤¤¤¤¤¤¤¤¤D            A            E              A¤¤¤8 óra munka, 8 óra pihenés, 8 óra szórakozás¤¤¤D            A            F              A¤¤¤8 óra munka, 8 óra pihenés, 8 óra szórakozás</v>
      </c>
    </row>
    <row r="49" ht="14.25" customHeight="1">
      <c r="A49" s="5" t="s">
        <v>313</v>
      </c>
      <c r="B49" s="9" t="s">
        <v>314</v>
      </c>
      <c r="C49" s="5"/>
      <c r="D49" s="9" t="s">
        <v>315</v>
      </c>
      <c r="E49" s="7" t="s">
        <v>316</v>
      </c>
      <c r="F49" s="17" t="s">
        <v>317</v>
      </c>
      <c r="G49" s="9" t="s">
        <v>303</v>
      </c>
      <c r="H49" s="9" t="str">
        <f t="shared" si="2"/>
        <v>:)</v>
      </c>
      <c r="I49" s="10" t="b">
        <v>0</v>
      </c>
      <c r="J49" s="14" t="s">
        <v>318</v>
      </c>
      <c r="K49" s="14" t="s">
        <v>319</v>
      </c>
      <c r="L49" s="12" t="b">
        <v>0</v>
      </c>
      <c r="M49" s="12" t="str">
        <f t="shared" ref="M49:N49" si="49">SUBSTITUTE(SUBSTITUTE(E49,CHAR(13)&amp;CHAR(10),"¤¤¤"),CHAR(10),"¤¤¤")</f>
        <v>Adj helyet magad mellett¤¤¤Az ablakhoz én is odaférjek¤¤¤Meztelen válladhoz érjen a vállam¤¤¤Engedd, hogy megkívánjam¤¤¤¤¤¤Engedd, hogy érezzem,¤¤¤Hogy szabadabban lélegzem¤¤¤És ha éhes vagyok és fáradt¤¤¤Magamfajta többet mit kívánhat¤¤¤¤¤¤Mint a félelem a színpadon,¤¤¤Ülök a közelben egy padon¤¤¤Úgy parancsolok magamnak,¤¤¤Még maradjak, megmaradjak¤¤¤¤¤¤Mint kínomban a színpadon,¤¤¤Fejem a lábam közt, ülök a nyakamon¤¤¤Homokkal teli a szám¤¤¤Szép vagyok, mosolygok rám¤¤¤¤¤¤Adj helyet magad mellett¤¤¤Az ablakhoz én is odaférjek¤¤¤Meztelen válladhoz érjen a vállam¤¤¤Engedd, hogy megkívánjam¤¤¤¤¤¤Engedd, hogy érezzem,¤¤¤Hogy szabadabban lélegzem¤¤¤És ha éhes vagyok és fáradt¤¤¤Magamfajta többet mit kívánhat</v>
      </c>
      <c r="N49" s="12" t="str">
        <f t="shared" si="49"/>
        <v>Am D  Dm Am¤¤¤C  G  E7 Am¤¤¤¤¤¤¤¤¤Am                  D¤¤¤Adj helyet magad mellett¤¤¤ Dm                     Am¤¤¤Az ablakhoz én is odaférjek¤¤¤ C                       G¤¤¤Meztelen válladhoz érjen a vállam¤¤¤E7                Am¤¤¤Engedd, hogy megkívánjam¤¤¤¤¤¤¤¤¤C               G¤¤¤Engedd, hogy érezzem,¤¤¤       E7            Am¤¤¤Hogy szabadabban lélegzem¤¤¤      C                 G¤¤¤És ha éhes vagyok és fáradt¤¤¤      E7                Am¤¤¤Magamfajta többet mit kívánhat¤¤¤¤¤¤¤¤¤Am D  Dm Am¤¤¤C  G  E7 Am¤¤¤¤¤¤¤¤¤Am                     D¤¤¤Mint a félelem a színpadon,¤¤¤       Dm            Am¤¤¤Ülök a közelben egy padon¤¤¤C                 G¤¤¤Úgy parancsolok magamnak,¤¤¤    E7               Am¤¤¤Még maradjak, megmaradjak¤¤¤¤¤¤¤¤¤C                    G¤¤¤Mint kínomban a színpadon,¤¤¤      E7                   Am¤¤¤Fejem a lábam közt, ülök a nyakamon¤¤¤C               G¤¤¤Homokkal teli a szám¤¤¤         E7            Am¤¤¤Szép vagyok, mosolygok rám¤¤¤¤¤¤¤¤¤Am D  Dm Am¤¤¤C  G  E7 Am¤¤¤¤¤¤¤¤¤Am                  D¤¤¤Adj helyet magad mellett¤¤¤ Dm                     Am¤¤¤Az ablakhoz én is odaférjek¤¤¤ C                       G¤¤¤Meztelen válladhoz érjen a vállam¤¤¤E7                Am¤¤¤Engedd, hogy megkívánjam¤¤¤¤¤¤¤¤¤C               G¤¤¤Engedd, hogy érezzem,¤¤¤       E7            Am¤¤¤Hogy szabadabban lélegzem¤¤¤      C                 G¤¤¤És ha éhes vagyok és fáradt¤¤¤      E7                Am¤¤¤Magamfajta többet mit kívánhat</v>
      </c>
    </row>
    <row r="50" ht="14.25" customHeight="1">
      <c r="A50" s="5" t="s">
        <v>320</v>
      </c>
      <c r="B50" s="9" t="s">
        <v>321</v>
      </c>
      <c r="C50" s="9"/>
      <c r="D50" s="9" t="s">
        <v>315</v>
      </c>
      <c r="E50" s="13" t="s">
        <v>322</v>
      </c>
      <c r="F50" s="24" t="s">
        <v>323</v>
      </c>
      <c r="G50" s="9" t="s">
        <v>303</v>
      </c>
      <c r="H50" s="9" t="str">
        <f t="shared" si="2"/>
        <v>:)</v>
      </c>
      <c r="I50" s="10" t="b">
        <v>0</v>
      </c>
      <c r="J50" s="14" t="s">
        <v>324</v>
      </c>
      <c r="K50" s="14" t="s">
        <v>325</v>
      </c>
      <c r="L50" s="12" t="b">
        <v>0</v>
      </c>
      <c r="M50" s="12" t="str">
        <f t="shared" ref="M50:N50" si="50">SUBSTITUTE(SUBSTITUTE(E50,CHAR(13)&amp;CHAR(10),"¤¤¤"),CHAR(10),"¤¤¤")</f>
        <v>Közeli helyeken, dombokon, hegyeken,¤¤¤Kibelezett kőbányák üregében.¤¤¤¤¤¤Közeli helyeken, dombokon, hegyeken,¤¤¤Most is visszhangzik a léptem.¤¤¤¤¤¤Itt ül az idő a nyakamon,¤¤¤Kifogy az út a lábam alól.¤¤¤Akkor is megyek, ha nem akarok!¤¤¤Ha nem kísér senki utamon.¤¤¤Arcom mossa eső és szárítja a szél.¤¤¤Az ember mindig jobbat remél.¤¤¤Porból lettem s porrá leszek,¤¤¤Félek, hogy a ködbe veszek.¤¤¤¤¤¤Közeli helyeken, dombokon, hegyeken,¤¤¤Kibelezett kőbányák üregében.¤¤¤¤¤¤Közeli helyeken, dombokon, hegyeken,¤¤¤Most is visszhangzik a léptem.¤¤¤¤¤¤Itt ül az idő a nyakamon,¤¤¤Kifogy az út a lábam alól.¤¤¤Akkor is megyek, ha nem akarok!¤¤¤Ha nem kísér senki utamon.¤¤¤Arcom mossa eső és szárítja a szél.¤¤¤Az ember mindig jobbat remél.¤¤¤Porból lettem s porrá leszek,¤¤¤Félek, hogy a ködbe veszek.¤¤¤¤¤¤Itt ül az idő a nyakamon,¤¤¤Kifogy az út a lábam alól.¤¤¤Akkor is megyek, ha nem akarok!¤¤¤Ha nem kísér senki utamon.¤¤¤Arcom mossa eső és szárítja a szél.¤¤¤Az ember mindíg jobbat remél.¤¤¤Porból lettem s porrá leszek,¤¤¤Félek, hogy a ködbe veszek.</v>
      </c>
      <c r="N50" s="12" t="str">
        <f t="shared" si="50"/>
        <v>Em  D  Am  Em¤¤¤Em  D  Am  Em¤¤¤¤¤¤¤¤¤Em      D         Am        Em¤¤¤Közeli helyeken, dombokon, hegyeken,¤¤¤C           D           Em  D    Em  D¤¤¤Kibelezett kőbányák üregében.¤¤¤Em      D         Am        Em¤¤¤Közeli helyeken, dombokon, hegyeken,¤¤¤C        D               Em  D    Em  D¤¤¤Most is visszhangzik a léptem.¤¤¤ ¤¤¤¤¤¤C                 D¤¤¤Itt ül az idő a nyakamon,¤¤¤Am               Em¤¤¤Kifogy az út a lábam alól.¤¤¤C                   D¤¤¤Akkor is megyek, ha nem akarok!¤¤¤    Am             Em¤¤¤Ha nem kísér senki utamon.¤¤¤       C              D¤¤¤Arcom mossa eső és szárítja a szél.¤¤¤   Am              Em¤¤¤Az ember mindig jobbat remél.¤¤¤ C                D¤¤¤Porból lettem s porrá leszek,¤¤¤  Am           Em¤¤¤Félek, hogy a ködbe veszek.¤¤¤¤¤¤¤¤¤Em  D  Am  Em¤¤¤Em  D  Am  Em¤¤¤¤¤¤¤¤¤Em      D         Am        Em¤¤¤Közeli helyeken, dombokon, hegyeken,¤¤¤C           D           Em  D    Em  D¤¤¤Kibelezett kőbányák üregében.¤¤¤Em      D         Am        Em¤¤¤Közeli helyeken, dombokon, hegyeken,¤¤¤C        D               Em  D    Em  D¤¤¤Most is visszhangzik a léptem.¤¤¤ ¤¤¤¤¤¤C                 D¤¤¤Itt ül az idő a nyakamon,¤¤¤Am               Em¤¤¤Kifogy az út a lábam alól.¤¤¤C                   D¤¤¤Akkor is megyek, ha nem akarok!¤¤¤    Am             Em¤¤¤Ha nem kísér senki utamon.¤¤¤       C              D¤¤¤Arcom mossa eső és szárítja a szél.¤¤¤   Am              Em¤¤¤Az ember mindig jobbat remél.¤¤¤ C                D¤¤¤Porból lettem s porrá leszek,¤¤¤  Am           Em¤¤¤Félek, hogy a ködbe veszek.¤¤¤ ¤¤¤¤¤¤Em  D  Am  Em¤¤¤Em  D  Am  Em¤¤¤¤¤¤¤¤¤C                 D¤¤¤Itt ül az idő a nyakamon,¤¤¤Am               Em¤¤¤Kifogy az út a lábam alól.¤¤¤C                   D¤¤¤Akkor is megyek, ha nem akarok!¤¤¤    Am             Em¤¤¤Ha nem kísér senki utamon.¤¤¤       C              D¤¤¤Arcom mossa eső és szárítja a szél.¤¤¤   Am              Em¤¤¤Az ember mindig jobbat remél.¤¤¤ C                D¤¤¤Porból lettem s porrá leszek,¤¤¤  Am           Em¤¤¤Félek, hogy a ködbe veszek.</v>
      </c>
    </row>
    <row r="51" ht="12.75" customHeight="1">
      <c r="A51" s="5" t="s">
        <v>326</v>
      </c>
      <c r="B51" s="9" t="s">
        <v>327</v>
      </c>
      <c r="C51" s="9"/>
      <c r="D51" s="9" t="s">
        <v>328</v>
      </c>
      <c r="E51" s="13" t="s">
        <v>329</v>
      </c>
      <c r="F51" s="24" t="s">
        <v>330</v>
      </c>
      <c r="G51" s="9" t="s">
        <v>303</v>
      </c>
      <c r="H51" s="9" t="str">
        <f t="shared" si="2"/>
        <v>:)</v>
      </c>
      <c r="I51" s="10" t="b">
        <v>0</v>
      </c>
      <c r="J51" s="14" t="s">
        <v>331</v>
      </c>
      <c r="K51" s="14" t="s">
        <v>332</v>
      </c>
      <c r="L51" s="12" t="b">
        <v>0</v>
      </c>
      <c r="M51" s="12" t="str">
        <f t="shared" ref="M51:N51" si="51">SUBSTITUTE(SUBSTITUTE(E51,CHAR(13)&amp;CHAR(10),"¤¤¤"),CHAR(10),"¤¤¤")</f>
        <v>Még nem tudom, hogy hol alszom ma éjjel¤¤¤A holnap még olyan szörnyen messze van¤¤¤Az országút a lábam alatt és fölöttem az ég¤¤¤Ez a két dolog, amit tudok biztosan¤¤¤¤¤¤Nem számít az, hogy hol ér a holnap reggel¤¤¤A városok jó ismerőseim¤¤¤És mindig van egy jó barátom és néhány szerelmem¤¤¤És egy-két dal gitárom húrjain¤¤¤¤¤¤A nagy folyók mind elérik a tengert¤¤¤Az álmaim velük futnak tovább¤¤¤Úgy szeretném, ha gyors lehetnék én is, mint a szél¤¤¤És az otthonom lehetne a nagyvilág¤¤¤¤¤¤Egy napon majd megérkeznék hozzád¤¤¤Ha hét határ húzódna is közöttünk¤¤¤Úgy fogadnál, mintha én lennék, akit sok-sok éve vársz¤¤¤Milyen kár, hogy nem erre születtünk¤¤¤¤¤¤És nem tudom, hogy hol alszom ma éjjel¤¤¤A holnap még olyan szörnyen messze van¤¤¤Az országút a lábam alatt és fölöttem az ég¤¤¤Ez a két dolog, amit tudok biztosan</v>
      </c>
      <c r="N51" s="12" t="str">
        <f t="shared" si="51"/>
        <v>G           C        D7            G¤¤¤ Még nem tudom, hogy hol alszom ma éjjel,¤¤¤G          C         D7              G¤¤¤ A holnap még olyan szörnyen messze van,¤¤¤G         C    H7             Em          C¤¤¤ Az országút a lábam alatt és fölöttem az ég,¤¤¤      G              D7          G¤¤¤Ez a két dolog, amit tudok biztosan.¤¤¤¤¤¤¤¤¤G           C        D7             G¤¤¤Nem számít az, hogy hol ér a holnap reggel¤¤¤G             C        D7            G¤¤¤A városok jó ismerőseim¤¤¤G         C       H7            Em     C¤¤¤És mindig van egy jó barátom és néhány szerelmem¤¤¤    G          D7      G¤¤¤És egy-két dal gitárom húrjain¤¤¤¤¤¤¤¤¤G          C       D7       G¤¤¤A nagy folyók mind elérik a tengert¤¤¤G         C     D7        G¤¤¤Az álmaim velük futnak tovább¤¤¤G          C      H7             Em              C¤¤¤Úgy szeretném, ha gyors lehetnék én is, mint a szél¤¤¤      G             D7       G¤¤¤És az otthonom lehetne a nagyvilág¤¤¤¤¤¤¤¤¤G         C    D7          G¤¤¤Egy napon majd megérkeznék hozzád¤¤¤G            C       D7       G¤¤¤Ha hét határ húzódna is közöttünk¤¤¤G                    H7              Em           C¤¤¤Úgy fogadnál, mintha én lennék, akit sok-sok éve vársz¤¤¤       G             D7          G¤¤¤Milyen kár, hogy nem erre születtünk¤¤¤¤¤¤¤¤¤G           C        D7            G¤¤¤ Még nem tudom, hogy hol alszom ma éjjel,¤¤¤G          C         D7              G¤¤¤ A holnap még olyan szörnyen messze van,¤¤¤G         C    H7             Em          C¤¤¤ Az országút a lábam alatt és fölöttem az ég,¤¤¤      G              D7          G¤¤¤Ez a két dolog, amit tudok biztosan.</v>
      </c>
    </row>
    <row r="52" ht="14.25" customHeight="1">
      <c r="A52" s="5" t="s">
        <v>333</v>
      </c>
      <c r="B52" s="9" t="s">
        <v>334</v>
      </c>
      <c r="C52" s="9"/>
      <c r="D52" s="9" t="s">
        <v>328</v>
      </c>
      <c r="E52" s="13" t="s">
        <v>335</v>
      </c>
      <c r="F52" s="24" t="s">
        <v>336</v>
      </c>
      <c r="G52" s="9" t="s">
        <v>303</v>
      </c>
      <c r="H52" s="9" t="str">
        <f t="shared" si="2"/>
        <v>:)</v>
      </c>
      <c r="I52" s="21" t="b">
        <v>1</v>
      </c>
      <c r="J52" s="14" t="s">
        <v>337</v>
      </c>
      <c r="K52" s="14" t="s">
        <v>338</v>
      </c>
      <c r="L52" s="22" t="b">
        <v>0</v>
      </c>
      <c r="M52" s="12" t="str">
        <f t="shared" ref="M52:N52" si="52">SUBSTITUTE(SUBSTITUTE(E52,CHAR(13)&amp;CHAR(10),"¤¤¤"),CHAR(10),"¤¤¤")</f>
        <v>Tizennégy múltam éppen, vasárnap volt azt hiszem¤¤¤Apám bort töltött és sodort egy cigarettát nekem¤¤¤Leült mellém, s azt mondta, most hogy elmész, ki tudja¤¤¤Mikor látunk majd újra, vigyázz magadra, fiam¤¤¤¤¤¤Vigyázz jól, mert a város rideg, büszke és irigy¤¤¤Eddig gond nélkül éltél, de már nem lesz mindig így¤¤¤Ott a kollégiumban minden egész másképp van¤¤¤Én csak azt kívánom, bármi lesz is, ember légy, fiam¤¤¤¤¤¤Mikor eljött a nap, szintén egy vasárnap délután¤¤¤Anyám könnyek közt adta rám az ünneplő ruhám¤¤¤Csirkét csomagolt az útra, apám bort töltött újra¤¤¤Búcsúzóul azt mondta, vigyázz magadra, fiam¤¤¤¤¤¤Vigyázz jól, mert a város rideg, büszke és irigy¤¤¤Eddig gond nélkül éltél, de már nem lesz mindig így¤¤¤Egész más ott az élet, egyedül hagynak téged¤¤¤Én csak azt kívánom, bármi lesz is, ember légy, fiam¤¤¤¤¤¤Vigyázz jól, mert a város rideg, büszke és irigy¤¤¤Eddig gond nélkül éltél, de már nem lesz mindig így¤¤¤Sokszor bántanak téged, de honnan jöttél, ne szégyelld¤¤¤Én csak azt kívánom, bármi lesz is, ember légy, fiam</v>
      </c>
      <c r="N52" s="12" t="str">
        <f t="shared" si="52"/>
        <v>G C D7 G Em C D7 G G¤¤¤ ¤¤¤      G          G                G  -  D      G¤¤¤Tizennégy múltam éppen, vasárnap volt, azt hiszem¤¤¤      C           C             A7            D¤¤¤Apám bort töltött és sodort egy cigarettát nekem¤¤¤       G            G              C          Am7¤¤¤Leült mellém s azt mondta; Te most elmész, ki tudja¤¤¤       D          D             D7        G  G¤¤¤Mikor látunk majd újra, vigyázz magadra fiam¤¤¤ ¤¤¤         C         D7            G  -  Em    G¤¤¤Vigyázz jól mert a város hideg, büszke és irigy¤¤¤       C          D              G   -    D      G¤¤¤Eddig gond nélkül éltél, de már nem lesz mindig így¤¤¤       C     D7           Em -  B7       G -¤¤¤Ott a kollégiumban minden egész másképp van¤¤¤Em       C           A7            D7            G G¤¤¤Én csak azt kívánom, bármi lesz is ember légy, fiam¤¤¤ ¤¤¤      G          G                G  -  D      G¤¤¤Mikor eljött a nap, szintén egy vasárnap délután¤¤¤      C           C             A7            D¤¤¤Anyám könnyek közt adta rám az ünneplő ruhám¤¤¤       G            G              C          Am7¤¤¤Csirkét csomagolt az útra, apám bort töltött újra¤¤¤       D          D             D7        G  G¤¤¤Búcsuzóul azt mondta vigyázz magadra, fiam¤¤¤ ¤¤¤         C         D7            G  -  Em    G¤¤¤Vigyázz jól mert a város hideg, büszke és irígy¤¤¤       C          D              G   -    D      G¤¤¤Eddig gond nélkül éltél, de már nem lesz mindig így¤¤¤       C         D7    G   -   B7      Em¤¤¤Egész más ott az élet, egyedül hagynak téged¤¤¤Em       C           A7            D7            G G¤¤¤Én csak azt kívánom, bármi lesz is ember légy, fiam¤¤¤ ¤¤¤         C         D7            G  -  Em    G¤¤¤Vigyázz jól mert a város hideg, büszke és irígy¤¤¤      C          D              G   -    D      G¤¤¤Eddig gond nélkül éltél, de már nem lesz mindig így¤¤¤         C       D7                 B7         Em¤¤¤Sokszor bántanak téged, hogy honnan jöttél, ne szégyeld¤¤¤    C        A7            D7            G G¤¤¤Én  kívánom, bármi lesz is ember légy, fiam¤¤¤¤¤¤¤¤¤    C        A7            D7            G G¤¤¤Én  kívánom, bármi lesz is ember légy, fiam</v>
      </c>
    </row>
    <row r="53" ht="14.25" customHeight="1">
      <c r="A53" s="5" t="s">
        <v>339</v>
      </c>
      <c r="B53" s="9" t="s">
        <v>340</v>
      </c>
      <c r="C53" s="9"/>
      <c r="D53" s="9" t="s">
        <v>341</v>
      </c>
      <c r="E53" s="13" t="s">
        <v>342</v>
      </c>
      <c r="F53" s="24" t="s">
        <v>343</v>
      </c>
      <c r="G53" s="9" t="s">
        <v>303</v>
      </c>
      <c r="H53" s="9" t="str">
        <f t="shared" si="2"/>
        <v>:)</v>
      </c>
      <c r="I53" s="10" t="b">
        <v>0</v>
      </c>
      <c r="J53" s="14" t="s">
        <v>344</v>
      </c>
      <c r="L53" s="12" t="b">
        <v>0</v>
      </c>
      <c r="M53" s="12" t="str">
        <f t="shared" ref="M53:N53" si="53">SUBSTITUTE(SUBSTITUTE(E53,CHAR(13)&amp;CHAR(10),"¤¤¤"),CHAR(10),"¤¤¤")</f>
        <v>Ha én rózsa volnék, nem csak egyszer nyílnék¤¤¤Minden évben négyszer virágba borulnék¤¤¤Nyílnék a gyereknek, nyílnék én a lánynak¤¤¤Az igaz szerelemnek, és az elmúlásnak¤¤¤¤¤¤Ha én kapu volnék, mindig nyitva állnék¤¤¤Akárhonnan jönne, bárkit beengednék¤¤¤Nem kérdezném tőle, hát téged ki küldött¤¤¤Akkor lennék boldog, ha mindenki eljött¤¤¤¤¤¤Ha én ablak volnék, akkora nagy lennék¤¤¤Hogy az egész világ láthatóvá váljék¤¤¤Megértő szemekkel átnéznének rajtam¤¤¤S akkor lennék boldog, ha mindent megmutattam¤¤¤¤¤¤Ha én utca volnék, mindig tiszta lennék¤¤¤Minden áldott este fényben megfürödnék¤¤¤És ha egyszer rajtam lánckerék taposna¤¤¤Alattam a föld is sírva beomolna¤¤¤¤¤¤Ha én zászló volnék, sohasem lobognék¤¤¤Mindenféle szélnek haragosa volnék¤¤¤Akkor lennék boldog, ha kifeszítenének¤¤¤S nem lennék játéka mindenféle szélnek</v>
      </c>
      <c r="N53" s="12" t="str">
        <f t="shared" si="53"/>
        <v>Am Dm Am Dm¤¤¤¤¤¤¤¤¤Am                   E                   Am¤¤¤Ha én rózsa volnék, nem csak egyszer nyilnék¤¤¤       C                G            C¤¤¤Minden évben négyszer  virágba borulnék,¤¤¤Am            Dm    G               C¤¤¤Nyílnék a fiúnak, nyilnék én a lánynak,¤¤¤     Am         E          E7    Am¤¤¤Az igaz szerelemnek és az elmúlásnak.¤¤¤ ¤¤¤¤¤¤Am                   E               Am¤¤¤Ha én kapu volnék, mindig nyitva állnék,¤¤¤       C           G            C¤¤¤Akárhonnan jönne, bárkit beengednék,¤¤¤Am            Dm    G               C¤¤¤Nem kérdezném tőle, hát téged ki küldött,¤¤¤     Am         E          E7    Am¤¤¤Akkor lennék boldog, ha mindenki eljött.¤¤¤ ¤¤¤¤¤¤Am                   E               Am¤¤¤Ha én ablak volnék, akkora nagy lennék,¤¤¤         C            G           C¤¤¤Hogy az egész világ láthatóvá váljék,¤¤¤     Am        Dm      G     C¤¤¤Megértő szemekkel átnéznének rajtam,¤¤¤   Am         E          E7         Am¤¤¤Akkor lennék boldog, ha mindent megmutattam.¤¤¤ ¤¤¤¤¤¤Am                   E               Am¤¤¤Ha én utca volnék, mindig tiszta lennék,¤¤¤       C              G            C¤¤¤Minden áldott éjjel fényben megfürödnék,¤¤¤     Am         Dm      G        C¤¤¤És ha egyszer rajtam lánckerék taposna,¤¤¤     Am         E  E7    Am¤¤¤Alattam a föld is sírva beomolna.¤¤¤ ¤¤¤¤¤¤Am                   E             Am¤¤¤Ha én zászló volnék, sohasem lobognék,¤¤¤       C            G          C¤¤¤Mindenféle szélnek haragosa lennék,¤¤¤     Am         Dm          G    C¤¤¤Akkor lennék boldog, ha kifeszítenének,¤¤¤     Am         E          E7    Am¤¤¤S nem lennék játéka mindenféle szélnek.</v>
      </c>
    </row>
    <row r="54" ht="14.25" customHeight="1">
      <c r="A54" s="5" t="s">
        <v>345</v>
      </c>
      <c r="B54" s="9" t="s">
        <v>346</v>
      </c>
      <c r="C54" s="9"/>
      <c r="D54" s="9" t="s">
        <v>341</v>
      </c>
      <c r="E54" s="13" t="s">
        <v>347</v>
      </c>
      <c r="F54" s="24" t="s">
        <v>348</v>
      </c>
      <c r="G54" s="9" t="s">
        <v>303</v>
      </c>
      <c r="H54" s="9" t="str">
        <f t="shared" si="2"/>
        <v>:)</v>
      </c>
      <c r="I54" s="10" t="b">
        <v>0</v>
      </c>
      <c r="J54" s="14" t="s">
        <v>349</v>
      </c>
      <c r="K54" s="14" t="s">
        <v>350</v>
      </c>
      <c r="L54" s="12" t="b">
        <v>0</v>
      </c>
      <c r="M54" s="12" t="str">
        <f t="shared" ref="M54:N54" si="54">SUBSTITUTE(SUBSTITUTE(E54,CHAR(13)&amp;CHAR(10),"¤¤¤"),CHAR(10),"¤¤¤")</f>
        <v>Én nem születtem varázslónak, csodát tenni nem tudok,¤¤¤S azt hiszem, már észrevetted, a jó tündér nem én vagyok.¤¤¤De ha eltűnne az arcodról ez a sötét szomorúság,¤¤¤Úgy érezném, vannak még csodák.¤¤¤¤¤¤Mit tehetnék érted, hogy elűzzem a bánatod,¤¤¤Hogy lelked mélyén megtörjem a gonosz varázslatot?¤¤¤Mit tehetnék érted, hogy a szívedben öröm legyen?¤¤¤Mit tehetnék, áruld el nekem!¤¤¤¤¤¤Nincsen varázspálcám, mellyel bármit eltüntethetek,¤¤¤És annyi minden van jelen, mit megszüntetni nem lehet.¤¤¤De ha eltűnne az arcodról ez a sötét szomorúság,¤¤¤Úgy érezném, vannak még csodák.¤¤¤¤¤¤Hát mit tehetnék érted...¤¤¤¤¤¤Nincsen hétmérföldes csizmám, nincsen varázsköpenyem,¤¤¤S hogy holnap is még veled leszek, sajnos nem ígérhetem.¤¤¤De ha eltűnne az arcodról ez a sötét szomorúság,¤¤¤Úgy érezném, vannak még csodák.¤¤¤¤¤¤Hát mit tehetnék érted...</v>
      </c>
      <c r="N54" s="12" t="str">
        <f t="shared" si="54"/>
        <v>Em            Am¤¤¤Nem születtem varázslónak,¤¤¤ D            G¤¤¤csodát tenni nem tudok,¤¤¤  C               G¤¤¤S azt hiszem, már észrevetted,¤¤¤  Am           B7¤¤¤a jótündér sem én vagyok.¤¤¤      Em         Am¤¤¤De ha eltűnne az arcodról¤¤¤     D            G¤¤¤ez a sötét szomorúság,¤¤¤ C           B7            Em¤¤¤Úgy érezném, vannak még csodák.¤¤¤¤¤¤¤¤¤     C           G¤¤¤Hát mit tehetnék érted,¤¤¤     D7        Em¤¤¤hogy elűzzem a bánatod,¤¤¤   C             G¤¤¤A lelked mélyén megtörjem¤¤¤  Am              B7¤¤¤a gonosz varázslatot?¤¤¤     C           G¤¤¤Hát mit tehetnék érted,¤¤¤        D7         Em¤¤¤hogy a szívedben öröm legyen?¤¤¤ C            B7          Em¤¤¤Mit tehetnék, áruld el nekem!¤¤¤ ¤¤¤¤¤¤Em            Am¤¤¤Nincsen varázspálcám,¤¤¤        D           G¤¤¤mellyel bármit eltüntethetek,¤¤¤   C            G¤¤¤És annyi minden van jelen,¤¤¤    Am           B7¤¤¤mit megszüntetni nem lehet.¤¤¤      Em         Am¤¤¤De ha eltűnne az arcodról¤¤¤     D             G¤¤¤ez a sötét szomorúság,¤¤¤C            B7            Em¤¤¤Úgy érezném, vannak még csodák.¤¤¤ ¤¤¤¤¤¤     C           G¤¤¤Hát mit tehetnék érted,¤¤¤     D7        Em¤¤¤hogy elűzzem a bánatod,¤¤¤   C             G¤¤¤A lelked mélyén megtörjem¤¤¤  Am              B7¤¤¤a gonosz varázslatot?¤¤¤     C           G¤¤¤Hát mit tehetnék érted,¤¤¤        D7         Em¤¤¤hogy a szívedben öröm legyen?¤¤¤ C            B7          Em¤¤¤Mit tehetnék, áruld el nekem!¤¤¤ ¤¤¤ ¤¤¤¤¤¤Em            Am¤¤¤Nincsen hétmérföldes csizmám,¤¤¤D             G¤¤¤nincsen varázsköpenyem,¤¤¤       C             G¤¤¤S hogy holnap is még veled leszek,¤¤¤Am          B7¤¤¤sajnos nem ígérhetem.¤¤¤      Em         Am¤¤¤De ha eltűnne az arcodról¤¤¤     D             G¤¤¤ez a sötét szomorúság,¤¤¤C            B7            Em¤¤¤Úgy érezném, vannak még csodák.¤¤¤ ¤¤¤¤¤¤     C           G¤¤¤Hát mit tehetnék érted,¤¤¤     D7        Em¤¤¤hogy elűzzem a bánatod,¤¤¤   C             G¤¤¤A lelked mélyén megtörjem¤¤¤  Am              B7¤¤¤a gonosz varázslatot?¤¤¤     C           G¤¤¤Hát mit tehetnék érted,¤¤¤        D7         Em¤¤¤hogy a szívedben öröm legyen?¤¤¤ C            B7          Em¤¤¤Mit tehetnék, áruld el nekem!</v>
      </c>
    </row>
    <row r="55" ht="14.25" customHeight="1">
      <c r="A55" s="5" t="s">
        <v>351</v>
      </c>
      <c r="B55" s="9" t="s">
        <v>352</v>
      </c>
      <c r="C55" s="9"/>
      <c r="D55" s="5" t="s">
        <v>353</v>
      </c>
      <c r="E55" s="7" t="s">
        <v>354</v>
      </c>
      <c r="F55" s="8" t="s">
        <v>355</v>
      </c>
      <c r="G55" s="9" t="s">
        <v>303</v>
      </c>
      <c r="H55" s="9" t="str">
        <f t="shared" si="2"/>
        <v>:)</v>
      </c>
      <c r="I55" s="21" t="b">
        <v>1</v>
      </c>
      <c r="J55" s="14" t="s">
        <v>356</v>
      </c>
      <c r="K55" s="14" t="s">
        <v>357</v>
      </c>
      <c r="L55" s="22" t="b">
        <v>0</v>
      </c>
      <c r="M55" s="12" t="str">
        <f t="shared" ref="M55:N55" si="55">SUBSTITUTE(SUBSTITUTE(E55,CHAR(13)&amp;CHAR(10),"¤¤¤"),CHAR(10),"¤¤¤")</f>
        <v>A kertben két olajfa, idén télen elfagytak a nagy fagyba.¤¤¤Fogjuk babám, húzzuk ki, és a tüzük mellett fogunk mulatni.¤¤¤Hideg volt, de meleg lesz. Minden kezdet nehéz, babám te kezdesz.¤¤¤Csókolj meg és pálinkát, a palackba azon nyomban ne sajnáld¤¤¤¤¤¤Táncol az utca ingújba, tavasz jött a tél helyébe, de furcsa¤¤¤Csak a pálinka nem elég, de egy vesszőt a hamuba ültetnék, hogy¤¤¤¤¤¤Drága kicsi szilvafácska nőj nekem,¤¤¤Had legyen, a Bandi bá’-nak pálinkája¤¤¤Drága kicsi szilvafácska, nőj nekem,¤¤¤Had legyen, a Bandi bá’-nak pálinkája¤¤¤¤¤¤Szilvafa nőj nagyra¤¤¤Szilvafa nőj nagyra¤¤¤Azt a keservit</v>
      </c>
      <c r="N55" s="12" t="str">
        <f t="shared" si="55"/>
        <v>Am¤¤¤A kertben két olajfa, ¤¤¤A7                     Dm¤¤¤idén télen elfagytak a nagy fagyba.¤¤¤                     Am¤¤¤Fogjuk babám, húzzuk ki, ¤¤¤H7                        E¤¤¤és a tüzük mellett fogunk mulatni.¤¤¤Am¤¤¤Hideg volt, de meleg lesz. ¤¤¤A7                         Dm¤¤¤Minden kezdet nehéz, babám te kezdesz.¤¤¤               Am¤¤¤Csókolj meg és pálinkát, ¤¤¤H7                       E¤¤¤a poharamba azon nyomban ne sajnáld¤¤¤¤¤¤Am¤¤¤Táncol az utca ingújba, ¤¤¤A7                         Dm¤¤¤tavasz jött a tél helyébe, de furcsa¤¤¤               Am¤¤¤Csak a pálinka nem elég, ¤¤¤H7                      Dm¤¤¤de egy vesszőt a hamuba ültetnék, hogy¤¤¤¤¤¤Am                       Dm    ¤¤¤Drága kicsi szilvafácska nőj nekem,¤¤¤Am          E               Am         ¤¤¤Had legyen, a Bandi bá’-nak pálinkája¤¤¤Am                        Dm¤¤¤Drága kicsi szilvafácska, nőj nekem,¤¤¤Am          E               Am¤¤¤Had legyen, a Bandi bá’-nak pálinkája¤¤¤¤¤¤Am                   Am¤¤¤Szilvafa nőj nagyra! Szilvafa nőj nagyra¤¤¤Am¤¤¤Azt a keservit</v>
      </c>
    </row>
    <row r="56" ht="14.25" customHeight="1">
      <c r="A56" s="5" t="s">
        <v>358</v>
      </c>
      <c r="B56" s="5" t="s">
        <v>359</v>
      </c>
      <c r="C56" s="5"/>
      <c r="D56" s="5" t="s">
        <v>360</v>
      </c>
      <c r="E56" s="7" t="s">
        <v>361</v>
      </c>
      <c r="F56" s="8" t="s">
        <v>362</v>
      </c>
      <c r="G56" s="9" t="s">
        <v>303</v>
      </c>
      <c r="H56" s="9" t="str">
        <f t="shared" si="2"/>
        <v>:)</v>
      </c>
      <c r="I56" s="10" t="b">
        <v>0</v>
      </c>
      <c r="J56" s="14" t="s">
        <v>363</v>
      </c>
      <c r="K56" s="14" t="s">
        <v>364</v>
      </c>
      <c r="L56" s="12" t="b">
        <v>0</v>
      </c>
      <c r="M56" s="12" t="str">
        <f t="shared" ref="M56:N56" si="56">SUBSTITUTE(SUBSTITUTE(E56,CHAR(13)&amp;CHAR(10),"¤¤¤"),CHAR(10),"¤¤¤")</f>
        <v>Hova mész, hova futsz, mondd, hogy jó reggelt!¤¤¤Ölelj át, a világ épphogy életre kelt!¤¤¤¤¤¤Az aki szép, az reggel is szép,¤¤¤amikor ébred még ha össze is gyűrte az ágy,¤¤¤alakul még az igazi kép,¤¤¤nézni szeretném a színek, meg a fény¤¤¤hogyan fonnak Rád ma új ruhát!¤¤¤¤¤¤Az légy, aki vagy, érezd jól magad,¤¤¤és ha elhajózom hosszú vizeken,¤¤¤néhány kikötő még útba ejthető,¤¤¤de úgyis visszaérkezel.¤¤¤¤¤¤Ébredés, változás, minden új nap új,¤¤¤ölelj át, mitől félsz ennyi hajnalon túl?¤¤¤Az aki szép, az reggel is szép,¤¤¤amikor ébred még ha össze is gyűrte az ágy¤¤¤ne siess még, ne siess úgy, mondok valamit,a tükröd hazudik,¤¤¤nehogy elhidd, hogyha másnak lát!¤¤¤¤¤¤Az légy, aki vagy...¤¤¤¤¤¤Az aki szép, az reggel is szép,¤¤¤amikor ébred még ha össze is gyűrte az ágy,¤¤¤ne siess még, ne siess úgy, mondok valamit,a tükröd hazudik,¤¤¤nehogy elhidd, hogyha másnak lát!¤¤¤¤¤¤Az légy, aki vagy...¤¤¤¤¤¤Az légy, aki vagy...¤¤¤¤¤¤Néhány kikötő még útbaejthető,¤¤¤de mindig visszaérkezel!¤¤¤¤¤¤Mindig visszaérkezel!</v>
      </c>
      <c r="N56" s="12" t="str">
        <f t="shared" si="56"/>
        <v>Bb     F    Bb     F         Em7 A   Dm  A7¤¤¤Hova mész, hova futsz,mondd, hogy jó reggelt!¤¤¤Dm    A7 Dm A7  Bb       Bb/C   F    B/C¤¤¤Ölelj át,a világ épphogy életre kelt!¤¤¤F       C     Dm        Am7¤¤¤Az aki szép, az reggel szép,¤¤¤Bb      F           C Dm7  C7/E  C7/G    F¤¤¤amikor ébred még ha össze is gyűr -te az ágy,¤¤¤         C   Dm     Am7¤¤¤alakul még az igazi kép,¤¤¤Bb                Bdim7¤¤¤nézni szeretném a színek, meg a fény¤¤¤F                    E/C       C¤¤¤hogyan fonnak Rád ma új ru  -  hát!¤¤¤ ¤¤¤¤¤¤F            F/A    Bb¤¤¤Az légy, aki vagy, érezd jól magad,¤¤¤F      Dm7        Gm7    C¤¤¤és ha elhajózom hosszú vizeken,¤¤¤F      F7/A    Bb      Bdim7¤¤¤néhány kikötő még útba ejthető,¤¤¤F/C          C7 F¤¤¤de úgyis visszaérkezel.¤¤¤¤¤¤¤¤¤F   Bb  F    Bb  F    Em7 A   Dm  A7¤¤¤Ébredés,változás, minden új nap új,¤¤¤Dm    A7 Dm A7  Bb       Bb/C   F    B/C¤¤¤ölelj át, mitől félsz ennyi hajnalon túl?¤¤¤F       C     Dm        Am7¤¤¤Az aki szép, az reggel is szép,¤¤¤Bb      F           C Dm7  C7/E  C7/G    F¤¤¤amikor ébred még ha össze is gyűrte az ágy¤¤¤          C   Dm      Am7¤¤¤ne siess még, ne siess úgy,¤¤¤Bb                Bdim7¤¤¤mondok valamit, a tükröd hazudik,¤¤¤F                    E/C       C¤¤¤nehogy el hidd, hogyha másnak lát!¤¤¤ ¤¤¤¤¤¤F            F/A    Bb¤¤¤Az légy, aki vagy, érezd jól magad,¤¤¤F      Dm7        Gm7    C¤¤¤és ha elhajózom hosszú vizeken,¤¤¤F      F7/A    Bb      Bdim7¤¤¤néhány kikötő még útba ejthető,¤¤¤F/C          C7 F¤¤¤de úgyis visszaérkezem.¤¤¤ ¤¤¤¤¤¤F       C     Dm        Am7¤¤¤Az aki szép, az reggel szép,¤¤¤Bb      F           C Dm7  C7/E  C7/G    F¤¤¤amikor ébred még ha össze is gyűr -te az ágy,¤¤¤          C   Dm      Am7¤¤¤ne siess még, ne siess úgy,¤¤¤Bb                Bdim7¤¤¤mondok valamit, a tükröd hazudik,¤¤¤F                    E/C       C¤¤¤nehogy el hidd, hogyha másnak lát!¤¤¤ ¤¤¤¤¤¤F            F/A    Bb¤¤¤Az légy, aki vagy, érezd jól magad,¤¤¤F      Dm7        Gm7    C¤¤¤és ha elhajózom hosszú vizeken,¤¤¤F      F7/A    Bb      Bdim7¤¤¤néhány kikötő még útba ejthető,¤¤¤F/C          C7 F¤¤¤de mindig visszaérkezel.</v>
      </c>
    </row>
    <row r="57" ht="14.25" customHeight="1">
      <c r="A57" s="5" t="s">
        <v>365</v>
      </c>
      <c r="B57" s="5" t="s">
        <v>366</v>
      </c>
      <c r="C57" s="5"/>
      <c r="D57" s="5" t="s">
        <v>360</v>
      </c>
      <c r="E57" s="7" t="s">
        <v>367</v>
      </c>
      <c r="F57" s="8" t="s">
        <v>368</v>
      </c>
      <c r="G57" s="9" t="s">
        <v>303</v>
      </c>
      <c r="H57" s="9" t="str">
        <f t="shared" si="2"/>
        <v>:)</v>
      </c>
      <c r="I57" s="21" t="b">
        <v>1</v>
      </c>
      <c r="J57" s="14" t="s">
        <v>369</v>
      </c>
      <c r="K57" s="14" t="s">
        <v>370</v>
      </c>
      <c r="L57" s="22" t="b">
        <v>0</v>
      </c>
      <c r="M57" s="12" t="str">
        <f t="shared" ref="M57:N57" si="57">SUBSTITUTE(SUBSTITUTE(E57,CHAR(13)&amp;CHAR(10),"¤¤¤"),CHAR(10),"¤¤¤")</f>
        <v>Estefelé már szűk a szobám¤¤¤Mint a sötét, úgy támad rám¤¤¤Valami erő: csak menni, de bárhová¤¤¤Napok óta rossz zene szólt¤¤¤Összetörtem a rádiót¤¤¤Blues a kedvem, de senki se hangolt rá¤¤¤¤¤¤Én akkor se hívlak, ha darabokra hullok szét¤¤¤Régóta megvan a gyógyszer, ha valami ég¤¤¤¤¤¤Jég dupla whiskyvel¤¤¤Két dózis egy helyen¤¤¤Egy a társaság miatt, igen¤¤¤Egy, hogy jó napom legyen¤¤¤Egy a rossz időkre kell¤¤¤Egy hogy jól aludjak el¤¤¤Már az ágyam is kemény, hideg, mint a jég a whiskyben¤¤¤¤¤¤A sűrű füsthöz lárma is jár¤¤¤A zongoránál egy hajnali sztár¤¤¤Bal kezénél összegyűlik pár pohár¤¤¤egy szőke beáll a pult mögé¤¤¤Nevet rám, mintha sejtené hazaviszem¤¤¤Ha túl leszek rajtad már¤¤¤¤¤¤Én akkor se hívlak, ha darabokra hullok szét¤¤¤Régóta megvan a gyógyszer, ha valami ég¤¤¤¤¤¤Jég dupla whiskyvel¤¤¤Két dózis egy helyen¤¤¤Egy a társaság miatt, igen¤¤¤Egy, hogy jó napom legyen¤¤¤Egy a rossz időkre kell¤¤¤Egy hogy jól aludjak el¤¤¤Már az ágyam is hideg, igen, mint a jég a whiskyben...</v>
      </c>
      <c r="N57" s="12" t="str">
        <f t="shared" si="57"/>
        <v>Dm¤¤¤Estefelé már szűk a szobám¤¤¤Bb¤¤¤Mint a sötét, úgy támad rám¤¤¤Gm            Bb      A       Dm¤¤¤Valami erő: csak menni, de bárhová¤¤¤Dm¤¤¤Napok óta rossz zene szólt¤¤¤Bb¤¤¤Összetörtem a rádiót¤¤¤Gm                      Bb      A      Dm¤¤¤Blues a kedvem, de senki se hangolt rá¤¤¤¤¤¤ ¤¤¤Gm                                       Dm¤¤¤Én akkor se hívlak, ha darabokra hullok szét¤¤¤ Gm         Em                   A7¤¤¤Régóta megvan a gyógyszer, ha valami ég¤¤¤¤¤¤¤¤¤   Dm¤¤¤Jég dupla whiskyvel¤¤¤Dm                Bb¤¤¤Két dózis egy helyen¤¤¤Gm                  A7¤¤¤Egy a társaság miatt, igen¤¤¤Dm¤¤¤Egy, hogy jó napom legyen¤¤¤ ¤¤¤Egy a rossz időkre kell¤¤¤Bb¤¤¤Egy hogy jól aludjak el¤¤¤    Gm                A7¤¤¤Már az ágyam is kemény, hideg,¤¤¤Dm¤¤¤mint a jég a whiskyben¤¤¤ ¤¤¤¤¤¤Dm¤¤¤A sűrű füsthöz lárma is jár¤¤¤Bb¤¤¤A zongoránál egy hajnali sztár¤¤¤Gm            Bb      A       Dm¤¤¤Bal kezénél összegyűlik pár pohár¤¤¤ Dm¤¤¤egy szőke beáll a pult mögé¤¤¤Bb¤¤¤Nevet rám, mintha sejtené hazaviszem¤¤¤Gm            Bb      A       Dm¤¤¤Ha túl leszek rajtad már¤¤¤¤¤¤¤¤¤Gm                                       Dm¤¤¤Én akkor se hívlak, ha darabokra hullok szét¤¤¤ Gm         Em                   A7¤¤¤Régóta megvan a gyógyszer, ha valami ég¤¤¤¤¤¤¤¤¤   Dm¤¤¤Jég dupla whiskyvel¤¤¤Dm                Bb¤¤¤Két dózis egy helyen¤¤¤Gm                  A7¤¤¤Egy a társaság miatt, igen¤¤¤Dm¤¤¤Egy, hogy jó napom legyen¤¤¤ ¤¤¤Egy a rossz időkre kell¤¤¤Bb¤¤¤Egy hogy jól aludjak el¤¤¤    Gm                A7¤¤¤Már az ágyam is kemény, hideg,¤¤¤Dm¤¤¤mint a jég a whiskyben</v>
      </c>
    </row>
    <row r="58" ht="14.25" customHeight="1">
      <c r="A58" s="5" t="s">
        <v>371</v>
      </c>
      <c r="B58" s="5" t="s">
        <v>372</v>
      </c>
      <c r="C58" s="5" t="s">
        <v>140</v>
      </c>
      <c r="D58" s="9" t="s">
        <v>373</v>
      </c>
      <c r="E58" s="7" t="s">
        <v>374</v>
      </c>
      <c r="F58" s="8" t="s">
        <v>375</v>
      </c>
      <c r="G58" s="9" t="s">
        <v>303</v>
      </c>
      <c r="H58" s="9" t="str">
        <f t="shared" si="2"/>
        <v>:)</v>
      </c>
      <c r="I58" s="21" t="b">
        <v>1</v>
      </c>
      <c r="J58" s="14" t="s">
        <v>376</v>
      </c>
      <c r="K58" s="14" t="s">
        <v>377</v>
      </c>
      <c r="L58" s="22" t="b">
        <v>0</v>
      </c>
      <c r="M58" s="12" t="str">
        <f t="shared" ref="M58:N58" si="58">SUBSTITUTE(SUBSTITUTE(E58,CHAR(13)&amp;CHAR(10),"¤¤¤"),CHAR(10),"¤¤¤")</f>
        <v>Azt mondd meg nékem, hol lesz majd lakóhelyünk¤¤¤Maradunk itt, vagy egyszer majd továbbmegyünk?¤¤¤Itt van a város, vagyunk lakói¤¤¤Maradunk itt, neve is van: Budapest¤¤¤¤¤¤Reggelre kelve, ahogyan ez itt szokás¤¤¤Közértbe megy le tejért János és Tamás¤¤¤Házakon rések, azon kilépnek¤¤¤Házak közt járat, azokon járnak, indulnak el¤¤¤¤¤¤Azt mondd meg nékem, hol lesz majd lakóhelyünk¤¤¤Maradunk itt, vagy egyszer majd továbbmegyünk?¤¤¤Itt van a város, vagyunk lakói¤¤¤Maradunk itt, neve is van: Budapest¤¤¤¤¤¤Reggelre kelve, ahogyan ez itt szokás¤¤¤Közértbe megy le tejért János és Tamás¤¤¤Tócsák tükrében magukat nézve¤¤¤Dohányszemcsékkel zakók zsebében, indulnak el</v>
      </c>
      <c r="N58" s="12" t="str">
        <f t="shared" si="58"/>
        <v>Em Em9 Em Em9¤¤¤ ¤¤¤ ¤¤¤Em                   Am                    Em¤¤¤Azt mondd meg nékem, hol lesz majd lakóhelyünk¤¤¤Em                 Am                     Em¤¤¤Maradunk itt, vagy egyszer majd továbbmegyünk?¤¤¤D                C¤¤¤Itt van a város, vagyunk lakói¤¤¤D             C                Em¤¤¤Maradunk itt, neve is van: Budapest¤¤¤ ¤¤¤Em              Am             Em¤¤¤Reggelre kelve, ahogyan ez itt szokás¤¤¤Em               Am              Em¤¤¤Közértbe megy le tejért János és Tamás¤¤¤D              C¤¤¤Házakon rések, azon kilépnek¤¤¤D                 C             C         Em¤¤¤Házak közt járat, azokon járnak, indulnak el¤¤¤ ¤¤¤Em                   Am                  Em¤¤¤Azt mondd meg nékem, hol lesz majd lakóhelyünk¤¤¤Em                 Am                   Em¤¤¤Maradunk itt, vagy egyszer majd továbbmegyünk?¤¤¤D                C¤¤¤Itt van a város, vagyunk lakói¤¤¤D             C            Em¤¤¤Maradunk itt, neve is van: Budapest¤¤¤ ¤¤¤Em              Am             Em¤¤¤Reggelre kelve, ahogyan ez itt szokás¤¤¤Em               Am              Em¤¤¤Közértbe megy le tejért János és Tamás¤¤¤D               C¤¤¤Tócsák tükrében magukat nézve¤¤¤D                 C              C         Em¤¤¤Dohányszemcsékkel zakók zsebében, indulnak el</v>
      </c>
    </row>
    <row r="59" ht="14.25" customHeight="1">
      <c r="A59" s="5" t="s">
        <v>371</v>
      </c>
      <c r="B59" s="5" t="s">
        <v>372</v>
      </c>
      <c r="C59" s="20" t="s">
        <v>146</v>
      </c>
      <c r="D59" s="9" t="s">
        <v>373</v>
      </c>
      <c r="E59" s="7" t="s">
        <v>378</v>
      </c>
      <c r="F59" s="8" t="s">
        <v>379</v>
      </c>
      <c r="G59" s="9" t="s">
        <v>303</v>
      </c>
      <c r="H59" s="9" t="str">
        <f t="shared" si="2"/>
        <v>:)</v>
      </c>
      <c r="I59" s="21" t="b">
        <v>1</v>
      </c>
      <c r="J59" s="14" t="s">
        <v>376</v>
      </c>
      <c r="K59" s="14" t="s">
        <v>377</v>
      </c>
      <c r="L59" s="16" t="b">
        <v>1</v>
      </c>
      <c r="M59" s="12" t="str">
        <f t="shared" ref="M59:N59" si="59">SUBSTITUTE(SUBSTITUTE(E59,CHAR(13)&amp;CHAR(10),"¤¤¤"),CHAR(10),"¤¤¤")</f>
        <v>Kérdésem volna, pálinkát mérnek-e már¤¤¤Felismer tanár úr, vagy tán elfelejtett már¤¤¤Éva tegnap volt az abortusz bizottság előtt¤¤¤Téli kabátomra hasztalan keresek vevőt¤¤¤¤¤¤Házmesterünknek adjunk szép mosolyokat¤¤¤Nézd, homlokomra egy boríték nem ráragadt¤¤¤Más vagyok, nem az, akit épp maga most keres¤¤¤Fáskerti elvtárs, legyen már olyan szíves¤¤¤¤¤¤A fekete lyuk egy nem létező égitest¤¤¤Három év múlva nem vagyok hadköteles¤¤¤Felismer tanár úr, vagy tán elfelejtett már¤¤¤Kérdésem volna, pálinkát mérnek-e már¤¤¤¤¤¤Azt mondd meg nékem, hol lesz majd lakóhelyünk¤¤¤Maradunk itt, vagy egyszer majd továbbmegyünk?¤¤¤Itt van a város, vagyunk lakói¤¤¤Maradunk itten, maradunk itt, maradunk</v>
      </c>
      <c r="N59" s="12" t="str">
        <f t="shared" si="59"/>
        <v>Em              Am                Em¤¤¤Kérdésem volna, pálinkát mérnek-e már?¤¤¤Em                 Am                   Em¤¤¤Felismer tanár úr, vagy tán elfelejtett már?¤¤¤Am                                    Em¤¤¤Éva tegnap volt az abortusz bizottság előtt¤¤¤Am                               Em¤¤¤Téli kabátomra hasztalan keresek vevőt¤¤¤ ¤¤¤Em              Am                 Em¤¤¤Házmesterünknek adjunk szép mosolyokat¤¤¤Em                   Am              Em¤¤¤Nézd, homlokomra egy boríték nem ráragadt¤¤¤Am                                     Em¤¤¤Más vagyok, nem az, akit épp maga most keres¤¤¤Am                                 Em¤¤¤Fáskerti elvtárs, legyen már olyan szíves¤¤¤ ¤¤¤Em                Am            Em¤¤¤A fekete lyuk egy nem létező égitest¤¤¤Em             Am                Em¤¤¤Három év múlva nem vagyok hadköteles¤¤¤Am                                      Em¤¤¤Felismer tanár úr, vagy tán elfelejtett már?¤¤¤Am                                Em¤¤¤Kérdésem volna, pálinkát mérnek-e már?¤¤¤ ¤¤¤Em                   Am                  Em¤¤¤Azt mondd meg nékem, hol lesz majd lakóhelyünk¤¤¤Em                 Am                   Em¤¤¤Maradunk itt, vagy egyszer majd továbbmegyünk?¤¤¤D                C¤¤¤Itt van a város, vagyunk lakói¤¤¤D               C             Em¤¤¤Maradunk itten, maradunk itt, maradunk</v>
      </c>
    </row>
    <row r="60" ht="14.25" customHeight="1">
      <c r="A60" s="5" t="s">
        <v>380</v>
      </c>
      <c r="B60" s="5" t="s">
        <v>381</v>
      </c>
      <c r="C60" s="5"/>
      <c r="D60" s="9" t="s">
        <v>373</v>
      </c>
      <c r="E60" s="7" t="s">
        <v>382</v>
      </c>
      <c r="F60" s="8" t="s">
        <v>383</v>
      </c>
      <c r="G60" s="9" t="s">
        <v>303</v>
      </c>
      <c r="H60" s="9" t="str">
        <f t="shared" si="2"/>
        <v>:)</v>
      </c>
      <c r="I60" s="10" t="b">
        <v>0</v>
      </c>
      <c r="J60" s="14" t="s">
        <v>384</v>
      </c>
      <c r="K60" s="14" t="s">
        <v>384</v>
      </c>
      <c r="L60" s="12" t="b">
        <v>0</v>
      </c>
      <c r="M60" s="12" t="str">
        <f t="shared" ref="M60:N60" si="60">SUBSTITUTE(SUBSTITUTE(E60,CHAR(13)&amp;CHAR(10),"¤¤¤"),CHAR(10),"¤¤¤")</f>
        <v>Most elmondom¤¤¤Mid vagyok, mid nem neked;¤¤¤Vártál ha magadról szép éneket¤¤¤Dícsérő éneked én nem leszek¤¤¤Mi más is lehetnék?¤¤¤Csak csönd neked.¤¤¤¤¤¤E szó jó csönd vagyok, csönded vagyok,¤¤¤Ha rám így kedved van, maradhatok¤¤¤Ülhetsz, csak tűrve, hogy dal nem dícsér,¤¤¤Se jel, se láng;¤¤¤Csak csönd mely égig ér.¤¤¤¤¤¤S folytatom mid vagyok, mid nem neked;¤¤¤Ha vártál lángot, az nem lehetek.¤¤¤Fölébem hajolást hamu vagyok,¤¤¤Belőlem csak jövőd jósolhatod.¤¤¤¤¤¤Most elmondtam,¤¤¤Mid vagyok, mid nem neked;¤¤¤Vártál ha magadról szép éneket¤¤¤Dícsérő éneked én nem leszek¤¤¤Mi más is lehetnék?¤¤¤Csak csönd neked.</v>
      </c>
      <c r="N60" s="12" t="str">
        <f t="shared" si="60"/>
        <v>Em  D   C   Em¤¤¤Em  D   G   G¤¤¤Em  A7  Am7   Em¤¤¤Em  D   G   D¤¤¤Em  D   Em  Em¤¤¤ ¤¤¤¤¤¤     Em       D           C       Em¤¤¤Most elmondom mid vagyok, mid nem neked¤¤¤Em        D        C       G¤¤¤Vártál ha magadról szép éneket¤¤¤Em       A7      Am7        Em¤¤¤Dicsérő éneked én nem leszek¤¤¤Em        D        C             Em¤¤¤Mi más is lehetnék? Csak csönd neked.¤¤¤ ¤¤¤¤¤¤Em        D             C         Em¤¤¤E szó jó: csönd vagyok, csönded vagyok.¤¤¤Em         D           C      G¤¤¤Ha rám így kedved van, maradhatok¤¤¤Em             A7           Am7         Em¤¤¤Ülhetsz, csak tűrve, hogy dal nem dicsér,¤¤¤Em         D                C         Em¤¤¤Se jel, se láng, csak csönd mely égig ér.¤¤¤ ¤¤¤¤¤¤Em          D           C         Em¤¤¤S folytatom mid vagyok, mid nem neked¤¤¤Em        D          C       G¤¤¤Ha vártál lángot, az nem lehetek¤¤¤Em       A7        Am7      Em¤¤¤Fölébem hajolj lásd, hamu vagyok,¤¤¤Em      D          C      Em¤¤¤Belőlem csak jövőd jósolhatod.¤¤¤¤¤¤¤¤¤     Em        D           C         Em¤¤¤Most elmondtam mid vagyok, mid nem neked¤¤¤Em        D        C       G¤¤¤Vártál ha magadról szép éneket¤¤¤Em       A7      Am7        Em¤¤¤Dicsérő éneked én nem leszek¤¤¤Em        D        C             Em¤¤¤Mi más is lehetnék? Csak csönd neked.¤¤¤ ¤¤¤¤¤¤Em  D   C   Em¤¤¤Em  D   G   G¤¤¤Em  A7  Am7   Em¤¤¤Em  D   G   D¤¤¤Em  D   Em  Em¤¤¤</v>
      </c>
    </row>
    <row r="61" ht="14.25" customHeight="1">
      <c r="A61" s="5" t="s">
        <v>385</v>
      </c>
      <c r="B61" s="9" t="s">
        <v>386</v>
      </c>
      <c r="C61" s="9"/>
      <c r="D61" s="9" t="s">
        <v>387</v>
      </c>
      <c r="E61" s="13" t="s">
        <v>388</v>
      </c>
      <c r="F61" s="24" t="s">
        <v>389</v>
      </c>
      <c r="G61" s="9" t="s">
        <v>303</v>
      </c>
      <c r="H61" s="9" t="str">
        <f t="shared" si="2"/>
        <v>:)</v>
      </c>
      <c r="I61" s="10" t="b">
        <v>0</v>
      </c>
      <c r="J61" s="14" t="s">
        <v>390</v>
      </c>
      <c r="K61" s="14" t="s">
        <v>391</v>
      </c>
      <c r="L61" s="12" t="b">
        <v>0</v>
      </c>
      <c r="M61" s="12" t="str">
        <f t="shared" ref="M61:N61" si="61">SUBSTITUTE(SUBSTITUTE(E61,CHAR(13)&amp;CHAR(10),"¤¤¤"),CHAR(10),"¤¤¤")</f>
        <v>Én vagyok az, aki nem jó,¤¤¤Fellegajtót nyitogató.¤¤¤¤¤¤Nyitogatom a felleget,¤¤¤Sírok alatta eleget.¤¤¤¤¤¤Ifiúságom telik el,¤¤¤Azért a szívem hasad el.¤¤¤(Az anyád ragyogós csillaga.)¤¤¤¤¤¤Ifiúság gyöngykoszorú,¤¤¤Ki elveszti de szomorú¤¤¤¤¤¤De bolond volnék, ha búsulnék,¤¤¤Ha a búnak helyet adnék¤¤¤¤¤¤Én a búnak utat adok,¤¤¤Magam pedig vígan járok</v>
      </c>
      <c r="N61" s="12" t="str">
        <f t="shared" si="61"/>
        <v>Em Em Am D G D G¤¤¤Am B7 Em C Am B7 Em B7 Em¤¤¤¤¤¤Em            Em¤¤¤Én vagyok az, aki nem jó,¤¤¤Am          D        ¤¤¤Fellegajtót nyitogató.¤¤¤G    D        G¤¤¤Ajaj ajajajaj ajajaj¤¤¤¤¤¤¤¤¤Am         B7¤¤¤Nyitogatom a felleget,¤¤¤Em    C   Am B7¤¤¤Sírok alatta eleget.¤¤¤Em   B7       Em¤¤¤Ajaj ajajajaj ajajaj¤¤¤¤¤¤¤¤¤Em     Em¤¤¤Ifiúságom telik el,¤¤¤Am          D     ¤¤¤Azért a szívem hasad el.¤¤¤ G        D        G¤¤¤(Az anyád ragyogós csillaga.)¤¤¤¤¤¤¤¤¤Am      B7¤¤¤Ifiúság gyöngykoszorú,¤¤¤Em    C     Am B7¤¤¤Ki elveszti de szomorú¤¤¤Em   B7       Em¤¤¤Ajaj ajajajaj ajajaj¤¤¤¤¤¤Em                Em¤¤¤De bolond volnék, ha búsulnék,¤¤¤Am         D        ¤¤¤Ha a búnak helyet adnék¤¤¤G    D        G¤¤¤Ajaj ajajajaj ajajaj¤¤¤¤¤¤Am         B7¤¤¤Én a búnak utat adok,¤¤¤Em    C      Am    B7¤¤¤Magam pedig vígan járok¤¤¤Em   B7       Em¤¤¤Ajaj ajajajaj ajajaj</v>
      </c>
    </row>
    <row r="62" ht="14.25" customHeight="1">
      <c r="A62" s="5" t="s">
        <v>392</v>
      </c>
      <c r="B62" s="9" t="s">
        <v>393</v>
      </c>
      <c r="C62" s="9"/>
      <c r="D62" s="5" t="s">
        <v>394</v>
      </c>
      <c r="E62" s="13" t="s">
        <v>395</v>
      </c>
      <c r="F62" s="24" t="s">
        <v>396</v>
      </c>
      <c r="G62" s="9" t="s">
        <v>303</v>
      </c>
      <c r="H62" s="9" t="str">
        <f t="shared" si="2"/>
        <v>:)</v>
      </c>
      <c r="I62" s="10" t="b">
        <v>0</v>
      </c>
      <c r="J62" s="14" t="s">
        <v>397</v>
      </c>
      <c r="K62" s="14" t="s">
        <v>398</v>
      </c>
      <c r="L62" s="12" t="b">
        <v>0</v>
      </c>
      <c r="M62" s="12" t="str">
        <f t="shared" ref="M62:N62" si="62">SUBSTITUTE(SUBSTITUTE(E62,CHAR(13)&amp;CHAR(10),"¤¤¤"),CHAR(10),"¤¤¤")</f>
        <v>Ha most is várod még álmod szép ígéretét¤¤¤Várj, míg felkel majd a nap¤¤¤Ha látni sejtenéd, mi az éjben olvad szét¤¤¤Várj, míg felkel majd a nap¤¤¤¤¤¤Egy új nap mindig új remény ígér¤¤¤A végtelen sötétjét tépi szét¤¤¤A félelem határt kap, mint a lét¤¤¤Te csak várj, míg felkel majd a nap¤¤¤¤¤¤Ha meggyötört az éj, ha múltad feldagadt¤¤¤Várj, míg felkel majd a nap¤¤¤Ha kell, hogy tiszta légy, mint gyermek önmagad¤¤¤Várj, míg felkel majd a nap¤¤¤¤¤¤Ha megzavar, hogy túl nyitott a tér¤¤¤A csillaggal telt végtelen túl mély¤¤¤Mint bölcső, biztos gömbbe zár a fény¤¤¤Te csak várj, míg felkel majd a nap¤¤¤¤¤¤Sosem vagy egymagad, csak túl picinyke vagy¤¤¤Várj, míg felkel majd a nap¤¤¤Tudod nincs mennyország, de minden síron nő virág¤¤¤Várj, míg felkel majd a nap¤¤¤¤¤¤Együtt leszünk, míg végtelen az éj¤¤¤Együtt, míg a nap utoljára kél¤¤¤Együtt mondjuk annak, ki még fél¤¤¤Te csak várj, míg felkel majd a nap</v>
      </c>
      <c r="N62" s="12" t="str">
        <f t="shared" si="62"/>
        <v>C F C F¤¤¤¤¤¤¤¤¤C                    F       C¤¤¤Ha most is várod még álmod szép igéretét,¤¤¤ F         Em    Dm      C¤¤¤Várj, míg felkel majd a nap.¤¤¤C                   F.   C¤¤¤Ha látni sejtenéd, mi az éjben olvad szét,¤¤¤ F         Em    Dm      C¤¤¤Várj, míg felkel majd a nap.¤¤¤        F         G          Am¤¤¤Egy új nap mindig új reményt ígér,¤¤¤    F            G         Am¤¤¤A végtelen sötétjét tépve szét.¤¤¤    F            Em          Dm¤¤¤A félelem határt kap, mint a lét,¤¤¤         F        Em     Dm       C¤¤¤Te csak várj, míg felkel majd a nap.¤¤¤¤¤¤¤¤¤C                     F    C¤¤¤Ha meggyötört az éj, ha a múltad feldagadt,¤¤¤ F         Em    Dm      C¤¤¤Várj, míg felkel majd a nap.¤¤¤C                     F          C¤¤¤Ha kell, hogy tiszta légy, mint gyermek önmagad,¤¤¤ F         Em    Dm      C¤¤¤Várj, míg felkel majd a nap.¤¤¤        F         G          Am¤¤¤Ha megzavar, hogy túl nyitott az éj,¤¤¤        F         G            Am¤¤¤A csillaggal telt végtelen túl mély,¤¤¤    F            Em          Dm¤¤¤Mint a bölcső, biztos gömbbe zár fény,¤¤¤         F        Em     Dm       C¤¤¤Te csak várj, míg felkel majd a nap.¤¤¤¤¤¤¤¤¤C                      F  C¤¤¤Sosem vagy egymagad, csak túl kicsinyke vagy,¤¤¤ F         Em    Dm      C¤¤¤Várj, míg felkel majd a nap.¤¤¤C                        F         C¤¤¤Tudod nincs menyország, de minden síron nő virág.¤¤¤ F         Em    Dm      C¤¤¤Várj, míg felkel majd a nap.¤¤¤        F         G          Am¤¤¤Ezért együtt leszünk, míg végtelen az éj.¤¤¤        F         G          Am¤¤¤Együtt míg a nap utoljára kél.¤¤¤    F            Em          Dm¤¤¤Együtt mondjuk annak ki még fél:¤¤¤         F        Em     Dm       C¤¤¤Te csak várj, míg felkel majd a nap,¤¤¤         F        Em     Dm       C¤¤¤Te csak várj, míg felkel majd a nap.</v>
      </c>
    </row>
    <row r="63" ht="14.25" customHeight="1">
      <c r="A63" s="5" t="s">
        <v>399</v>
      </c>
      <c r="B63" s="5" t="s">
        <v>400</v>
      </c>
      <c r="C63" s="5"/>
      <c r="D63" s="5" t="s">
        <v>401</v>
      </c>
      <c r="E63" s="7" t="s">
        <v>402</v>
      </c>
      <c r="F63" s="8" t="s">
        <v>403</v>
      </c>
      <c r="G63" s="9" t="s">
        <v>303</v>
      </c>
      <c r="H63" s="9" t="str">
        <f t="shared" si="2"/>
        <v>:)</v>
      </c>
      <c r="I63" s="10" t="b">
        <v>0</v>
      </c>
      <c r="J63" s="14" t="s">
        <v>404</v>
      </c>
      <c r="K63" s="14" t="s">
        <v>404</v>
      </c>
      <c r="L63" s="12" t="b">
        <v>0</v>
      </c>
      <c r="M63" s="12" t="str">
        <f t="shared" ref="M63:N63" si="63">SUBSTITUTE(SUBSTITUTE(E63,CHAR(13)&amp;CHAR(10),"¤¤¤"),CHAR(10),"¤¤¤")</f>
        <v>Nagy a világ, az égig ér¤¤¤De van ez a föld, ami kezünkbe fér¤¤¤Itt nevet a nap sugara ránk¤¤¤Rajzol egy pályát a deszkapalánk¤¤¤¤¤¤És a tél, és a nyár, és a fák, az akác¤¤¤És a kert, és a ház, és a házból a srác¤¤¤Te meg én, ugye szét soha nem szakadunk?¤¤¤Gyere mondd, hogy a grund mi vagyunk¤¤¤¤¤¤Álljunk bele ha kell, bármi jöjjön is el¤¤¤Legyen szabad a grund!¤¤¤Véssük ide ma fel, hogy megmarad ez a hely¤¤¤Vagy egyszer belehalunk!¤¤¤¤¤¤Nagy a világ, és rá se ránt¤¤¤Hogy errefelé a követ ki veti ránk¤¤¤Ha közel a vész, nem remeg a szánk¤¤¤Le fogjuk győzni, nekünk ez a hazánk!¤¤¤¤¤¤Ez a pad, ez a fal, ez a pár farakás¤¤¤Ez a dal, ahogy nő, ez a szívdobogás¤¤¤Ez a jel, innen el soha nem szaladunk¤¤¤Gyere mondd, hogy a grund mi vagyunk¤¤¤¤¤¤|  Álljunk bele ha kell, bármi jöjjön is el    | 3x¤¤¤|. Legyen szabad a grund!                     .|¤¤¤|˙ Véssük ide ma fel, hogy megmarad ez a hely ˙|¤¤¤|  Vagy egyszer belehalunk!                    |¤¤¤¤¤¤M'ért félnénk? M'ért élnénk, ha nem egy álomért?¤¤¤M'ért félnénk? M'ért élnénk, ha nem egy álomért?</v>
      </c>
      <c r="N63" s="12" t="str">
        <f t="shared" si="63"/>
        <v>C               G¤¤¤Nagy a világ, az égig ér,¤¤¤Am              F¤¤¤De van ez a föld, ami kezünkbe fér.¤¤¤C               G¤¤¤Kinevet a nap, sugara rá,¤¤¤Am              F¤¤¤Rajzol egy pályát a deszkapalánk.¤¤¤¤¤¤C                    F¤¤¤És a tér, és a nyár, és a fák, az akác,¤¤¤C                    F¤¤¤És a kert, és a ház, és a házból a srác,¤¤¤Am                    F¤¤¤Te meg én, ugye szép, soha nem szakadunk,¤¤¤C                               G¤¤¤Gyere mondd, hogy a Grund mi vagyunk.¤¤¤¤¤¤ ¤¤¤Am                    F¤¤¤Álljunk bele ha kell, bármi jöjjön is el¤¤¤C               G     ¤¤¤Legyen szabad a Grund.¤¤¤Am                 F¤¤¤Véssük ide ma fel, Hogy megmarad ez a hely,¤¤¤C               G¤¤¤Vagy egyszer belehalunk.¤¤¤ ¤¤¤¤¤¤C               G¤¤¤Nagy a világ, és rá se ránt,¤¤¤Am              F¤¤¤Hogy errefelé a követ ki veti rá.¤¤¤C                       G¤¤¤Ha közel a vész nem remeg a szánk,¤¤¤Am                      F¤¤¤Le fogjuk győzni, nekünk ez a hazánk.¤¤¤¤¤¤¤¤¤C                   F¤¤¤Ez a pad, ez a fal, ez a pár farakás¤¤¤C                   F¤¤¤Ez a dal, ahogy nő, ez a szívdobogás¤¤¤Am        F¤¤¤Ez a jel, innen el soha nem szaladunk,¤¤¤C                       G¤¤¤Gyere mondd, hogy a Grund mi vagyunk.¤¤¤¤¤¤¤¤¤|   Am                    F                      | 3x¤¤¤|   Álljunk bele ha kell, bármi jöjjön is el     |¤¤¤|   C               G                            | ¤¤¤|.  Legyen szabad a Grund.                      .|¤¤¤|˙  Am                 F                        ˙|¤¤¤|   Véssük ide ma fel, Hogy megmarad ez a hely,  |¤¤¤|   C               G                            |¤¤¤|   Vagy egyszer belehalunk                      |¤¤¤ ¤¤¤¤¤¤Am                F      C              G¤¤¤Miért félnénk, miért élnénk, ha nem egy álomért.¤¤¤Am                F      C              G     Am¤¤¤Miért félnénk, miért élnénk, ha nem egy álomért.</v>
      </c>
    </row>
    <row r="64" ht="14.25" customHeight="1">
      <c r="A64" s="5" t="s">
        <v>405</v>
      </c>
      <c r="B64" s="9" t="s">
        <v>406</v>
      </c>
      <c r="C64" s="9"/>
      <c r="D64" s="9" t="s">
        <v>407</v>
      </c>
      <c r="E64" s="13" t="s">
        <v>408</v>
      </c>
      <c r="F64" s="17" t="s">
        <v>409</v>
      </c>
      <c r="G64" s="9" t="s">
        <v>303</v>
      </c>
      <c r="H64" s="9" t="str">
        <f t="shared" si="2"/>
        <v>:)</v>
      </c>
      <c r="I64" s="21" t="b">
        <v>1</v>
      </c>
      <c r="J64" s="14" t="s">
        <v>410</v>
      </c>
      <c r="K64" s="14" t="s">
        <v>411</v>
      </c>
      <c r="L64" s="22" t="b">
        <v>0</v>
      </c>
      <c r="M64" s="12" t="str">
        <f t="shared" ref="M64:N64" si="64">SUBSTITUTE(SUBSTITUTE(E64,CHAR(13)&amp;CHAR(10),"¤¤¤"),CHAR(10),"¤¤¤")</f>
        <v>Elkártyáztam a gyenge szívem,¤¤¤Suhogasd le a szoknyád, hajnal!¤¤¤Pálinkát lehelek rád szelíden,¤¤¤Megháglak nehezen, halkan.¤¤¤¤¤¤Jöjj, Oroszország, vodka-virág,¤¤¤Nevetés nékem a véred,¤¤¤Pince-fehérek a volgai fák,¤¤¤Tejszínű, szűz ez az ének.¤¤¤¤¤¤Lebukik fejem és úgy zokogok,¤¤¤Haloványul bennem a bánat,¤¤¤Veretik körülöttem az ősi dobot,¤¤¤Szaladok, hajnal, utánad!¤¤¤¤¤¤Ez a csont-pufogás, ez a hanti rege¤¤¤Hitemet hirdeti híven,¤¤¤Kataton bálvány, légy fekete,¤¤¤Hiszen elkártyáztam a szívem!</v>
      </c>
      <c r="N64" s="12" t="str">
        <f t="shared" si="64"/>
        <v>Am¤¤¤Elkártyáztam a gyönge szívem¤¤¤E7¤¤¤Suhogasd fel a szoknyád, hajnal¤¤¤ ¤¤¤Pálinkát lehelek rád szelíden¤¤¤              Am¤¤¤Megháglak nehezen, halkan.¤¤¤¤¤¤¤¤¤Am¤¤¤Jöjj Oroszország, vodka virág¤¤¤E7¤¤¤Nevetés nékem a véred¤¤¤ ¤¤¤Pincefehérek a volgai fák¤¤¤                    Am¤¤¤Tejszínű szűz ez az élet.¤¤¤¤¤¤¤¤¤Dm               Am¤¤¤Lebukik fejem és úgy zokogok,¤¤¤ E7                 Am¤¤¤Haloványul bennem a bánat¤¤¤ Dm                   Am¤¤¤Veretik körülöttem az ősi dobot,¤¤¤ E7                  Am¤¤¤Szaladok, Hajnal, teutánad.¤¤¤¤¤¤¤¤¤Am¤¤¤Ez a csontpufogás, ez a hanti rege¤¤¤E7¤¤¤Hitemet hirdeti híven,¤¤¤ ¤¤¤Katatón bálvány, légy fekete,¤¤¤                       Am¤¤¤Hiszen elkártyáztam a szívem.</v>
      </c>
    </row>
    <row r="65" ht="14.25" customHeight="1">
      <c r="A65" s="5" t="s">
        <v>412</v>
      </c>
      <c r="B65" s="5" t="s">
        <v>413</v>
      </c>
      <c r="C65" s="5"/>
      <c r="D65" s="9" t="s">
        <v>414</v>
      </c>
      <c r="E65" s="7" t="s">
        <v>415</v>
      </c>
      <c r="F65" s="8" t="s">
        <v>416</v>
      </c>
      <c r="G65" s="9" t="s">
        <v>303</v>
      </c>
      <c r="H65" s="9" t="str">
        <f t="shared" si="2"/>
        <v>:)</v>
      </c>
      <c r="I65" s="10" t="b">
        <v>0</v>
      </c>
      <c r="J65" s="14" t="s">
        <v>417</v>
      </c>
      <c r="K65" s="14" t="s">
        <v>418</v>
      </c>
      <c r="L65" s="12" t="b">
        <v>0</v>
      </c>
      <c r="M65" s="12" t="str">
        <f t="shared" ref="M65:N65" si="65">SUBSTITUTE(SUBSTITUTE(E65,CHAR(13)&amp;CHAR(10),"¤¤¤"),CHAR(10),"¤¤¤")</f>
        <v>Isten hozott, hisz csak a jók jöhetnek el¤¤¤Ülj hát közel, a szeretet éltet, átölel¤¤¤S ki a csillagok közt él, mind aki rég odaköltözött¤¤¤Most visszatér s leül a tűz mögött¤¤¤¤¤¤Refr.: Sok szív mélyén¤¤¤Ott ég ez a tűz egy kör közepén¤¤¤Egy dal, s Te újra mellém ülsz¤¤¤És lobog a tábortűz, a szél belekarolt¤¤¤Egy dal, és újra köztünk élsz¤¤¤Ma újból Te zenélsz, úgy van, ahogy rég volt¤¤¤Egy dal, s Te újra mellém ülsz¤¤¤És lobog a tábortűz, a szél belekarolt¤¤¤Szól egy dal, és a lelkünk összeér¤¤¤A gyönyörű tűzfénynél, napszínű a hold¤¤¤¤¤¤Súgd meg nekem, tudod, így ígérted rég¤¤¤A nagy titkokat, amit egy kisgyerek nem ért¤¤¤Hiszen annyi minden volt, amire nem jutott idő¤¤¤Pár pillanat, most hogy legyen múlt, jelen, jövő?¤¤¤¤¤¤Refr.: Sok szív mélyén...¤¤¤¤¤¤Isten veled, a könnyem nézd ma el¤¤¤Mondj egy mesét, ahogyan régen, csak ennyi kell¤¤¤Ez a tűz örökkön ég, semmi nem dúlhatja szét¤¤¤A lelkekért, akiket rejt az ég¤¤¤¤¤¤Refr.: Sok szív mélyén...</v>
      </c>
      <c r="N65" s="12" t="str">
        <f t="shared" si="65"/>
        <v>D                           G¤¤¤ Isten hozott, hisz csak a jók jöhetnek el¤¤¤A7                         D¤¤¤ Ülj hát közel, a szeretet éltet, átölel¤¤¤       Bm                          Em¤¤¤S ki a csillagok közt él, mind aki rég odaköltözött¤¤¤A7                        D¤¤¤ Most visszatér s leül a tűz mögött¤¤¤¤¤¤¤¤¤     G   F#m Em¤¤¤Sok szív mélyén¤¤¤    G       F#m      G       A¤¤¤Ott ég ez a tűz egy kör közepén¤¤¤     D                    Bm¤¤¤Egy dal, s te újra mellém ülsz¤¤¤    G           Em  Bm             A¤¤¤És lobog a tábortűz, a szél belekarolt¤¤¤     D                    Bm¤¤¤Egy dal, és újra köztünk élsz¤¤¤   G          Em    Bm                 A¤¤¤Ma újból te zenélsz, úgy van, ahogyan rég volt¤¤¤     D                    Bm¤¤¤Egy dal, s te újra mellém ülsz¤¤¤    G           Em  Bm             A¤¤¤És lobog a tábortűz, a szél belekarolt¤¤¤          D        F#m          Bm¤¤¤Szól egy dal, és a lelkünk összeér¤¤¤   G              Em  Bm           A¤¤¤A gyönyörű tűzfénynél, napszínű a hold¤¤¤¤¤¤¤¤¤D                      G¤¤¤Súgd meg nekem, tudod, így ígérted rég¤¤¤A7                        D¤¤¤A nagy titkokat, amit egy kisgyerek nem ért¤¤¤   Bm                           Em¤¤¤Hiszen annyi minden volt, amire nem jutott idő¤¤¤A7                             D¤¤¤Pár pillanat, most hogy legyen múlt, jelen, jövő¤¤¤¤¤¤¤¤¤     G   F#m Em¤¤¤Sok szív mélyén¤¤¤    G       F#m      G       A¤¤¤Ott ég ez a tűz egy kör közepén¤¤¤     D                    Bm¤¤¤Egy dal, s te újra mellém ülsz¤¤¤    G           Em  Bm             A¤¤¤És lobog a tábortűz, a szél belekarolt¤¤¤     D                    Bm¤¤¤Egy dal, és újra köztünk élsz¤¤¤   G          Em    Bm                 A¤¤¤Ma újból te zenélsz, úgy van, ahogyan rég volt¤¤¤     D                    Bm¤¤¤Egy dal, s te újra mellém ülsz¤¤¤    G           Em  Bm             A¤¤¤És lobog a tábortűz, a szél belekarolt¤¤¤          D        F#m          Bm¤¤¤Szól egy dal, és a lelkünk összeér¤¤¤   G              Em  Bm           A¤¤¤A gyönyörű tűzfénynél, napszínű a hold¤¤¤¤¤¤¤¤¤D              G¤¤¤Isten veled, a könnyem nézd ma el¤¤¤A7                            D¤¤¤Mondj egy mesét ahogyan régen, csak ennyi kell¤¤¤   Bm                               Em¤¤¤Ez a tűz örökkön ég, semmi nem dúlhatja szét¤¤¤A7                          D¤¤¤A lelkekért, akiket rejt az ég¤¤¤¤¤¤¤¤¤     G   F#m Em¤¤¤Sok szív mélyén¤¤¤    G       F#m      G       A¤¤¤Ott ég ez a tűz egy kör közepén¤¤¤     D                    Bm¤¤¤Egy dal, s te újra mellém ülsz¤¤¤    G           Em  Bm             A¤¤¤És lobog a tábortűz, a szél belekarolt¤¤¤     D                    Bm¤¤¤Egy dal, és újra köztünk élsz¤¤¤   G          Em    Bm                 A¤¤¤Ma újból te zenélsz, úgy van, ahogyan rég volt¤¤¤     D                    Bm¤¤¤Egy dal, s te újra mellém ülsz¤¤¤    G           Em  Bm             A¤¤¤És lobog a tábortűz, a szél belekarolt¤¤¤          D        F#m          Bm¤¤¤Szól egy dal, és a lelkünk összeér¤¤¤   G              Em  Bm           A¤¤¤A gyönyörű tűzfénynél, napszínű a hold¤¤¤</v>
      </c>
    </row>
    <row r="66" ht="14.25" customHeight="1">
      <c r="A66" s="5" t="s">
        <v>419</v>
      </c>
      <c r="B66" s="5" t="s">
        <v>420</v>
      </c>
      <c r="C66" s="5"/>
      <c r="D66" s="5" t="s">
        <v>421</v>
      </c>
      <c r="E66" s="7" t="s">
        <v>422</v>
      </c>
      <c r="F66" s="8" t="s">
        <v>423</v>
      </c>
      <c r="G66" s="9" t="s">
        <v>303</v>
      </c>
      <c r="H66" s="9" t="str">
        <f t="shared" si="2"/>
        <v>:)</v>
      </c>
      <c r="I66" s="21" t="b">
        <v>1</v>
      </c>
      <c r="J66" s="14" t="s">
        <v>424</v>
      </c>
      <c r="K66" s="14" t="s">
        <v>425</v>
      </c>
      <c r="L66" s="22" t="b">
        <v>0</v>
      </c>
      <c r="M66" s="12" t="str">
        <f t="shared" ref="M66:N66" si="66">SUBSTITUTE(SUBSTITUTE(E66,CHAR(13)&amp;CHAR(10),"¤¤¤"),CHAR(10),"¤¤¤")</f>
        <v>van egy ország ahol lakom¤¤¤semmi ágán lógó flakon¤¤¤van egy város ahol élek¤¤¤ahány test épp annyi lélek¤¤¤ahány lélek annyi lom is¤¤¤utcára tett fájdalom is¤¤¤itt egy kiságy ja de édi¤¤¤ott egy ülve alvó dédi¤¤¤¤¤¤kibelezett öreg szekrény¤¤¤arcokat befutó repkény¤¤¤bontott ajtó kilincs nélkül¤¤¤földönfutók bilincs nélkül¤¤¤áll a posztos mint a nádszál¤¤¤bokáig lerohadt lábszár¤¤¤itt egy szép könyv ott egy labda¤¤¤ez még bor de ez már abda¤¤¤¤¤¤nem az összes csak a nagyja¤¤¤aki tűri aki hagyja¤¤¤aki tűrte aki hagyta¤¤¤nem az összes csak a nagyja¤¤¤vasárnap volt ahogy mindig¤¤¤felöltöztek ahogy illik¤¤¤csupa dolgos derék polgár¤¤¤egy se ruszin egy se bolgár¤¤¤¤¤¤olyan szépek hogy az csuhaj¤¤¤egyik bérlő másik tulaj¤¤¤kitűnőre szerepeltek¤¤¤álmukban sem szemeteltek¤¤¤nem engedték hosszú lére¤¤¤elindultak a misére¤¤¤kukákat se borogattak¤¤¤kutyákat se kurogattak¤¤¤¤¤¤mise után leszavaztak¤¤¤bezabáltak be is basztak¤¤¤pöri volt tán isler is¤¤¤jóllakott az isten is¤¤¤nem az összes csak a nagyja¤¤¤aki tűrte aki hagyta¤¤¤aki tűri aki hagyja¤¤¤nem az összes csak a nagyja¤¤¤¤¤¤rajtam is múlt rajtam múlt¤¤¤tegnap kezdődött a múlt¤¤¤elkezdődött vége van¤¤¤borzalom és béke van¤¤¤semmi ágán lógó flakon¤¤¤van egy ország ahol lakom¤¤¤nevezd nevén szolgáld vakon¤¤¤ma még bölcső ma már vagon</v>
      </c>
      <c r="N66" s="12" t="str">
        <f t="shared" si="66"/>
        <v>Am             E¤¤¤van egy ország ahol lakom¤¤¤Dm¤¤¤semmi ágán¤¤¤Am¤¤¤lógó flakon¤¤¤Am            E¤¤¤van egy város ahol élek¤¤¤Dm¤¤¤ahány test épp¤¤¤Am¤¤¤annyi lélek¤¤¤C           Dm¤¤¤ahány lélek annyi lom is¤¤¤G¤¤¤utcára tett¤¤¤C¤¤¤fájdalom is¤¤¤F              E¤¤¤itt egy kiságy ja de édi¤¤¤Dm¤¤¤ott egy ülve¤¤¤Am¤¤¤alvó dédi¤¤¤¤¤¤Am         E¤¤¤kibelezett öreg szekrény¤¤¤Dm¤¤¤arcokat be-¤¤¤Am¤¤¤futó repkény¤¤¤Am           E¤¤¤bontott ajtó kilincs nélkül¤¤¤Dm¤¤¤földönfutók¤¤¤Am¤¤¤bilincs nélkül¤¤¤C             Dm¤¤¤áll a posztos mint a nádszál¤¤¤G¤¤¤bokáig le-¤¤¤C¤¤¤rohadt lábszár¤¤¤F                  E¤¤¤itt egy szép könyv ott egy labda¤¤¤Dm¤¤¤ez még bor de¤¤¤Am¤¤¤ez már abda¤¤¤¤¤¤Am            E¤¤¤nem az összes csak a nagyja¤¤¤Dm       Am¤¤¤aki tűri aki hagyja¤¤¤Am        E¤¤¤aki tűrte aki hagyta¤¤¤Dm            Am¤¤¤nem az összes csak a nagyja¤¤¤C             Dm¤¤¤vasárnap volt ahogy mindig¤¤¤G           C¤¤¤felöltöztek ahogy illik¤¤¤F            E¤¤¤csupa dolgos derék polgár¤¤¤Dm            Am¤¤¤egy se ruszin egy se bolgár¤¤¤¤¤¤Am           E¤¤¤olyan szépek hogy az csuhaj¤¤¤Dm¤¤¤egyik bérlő¤¤¤Am¤¤¤másik tulaj¤¤¤Am       E¤¤¤kitűnőre szerepeltek¤¤¤Dm¤¤¤álmukban sem¤¤¤Am¤¤¤szemeteltek¤¤¤C            Dm¤¤¤nem engedték hosszú lére¤¤¤G¤¤¤elindultak¤¤¤C¤¤¤a mi-sére¤¤¤F          E¤¤¤kukákat se borogattak¤¤¤Dm¤¤¤kutyákat se¤¤¤Am¤¤¤kurogattak¤¤¤¤¤¤Am        E¤¤¤mise után leszavaztak¤¤¤Dm¤¤¤bezabáltak¤¤¤Am¤¤¤be is basztak¤¤¤Am            E¤¤¤pöri volt tán isler is¤¤¤Dm¤¤¤jóllakott az¤¤¤Am¤¤¤isten is¤¤¤C             Dm¤¤¤nem az összes csak a nagyja¤¤¤G         C¤¤¤aki tűrte aki hagyta¤¤¤F        E¤¤¤aki tűri aki hagyja¤¤¤Dm            Am¤¤¤nem az összes csak a nagyja¤¤¤¤¤¤Am             E¤¤¤rajtam is múlt rajtam múlt¤¤¤Dm          Am¤¤¤tegnap kezdődött a múlt¤¤¤Am          E¤¤¤elkezdődött vége van¤¤¤Dm          Am¤¤¤borzalom és béke van¤¤¤C          Dm¤¤¤semmi ágán lógó flakon¤¤¤G              C¤¤¤van egy ország ahol lakom¤¤¤F            E¤¤¤nevezd nevén szolgáld vakon¤¤¤Dm            Am¤¤¤ma még bölcső ma már vagon</v>
      </c>
    </row>
    <row r="67" ht="14.25" customHeight="1">
      <c r="A67" s="5" t="s">
        <v>426</v>
      </c>
      <c r="B67" s="5" t="s">
        <v>427</v>
      </c>
      <c r="C67" s="5"/>
      <c r="D67" s="9" t="s">
        <v>428</v>
      </c>
      <c r="E67" s="7" t="s">
        <v>429</v>
      </c>
      <c r="F67" s="8" t="s">
        <v>430</v>
      </c>
      <c r="G67" s="9" t="s">
        <v>303</v>
      </c>
      <c r="H67" s="9" t="str">
        <f t="shared" si="2"/>
        <v>:)</v>
      </c>
      <c r="I67" s="21" t="b">
        <v>1</v>
      </c>
      <c r="J67" s="14" t="s">
        <v>431</v>
      </c>
      <c r="K67" s="14" t="s">
        <v>431</v>
      </c>
      <c r="L67" s="22" t="b">
        <v>0</v>
      </c>
      <c r="M67" s="12" t="str">
        <f t="shared" ref="M67:N67" si="67">SUBSTITUTE(SUBSTITUTE(E67,CHAR(13)&amp;CHAR(10),"¤¤¤"),CHAR(10),"¤¤¤")</f>
        <v>"esküszöm, hogy nem fogok hányni” ¤¤¤- mondtam a taxisnak az astorián,¤¤¤aztán persze, hogy széthánytam mindent, ¤¤¤és pénzem se volt egyáltalán¤¤¤¤¤¤de ez nem csak az én hibám,¤¤¤nem lehet mindig mindent az én nyakamba varrni¤¤¤csak egy elrontott éjszaka vége¤¤¤és úgyse fogok rá emlékezni¤¤¤úgyhogy szétvertem az öklöm egy trafóház ajtaján¤¤¤és felszálltam a buszra, ami hazavitt hozzád¤¤¤¤¤¤egymillió-hétszázezer ember ¤¤¤figyeli minden egyes lépésemet,¤¤¤mégis ez az egyetlen város, ¤¤¤ahol viszonylag szabad lehetek,¤¤¤mert itt csakkor maradok egyedül, ¤¤¤ha tényleg egyedül akarok lenni¤¤¤de próbálj meg olyan helyen élni, ¤¤¤ahol csütörtök este nincs semmi"¤¤¤¤¤¤akármilyen meglepő, ¤¤¤mégiscsak ezek a legszebb éveink¤¤¤felkelünk, dolgozunk, berúgunk, ¤¤¤lefekszünk, felkelünk megint¤¤¤¤¤¤farmerdzsekiben járok és ¤¤¤próbálok leszokni mindenről¤¤¤a falnak támaszkodva szívom ¤¤¤az utolsó slukkot az utolsó cigimből,¤¤¤mielőtt elnyomnám a csikket,¤¤¤mint a kisebbrendűségit¤¤¤fiatal vagyok és fáradt, ¤¤¤de legalább értem, hogy miért vagyok még itt¤¤¤¤¤¤akármilyen meglepő, ¤¤¤mégiscsak ezek a legszebb éveink¤¤¤felkelünk, dolgozunk, berúgunk, ¤¤¤lefekszünk, felkelünk megint¤¤¤¤¤¤annyira utálom, ¤¤¤amikor felteszem valamire az életem,¤¤¤aztán jön valaki és megcsinálja¤¤¤sokkal jobban, csak úgy mellékesen</v>
      </c>
      <c r="N67" s="12" t="str">
        <f t="shared" si="67"/>
        <v>D A Bm G¤¤¤¤¤¤D                         A                   Bm                G¤¤¤"Esküszöm, hogy nem fogok hányni” - mondtam a taxisnak az astorián, ¤¤¤      D                        A           Bm                    G¤¤¤aztán persze, hogy széthánytam mindent, és pénzem se volt egyáltalán ¤¤¤      D                     A                   Bm                  G¤¤¤de ez nem csak az én hibám, nem lehet mindig mindent az én nyakamba varrni ¤¤¤         D                 A        Bm             G¤¤¤csak egy elrontott éjszaka vége, és úgyse fogok rá emlékezni ¤¤¤        D             A         Bm       G¤¤¤úgyhogy szétvertem az öklöm egy trafóház ajtaján ¤¤¤   D             A           Bm           G¤¤¤és felszálltam a buszra, ami hazavitt hozzád ¤¤¤ ¤¤¤D                     A             Bm                 G¤¤¤egymillió-hétszázezer ember figyeli minden egyes lépésemet, ¤¤¤D                    A           Bm                    G¤¤¤mégis ez az egyetlen város, ahol viszonylag szabad lehetek, ¤¤¤              D             A                   Bm             G¤¤¤mert itt csak akkor maradok egyedül, ha tényleg egyedül akarok lenni ¤¤¤   D                        A          Bm                   G¤¤¤de próbálj meg olyan helyen élni, ahol csütörtök este nincs semmi ¤¤¤¤¤¤D          A        Bm        G      D        A  Bm  G¤¤¤akármilyen meglepő, mégiscsak ezek a legszebb éveink ¤¤¤D          A          Bm        G           D    A      Bm   G¤¤¤felkelünk, dolgozunk, berúgunk, lefekszünk, felkelünk megint ¤¤¤ ¤¤¤D               A        Bm                G¤¤¤farmerdzsekiben járok és próbálok leszokni mindenről ¤¤¤  D                  A                Bm                G¤¤¤a falnak támaszkodva szívom az utolsó slukkot az utolsó cigimből, ¤¤¤        D           A               Bm         G¤¤¤mielőtt elnyomnám a csikket, mint a kisebbrendűségit ¤¤¤D                A                   Bm                       G¤¤¤fiatal vagyok és fáradt, de legalább értem, hogy miért vagyok még itt ¤¤¤¤¤¤D          A        Bm        G      D        A  Bm  G¤¤¤akármilyen meglepő, mégiscsak ezek a legszebb éveink ¤¤¤D          A          Bm        G           D    A      Bm   G¤¤¤felkelünk, dolgozunk, berúgunk, lefekszünk, felkelünk megint ¤¤¤¤¤¤D               A      Bm                    G¤¤¤annyira utálom, amikor felteszem valamire az életem, ¤¤¤      D             A           Bm                      G¤¤¤aztán jön valaki és megcsinálja sokkal jobban, csak úgy mellékesen¤¤¤¤¤¤D          A        Bm        G      D        A  Bm  G¤¤¤akármilyen meglepő, mégiscsak ezek a legszebb éveink ¤¤¤D          A          Bm        G           D    A      Bm   G¤¤¤felkelünk, dolgozunk, berúgunk, lefekszünk, felkelünk megint ¤¤¤¤¤¤ ¤¤¤D A Bm G</v>
      </c>
    </row>
    <row r="68" ht="14.25" customHeight="1">
      <c r="A68" s="5" t="s">
        <v>432</v>
      </c>
      <c r="B68" s="9" t="s">
        <v>433</v>
      </c>
      <c r="C68" s="9"/>
      <c r="D68" s="9" t="s">
        <v>434</v>
      </c>
      <c r="E68" s="13" t="s">
        <v>435</v>
      </c>
      <c r="F68" s="24" t="s">
        <v>436</v>
      </c>
      <c r="G68" s="9" t="s">
        <v>303</v>
      </c>
      <c r="H68" s="9" t="str">
        <f t="shared" si="2"/>
        <v>:)</v>
      </c>
      <c r="I68" s="10" t="b">
        <v>0</v>
      </c>
      <c r="J68" s="14" t="s">
        <v>437</v>
      </c>
      <c r="K68" s="14" t="s">
        <v>437</v>
      </c>
      <c r="L68" s="12" t="b">
        <v>0</v>
      </c>
      <c r="M68" s="12" t="str">
        <f t="shared" ref="M68:N68" si="68">SUBSTITUTE(SUBSTITUTE(E68,CHAR(13)&amp;CHAR(10),"¤¤¤"),CHAR(10),"¤¤¤")</f>
        <v>Néha furcsa hangulatban ¤¤¤az utcát járom egymagamban¤¤¤Nincsen semmihez sem kedvem, ¤¤¤de érzem azt, hogy nincs ez rendben így¤¤¤ ¤¤¤Bár tudnám, hova, de hova, de hova, de hova megyek¤¤¤hova, de hova, de hova, de hova megyek¤¤¤hova, de hova, de hova, de hova megyek, én¤¤¤¤¤¤Megállok egy utcasarkon, ¤¤¤merre tovább, melyik úton¤¤¤Elindulok, párat lépek, ¤¤¤áh, erre most miért menjek én¤¤¤¤¤¤Bár tudnám, hova, de hova, de hova, de hova megyek ...¤¤¤¤¤¤Lámpavasnak támaszkodva ¤¤¤az embereket nézem sorra¤¤¤Fáradt arccal mind sietnek, ¤¤¤találgatom, merre mennek ők¤¤¤¤¤¤Bár tudnám, hova, de hova, de hova, de hova megyek ...¤¤¤¤¤¤Vannak, akik végigmérnek, ¤¤¤- Szép kis alak - így beszélnek¤¤¤Fejükre is állhatnának, ¤¤¤érdekelni nem tudnának ők¤¤¤¤¤¤Bár tudnám, hova, de hova, de hova, de hova megyek ...¤¤¤¤¤¤Mint sűrű köd, ha gyorsan felszáll, ¤¤¤eszembe jut, hátha vársz rám¤¤¤Látod, már nem tétovázok, ¤¤¤megyek hozzád, meg nem állok én¤¤¤¤¤¤És most már tudom, már tudom, már tudom, hogy hova megyek¤¤¤Tudom, már tudom, már tudom, hogy veled leszek én.</v>
      </c>
      <c r="N68" s="12" t="str">
        <f t="shared" si="68"/>
        <v>D           G¤¤¤Néha furcsa hangulatban¤¤¤   A           D¤¤¤Az utcát járom egymagamban,¤¤¤D            G¤¤¤Nincsen semmihez se kedvem,¤¤¤    A              D                A¤¤¤De érzem azt, hogy nincs ez rendben így.¤¤¤¤¤¤¤¤¤            D              G           A¤¤¤Bár tudnám, hova, de hova, de hova, de hova megyek,¤¤¤D               G        A¤¤¤Hova, de hova, de hova, de hova megyek,¤¤¤D               G        A              D¤¤¤Hova, de hova, de hova, de hova megyek!¤¤¤¤¤¤¤¤¤D            G¤¤¤Megállok egy utcasarkon,¤¤¤A             D¤¤¤merre tovább, melyik úton¤¤¤D          G¤¤¤Elindulok, párat lépek, ¤¤¤    A         D            A¤¤¤áh, erre most miért menjek én¤¤¤¤¤¤¤¤¤¤¤¤            D              G           A¤¤¤Bár tudnám, hova, de hova, de hova, de hova megyek,¤¤¤D               G        A¤¤¤Hova, de hova, de hova, de hova megyek,¤¤¤D               G        A              D¤¤¤Hova, de hova, de hova, de hova megyek!¤¤¤¤¤¤¤¤¤D           G¤¤¤Lámpavasnak támaszkodva ¤¤¤   A         D¤¤¤az embereket nézem sorra¤¤¤D             G¤¤¤Fáradt arccal mind sietnek, ¤¤¤A           D            A¤¤¤találgatom, merre mennek ők¤¤¤¤¤¤¤¤¤¤¤¤            D              G           A¤¤¤Bár tudnám, hova, de hova, de hova, de hova megyek,¤¤¤D               G        A¤¤¤Hova, de hova, de hova, de hova megyek,¤¤¤D               G        A              D¤¤¤Hova, de hova, de hova, de hova megyek!¤¤¤¤¤¤¤¤¤D            G¤¤¤Vannak, akik végigmérnek, ¤¤¤  A               D¤¤¤- Szép kis alak - így beszélnek¤¤¤D          G¤¤¤Fejükre is állhatnának, ¤¤¤A         D            A¤¤¤érdekelni nem tudnának ők¤¤¤¤¤¤¤¤¤¤¤¤            D              G           A¤¤¤Bár tudnám, hova, de hova, de hova, de hova megyek,¤¤¤D               G        A¤¤¤Hova, de hova, de hova, de hova megyek,¤¤¤D               G        A              D¤¤¤Hova, de hova, de hova, de hova megyek!¤¤¤¤¤¤¤¤¤     D            G¤¤¤Mint sűrű köd, ha gyorsan felszáll, ¤¤¤A            D¤¤¤eszembe jut, hátha vársz rám¤¤¤D              G¤¤¤Látod, már nem tétovázok, ¤¤¤A              D             A¤¤¤megyek hozzád, meg nem állok én¤¤¤¤¤¤¤¤¤            D              G           A¤¤¤És most már tudom, már tudom, már tudom, hogy hova megyek¤¤¤D                 G             A¤¤¤Tudom, már tudom, már tudom, hogy merre leszek¤¤¤D               G        A                     D¤¤¤Tudom, már tudom, már tudom, hogy veled leszek én.</v>
      </c>
    </row>
    <row r="69" ht="14.25" customHeight="1">
      <c r="A69" s="5" t="s">
        <v>438</v>
      </c>
      <c r="B69" s="9" t="s">
        <v>439</v>
      </c>
      <c r="C69" s="9"/>
      <c r="D69" s="9" t="s">
        <v>158</v>
      </c>
      <c r="E69" s="13" t="s">
        <v>440</v>
      </c>
      <c r="F69" s="8" t="s">
        <v>441</v>
      </c>
      <c r="G69" s="9" t="s">
        <v>303</v>
      </c>
      <c r="H69" s="9" t="str">
        <f t="shared" si="2"/>
        <v>:)</v>
      </c>
      <c r="I69" s="21" t="b">
        <v>1</v>
      </c>
      <c r="J69" s="14" t="s">
        <v>442</v>
      </c>
      <c r="K69" s="14" t="s">
        <v>443</v>
      </c>
      <c r="L69" s="22" t="b">
        <v>0</v>
      </c>
      <c r="M69" s="12" t="str">
        <f t="shared" ref="M69:N69" si="69">SUBSTITUTE(SUBSTITUTE(E69,CHAR(13)&amp;CHAR(10),"¤¤¤"),CHAR(10),"¤¤¤")</f>
        <v>||: Baj van a részeg tengerésszel :||¤¤¤Minden áldott reggel¤¤¤||: Haj, hé, de húzz rá egyet :||¤¤¤Minden áldott reggel¤¤¤||: Jól beszopott a pálinkából :||¤¤¤Minden áldott reggel¤¤¤||: Lökd a fenékre a víztömlővel :||¤¤¤Minden áldott reggel¤¤¤||: Dobd bele, itt van a mentőcsónak :||¤¤¤Minden áldott reggel¤¤¤||: Lógjon a lába az orrkötélen :||¤¤¤Minden áldott reggel¤¤¤||: Kösd hamar oda csak a nagykorlátra :||¤¤¤Minden áldott reggel¤¤¤||: Bele vele gyorsan a tengervízbe :||¤¤¤Minden áldott reggel</v>
      </c>
      <c r="N69" s="12" t="str">
        <f t="shared" si="69"/>
        <v>Am¤¤¤Baj van a részeg tengerésszel,¤¤¤G¤¤¤Baj van a részeg tengerésszel,¤¤¤Am¤¤¤Baj van a részeg tengerésszel¤¤¤Dm     G      Am¤¤¤Minden áldott reggel. ¤¤¤ ¤¤¤¤¤¤Am¤¤¤Baj van a részeg tengerésszel,¤¤¤G¤¤¤Baj van a részeg tengerésszel,¤¤¤Am¤¤¤Baj van a részeg tengerésszel¤¤¤Dm     G      Am¤¤¤Minden áldott reggel¤¤¤¤¤¤Am¤¤¤Haj, hé, de húzz rá egyet¤¤¤G¤¤¤Haj, hé, de húzz rá egyet¤¤¤Am¤¤¤Haj, hé, de húzz rá egyet¤¤¤Dm     G      Am¤¤¤Minden áldott reggel¤¤¤¤¤¤Am¤¤¤Jól beszopott a pálinkából¤¤¤G¤¤¤Jól beszopott a pálinkából¤¤¤Am¤¤¤Jól beszopott a pálinkából¤¤¤Dm     G      Am¤¤¤Minden áldott reggel¤¤¤¤¤¤Am¤¤¤Lökd a fenékre a víztömlővel¤¤¤G¤¤¤Lökd a fenékre a víztömlővel¤¤¤Am¤¤¤Lökd a fenékre a víztömlővel¤¤¤Dm     G      Am¤¤¤Minden áldott reggel¤¤¤¤¤¤Am¤¤¤Dobd bele, itt van a mentőcsónak¤¤¤G¤¤¤Dobd bele, itt van a mentőcsónak¤¤¤Am¤¤¤Dobd bele, itt van a mentőcsónak¤¤¤Dm     G      Am¤¤¤Minden áldott reggel¤¤¤¤¤¤Am¤¤¤Lógjon a lába az orrkötélen ¤¤¤G¤¤¤Lógjon a lába az orrkötélen ¤¤¤Am¤¤¤Lógjon a lába az orrkötélen ¤¤¤Dm     G      Am¤¤¤Minden áldott reggel¤¤¤¤¤¤Am¤¤¤Kösd hamar oda csak a nagykorlátra¤¤¤G¤¤¤Kösd hamar oda csak a nagykorlátra¤¤¤Am¤¤¤Kösd hamar oda csak a nagykorlátra¤¤¤Dm     G      Am¤¤¤Minden áldott reggel¤¤¤¤¤¤Am¤¤¤Bele vele gyorsan a tengervízbe ¤¤¤G¤¤¤Bele vele gyorsan a tengervízbe ¤¤¤Am¤¤¤Bele vele gyorsan a tengervízbe ¤¤¤Dm     G      Am¤¤¤Minden áldott reggel</v>
      </c>
    </row>
    <row r="70" ht="14.25" customHeight="1">
      <c r="A70" s="5" t="s">
        <v>444</v>
      </c>
      <c r="B70" s="9" t="s">
        <v>445</v>
      </c>
      <c r="C70" s="9"/>
      <c r="D70" s="5" t="s">
        <v>446</v>
      </c>
      <c r="E70" s="13" t="s">
        <v>447</v>
      </c>
      <c r="F70" s="24" t="s">
        <v>448</v>
      </c>
      <c r="G70" s="9" t="s">
        <v>303</v>
      </c>
      <c r="H70" s="9" t="str">
        <f t="shared" si="2"/>
        <v>:)</v>
      </c>
      <c r="I70" s="10" t="b">
        <v>0</v>
      </c>
      <c r="J70" s="14" t="s">
        <v>449</v>
      </c>
      <c r="K70" s="14" t="s">
        <v>450</v>
      </c>
      <c r="L70" s="12" t="b">
        <v>0</v>
      </c>
      <c r="M70" s="12" t="str">
        <f t="shared" ref="M70:N70" si="70">SUBSTITUTE(SUBSTITUTE(E70,CHAR(13)&amp;CHAR(10),"¤¤¤"),CHAR(10),"¤¤¤")</f>
        <v>Rejtelmek, ha zengenek¤¤¤Őrt állok, mint mesébe’.¤¤¤Bebújtattál engemet¤¤¤Talpig nehéz hűségbe.¤¤¤¤¤¤(Don don don-dana don¤¤¤Don-dana dana-dana don)¤¤¤¤¤¤Szól a szellő, szól a víz,¤¤¤Elpirulsz, ha megérted.¤¤¤Szól a szem és szól a szív,¤¤¤Folyamodnak teérted.¤¤¤¤¤¤(Don don don-dana don¤¤¤Don-dana dana-dana don)¤¤¤¤¤¤Én is írom énekem,¤¤¤Ha már szeretlek téged.¤¤¤Tedd könnyűvé énnekem¤¤¤Ezt a nehéz hűséget.¤¤¤¤¤¤(Don don don-dana don¤¤¤Don-dana dana-dana don)</v>
      </c>
      <c r="N70" s="12" t="str">
        <f t="shared" si="70"/>
        <v>C             C¤¤¤Rejtelmek, ha zengenek¤¤¤Dm              G7¤¤¤Őrt állok, mint mesében.¤¤¤C           C¤¤¤Bebújtattál engemet¤¤¤Dm           G7¤¤¤Talpig nehéz hűségbe.¤¤¤¤¤¤¤¤¤    C   Am  C        G¤¤¤||: Don don don-dana don¤¤¤C        D7        G¤¤¤Don-dana dana-dana don don :||¤¤¤¤¤¤¤¤¤C              C¤¤¤Szól a szellő, szól a víz,¤¤¤Dm            G7¤¤¤Elpirulsz, ha megérted.¤¤¤C              C¤¤¤Szól a szem és szól a szív,¤¤¤Dm          G7¤¤¤Folyamodnak teérted.¤¤¤ ¤¤¤¤¤¤    C   Am  C        G¤¤¤||: Don don don-dana don¤¤¤C        D7        G¤¤¤Don-dana dana-dana don :||¤¤¤ ¤¤¤¤¤¤C          C¤¤¤Én is írom énekem,¤¤¤Dm               G7¤¤¤Ha már szeretlek téged.¤¤¤C             C¤¤¤Tedd könnyűvé énnekem¤¤¤Dm          G7¤¤¤Ezt a nehéz hűséget.¤¤¤ ¤¤¤¤¤¤    C   Am  C        G¤¤¤||: Don don don-dana don¤¤¤C        D7        G¤¤¤Don-dana dana-dana don :||</v>
      </c>
    </row>
    <row r="71" ht="14.25" customHeight="1">
      <c r="A71" s="5" t="s">
        <v>451</v>
      </c>
      <c r="B71" s="5" t="s">
        <v>452</v>
      </c>
      <c r="C71" s="5"/>
      <c r="D71" s="5" t="s">
        <v>453</v>
      </c>
      <c r="E71" s="7" t="s">
        <v>454</v>
      </c>
      <c r="F71" s="8" t="s">
        <v>455</v>
      </c>
      <c r="G71" s="9" t="s">
        <v>303</v>
      </c>
      <c r="H71" s="9" t="str">
        <f t="shared" si="2"/>
        <v>:)</v>
      </c>
      <c r="I71" s="10" t="b">
        <v>0</v>
      </c>
      <c r="J71" s="14" t="s">
        <v>456</v>
      </c>
      <c r="K71" s="14" t="s">
        <v>456</v>
      </c>
      <c r="L71" s="12" t="b">
        <v>0</v>
      </c>
      <c r="M71" s="12" t="str">
        <f t="shared" ref="M71:N71" si="71">SUBSTITUTE(SUBSTITUTE(E71,CHAR(13)&amp;CHAR(10),"¤¤¤"),CHAR(10),"¤¤¤")</f>
        <v>Oj tízen voltunk mi testvérek¤¤¤ismert minket kucsaft kliens¤¤¤egyikünknek nyoma veszett¤¤¤megmaradt a tízből kilenc¤¤¤¤¤¤Oj smerle húzd a hegedűt tejwje fuvolázz¤¤¤haddhalják meg mindenütt hallja meg minden ház ¤¤¤oj oj oj oj oj oj ¤¤¤hadd halják meg mindenütt hallja meg minden ház.¤¤¤¤¤¤Oj kilencen voltunk mi testvérek¤¤¤a batyunkban végszámra gyolcs¤¤¤egyikünknek nyoma veszett¤¤¤megmaradt a kilencből nyolc¤¤¤¤¤¤Oj smerle húzd a hegedűt...¤¤¤¤¤¤Oj nyolcan voltunk mi testvérek¤¤¤árultunk mandulát fügét¤¤¤egyikünknek nyoma veszett ¤¤¤megmaradt a nyolcból hét¤¤¤¤¤¤Oj smerle húzd a hegedűt...¤¤¤¤¤¤Oj heten voltunk mi testvérek¤¤¤vettünk-adtunk rákot, halat¤¤¤egyikünknek nyoma veszett¤¤¤megmaradt a hetünkből hat¤¤¤¤¤¤Oj smerle húzd a hegedűt...¤¤¤¤¤¤Oj hatan voltunk mi testvérek¤¤¤elment minden ahogyan jött¤¤¤egyikünknek nyoma veszett¤¤¤megmaradt a hatunkból öt¤¤¤¤¤¤Oj smerle húzd a hegedűt...¤¤¤¤¤¤"Oj öten voltunk mi testvérek¤¤¤oj házaló csak az ne légy¤¤¤egyikünknek nyoma veszett¤¤¤megmaradt az ötünkből négy¤¤¤¤¤¤Oj smerle húzd a hegedűt...¤¤¤¤¤¤Oj négyen voltunk mi testvérek¤¤¤ott voltunk minden vásáron¤¤¤egyikünknek nyomaveszett¤¤¤megmaradt a négyből három¤¤¤¤¤¤Oj smerle húzd a hegedűt...¤¤¤¤¤¤Oj hárman voltuk mi testvérek¤¤¤volt sátrunkban dob s kereplő¤¤¤egyikünknek nyomaveszett¤¤¤megmaradt háromból kettő¤¤¤¤¤¤Oj smerle húzd a hegedűt...¤¤¤¤¤¤Oj ketten voltunk mi testvérek¤¤¤végeladás ne keseregj¤¤¤egyikünknek nyomaveszett¤¤¤megmaradt a kettőből egy¤¤¤¤¤¤Oj smerle húzd a hegedűt..."""</v>
      </c>
      <c r="N71" s="12" t="str">
        <f t="shared" si="71"/>
        <v>Em¤¤¤Oj tízen voltunk mi testvérek¤¤¤Am¤¤¤ismert minket kucsaft kliens¤¤¤Am¤¤¤egyikünknek nyoma veszett¤¤¤Em¤¤¤megmaradt a tízből kilenc¤¤¤¤¤¤¤¤¤Em                       D¤¤¤Oj smerle húzd a hegedűt tejwje fuvolázz¤¤¤D                        Em¤¤¤haddhalják meg mindenütt hallja meg minden ház ¤¤¤Em¤¤¤oj oj oj oj oj oj ¤¤¤D                         Em¤¤¤hadd halják meg mindenütt hallja meg minden ház.¤¤¤¤¤¤¤¤¤Oj kilencen voltunk mi testvérek¤¤¤a batyunkban végszámra gyolcs¤¤¤egyikünknek nyoma veszett¤¤¤megmaradt a kilencből nyolc¤¤¤¤¤¤Oj smerle húzd a hegedűt...¤¤¤¤¤¤Oj nyolcan voltunk mi testvérek¤¤¤árultunk mandulát fügét¤¤¤egyikünknek nyoma veszett ¤¤¤megmaradt a nyolcból hét¤¤¤¤¤¤Oj smerle húzd a hegedűt...¤¤¤¤¤¤Oj heten voltunk mi testvérek¤¤¤vettünk-adtunk rákot, halat¤¤¤egyikünknek nyoma veszett¤¤¤megmaradt a hetünkből hat¤¤¤¤¤¤Oj smerle húzd a hegedűt...¤¤¤¤¤¤Oj hatan voltunk mi testvérek¤¤¤elment minden ahogyan jött¤¤¤egyikünknek nyoma veszett¤¤¤megmaradt a hatunkból öt¤¤¤¤¤¤Oj smerle húzd a hegedűt...¤¤¤¤¤¤Oj öten voltunk mi testvérek¤¤¤oj házaló csak az ne légy¤¤¤egyikünknek nyoma veszett¤¤¤megmaradt az ötünkből négy¤¤¤¤¤¤Em                       D¤¤¤Oj smerle húzd a hegedűt tejwje fuvolázz¤¤¤D                        Em¤¤¤haddhalják meg mindenütt hallja meg minden ház ¤¤¤Em¤¤¤oj oj oj oj oj oj ¤¤¤D                         Em¤¤¤hadd halják meg mindenütt hallja meg minden ház.¤¤¤¤¤¤Oj smerle húzd a hegedűt...¤¤¤¤¤¤Oj négyen voltunk mi testvérek¤¤¤ott voltunk minden vásáron¤¤¤egyikünknek nyomaveszett¤¤¤megmaradt a négyből három¤¤¤¤¤¤Oj smerle húzd a hegedűt...¤¤¤¤¤¤Oj hárman voltuk mi testvérek¤¤¤volt sátrunkban dob s kereplő¤¤¤egyikünknek nyomaveszett¤¤¤megmaradt háromból kettő¤¤¤¤¤¤Oj smerle húzd a hegedűt...¤¤¤¤¤¤Oj ketten voltunk mi testvérek¤¤¤végeladás ne keseregj¤¤¤egyikünknek nyomaveszett¤¤¤megmaradt a kettőből egy¤¤¤¤¤¤Oj smerle húzd a hegedűt..."</v>
      </c>
    </row>
    <row r="72" ht="14.25" customHeight="1">
      <c r="A72" s="5" t="s">
        <v>457</v>
      </c>
      <c r="B72" s="5" t="s">
        <v>458</v>
      </c>
      <c r="C72" s="5"/>
      <c r="D72" s="5" t="s">
        <v>459</v>
      </c>
      <c r="E72" s="7" t="s">
        <v>460</v>
      </c>
      <c r="F72" s="8" t="s">
        <v>461</v>
      </c>
      <c r="G72" s="9" t="s">
        <v>303</v>
      </c>
      <c r="H72" s="9" t="str">
        <f t="shared" si="2"/>
        <v>:)</v>
      </c>
      <c r="I72" s="10" t="b">
        <v>0</v>
      </c>
      <c r="J72" s="14" t="s">
        <v>462</v>
      </c>
      <c r="K72" s="14" t="s">
        <v>463</v>
      </c>
      <c r="L72" s="12" t="b">
        <v>0</v>
      </c>
      <c r="M72" s="12" t="str">
        <f t="shared" ref="M72:N72" si="72">SUBSTITUTE(SUBSTITUTE(E72,CHAR(13)&amp;CHAR(10),"¤¤¤"),CHAR(10),"¤¤¤")</f>
        <v>Ideje fölrepülnöm, ideje fölrepülnöm¤¤¤Sötéten vagy fehéren magam a fénybe ölnöm¤¤¤Ideje fölrepülnöm, ideje fölrepülnöm¤¤¤Sötéten vagy fehéren magam a fénybe ölnöm¤¤¤¤¤¤¤¤¤Csak fölszabom a vásznat, csak fölszabom a vásznat¤¤¤Zöld tea keserűjén növesztek annyi szárnyat¤¤¤Csak fölszabom a vásznat, csak fölszabom a vásznat¤¤¤Zöld tea keserűjén növesztek annyi szárnyat¤¤¤¤¤¤¤¤¤Ideje fölrepülnöm, ideje fölrepülnöm¤¤¤Virágos udvarodból madaras fára ülnöm¤¤¤Ideje fölrepülnöm, ideje fölrepülnöm¤¤¤Virágos udvarodból madaras fára ülnöm¤¤¤¤¤¤¤¤¤De zúdulok az égre az Isten madarának¤¤¤Lábamra piros szíjat erőset nem találnak¤¤¤De zúdulok az égre az Isten madarának¤¤¤Lábamra piros szíjat erőset nem találnak¤¤¤¤¤¤¤¤¤Ideje fölrepülnöm, ideje fölrepülnöm¤¤¤Sötéten vagy fehéren magam a fénybe ölnöm¤¤¤Ideje fölrepülnöm, ideje fölrepülnöm¤¤¤Sötéten vagy fehéren magam a fénybe ölnöm</v>
      </c>
      <c r="N72" s="12" t="str">
        <f t="shared" si="72"/>
        <v>Am                 Am¤¤¤Ideje fölrepülnöm, ideje fölrepülnöm¤¤¤Am                   Am¤¤¤Sötéten vagy fehéren magam a fénybe ölnöm¤¤¤Am                 Am¤¤¤Ideje fölrepülnöm, ideje fölrepülnöm¤¤¤Am                   Am¤¤¤Sötéten vagy fehéren magam a fénybe ölnöm¤¤¤¤¤¤¤¤¤Hm                        Hm¤¤¤Csak fölszabom a vásznat, csak fölszabom a vásznat¤¤¤Hm                 Hm¤¤¤Zöld tea keserűjén növesztek annyi szárnyat¤¤¤Hm                        Hm¤¤¤Csak fölszabom a vásznat, csak fölszabom a vásznat¤¤¤Hm                 Hm¤¤¤Zöld tea keserűjén növesztek annyi szárnyat¤¤¤¤¤¤¤¤¤Am                 Am¤¤¤Ideje fölrepülnöm, ideje fölrepülnöm¤¤¤Am                 Am¤¤¤Virágos udvarodból madaras fára ülnöm¤¤¤Am                 Am¤¤¤Ideje fölrepülnöm, ideje fölrepülnöm¤¤¤Am                 Am¤¤¤Virágos udvarodból madaras fára ülnöm¤¤¤¤¤¤¤¤¤Em                    Em¤¤¤De zúdulok az égre az Isten madarának¤¤¤Em                   Em¤¤¤Lábamra piros szíjat erőset nem találnak¤¤¤Em                    Em¤¤¤De zúdulok az égre az Isten madarának¤¤¤Em                   Em¤¤¤Lábamra piros szíjat erőset nem találnak¤¤¤¤¤¤¤¤¤¤¤¤Am                 Am¤¤¤Ideje fölrepülnöm, ideje fölrepülnöm¤¤¤Am                   Am¤¤¤Sötéten vagy fehéren magam a fénybe ölnöm¤¤¤Am                 Am¤¤¤Ideje fölrepülnöm, ideje fölrepülnöm¤¤¤Am                   Am¤¤¤Sötéten vagy fehéren magam a fénybe ölnöm"</v>
      </c>
    </row>
    <row r="73" ht="14.25" customHeight="1">
      <c r="A73" s="5" t="s">
        <v>464</v>
      </c>
      <c r="B73" s="9" t="s">
        <v>465</v>
      </c>
      <c r="C73" s="9"/>
      <c r="D73" s="9" t="s">
        <v>466</v>
      </c>
      <c r="E73" s="13" t="s">
        <v>467</v>
      </c>
      <c r="F73" s="24" t="s">
        <v>468</v>
      </c>
      <c r="G73" s="9" t="s">
        <v>303</v>
      </c>
      <c r="H73" s="9" t="str">
        <f t="shared" si="2"/>
        <v>:)</v>
      </c>
      <c r="I73" s="10" t="b">
        <v>0</v>
      </c>
      <c r="J73" s="14" t="s">
        <v>469</v>
      </c>
      <c r="K73" s="14" t="s">
        <v>470</v>
      </c>
      <c r="L73" s="12" t="b">
        <v>0</v>
      </c>
      <c r="M73" s="12" t="str">
        <f t="shared" ref="M73:N73" si="73">SUBSTITUTE(SUBSTITUTE(E73,CHAR(13)&amp;CHAR(10),"¤¤¤"),CHAR(10),"¤¤¤")</f>
        <v>Alszik a szív és alszik a szívben az aggodalom,¤¤¤Alszik a pókháló közelében a légy a falon,¤¤¤Csönd van a házban, az éber egér se kapargál,¤¤¤Alszik a kert, a faág, a fatörzsben a harkály.¤¤¤Kasban a méh, rózsában a rózsabogár,¤¤¤Alszik a pergő búzaszemekben a nyár,¤¤¤Alszik a holdban a láng - hideg érem az égen,¤¤¤Fölkel az ősz és lopni lopakszik az éjben.</v>
      </c>
      <c r="N73" s="12" t="str">
        <f t="shared" si="73"/>
        <v>Am               E                   Am¤¤¤Alszik a szív és alszik a szívben az aggodalom,¤¤¤Am             G              C¤¤¤alszik a pókháló közelében a légy a falon.¤¤¤F                      G               C    Am¤¤¤Csönd van a házban, az éber egér se kapargál,¤¤¤Am                 E                  Am¤¤¤alszik a kert, a faág, a fatörzsben a harkály.¤¤¤ ¤¤¤G                                C¤¤¤Kasban a méh, rózsában a rózsabogár,¤¤¤Dm             G                C   E7¤¤¤alszik a pergő búzaszemekben a nyár.¤¤¤F                   G                  C    Am¤¤¤Alszik a holdban a láng, hideg érem az égen,¤¤¤Am                E                 Am¤¤¤fölkel az ősz és lopni lopakszik az éjben.¤¤¤ ¤¤¤G                                C¤¤¤Kasban a méh, rózsában a rózsabogár,¤¤¤Dm             G                C   E7¤¤¤alszik a pergő búzaszemekben a nyár.¤¤¤F                   G                  C    Am¤¤¤Alszik a holdban a láng, hideg érem az égen,¤¤¤Am                E                 Am¤¤¤fölkel az ősz és lopni lopakszik az éjben.¤¤¤ ¤¤¤Am                E                 Am¤¤¤Fölkel az ősz és lopni lopakszik az éjben.</v>
      </c>
    </row>
    <row r="74" ht="14.25" customHeight="1">
      <c r="A74" s="5" t="s">
        <v>471</v>
      </c>
      <c r="B74" s="9" t="s">
        <v>472</v>
      </c>
      <c r="C74" s="9"/>
      <c r="D74" s="9" t="s">
        <v>473</v>
      </c>
      <c r="E74" s="13" t="s">
        <v>474</v>
      </c>
      <c r="F74" s="8" t="s">
        <v>475</v>
      </c>
      <c r="G74" s="9" t="s">
        <v>303</v>
      </c>
      <c r="H74" s="9" t="str">
        <f t="shared" si="2"/>
        <v>:)</v>
      </c>
      <c r="I74" s="10" t="b">
        <v>0</v>
      </c>
      <c r="J74" s="14" t="s">
        <v>476</v>
      </c>
      <c r="K74" s="14" t="s">
        <v>477</v>
      </c>
      <c r="L74" s="12" t="b">
        <v>0</v>
      </c>
      <c r="M74" s="12" t="str">
        <f t="shared" ref="M74:N74" si="74">SUBSTITUTE(SUBSTITUTE(E74,CHAR(13)&amp;CHAR(10),"¤¤¤"),CHAR(10),"¤¤¤")</f>
        <v>Ó, ne vidd el két szemeddel a napsugarat,¤¤¤Ne menj, várj még, mert e tájék sötétben marad,¤¤¤Ág nem himbál, fecske nem száll, béres nem arat,¤¤¤Ó, ne vidd el két szemeddel a napsugarat!</v>
      </c>
      <c r="N74" s="12" t="str">
        <f t="shared" si="74"/>
        <v>Em            H                       Em¤¤¤Ó, ne vidd el két szemeddel a napsugarat,¤¤¤Em                              G¤¤¤Ne menj, várj még, mert e tájék sötétben marad,¤¤¤E              Am                D           G¤¤¤Ág nem himbál, fecske nem száll, béres nem arat,¤¤¤Em            H                       Em¤¤¤Ó, ne vidd el két szemeddel a napsugarat!¤¤¤</v>
      </c>
    </row>
    <row r="75" ht="14.25" customHeight="1">
      <c r="A75" s="5" t="s">
        <v>478</v>
      </c>
      <c r="B75" s="9" t="s">
        <v>479</v>
      </c>
      <c r="C75" s="9"/>
      <c r="D75" s="9" t="s">
        <v>480</v>
      </c>
      <c r="E75" s="13" t="s">
        <v>481</v>
      </c>
      <c r="F75" s="24" t="s">
        <v>482</v>
      </c>
      <c r="G75" s="9" t="s">
        <v>303</v>
      </c>
      <c r="H75" s="9" t="str">
        <f t="shared" si="2"/>
        <v>:)</v>
      </c>
      <c r="I75" s="10" t="b">
        <v>0</v>
      </c>
      <c r="J75" s="14" t="s">
        <v>483</v>
      </c>
      <c r="K75" s="14" t="s">
        <v>483</v>
      </c>
      <c r="L75" s="12" t="b">
        <v>0</v>
      </c>
      <c r="M75" s="12" t="str">
        <f t="shared" ref="M75:N75" si="75">SUBSTITUTE(SUBSTITUTE(E75,CHAR(13)&amp;CHAR(10),"¤¤¤"),CHAR(10),"¤¤¤")</f>
        <v>Kezdtem ezt a verset én, tavaly május elején,¤¤¤Idén lett csak készen, idén sem egészen.¤¤¤Címe az volt: életem, s kihúztam, mert félszegen¤¤¤Sántikált a címe, minden lába ríme.¤¤¤¤¤¤Újra kezdtem, s ezalatt félesztendő leszaladt,¤¤¤De az égre nézve alig vettem észre.¤¤¤Az égen egy felhő szállt, s az a felhő nem is szállt,¤¤¤Lebegett vagy állt tán, mint egy őr, várt rám.¤¤¤¤¤¤Azt a felhőt néztem én, míg e forgó év felén¤¤¤Csak lehullott onnan, mint katona holtan.¤¤¤Ismét kezdtem: Háború lett a címe, száz sorú¤¤¤Volt az első versszak, jajgatott mint vert had.¤¤¤¤¤¤Jaj mit is kerestem itt, katonák holttesteit,¤¤¤Bűverő terelte lépteimet erre.¤¤¤Kutattam a tárva tárt messze hajló láthatárt,¤¤¤Föllelem, reméltem, nyitját, minek éltem.¤¤¤¤¤¤Életemmel kezdtem el, háborúban vesztem el,¤¤¤én másról akartam szólani e dalban.¤¤¤Másról én, de nem lehet, valaki nem engedett,¤¤¤Tán a ma lepergő, oszló testű felhő.</v>
      </c>
      <c r="N75" s="12" t="str">
        <f t="shared" si="75"/>
        <v>Em   Am   G   D   x2¤¤¤ ¤¤¤¤¤¤Em                       Am¤¤¤Kezdtem ezt a verset én, tavaly május elején,¤¤¤G                      D¤¤¤idén lett csak készen, idén sem egészen.¤¤¤Em                      Am¤¤¤Címe az volt: életem, s kihúztam, mert félszegen,¤¤¤G    N.C.¤¤¤sántikált a címe, minden lába ríme.¤¤¤ ¤¤¤¤¤¤Em                    Am¤¤¤Újrakezdtem s ezalatt félesztendő leszaladt,¤¤¤G                     D¤¤¤de az égre nézve alig vettem észre.¤¤¤Em                        Am¤¤¤Az égen egy felhő szállt, s az a felhő nem is szállt,¤¤¤G                       D¤¤¤lebegett vagy állt tán, mint egy őr, várt rám.¤¤¤ ¤¤¤¤¤¤Em                     Am¤¤¤Azt a felhőt néztem én míg e forgó év felén,¤¤¤G                     D¤¤¤csak lehullott onnan, mint katona holtan.¤¤¤Em                    Am¤¤¤Ismét kezdtem: háború lett a címe, százsorú¤¤¤G                     D¤¤¤volt az első versszak jajgatott mint vert had.¤¤¤ ¤¤¤¤¤¤Em                      Am¤¤¤Jaj mit is kerestem itt katonák holttesteit,¤¤¤G              D¤¤¤bűverő terelte lépteimet erre.¤¤¤Em                    Am¤¤¤Kutattam a tárva tárt messze hajló láthatárt,¤¤¤G                  D¤¤¤föllelem, reméltem nyitját minek éltem.¤¤¤ ¤¤¤¤¤¤Em                   Am¤¤¤Életemmel kezdtem el háborúban vesztem el,¤¤¤G                 D¤¤¤én másról akartam szólani e dalban.¤¤¤N.C.               Am                 G¤¤¤Másról én de nem lehet valaki nem engedett,¤¤¤              D¤¤¤tán a ma lepergő oszló testü felhő.¤¤¤ ¤¤¤¤¤¤Em   Am   G   D   x2¤¤¤E</v>
      </c>
    </row>
    <row r="76" ht="14.25" customHeight="1">
      <c r="A76" s="5" t="s">
        <v>484</v>
      </c>
      <c r="B76" s="5" t="s">
        <v>485</v>
      </c>
      <c r="C76" s="5"/>
      <c r="D76" s="9" t="s">
        <v>486</v>
      </c>
      <c r="E76" s="7" t="s">
        <v>487</v>
      </c>
      <c r="F76" s="8" t="s">
        <v>488</v>
      </c>
      <c r="G76" s="9" t="s">
        <v>303</v>
      </c>
      <c r="H76" s="9" t="str">
        <f t="shared" si="2"/>
        <v>:)</v>
      </c>
      <c r="I76" s="10" t="b">
        <v>0</v>
      </c>
      <c r="J76" s="14" t="s">
        <v>489</v>
      </c>
      <c r="K76" s="14" t="s">
        <v>489</v>
      </c>
      <c r="L76" s="12" t="b">
        <v>0</v>
      </c>
      <c r="M76" s="12" t="str">
        <f t="shared" ref="M76:N76" si="76">SUBSTITUTE(SUBSTITUTE(E76,CHAR(13)&amp;CHAR(10),"¤¤¤"),CHAR(10),"¤¤¤")</f>
        <v>A keszthelyi kikötőben áll egy vitorlás,¤¤¤Gondtalanul ringatózik néhány kispajtás.¤¤¤Parti szellő lengeti a lányok szoknyáját,¤¤¤A szívükben érzik már az éjjel illatát.¤¤¤¤¤¤Hölgyem, pardon, Kegyedet én nagyra tartom,¤¤¤Pardon, sétáljunk a parton!¤¤¤És hogyha majd eljön velem, szép szájára csókom csenem,¤¤¤Legszebb csillagért az égre felnyúlok, és leveszem.¤¤¤¤¤¤Pardon, Kegyedet én nagyra tartom,¤¤¤Pardon, sétáljunk a parton!¤¤¤És hogyha majd eljön velem, szép derekát átölelem,¤¤¤A világ legszebb titkát felfedem.¤¤¤¤¤¤A móló most üres, szívem kicsordul.¤¤¤Bocsássa meg nékem, hogyha elkezdem vadul:¤¤¤¤¤¤A keszthelyi kikötőben áll egy vitorlás,¤¤¤Gondtalanul ringatózik néhány kispajtás.¤¤¤Parti szellő lengeti a lányok szoknyáját,¤¤¤A szívükben érzik már az éjjel illatát.</v>
      </c>
      <c r="N76" s="12" t="str">
        <f t="shared" si="76"/>
        <v>Ab           Db         Ab      Eb  Ab¤¤¤A keszthelyi kikötőben áll egy vitorlás¤¤¤Ab           Db         Bb7         Eb¤¤¤Gondtalanul ringatózik néhány kispajtás¤¤¤Fm           C          Eb          Ab¤¤¤Parti szellő lengeti a lányok szoknyáját¤¤¤C7           Db           Ab   Eb   Ab¤¤¤A szívükben érzik már az éjjel illatát.¤¤¤ ¤¤¤¤¤¤         Ab¤¤¤Hölgyem pardon,¤¤¤                   Bbm7¤¤¤Kegyedet én nagyra tartom.¤¤¤Eb7¤¤¤Pardon,¤¤¤            Ab¤¤¤Sétáljunk a parton!¤¤¤Bbm             Eb¤¤¤És hogyha majd eljön velem,¤¤¤Ab            F7¤¤¤Szép szájára csókom csenem,¤¤¤Bbm                Eb          Ab¤¤¤A legszebb csillagért az égre felnyúlok és,¤¤¤Eb¤¤¤Leveszem.¤¤¤¤¤¤¤¤¤Ab¤¤¤Pardon,¤¤¤                    Bbm7¤¤¤Kegyedet én nagyra tartom.¤¤¤Eb7¤¤¤Pardon,¤¤¤             Ab¤¤¤Sétáljunk a parton!¤¤¤Bbm             Eb¤¤¤És hogyha majd eljön velem,¤¤¤Ab           F7¤¤¤Szép derekát átölelem,¤¤¤Bbm               Eb       Ab¤¤¤A világ legszebb titkát felfedem.¤¤¤¤¤¤¤¤¤Bbm          Eb¤¤¤A móló most üres,¤¤¤Ab           Fm¤¤¤A szívem kicsordul.¤¤¤Bbm           Bb7          Eb¤¤¤Bocsássa meg nékem, hogyha elkezdem vadul...¤¤¤¤¤¤¤¤¤Ab           Db         Ab      Eb  Ab¤¤¤A keszthelyi kikötőben áll egy vitorlás¤¤¤Ab           Db         Bb7         Eb¤¤¤Gondtalanul ringatózik néhány kispajtás¤¤¤Fm           C          Eb          Ab¤¤¤Parti szellő lengeti a lányok szoknyáját¤¤¤C7           Db           Ab   Eb   Ab¤¤¤A szívükben érzik már az éjjel illatát.¤¤¤¤¤¤¤¤¤         Ab¤¤¤Hölgyem pardon,¤¤¤                   Bbm7¤¤¤Kegyedet én nagyra tartom.¤¤¤Eb7¤¤¤Pardon,¤¤¤            Ab¤¤¤Sétáljunk a parton!¤¤¤Bbm             Eb¤¤¤És hogyha majd eljön velem,¤¤¤Ab            F7¤¤¤Szép szájára csókom csenem,¤¤¤Bbm                Eb          Ab¤¤¤A legszebb csillagért az égre felnyúlok és,¤¤¤Eb¤¤¤Leveszem.¤¤¤¤¤¤¤¤¤Ab¤¤¤Pardon,¤¤¤                    Bbm7¤¤¤Kegyedet én nagyra tartom.¤¤¤Eb7¤¤¤Pardon,¤¤¤             Ab¤¤¤Sétáljunk a parton!¤¤¤Bbm             Eb¤¤¤És hogyha majd eljön velem,¤¤¤Ab           F7¤¤¤Szép derekát átölelem,¤¤¤Bbm               Eb       Ab¤¤¤A világ legszebb titkát felfedem.¤¤¤¤¤¤¤¤¤Bbm          Eb¤¤¤A móló most üres,¤¤¤Ab           Fm¤¤¤A szívem kicsordul.¤¤¤Bbm           Bb7          Eb¤¤¤Bocsássa meg nékem, hogyha elkezdem vadul...¤¤¤¤¤¤¤¤¤Ab           Db         Ab      Eb  Ab¤¤¤A keszthelyi kikötőben áll egy vitorlás¤¤¤Ab           Db         Bb7         Eb¤¤¤Gondtalanul ringatózik néhány kispajtás¤¤¤Fm           C          Eb          Ab¤¤¤Parti szellő lengeti a lányok szoknyáját¤¤¤C7           Db           Ab   Eb   Ab¤¤¤A szívükben érzik már az éjjel illatát.¤¤¤¤¤¤¤¤¤Ab           Db         Ab      Eb  Ab¤¤¤A keszthelyi kikötőben áll egy vitorlás¤¤¤Ab           Db         Bb7         Eb¤¤¤Gondtalanul ringatózik néhány kispajtás¤¤¤Fm           C          Eb          Ab¤¤¤Parti szellő lengeti a lányok szoknyáját¤¤¤C7           Db           Ab   Eb   Ab¤¤¤A szívükben érzik már az éjjel illatát.</v>
      </c>
    </row>
    <row r="77" ht="14.25" customHeight="1">
      <c r="A77" s="5" t="s">
        <v>490</v>
      </c>
      <c r="B77" s="9" t="s">
        <v>491</v>
      </c>
      <c r="C77" s="9"/>
      <c r="D77" s="9" t="s">
        <v>492</v>
      </c>
      <c r="E77" s="13" t="s">
        <v>493</v>
      </c>
      <c r="F77" s="24" t="s">
        <v>494</v>
      </c>
      <c r="G77" s="9" t="s">
        <v>303</v>
      </c>
      <c r="H77" s="9" t="str">
        <f t="shared" si="2"/>
        <v>:)</v>
      </c>
      <c r="I77" s="21" t="b">
        <v>1</v>
      </c>
      <c r="J77" s="14" t="s">
        <v>495</v>
      </c>
      <c r="K77" s="14" t="s">
        <v>496</v>
      </c>
      <c r="L77" s="22" t="b">
        <v>0</v>
      </c>
      <c r="M77" s="12" t="str">
        <f t="shared" ref="M77:N77" si="77">SUBSTITUTE(SUBSTITUTE(E77,CHAR(13)&amp;CHAR(10),"¤¤¤"),CHAR(10),"¤¤¤")</f>
        <v>Ha meguntam, hogy mindig itt legyek¤¤¤Majd utazgatok, mert utazni élvezet¤¤¤De szóba se jöhet Skandinávia¤¤¤Csak a jó meleg Afrika, ott fülledt az erotika, a-a-a¤¤¤¤¤¤Kibérelek egy jó nagy puputevét¤¤¤Bejárom Kenyát és Zimbabwét¤¤¤Minden feketének fizetek egy feketét¤¤¤Tömény romantika, imádlak Afrika, a-a-a¤¤¤¤¤¤Párduc, oroszlán, gorilla, makákó¤¤¤Bambusznád, majomkenyérfa, kókuszdió¤¤¤Szavannák, fekete nők, ó-ó-ó Afrika¤¤¤¤¤¤A lányokat majd a bozótba csábítom¤¤¤Egy négercsókért mindenem odaadom¤¤¤Utólag úgyis az egészet letagadom¤¤¤Ha kérditek idehaza: Na milyen volt Afrika? a-a-a¤¤¤¤¤¤Párduc, oroszlán, gorilla...</v>
      </c>
      <c r="N77" s="12" t="str">
        <f t="shared" si="77"/>
        <v>Em  D  Em  D¤¤¤¤¤¤ ¤¤¤   Em     D      Em     D       Em D Em D¤¤¤Ha meguntam, hogy mindig itt legyek¤¤¤     Em     D    Em      D      Em D Em D¤¤¤Majd utazgatok, mert utazni élvezet¤¤¤Em       D        Em   D    Em D Em D¤¤¤De szóba se jöhet Skandinávia¤¤¤C               D       C              D¤¤¤Csak a jó meleg Afrika, ott fülledt az erotika¤¤¤     Em D Em D¤¤¤Aha-ha¤¤¤ ¤¤¤Em D Em D¤¤¤ ¤¤¤Em     D      Em       D    Em D Em D¤¤¤Kibérelek egy jó nagy puputevét¤¤¤Em   D    Em       D    Em D Em D¤¤¤Bejárom Kenyát és Zimbabwét¤¤¤       Em     D   Em     D      Em D Em D¤¤¤Minden feketének fizetek egy feketét¤¤¤C         D       C       D¤¤¤Tömény romantika, imádlak Afrika¤¤¤     Em D Em D¤¤¤Aha-ha¤¤¤¤¤¤ ¤¤¤G       C             G     C¤¤¤Párduc, oroszlán, gorilla, makákó¤¤¤G       C         G         C¤¤¤Bambusznád, majomkenyérfa, kókuszdió¤¤¤Em     D           C¤¤¤Szavannák, fekete nők¤¤¤D          Em D Em D¤¤¤Ó-ó-ó, Afrika!¤¤¤ ¤¤¤Em D Em D¤¤¤¤¤¤ ¤¤¤  Em     D        Em        D   Em D Em D¤¤¤A lányokat majd a bozótba csábítom¤¤¤    Em     D     Em    D      Em D Em D¤¤¤Egy négercsókért mindenem odaadom¤¤¤Em     D       Em    D        Em D Em D¤¤¤Utólag úgyis az egészet letagadom¤¤¤C           D        C              D¤¤¤Ha kérditek idehaza: Na milyen volt Afrika?¤¤¤     Em D Em D¤¤¤Aha-ha¤¤¤¤¤¤ ¤¤¤G       C             G     C¤¤¤Párduc, oroszlán, gorilla, makákó¤¤¤G       C         G         C¤¤¤Bambusznád, majomkenyérfa, kókuszdió¤¤¤Em     D           C¤¤¤Szavannák, fekete nők¤¤¤D          Em D Em D¤¤¤Ó-ó-ó, Afrika!¤¤¤ ¤¤¤Em D Em D¤¤¤¤¤¤ ¤¤¤G       C             G     C¤¤¤Párduc, oroszlán, gorilla, makákó¤¤¤G       C         G         C¤¤¤Bambusznád, majomkenyérfa, kókuszdió¤¤¤Em     D           C¤¤¤Szavannák, fekete nők¤¤¤D          Em D Em D¤¤¤Ó-ó-ó, Afrika!¤¤¤¤¤¤ ¤¤¤Em D Em D</v>
      </c>
    </row>
    <row r="78" ht="14.25" customHeight="1">
      <c r="A78" s="5" t="s">
        <v>497</v>
      </c>
      <c r="B78" s="5" t="s">
        <v>498</v>
      </c>
      <c r="C78" s="5"/>
      <c r="D78" s="9" t="s">
        <v>492</v>
      </c>
      <c r="E78" s="7" t="s">
        <v>499</v>
      </c>
      <c r="F78" s="8" t="s">
        <v>500</v>
      </c>
      <c r="G78" s="9" t="s">
        <v>303</v>
      </c>
      <c r="H78" s="9" t="str">
        <f t="shared" si="2"/>
        <v>:)</v>
      </c>
      <c r="I78" s="10" t="b">
        <v>0</v>
      </c>
      <c r="J78" s="14" t="s">
        <v>501</v>
      </c>
      <c r="K78" s="14" t="s">
        <v>502</v>
      </c>
      <c r="L78" s="12" t="b">
        <v>0</v>
      </c>
      <c r="M78" s="12" t="str">
        <f t="shared" ref="M78:N78" si="78">SUBSTITUTE(SUBSTITUTE(E78,CHAR(13)&amp;CHAR(10),"¤¤¤"),CHAR(10),"¤¤¤")</f>
        <v>Az utcán sűrű éj,¤¤¤Csak az operaházi lámpák¤¤¤Kristályfénye száll.¤¤¤Kívül semmi nesz,¤¤¤Pedig odabent szól a zenekar,¤¤¤S a nagyterem díszben áll.¤¤¤¤¤¤Bál van az Operaházban,¤¤¤Különös bál van,¤¤¤Itt az alkalom, hogy megtaláljam¤¤¤A díszes társaságban¤¤¤Aidát, Sarastrót,¤¤¤Sparafuccilét, Rigolettót.¤¤¤¤¤¤Népköztársaság útján¤¤¤Mennyi különös alakot elrejt¤¤¤A konfekció-kabát,¤¤¤És sohasem tudható,¤¤¤Hogy mikor nem látja senki őket,¤¤¤Mivé változnak át.¤¤¤¤¤¤Bál van, különös bál van¤¤¤Az Operaházban,¤¤¤Itt az alkalom, hogy megtaláljam¤¤¤A díszes társaságban¤¤¤Cavaradossit, Csocsoszánt,¤¤¤Desdemonát és Don Juant.¤¤¤¤¤¤Bál van, igen, bál van az Operaházban,¤¤¤Itt az alkalom, hogy megtaláljam¤¤¤A díszes társaságban¤¤¤Aidát, Sarastrót,¤¤¤Sparafuccilét, Rigolettót.¤¤¤¤¤¤Bál van, az Operaházban,¤¤¤Igazi bál van,¤¤¤Nekem réges-régi vágyam,¤¤¤Az hogy megtaláljam¤¤¤Figarót, Izoldát, Papagénót és Papagénát.¤¤¤¤¤¤Cavaradossit, Csocsoszánt,¤¤¤Desdemonát és Don Juant.¤¤¤¤¤¤Figarót, Izoldát, Papagénót és Papagénát.</v>
      </c>
      <c r="N78" s="12" t="str">
        <f t="shared" si="78"/>
        <v>Gm¤¤¤Az utcán sűrű éj,¤¤¤F¤¤¤Csak az operaházi lámpák¤¤¤Eb¤¤¤Kristályfénye száll.¤¤¤Gm¤¤¤Kívül semmi nesz,¤¤¤       F¤¤¤Pedig odabent szól a zenekar,¤¤¤ Eb¤¤¤S a nagyterem díszben áll.¤¤¤¤¤¤Gm              F¤¤¤Bál van az Operaházban,¤¤¤        Gm¤¤¤Különös bál van,¤¤¤       F                   Gm¤¤¤Itt az alkalom, hogy megtaláljam¤¤¤         F¤¤¤A díszes társaságban¤¤¤Eb¤¤¤Aidát, Sarastrót,¤¤¤Gm                    D¤¤¤Sparafuccilét, Rigolettót.¤¤¤¤¤¤Gm¤¤¤Népköztársaság útján¤¤¤F¤¤¤Mennyi különös alakot elrejt¤¤¤Eb¤¤¤A konfekció-kabát,¤¤¤Gm¤¤¤És sohasem tudható,¤¤¤     F¤¤¤Hogy mikor nem látja senki őket,¤¤¤Eb¤¤¤Mivé változnak át.¤¤¤¤¤¤Gm              F¤¤¤Bál van az Operaházban,¤¤¤        Gm¤¤¤Különös bál van,¤¤¤       F                   Gm¤¤¤Itt az alkalom, hogy megtaláljam¤¤¤         F¤¤¤A díszes társaságban¤¤¤Eb¤¤¤Cavaradossit, Csocsoszánt,¤¤¤Gm                  D¤¤¤Desdemonát és Don Juant.¤¤¤¤¤¤Gm                             F¤¤¤Bál van, igen, bál van az Operaházban,¤¤¤        Gm¤¤¤Különös bál van,¤¤¤       F                   Gm¤¤¤Itt az alkalom, hogy megtaláljam¤¤¤         F¤¤¤A díszes társaságban¤¤¤Eb¤¤¤Aidát, Sarastrót,¤¤¤Gm                     D¤¤¤Sparafuccilét, Rigolettót.¤¤¤¤¤¤Gm                F¤¤¤Bál van, az Operaházban,¤¤¤       Gm¤¤¤Igazi bál van,¤¤¤      F          Gm¤¤¤Nekem réges-régi vágyam,¤¤¤        F¤¤¤Az hogy megtaláljam¤¤¤Eb¤¤¤Figarót, Izoldát, ¤¤¤Gm                 D¤¤¤Papagénót és Papagénát.¤¤¤¤¤¤Eb¤¤¤Cavaradossit, Csocsoszánt,¤¤¤Gm                D¤¤¤Desdemonát és Don Juant.¤¤¤¤¤¤Eb¤¤¤Figarót, Izoldát, ¤¤¤Gm                  D¤¤¤Papagénót és Papagénát.</v>
      </c>
    </row>
    <row r="79" ht="14.25" customHeight="1">
      <c r="A79" s="5" t="s">
        <v>503</v>
      </c>
      <c r="B79" s="9" t="s">
        <v>504</v>
      </c>
      <c r="C79" s="9"/>
      <c r="D79" s="9" t="s">
        <v>492</v>
      </c>
      <c r="E79" s="13" t="s">
        <v>505</v>
      </c>
      <c r="F79" s="24" t="s">
        <v>506</v>
      </c>
      <c r="G79" s="9" t="s">
        <v>303</v>
      </c>
      <c r="H79" s="9" t="str">
        <f t="shared" si="2"/>
        <v>:)</v>
      </c>
      <c r="I79" s="21" t="b">
        <v>1</v>
      </c>
      <c r="J79" s="14" t="s">
        <v>507</v>
      </c>
      <c r="K79" s="14" t="s">
        <v>508</v>
      </c>
      <c r="L79" s="22" t="b">
        <v>0</v>
      </c>
      <c r="M79" s="12" t="str">
        <f t="shared" ref="M79:N79" si="79">SUBSTITUTE(SUBSTITUTE(E79,CHAR(13)&amp;CHAR(10),"¤¤¤"),CHAR(10),"¤¤¤")</f>
        <v>Ültünk a mólón és néztük, hogy járja a táncát a vízen a fény.¤¤¤Élveztük, mennyire jó ez a sablonos helyzet.¤¤¤Hamburgert ettünk és vártuk, hogy jöjjön a fél négy, mert utazunk már.¤¤¤Itt hagyjuk Zamárdi felsőt, hisz újra csak elmúlt egy balatoni nyár.¤¤¤¤¤¤Emlékszem, mennyire vártam a tihanyi révnél azt a kékszemű lányt.¤¤¤És persze nem jött el, mert ilyenek a kékszemű lányok.¤¤¤Beültem inni és észre se vettem az árak színvonalát.¤¤¤Hozták a számlát és azt hittem, rosszul látok.¤¤¤¤¤¤A nyaralás messze száll, sok emlék visszajár.¤¤¤Hányszor elmúlt már, de újra vár a balatoni nyár.¤¤¤¤¤¤Csónakban ültünk egy lánnyal és lehullott rólunk minden erkölcsi lánc.¤¤¤Senki sem láthatott minket, mert sűrű a nádas.¤¤¤Szerelmes voltam és fájt volna annak a lánynak az igazság.¤¤¤Szemébe néztem és azt mondtam, nem vagyok házas.¤¤¤A nyaralás messze száll, sok emlék visszajár.¤¤¤Hányszor elmúlt már, de újra vár a balatoni nyár.</v>
      </c>
      <c r="N79" s="12" t="str">
        <f t="shared" si="79"/>
        <v>   Am                  Em                    F            G¤¤¤Ültünk a mólón és néztük, hogy járja a táncát a vízen a fény.¤¤¤Am                    Em                        F¤¤¤élveztük, mennyire jó ez a sablonos helyzet.¤¤¤ Am                        Em                    F               G¤¤¤Hamburgert ettünk és vártuk, hogy jöjjön a fél négy, mert utazunk már.¤¤¤Am                        Em                     F                  Am¤¤¤Itt hagyjuk Zamárdi-felsőt, hisz újra csak elmúlt egy balatoni nyár.¤¤¤¤¤¤¤¤¤¤¤¤Am                  Em                            F         G¤¤¤Emlékszem, mennyire vártam a tihanyi révnél azt a kékszemű lányt.¤¤¤Am                     Em         ¤¤¤És persze nem jött el, mert ilyenek a kékszemű lányok.¤¤¤Am              Em                 F             G¤¤¤Beültem inni és észre se vettem az árak színvonalát.¤¤¤Am                   Em         F         Am¤¤¤Hozták a számlát és azt hittem, rosszul látok.¤¤¤¤¤¤¤¤¤¤¤¤Am          G           Am             G¤¤¤A nyaralás messze száll, sok emlék visszajár.¤¤¤Am            G F          G¤¤¤Hányszor elmúlt már, de újra vár¤¤¤                   Am  F G                  Am F G¤¤¤||: A balatoni nyár,         balatoni nyár. :||¤¤¤¤¤¤¤¤¤¤¤¤Am                   Em                          F                 G¤¤¤Csónakban ültünk egy lánnyal és lehullott rólunk minden erkölcsi lánc.¤¤¤Am                          Em         ¤¤¤Senki sem láthatott minket, mert sűrű a nádas.¤¤¤Am                   Em                     F          G¤¤¤Szerelmes voltam és fájt volna annak a lánynak az igazság.¤¤¤Am                     Em      F             Am¤¤¤Szemébe néztem és azt mondtam, nem vagyok házas.¤¤¤¤¤¤¤¤¤¤¤¤Am          G           Am             G¤¤¤A nyaralás messze száll, sok emlék visszajár.¤¤¤Am            G F          G¤¤¤Hányszor elmúlt már, de újra vár¤¤¤                   Am  F G                  Am F G¤¤¤||: A balatoni nyár,         balatoni nyár. :||¤¤¤</v>
      </c>
    </row>
    <row r="80" ht="14.25" customHeight="1">
      <c r="A80" s="5" t="s">
        <v>509</v>
      </c>
      <c r="B80" s="9" t="s">
        <v>510</v>
      </c>
      <c r="C80" s="9"/>
      <c r="D80" s="9" t="s">
        <v>492</v>
      </c>
      <c r="E80" s="13" t="s">
        <v>511</v>
      </c>
      <c r="F80" s="24" t="s">
        <v>512</v>
      </c>
      <c r="G80" s="9" t="s">
        <v>303</v>
      </c>
      <c r="H80" s="9" t="str">
        <f t="shared" si="2"/>
        <v>:)</v>
      </c>
      <c r="I80" s="21" t="b">
        <v>1</v>
      </c>
      <c r="J80" s="14" t="s">
        <v>513</v>
      </c>
      <c r="K80" s="14" t="s">
        <v>514</v>
      </c>
      <c r="L80" s="22" t="b">
        <v>0</v>
      </c>
      <c r="M80" s="12" t="str">
        <f t="shared" ref="M80:N80" si="80">SUBSTITUTE(SUBSTITUTE(E80,CHAR(13)&amp;CHAR(10),"¤¤¤"),CHAR(10),"¤¤¤")</f>
        <v>Buta lány vagy Elizabeth, óóó, de szép a hajad.¤¤¤A nyakamról majd ledörzsölöm, óóó, a rúzsodat.¤¤¤A beszéd nem a te asztalod, de a csípőd bomba jó,¤¤¤Nem is tudom, hogy mit tegyek, ilyenkor mi a jó.¤¤¤¤¤¤Ha veled alszom Elizabeth, óóó, az mámorító.¤¤¤Reggel viszont egy ostoba nő, óóó, elszomorító!¤¤¤Az egyik felem feléd húz, a másik hazafelé,¤¤¤Elizabeth, te kacér nő, ez a helyzet nagyon izé.¤¤¤¤¤¤Az a baj, hogy a nők vagy csúnyák, vagy szépek és buták,¤¤¤Vagy, ha szépek és okosak is egyben, nem állnak szóba velem.¤¤¤Ki érti ezt, ki érti ezt, én nem!¤¤¤¤¤¤Buta lány ez az Elizabeth, óóó, most hova megy el?¤¤¤Az a srác pedig hova nyúlkál, óóó, a kezeivel?¤¤¤Gyere vissza Elizabeth, az egész csak tréfa volt,¤¤¤Nélküled én már nem vagyok se élő és se holt.¤¤¤¤¤¤Az a baj...</v>
      </c>
      <c r="N80" s="12" t="str">
        <f t="shared" si="80"/>
        <v>C              Em        Am¤¤¤Buta lany vagy Elizabeth ooh¤¤¤F         G¤¤¤de szep a hajad ¤¤¤C                 Em          Am¤¤¤a nyakamrol majd ledorzsolom ooh¤¤¤F        G¤¤¤a ruzsodat¤¤¤  F            C                G             Am G¤¤¤a beszed nem a te asztalod de a csipod bomba jo¤¤¤F            C         G             Am G Am G¤¤¤Elizabeth en nem tudom ilyenkor mi a jo¤¤¤ ¤¤¤¤¤¤C               Em        Am¤¤¤Ha veled alszom Elizabeth ooh¤¤¤F      G¤¤¤az mamorito¤¤¤C              Em       Am¤¤¤de reggel egy ostoba no ooh¤¤¤F     G¤¤¤elszomorito¤¤¤  F            C           G             Am G¤¤¤az egyik felem feled huz a masik hazafele¤¤¤F            C             G              Am G Am G¤¤¤Elizabeth te kacer no ez a helyzet nagyon ize¤¤¤ ¤¤¤¤¤¤C    Em         Am       F  G     C           Em      Am G¤¤¤Az a baj hogy a nok vagy csunyak, vagy szepek es butak¤¤¤C     Em        Am       F  G    C         Em        Am G¤¤¤de ha szepek es okosak is egyben nem alnak szoba velem¤¤¤F       G   F       G      C¤¤¤ki erti ezt ki erti ezt en nem¤¤¤ ¤¤¤¤¤¤C               Em          Am¤¤¤Buta lany ez az Elizabeth ooh¤¤¤F          G¤¤¤most hova megy el¤¤¤C              Em           Am¤¤¤Az a ferfi meg hova nyulkal ooh¤¤¤F     G¤¤¤a kezeivel¤¤¤  F          C             G              Am   G¤¤¤gyere vissza elizabeth az egsz csak trefa volt¤¤¤F            C             G      Am G¤¤¤nelkuled mar nem vagyok se elo se holt¤¤¤ ¤¤¤¤¤¤C    Em         Am       F  G         C          Am   G¤¤¤az a baj hogy a nok vagy csunyak vagy szepek es butak¤¤¤C       Em        Am        F  G   C                Am   G¤¤¤vagy ha szepek es okosak is egyben nem allnak szoba velem¤¤¤F       G   F       G      C¤¤¤ki erti ezt ki erti ezt en nem</v>
      </c>
    </row>
    <row r="81" ht="14.25" customHeight="1">
      <c r="A81" s="5" t="s">
        <v>515</v>
      </c>
      <c r="B81" s="5" t="s">
        <v>516</v>
      </c>
      <c r="C81" s="5"/>
      <c r="D81" s="5" t="s">
        <v>517</v>
      </c>
      <c r="E81" s="7" t="s">
        <v>518</v>
      </c>
      <c r="F81" s="8" t="s">
        <v>519</v>
      </c>
      <c r="G81" s="9" t="s">
        <v>303</v>
      </c>
      <c r="H81" s="9" t="str">
        <f t="shared" si="2"/>
        <v>:)</v>
      </c>
      <c r="I81" s="21" t="b">
        <v>0</v>
      </c>
      <c r="J81" s="14" t="s">
        <v>520</v>
      </c>
      <c r="K81" s="14" t="s">
        <v>521</v>
      </c>
      <c r="L81" s="22" t="b">
        <v>0</v>
      </c>
      <c r="M81" s="12" t="str">
        <f t="shared" ref="M81:N81" si="81">SUBSTITUTE(SUBSTITUTE(E81,CHAR(13)&amp;CHAR(10),"¤¤¤"),CHAR(10),"¤¤¤")</f>
        <v>Maradunk élve, valamit mondunk,¤¤¤Mi okunk van rá, aki megáll¤¤¤Homokos, vizes síkon, az tudja:¤¤¤Tovább kell menni, szétnézni kár,¤¤¤Nem ott a parton van az a balkon¤¤¤Szomorú nővel, aki talán¤¤¤Szeretni tudna egy ilyen bajszost,¤¤¤Aki egy cseppet se mediterrán.¤¤¤¤¤¤4x¤¤¤Igyekezz, az égbolt zár!¤¤¤¤¤¤Talán egy déli tengeren télen¤¤¤Nyirkos vaskorlát, langyos eső,¤¤¤Jól van, majd holnap,¤¤¤Elhagyott csónak¤¤¤Aljában alszom, és elhever ő¤¤¤Valami ágyon Magyarországon,¤¤¤Balatonszárszón közelebbről,¤¤¤Mindenki alszik, aki haragszik,¤¤¤Csak abban dolgozik némi erő.¤¤¤¤¤¤4x¤¤¤Igyekezz, az égbolt zár!¤¤¤¤¤¤Úgy volt pedig, hogy ki fogjuk bírni,¤¤¤Kíváncsi voltál, hogy kibírod-e,¤¤¤Úgy volt, hogy mindig a másik hal meg,¤¤¤Más bolondul meg, mi meg sose,¤¤¤Egy mutatványom van még, ha látom,¤¤¤Hogy sokan néztek, megmutatom,¤¤¤Nálam egy fénykép, tessék csak nézzék,¤¤¤Bálnák a parton, de minek vajon?¤¤¤¤¤¤4x¤¤¤Igyekezz, az égbolt zár!</v>
      </c>
      <c r="N81" s="12" t="str">
        <f t="shared" si="81"/>
        <v>Am             G       Am¤¤¤Maradunk élve, valamit mondunk,¤¤¤Am               G    Am¤¤¤Mi okunk van rá, aki megáll¤¤¤Am             G         Am¤¤¤Homokos, vizes síkon, az tudja:¤¤¤Am                 G         Am¤¤¤Tovább kell menni, szétnézni kár,¤¤¤Am               G        Am¤¤¤Nem ott a parton van az a balkon¤¤¤Am             G      Am¤¤¤Szomorú nővel, aki talán¤¤¤Am             G         Am¤¤¤Szeretni tudna egy ilyen bajszost,¤¤¤Am              G         Am¤¤¤Aki egy cseppet se mediterrán.¤¤¤¤¤¤¤¤¤¤¤¤4x¤¤¤C                   Am G¤¤¤Igyekezz, az égbolt zár!¤¤¤¤¤¤¤¤¤¤¤¤Am             G        Am¤¤¤Talán egy déli tengeren télen¤¤¤Am                 G       Am¤¤¤Nyirkos vaskorlát, langyos eső,¤¤¤Am                    G         Am¤¤¤Jól van, majd holnap, Elhagyott csónak¤¤¤Am                 G       Am¤¤¤Aljában alszom, és elhever ő¤¤¤Am           G       Am¤¤¤Valami ágyon Magyarországon,¤¤¤Am              G       Am¤¤¤Balatonszárszón közelebbről,¤¤¤Am               G     Am¤¤¤Mindenki alszik, aki haragszik,¤¤¤Am                  G      Am¤¤¤Csak abban dolgozik némi erő.¤¤¤¤¤¤4x¤¤¤C                   Am G¤¤¤Igyekezz, az égbolt zár!¤¤¤¤¤¤¤¤¤Am                   G         Am¤¤¤Úgy volt pedig, hogy ki fogjuk bírni,¤¤¤Am                    G       Am¤¤¤Kíváncsi voltál, hogy kibírod-e,¤¤¤Am                       G    Am¤¤¤Úgy volt, hogy mindig a másik hal meg,¤¤¤Am                G       Am¤¤¤Más bolondul meg, mi meg sose,¤¤¤Am               G          Am¤¤¤Egy mutatványom van még, ha látom,¤¤¤Am                 G       Am¤¤¤Hogy sokan néztek, megmutatom,¤¤¤Am                 G           Am¤¤¤Nálam egy fénykép, tessék csak nézzék,¤¤¤Am                  G     Am¤¤¤Bálnák a parton, de minek vajon?¤¤¤¤¤¤¤¤¤4x¤¤¤C                   Am G¤¤¤Igyekezz, az égbolt zár!</v>
      </c>
    </row>
    <row r="82" ht="14.25" customHeight="1">
      <c r="A82" s="5" t="s">
        <v>522</v>
      </c>
      <c r="B82" s="5" t="s">
        <v>523</v>
      </c>
      <c r="C82" s="5"/>
      <c r="D82" s="5" t="s">
        <v>524</v>
      </c>
      <c r="E82" s="7" t="s">
        <v>525</v>
      </c>
      <c r="F82" s="8" t="s">
        <v>526</v>
      </c>
      <c r="G82" s="9" t="s">
        <v>303</v>
      </c>
      <c r="H82" s="9" t="str">
        <f t="shared" si="2"/>
        <v>:)</v>
      </c>
      <c r="I82" s="21" t="b">
        <v>1</v>
      </c>
      <c r="J82" s="14" t="s">
        <v>527</v>
      </c>
      <c r="K82" s="14" t="s">
        <v>527</v>
      </c>
      <c r="L82" s="22" t="b">
        <v>0</v>
      </c>
      <c r="M82" s="12" t="str">
        <f t="shared" ref="M82:N82" si="82">SUBSTITUTE(SUBSTITUTE(E82,CHAR(13)&amp;CHAR(10),"¤¤¤"),CHAR(10),"¤¤¤")</f>
        <v>Ezt is elviszem magammal, viszem magammal, ha lehet,¤¤¤ezt is elviszem magammal,viszem magammal, ha lehet...¤¤¤¤¤¤viszem a régen kihízott nacim¤¤¤viszem a kelet-német származású macim¤¤¤ezernyi véglet közül a köztest¤¤¤viszem a Csokonai Vitéz Mihály Összest¤¤¤ott lesz az ágyam ahova fekszem¤¤¤elviszem alvókának egy-két régi ex-em¤¤¤viszem a barnát viszem a szőkét¤¤¤viszem a felhalmozott kapcsolati tőkét¤¤¤¤¤¤Ezt is elviszem magammal, viszem magammal, ha lehet,¤¤¤ezt is elviszem magammal,viszem magammal, ha lehet...¤¤¤¤¤¤viszem a tutit viszem a gagyit¤¤¤viszem az otthonkában utcára tett nagyit¤¤¤megannyi némán átbliccelt évet¤¤¤elviszem magammal a szentendrei HÉV-et¤¤¤viszem a bölcsit viszem a temetőt¤¤¤viszem a csokoládébarna bőrű szeretőm¤¤¤kicsit a nyarat kicsit a telet¤¤¤viszem a mindörökké-Moszkva-Moszkva teret¤¤¤¤¤¤Ezt is elviszem magammal, viszem magammal, ha lehet,¤¤¤ezt is elviszem magammal,viszem magammal, ha lehet...¤¤¤¤¤¤apuka titkát anyuka aranyát¤¤¤elviszem magammal a Bácskát meg a Baranyát¤¤¤viszem a Marcsit viszem a Karcsit¤¤¤elviszem Kenesétől Keszthelyig a Balcsit¤¤¤viszek egy búval bevetett földet¤¤¤viszem a pirosat a fehéret a zöldet¤¤¤elviszem ezt is elviszem azt is¤¤¤viszem a jófiút de elviszem a faszt is¤¤¤¤¤¤Ezt is elviszem magammal...¤¤¤¤¤¤viszem a bankot viszem a pálmát¤¤¤elviszem minden igaz magyar ember álmát¤¤¤viszek egy csontig lelakott testet¤¤¤viszont az nem kérdés hogy Buda helyett: Pestet¤¤¤viszek egy szívet viszek egy májat¤¤¤viszek egy kívül-belül lakhatatlan tájat¤¤¤naná hogy úgy van ahogy azt sejted:¤¤¤viszek egy lassú burjánzásnak indul sejtet¤¤¤¤¤¤viszek egy csúnyán beszopott mesét¤¤¤viszem a legesleges legutolsó esélyt¤¤¤ki tudja, lesz-e búcsúzni időm¤¤¤viszem a Duna-parton levetetett cipőm¤¤¤mit bánom úgyis elviszem lazán¤¤¤elviszem gond nélkül a hátamon a hazám¤¤¤aki ma büntet az holnap lövet¤¤¤viszek egy mindig újra föl-földobott követ¤¤¤¤¤¤Ezt is elviszem magammal...</v>
      </c>
      <c r="N82" s="12" t="str">
        <f t="shared" si="82"/>
        <v>Cm              Bb        Cm     Bb        Cm¤¤¤Ezt is elviszem magammal, viszem magammal, ha lehet,¤¤¤                Bb        Cm      Bb       Cm¤¤¤ezt is elviszem magammal, viszem magammal, ha lehet...¤¤¤ ¤¤¤¤¤¤Cm              Gm¤¤¤viszem a régen kihízott nacim¤¤¤Cm                             Bb¤¤¤viszem a kelet-német származású macim¤¤¤Cm                  Gm¤¤¤ezernyi véglet közül a köztest¤¤¤Cm                           Bb¤¤¤viszem a Csokonai Vitéz Mihály Összest¤¤¤Cm                Gm¤¤¤ott lesz az ágyam ahova fekszem¤¤¤Cm                              Bb¤¤¤elviszem alvókának egy-két régi ex-em¤¤¤Cm               Bb¤¤¤viszem a barnát viszem a szőkét¤¤¤Cm                               Gm¤¤¤viszem a felhalmozott kapcsolati tőkét¤¤¤ ¤¤¤¤¤¤Cm              Bb        Cm     Bb        Cm¤¤¤Ezt is elviszem magammal, viszem magammal, ha lehet,¤¤¤                Bb        Cm      Bb    Cm¤¤¤ezt is elviszem magammal, viszem magammal¤¤¤¤¤¤¤¤¤Cm              Gm¤¤¤viszem a tutit viszem a gagyit¤¤¤Cm                     Bb¤¤¤viszem az otthonkában utcára tett nagyit¤¤¤Cm             Gm¤¤¤megannyi némán átbliccelt évet¤¤¤Cm                  Bb¤¤¤elviszem magammal a szentendrei HÉV-et¤¤¤Cm                 Gm¤¤¤viszem a bölcsit viszem a temetőt¤¤¤Cm                    Bb¤¤¤viszem a csokoládébarna bőrű szeretőm¤¤¤Cm                  Bb¤¤¤kicsit a nyarat kicsit a telet¤¤¤Cm                             Gm¤¤¤viszem a mindörökké-Moszkva-Moszkva teret¤¤¤ ¤¤¤¤¤¤Cm              Bb        Cm     Bb        Cm¤¤¤Ezt is elviszem magammal, viszem magammal, ha lehet,¤¤¤                Bb        Cm      Bb    Cm¤¤¤ezt is elviszem magammal, viszem magammal¤¤¤ ¤¤¤¤¤¤Cm           Bb¤¤¤apuka titkát anyuka aranyát¤¤¤Cm                  Bb¤¤¤elviszem magammal a Bácskát meg a Baranyát¤¤¤Cm                      Gm¤¤¤viszem a Marcsit viszem a Karcsit¤¤¤Cm                           Bb¤¤¤elviszem Kenesétől Keszthelyig a Balcsit¤¤¤Cm                        Bb¤¤¤viszek egy búval bevetett földet¤¤¤Cm                       Bb¤¤¤viszem a pirosat a fehéret a zöldet¤¤¤Cm                      Gm¤¤¤elviszem ezt is elviszem azt is¤¤¤Cm                          Bb¤¤¤viszem a jófiút de elviszem a faszt is¤¤¤ ¤¤¤¤¤¤Cm              Bb        Cm     Bb        Cm¤¤¤Ezt is elviszem magammal, viszem magammal, ha lehet,¤¤¤                Bb        Cm      Bb¤¤¤ezt is elviszem magammal, viszem magammal¤¤¤ ¤¤¤¤¤¤Cm                Bb¤¤¤viszem a bankot viszem a pálmát¤¤¤Cm                          Gm¤¤¤elviszem minden igaz magyar ember álmát¤¤¤Cm                    Bb¤¤¤viszek egy csontig lelakott testet¤¤¤Cm                                Gm¤¤¤viszont az nem kérdés hogy Buda helyett: Pestet¤¤¤Cm                      Bb¤¤¤viszek egy szívet viszek egy májat¤¤¤Cm                        Gm¤¤¤viszek egy kívül-belül lakhatatlan tájat¤¤¤Cm                       Bb¤¤¤naná hogy úgy van ahogy azt sejted:¤¤¤Cm                           Gm¤¤¤viszek egy lassú burjánzásnak indul sejtet¤¤¤Cm                       Bb¤¤¤viszek egy csúnyán beszopott mesét¤¤¤Cm                            Gm¤¤¤viszem a legesleges legutolsó esélyt¤¤¤Cm                     Bb¤¤¤ki tudja, lesz-e búcsúzni időm¤¤¤Cm                          Gm¤¤¤viszem a Duna-parton levetetett cipőm¤¤¤Cm                      Bb¤¤¤mit bánom úgyis elviszem lazán¤¤¤Cm                             Gm¤¤¤elviszem gond nélkül a hátamon a hazám¤¤¤Cm                   Bb¤¤¤aki ma büntet az holnap lövet¤¤¤Cm                                  Gm¤¤¤viszek egy mindig újra föl-földobott követ¤¤¤ ¤¤¤¤¤¤Cm              Bb        Cm     Bb        Cm¤¤¤Ezt is elviszem magammal, viszem magammal, ha lehet,¤¤¤                Bb        Cm      Bb     Cm¤¤¤ezt is elviszem magammal, viszem magammal</v>
      </c>
    </row>
    <row r="83" ht="14.25" customHeight="1">
      <c r="A83" s="5" t="s">
        <v>528</v>
      </c>
      <c r="B83" s="9" t="s">
        <v>529</v>
      </c>
      <c r="C83" s="9"/>
      <c r="D83" s="9" t="s">
        <v>517</v>
      </c>
      <c r="E83" s="7" t="s">
        <v>530</v>
      </c>
      <c r="F83" s="24" t="s">
        <v>531</v>
      </c>
      <c r="G83" s="9" t="s">
        <v>303</v>
      </c>
      <c r="H83" s="9" t="str">
        <f t="shared" si="2"/>
        <v>:)</v>
      </c>
      <c r="I83" s="21" t="b">
        <v>1</v>
      </c>
      <c r="J83" s="14" t="s">
        <v>532</v>
      </c>
      <c r="K83" s="14" t="s">
        <v>533</v>
      </c>
      <c r="L83" s="22" t="b">
        <v>0</v>
      </c>
      <c r="M83" s="12" t="str">
        <f t="shared" ref="M83:N83" si="83">SUBSTITUTE(SUBSTITUTE(E83,CHAR(13)&amp;CHAR(10),"¤¤¤"),CHAR(10),"¤¤¤")</f>
        <v>Nem jöttél túl korán¤¤¤De időm az volt¤¤¤Nagy komám lett¤¤¤És ültünk büfékben¤¤¤Várva reád¤¤¤Egymás hátát ütve¤¤¤Italokat küldve¤¤¤Múltját sem sejtő¤¤¤Kékruhás nőknek¤¤¤¤¤¤Refrén:¤¤¤Maradj otthon, nézzél TV-t¤¤¤Töksötét vonatokat mutat minden csatorna¤¤¤Mennek utas nincs egy se¤¤¤Csak a büfékocsiban állnak¤¤¤Részegen, ketten¤¤¤amelyik rosszul van az vagyok én¤¤¤Kár, hogy most mutatnak az elébb még¤¤¤Istent dicsértem én¤¤¤¤¤¤Nem kezdtünk nagyon bele¤¤¤Semmibe, jössz úgyis te¤¤¤És minek is bármit is¤¤¤E kis időre¤¤¤És aztán nem jötté'¤¤¤Átgyúrtuk életté¤¤¤Idő komámmal¤¤¤Ez üldögélést¤¤¤¤¤¤Refrén¤¤¤¤¤¤Végül is mindegy is¤¤¤Tudtam, hogy nem is jössz¤¤¤Este csillag voltál¤¤¤Nappal meg fecske¤¤¤Minden föld bevetve¤¤¤Minden nő rendbe¤¤¤Na, ezt hagyom itt neked¤¤¤Te csillag vagy fecske¤¤¤¤¤¤Refrén¤¤¤¤¤¤Részegen </v>
      </c>
      <c r="N83" s="12" t="str">
        <f t="shared" si="83"/>
        <v> Am          G/B¤¤¤Nem jöttél túl korán¤¤¤       C¤¤¤De időm az volt,¤¤¤    E¤¤¤Nagy komám lett¤¤¤     F        Am¤¤¤És ültünk büfékben,¤¤¤  Dm    E7¤¤¤Várva reád¤¤¤  Am         G/B¤¤¤Egymás hátát ütve,¤¤¤   C     E¤¤¤Italokat küldve¤¤¤   F        Am¤¤¤Múltját sem sejtő,¤¤¤   Dm       E7¤¤¤Kékruhás nőknek¤¤¤ ¤¤¤¤¤¤¤¤¤     Fmaj7         Am¤¤¤Maradj otthon, nézzél TV-t¤¤¤         Fmaj7            Am¤¤¤Töksötét vonatokat mutat minden csatorna¤¤¤ Fmaj7            Am¤¤¤Mennek utas nincs egy se¤¤¤       Dm            E7      Fmaj7¤¤¤Csak a büfékocsiban állnak (részegen)¤¤¤ Am              Fmaj7                Am¤¤¤Ketten, amelyik rosszul van az vagyok én¤¤¤          Fmaj7             Am¤¤¤Kár, hogy most mutatnak az elébb még¤¤¤Dm               E7¤¤¤Istent dicsértem én¤¤¤ ¤¤¤¤¤¤¤¤¤ Am                 G/B¤¤¤Nem kezdtünk nagyon bele¤¤¤  C                 E¤¤¤Semmibe, jössz úgyis te¤¤¤   F             Am¤¤¤És minek is bármit is¤¤¤  Dm      E7¤¤¤E kis időre¤¤¤ Am             G/B¤¤¤És aztán nem jötté'¤¤¤  C          E¤¤¤Átgyúrtuk életté¤¤¤  F      Am¤¤¤Idő komámmal¤¤¤ Dm         E7¤¤¤Ez üldögélést¤¤¤ ¤¤¤¤¤¤¤¤¤     Fmaj7         Am¤¤¤Maradj otthon, nézzél TV-t¤¤¤         Fmaj7            Am¤¤¤Töksötét vonatokat mutat minden csatorna¤¤¤ Fmaj7            Am¤¤¤Mennek utas nincs egy se¤¤¤       Dm            E7      Fmaj7¤¤¤Csak a büfékocsiban állnak (részegen)¤¤¤ Am              Fmaj7                Am¤¤¤Ketten, amelyik rosszul van az vagyok én¤¤¤          Fmaj7             Am¤¤¤Kár, hogy most mutatnak az elébb még¤¤¤Dm               E7¤¤¤Istent dicsértem én¤¤¤ ¤¤¤¤¤¤¤¤¤ Am             G/B¤¤¤Végül is mindegy is¤¤¤   C                 E¤¤¤Tudtam, hogy nem is jössz¤¤¤  F            Am¤¤¤Este csillag voltál¤¤¤  Dm           E7¤¤¤Nappal meg fecske¤¤¤  Am            G/B¤¤¤Minden föld bevetve¤¤¤   C         E¤¤¤Minden nő rendbe¤¤¤   F              Am¤¤¤Na, ezt hagyom itt neked¤¤¤  Dm              E7¤¤¤Te csillag vagy fecske!¤¤¤ ¤¤¤¤¤¤¤¤¤     Fmaj7         Am¤¤¤Maradj otthon, nézzél TV-t¤¤¤         Fmaj7            Am¤¤¤Töksötét vonatokat mutat minden csatorna¤¤¤ Fmaj7            Am¤¤¤Mennek utas nincs egy se¤¤¤       Dm            E7      Fmaj7¤¤¤Csak a büfékocsiban állnak (részegen)¤¤¤ Am              Fmaj7                Am¤¤¤Ketten, amelyik rosszul van az vagyok én¤¤¤          Fmaj7             Am¤¤¤Kár, hogy most mutatnak az elébb még¤¤¤Dm               E7¤¤¤Istent dicsértem én¤¤¤ ¤¤¤¤¤¤¤¤¤     Fmaj7¤¤¤Részegen¤¤¤Am    Fmaj7¤¤¤Részegen¤¤¤Am    Fmaj7¤¤¤Részegen¤¤¤Am Dm E7¤¤¤     Fmaj7¤¤¤Részegen</v>
      </c>
    </row>
    <row r="84" ht="14.25" customHeight="1">
      <c r="A84" s="5" t="s">
        <v>534</v>
      </c>
      <c r="B84" s="9" t="s">
        <v>535</v>
      </c>
      <c r="C84" s="9"/>
      <c r="D84" s="9" t="s">
        <v>517</v>
      </c>
      <c r="E84" s="13" t="s">
        <v>536</v>
      </c>
      <c r="F84" s="24" t="s">
        <v>537</v>
      </c>
      <c r="G84" s="9" t="s">
        <v>303</v>
      </c>
      <c r="H84" s="9" t="str">
        <f t="shared" si="2"/>
        <v>:)</v>
      </c>
      <c r="I84" s="21" t="b">
        <v>1</v>
      </c>
      <c r="J84" s="14" t="s">
        <v>538</v>
      </c>
      <c r="K84" s="14" t="s">
        <v>539</v>
      </c>
      <c r="L84" s="22" t="b">
        <v>0</v>
      </c>
      <c r="M84" s="12" t="str">
        <f t="shared" ref="M84:N84" si="84">SUBSTITUTE(SUBSTITUTE(E84,CHAR(13)&amp;CHAR(10),"¤¤¤"),CHAR(10),"¤¤¤")</f>
        <v>Ha az életben nincs már több móka,¤¤¤meghalunk, mintha nem volna¤¤¤Több dolgunk a világba,¤¤¤és édes lenne a halál,¤¤¤hát ilyen értelembe¤¤¤Énekeljük el azt, hogy vége,¤¤¤nem járunk ki többet rétre¤¤¤Nem úszunk többet a strandon,¤¤¤és nem borozunk már többet a gangon¤¤¤Nem mondjuk nőknek, hogy szép vagy,¤¤¤ők a farkunkra azt, hogy de szép nagy¤¤¤Nem süt a nap be az ágyba,¤¤¤mint az athéni hotelszobába¤¤¤Nem mosol bugyit, hogy tiszta¤¤¤legyél, az Akropoliszra¤¤¤Ha felmegyünk, és ott a csikket¤¤¤a városra pöccintjük, és a viccek se¤¤¤Lesznek már a nevetések is¤¤¤rövidülnek, ahogy az élet se¤¤¤Kéne már a halál után¤¤¤énnekem már úgy igazán¤¤¤Ha az életben...¤¤¤Énekeljük el azt...¤¤¤Nem mondjuk nőknek…¤¤¤Nem mosunk bugyit...¤¤¤Lesznek már...¤¤¤Ha az életben...</v>
      </c>
      <c r="N84" s="12" t="str">
        <f t="shared" si="84"/>
        <v>D              F#7¤¤¤Ha az életben nincs már több móka¤¤¤D           F#7¤¤¤Meghalunk, mintha nem volna¤¤¤D               F#7               Bm   -   A¤¤¤Több dolgunk a világba, és édes lenne a halál¤¤¤ G    -   F#m  -  D¤¤¤Hát ilyen értelembe¤¤¤ ¤¤¤D         F#7¤¤¤Énekeljük el azt, hogy vége¤¤¤D          F#7¤¤¤Nem járunk ki többet rétre¤¤¤D          F#7 ¤¤¤Nem úszunk többet a strandon¤¤¤    Bm               A¤¤¤És nem borozunk már többet a gangon¤¤¤ ¤¤¤ ¤¤¤D  F#m-G=A  D  F#m-G=A¤¤¤D  F#m-G  Hm-A  G-A¤¤¤ ¤¤¤¤¤¤¤¤¤D            F#7¤¤¤Nem mondjuk nőknek, hogy szép vagy¤¤¤D                        F#7¤¤¤Ők a farkunkra azt, hogy de szép nagy¤¤¤D         F#7¤¤¤Nem süt a nap be az ágyba¤¤¤    Bm               A¤¤¤Mint az athéni hotelszobába¤¤¤ ¤¤¤ ¤¤¤D         F#7¤¤¤Nem mosol bugyit, hogy tiszta¤¤¤D           F#7¤¤¤Legyél, az akropoliszra¤¤¤D              F#7¤¤¤Ha felmegyünk, és ott a csikket¤¤¤   Bm  -   A         G   -   F#m¤¤¤A városra pöccintjük, és a viccek se¤¤¤ ¤¤¤ ¤¤¤G           G¤¤¤Lesznek már a nevetések is¤¤¤Gm¤¤¤Rövidülnek, ahogy az élet se¤¤¤ D         D¤¤¤Kéne már a halál után¤¤¤D            D   -  G = A¤¤¤Énnekem már úgy igazán¤¤¤ ¤¤¤ ¤¤¤D              F#7¤¤¤Ha az életben nincs már több móka¤¤¤D           F#7¤¤¤Meghalunk, mintha nem volna¤¤¤D               F#7               Bm   -   A¤¤¤Több dolgunk a világba, és édes lenne a halál</v>
      </c>
    </row>
    <row r="85" ht="14.25" customHeight="1">
      <c r="A85" s="5" t="s">
        <v>540</v>
      </c>
      <c r="B85" s="9" t="s">
        <v>541</v>
      </c>
      <c r="C85" s="9"/>
      <c r="D85" s="5" t="s">
        <v>524</v>
      </c>
      <c r="E85" s="13" t="s">
        <v>542</v>
      </c>
      <c r="F85" s="24" t="s">
        <v>543</v>
      </c>
      <c r="G85" s="9" t="s">
        <v>303</v>
      </c>
      <c r="H85" s="9" t="str">
        <f t="shared" si="2"/>
        <v>:)</v>
      </c>
      <c r="I85" s="10" t="b">
        <v>0</v>
      </c>
      <c r="J85" s="14" t="s">
        <v>544</v>
      </c>
      <c r="K85" s="14" t="s">
        <v>545</v>
      </c>
      <c r="L85" s="12" t="b">
        <v>0</v>
      </c>
      <c r="M85" s="12" t="str">
        <f t="shared" ref="M85:N85" si="85">SUBSTITUTE(SUBSTITUTE(E85,CHAR(13)&amp;CHAR(10),"¤¤¤"),CHAR(10),"¤¤¤")</f>
        <v>Van egy kék tó a fák alatt,¤¤¤Ha beleteszem, lehűti a lábamat.¤¤¤Szájber gyerek kérjél bocsánatot,¤¤¤Mert nem mutatom meg a kacsámat ott!¤¤¤¤¤¤Megbántottál Szájber gyerek,¤¤¤Azt mondtad: az élet gyorsan lepereg,¤¤¤Ezért soha nem nézel hátra,¤¤¤(és) Nem is olyan magas hegy a MÁTRA!¤¤¤¤¤¤Tudod először hittem Neked,¤¤¤Hogy az élet gyorsan pereg.¤¤¤Megpróbáltam nem nézni hátra,¤¤¤A Mátránál magasabb a TÁTRA!¤¤¤¤¤¤Van egy kék tó a fák alatt,¤¤¤A partjára tettem a lábamat.¤¤¤Egyik reggel megláttam a kacsámat ott,¤¤¤Azóta szeretem a VASÁRNAPOT!¤¤¤¤¤¤Van egy kék tó a fák alatt,¤¤¤Ha beleteszem, lehűti a lábamat.¤¤¤Szájber gyerek kérjél bocsánatot,¤¤¤Mert nem mutatom meg a kacsámat ott!¤¤¤¤¤¤Most már nézek előre és hátra,¤¤¤Most már magas hegy a Mátra.¤¤¤Kicsi vagy még Szájber gyerek,¤¤¤De majd Te is rájössz, hogy¤¤¤¤¤¤Van egy kék tó a fák alatt,¤¤¤Ha beleteszem, lehűti a lábamat.¤¤¤Szájber gyerek kérjél bocsánatot,¤¤¤Mert nem mutatom meg a¤¤¤nem mutatom meg a¤¤¤kacsámat ott!¤¤¤kacsámat ott!</v>
      </c>
      <c r="N85" s="12" t="str">
        <f t="shared" si="85"/>
        <v>Cm               G¤¤¤Van egy kék tó a fák alatt,¤¤¤G                       Cm¤¤¤Ha beleteszem, lehűti a lábamat.¤¤¤     Cm -           A#     G# -   Fm¤¤¤(De) Szájbergyerek, kérjél bocsánatot,¤¤¤G7                     G¤¤¤Mert nem mutatom meg a kacsámat ott.¤¤¤ ¤¤¤¤¤¤¤¤¤Cm               G¤¤¤Van egy kék tó a fák alatt,¤¤¤G                       Cm¤¤¤Ha beleteszem, lehűti a lábamat.¤¤¤     Cm -           A#     G# -   Fm¤¤¤(De) Szájbergyerek, kérjél bocsánatot,¤¤¤G7                     G¤¤¤Mert nem mutatom meg a kacsámat ott¤¤¤ ¤¤¤ ¤¤¤¤¤¤Cm             G¤¤¤Megbántottál, szájbergyerek¤¤¤G                   Cm¤¤¤Azt mondtad, az élet gyorsan lepereg,¤¤¤Cm         A#        G# Fm¤¤¤Ezért soha nem nézel hátra,¤¤¤ G7                          G¤¤¤És nem is olyan magas hegy a Mátra.¤¤¤ ¤¤¤ ¤¤¤¤¤¤Cm             G¤¤¤Tudod, először hittem neked,¤¤¤G             Cm¤¤¤Hogy az élet gyorsan pereg.¤¤¤Cm           A#        G# Fm¤¤¤Megpróbáltam nem nézni hátra.¤¤¤  G7                   G¤¤¤A Mátránál magasabb a Tátra.¤¤¤ ¤¤¤ ¤¤¤¤¤¤Cm               G¤¤¤Van egy kék tó a fák alatt,¤¤¤ G                  Cm¤¤¤A partjára tettem a lábamat,¤¤¤Cm            A#         G#       Fm¤¤¤Egyik reggel megláttam a kacsámat ott,¤¤¤G7               G¤¤¤Azóta szeretem a vasárnapot.¤¤¤ ¤¤¤ ¤¤¤¤¤¤Cm               G¤¤¤Van egy kék tó a fák alatt,¤¤¤G                       Cm¤¤¤Ha beleteszem, lehűti a lábamat.¤¤¤     Cm -           A#     G# -   Fm¤¤¤(De) Szájbergyerek, kérjél bocsánatot,¤¤¤G7                     G¤¤¤Mert nem mutatom meg a kacsámat ott.¤¤¤ ¤¤¤ ¤¤¤¤¤¤Cm G G Cm Cm - A# G# - Fm G7 G¤¤¤ ¤¤¤ ¤¤¤¤¤¤Cm             G¤¤¤Mostmár nézek előre és hátra,¤¤¤G                    Cm¤¤¤Mostmár magas hegy a Mátra,¤¤¤Cm         A#   G#        Fm¤¤¤Kicsi vagy még, szájbergyerek,¤¤¤   G7         G¤¤¤De majd te is rájössz, hogy¤¤¤ ¤¤¤ ¤¤¤¤¤¤Cm               G¤¤¤Van egy kék tó a fák alatt,¤¤¤G                       Cm¤¤¤Ha beleteszem, lehűti a lábamat.¤¤¤     Cm -           A#     G# -   Fm¤¤¤(De) Szájbergyerek, kérjél bocsánatot,¤¤¤G7                     G¤¤¤Mert nem mutatom meg a kacsámat ott.¤¤¤ ¤¤¤ ¤¤¤¤¤¤Cm               G¤¤¤Van egy kék tó a fák alatt,¤¤¤G                       Cm¤¤¤Ha beleteszem, lehűti a lábamat.¤¤¤     Cm -           A#     G# -   Fm¤¤¤(De) Szájbergyerek, kérjél bocsánatot,¤¤¤G7¤¤¤Mert nem mutatom meg a¤¤¤ G¤¤¤Nem mutatom meg a¤¤¤G              G¤¤¤kacsámat ott, kacsámat ott¤¤¤ ¤¤¤Cm - G - Cm</v>
      </c>
    </row>
    <row r="86" ht="14.25" customHeight="1">
      <c r="A86" s="5" t="s">
        <v>546</v>
      </c>
      <c r="B86" s="5" t="s">
        <v>547</v>
      </c>
      <c r="C86" s="5"/>
      <c r="D86" s="5" t="s">
        <v>548</v>
      </c>
      <c r="E86" s="7" t="s">
        <v>549</v>
      </c>
      <c r="F86" s="17" t="s">
        <v>550</v>
      </c>
      <c r="G86" s="9" t="s">
        <v>303</v>
      </c>
      <c r="H86" s="9" t="str">
        <f t="shared" si="2"/>
        <v>:)</v>
      </c>
      <c r="I86" s="10" t="b">
        <v>0</v>
      </c>
      <c r="J86" s="14" t="s">
        <v>551</v>
      </c>
      <c r="K86" s="14" t="s">
        <v>552</v>
      </c>
      <c r="L86" s="12" t="b">
        <v>0</v>
      </c>
      <c r="M86" s="12" t="str">
        <f t="shared" ref="M86:N86" si="86">SUBSTITUTE(SUBSTITUTE(E86,CHAR(13)&amp;CHAR(10),"¤¤¤"),CHAR(10),"¤¤¤")</f>
        <v>Ha végre itt a nyár és meleg az idő,¤¤¤az ember strandra jár, mert azért van itt ő.¤¤¤Míg anyu öltözik, az apu ideges,¤¤¤hogy olyan lassan készül el, hogy addigra este lesz.¤¤¤¤¤¤¤¤¤Ij jaj, úgy élvezem én a strandot,¤¤¤ottan annyira szép és jó,¤¤¤annyi vicceset látok, hallok,¤¤¤és még Bambi is kapható.¤¤¤La la la la, la la la la,¤¤¤La la la la, la la la.¤¤¤¤¤¤¤¤¤A strandon az is jó, hogy van még sok gyerek,¤¤¤és van homokozó és labdázni lehet.¤¤¤Csak azt nem értem én, sok néni miért visít,¤¤¤ha véletlen egy labda épp egy bácsira ráesik.¤¤¤¤¤¤¤¤¤Ij jaj...¤¤¤¤¤¤¤¤¤De apukámra is én azért ügyelek,¤¤¤és mindig odavisz a lelkiismeret.¤¤¤Ha fekszik a napon és izzad már szegény,¤¤¤kis vödröm vízzel megtöltöm, és rálocsolom mind én.¤¤¤¤¤¤¤¤¤Ij jaj...¤¤¤¤¤¤¤¤¤De este szomorú a hazafelé út,¤¤¤mert otthon az anyu a fürdőkádba dug.¤¤¤Már volt vele ezért már nagyon sok vitám,¤¤¤mert ki hallott még ilyen dolgot – fürdeni strand után?¤¤¤¤¤¤¤¤¤Otthon nem szeretem a strandot,¤¤¤abban semmi se szép, se jó.¤¤¤„Gyorsan mosdani” – mást se hallok,¤¤¤és még Bambi se kapható.¤¤¤Brü-hü-hü</v>
      </c>
      <c r="N86" s="12" t="str">
        <f t="shared" si="86"/>
        <v>   G           G       G         D      D7               D         D            G¤¤¤Ha végre itt a nyár és meleg az idő, az ember strandra jár, mert azért van itt ő¤¤¤    G          G       G7     C         C             G                A            D¤¤¤Míg anyu öltözik  az   apu ideges, hogy olyan lassan készül el, hogy addira este lesz. ¤¤¤¤¤¤¤¤¤           G            C               D                  G¤¤¤Ij jaj úgy élvezem én a strandot, ottan annyira szép és jó¤¤¤      C               Am7           D7            G¤¤¤annyi vicceset látok, hallok és még Bambi is kapható.¤¤¤       Am      D      G               Am      D     G    ¤¤¤La la la la,   L a la la la,   La la la la,   La la la.¤¤¤¤¤¤¤¤¤  G               G       G           D         D7         D     D          G¤¤¤A strandon az is jó, hogy van még sok gyerek és van homokozó és labdázni lehet, ¤¤¤     G             G       G7         C        C             G             A           D¤¤¤Csak azt nem értem én, sok néni miért visít, ha véletlen egy labda épp egy bácsira ráesik¤¤¤¤¤¤¤¤¤Ij jaj¤¤¤¤¤¤¤¤¤G             G   G          D     D7          D    D          G¤¤¤De apukámra is én azért ügyelek és mindig odavisz a lelkiismeret¤¤¤    G         G       G7           C         C             G¤¤¤Ha fekszik a napon és izzad már szegény, kis vödröm vízzel megtöltöm és¤¤¤A                 D¤¤¤rálocsolom mind én¤¤¤¤¤¤¤¤¤Ij jaj¤¤¤¤¤¤¤¤¤    G        G    G        D        D7           D    D         G¤¤¤De este szomorú a hazafelé út, mert otthon az anyu a fürdőkádba dug,¤¤¤    G                G   G7           C        C               G            ¤¤¤Már volt vele ezért már nagyon sok vitám, mert ki hallott még ilyen dolgot,¤¤¤A                D¤¤¤Fürdeni strand után ?¤¤¤¤¤¤¤¤¤       G              C               D                  G                    ¤¤¤Otthon nem szeretem a strandot, abban semmi se szép, se jó.¤¤¤         C                Am7  ¤¤¤"Gyorsan mosdani" mást se hallok¤¤¤       D7            G¤¤¤És még bambi se kapható.  /Brü hü hü/</v>
      </c>
    </row>
    <row r="87" ht="14.25" customHeight="1">
      <c r="A87" s="5" t="s">
        <v>553</v>
      </c>
      <c r="B87" s="9" t="s">
        <v>554</v>
      </c>
      <c r="C87" s="9"/>
      <c r="D87" s="5" t="s">
        <v>555</v>
      </c>
      <c r="E87" s="7" t="s">
        <v>556</v>
      </c>
      <c r="F87" s="8" t="s">
        <v>557</v>
      </c>
      <c r="G87" s="9" t="s">
        <v>303</v>
      </c>
      <c r="H87" s="9" t="str">
        <f t="shared" si="2"/>
        <v>:)</v>
      </c>
      <c r="I87" s="10" t="b">
        <v>0</v>
      </c>
      <c r="J87" s="14" t="s">
        <v>558</v>
      </c>
      <c r="K87" s="14" t="s">
        <v>559</v>
      </c>
      <c r="L87" s="12" t="b">
        <v>0</v>
      </c>
      <c r="M87" s="12" t="str">
        <f t="shared" ref="M87:N87" si="87">SUBSTITUTE(SUBSTITUTE(E87,CHAR(13)&amp;CHAR(10),"¤¤¤"),CHAR(10),"¤¤¤")</f>
        <v>Iszom a bort, ölelem a babámat¤¤¤úgysem érem keresztül a hazámat¤¤¤úgysem érem keresztül a világot¤¤¤elengedem most már nem őrzöm a lángot¤¤¤¤¤¤¤¤¤Csak annyit még, neked s nekem elég¤¤¤világítsa be az erdő közepét¤¤¤arcodat láthassam, ha leszáll az este¤¤¤s kezed teszed kezembe¤¤¤¤¤¤¤¤¤Iszom a bort, ölelem a babámat¤¤¤úgysem érem keresztül a hazámat¤¤¤úgysem érem keresztül az erdő felett a csillagos eget¤¤¤csak ebbe a kis gyertyába lehozni tudom neked</v>
      </c>
      <c r="N87" s="12" t="str">
        <f t="shared" si="87"/>
        <v>Am             Dm        G¤¤¤Iszom a bort, ölelem a babámat¤¤¤Am             Dm          G¤¤¤úgysem érem keresztül a hazámat¤¤¤C              Dm         Am¤¤¤úgysem érem keresztül a világot¤¤¤G                  G¤¤¤elengedem most már nem őrzöm a lángot¤¤¤¤¤¤ ¤¤¤Am                        Dm   G¤¤¤csak annyit még, neked s nekem elég¤¤¤Am              Dm       G¤¤¤világítsa be az erdő közepét¤¤¤C                     Dm         Am¤¤¤arcodat láthassam, ha leszáll az este¤¤¤  G¤¤¤s kezed teszed kezembe¤¤¤¤¤¤ ¤¤¤Am              Dm       G¤¤¤iszom a bort, ölelem a babámat¤¤¤Am                Dm       G¤¤¤úgysem érem keresztül a hazámat¤¤¤C                 Dm      Am           G¤¤¤úgysem érem keresztül az erdő felett a csillagos eget¤¤¤     G                    Am      Dm    G¤¤¤csak ebbe a kis gyertyába lehozni tudom neked¤¤¤¤¤¤ ¤¤¤ Am   Dm    Gadd11¤¤¤Náj - ná - náj</v>
      </c>
    </row>
    <row r="88" ht="14.25" customHeight="1">
      <c r="A88" s="5" t="s">
        <v>560</v>
      </c>
      <c r="B88" s="5" t="s">
        <v>561</v>
      </c>
      <c r="C88" s="5" t="s">
        <v>140</v>
      </c>
      <c r="D88" s="9" t="s">
        <v>562</v>
      </c>
      <c r="E88" s="7" t="s">
        <v>563</v>
      </c>
      <c r="F88" s="17" t="s">
        <v>564</v>
      </c>
      <c r="G88" s="9" t="s">
        <v>303</v>
      </c>
      <c r="H88" s="9" t="str">
        <f t="shared" si="2"/>
        <v>:)</v>
      </c>
      <c r="I88" s="10" t="b">
        <v>0</v>
      </c>
      <c r="J88" s="14" t="s">
        <v>565</v>
      </c>
      <c r="K88" s="14" t="s">
        <v>566</v>
      </c>
      <c r="L88" s="12" t="b">
        <v>0</v>
      </c>
      <c r="M88" s="12" t="str">
        <f t="shared" ref="M88:N88" si="88">SUBSTITUTE(SUBSTITUTE(E88,CHAR(13)&amp;CHAR(10),"¤¤¤"),CHAR(10),"¤¤¤")</f>
        <v>Egy napon mikor Micimackónak semmi dolga nem akadt¤¤¤Eszébe jutott, hogy tenni kéne valami nagyon fontosat¤¤¤Elment tehát Malackához, hogy meglesse, mit csinál¤¤¤De Malackánál éppen akkor senkit sem talált¤¤¤¤¤¤Így hát elindult hazafelé miközben sűrűn hullt a hó¤¤¤S arra gondolt, hogy otthon talán akad egy kis ennivaló¤¤¤Hogy kimelegedjék ugrándozott és jó nagyokat lépett¤¤¤S a hidegre való tekintettel énekelni kezdett:¤¤¤¤¤¤Minél inkább havazik, annál inkább hull a hó¤¤¤Minél inkább hull a hó, annál inkább havazik¤¤¤Hull a hó és hózik, Micimackó fázik¤¤¤Hull a hó és hózik, Micimackó fázik</v>
      </c>
      <c r="N88" s="12" t="str">
        <f t="shared" si="88"/>
        <v>C                Em¤¤¤Egy napon, mikor Micimackónak¤¤¤F           G¤¤¤Semmi dolga nem akadt,¤¤¤C                   Em¤¤¤Eszébe jutott, hogy tenni kéne¤¤¤F             G¤¤¤Valami nagyon fontosat.¤¤¤Am           Em¤¤¤Elment tehát Malackához,¤¤¤F              C¤¤¤Hogy meglesse, mit csinál.¤¤¤   Am         F¤¤¤De Malackánál éppen akkor¤¤¤D7           G¤¤¤Senkit nem talált.¤¤¤ ¤¤¤¤¤¤¤¤¤        C        Em¤¤¤Így hát elindult hazafelé,¤¤¤  F            G¤¤¤Miközben sűrűn hullt a hó.¤¤¤C             Em¤¤¤Arra gondolt, otthon talán¤¤¤F            G¤¤¤Akad egy kis ennivaló.¤¤¤Am                Em¤¤¤Hogy kimelegedjék ugrándozott¤¤¤  F           C¤¤¤S jó nagyokat lépett¤¤¤    Am           F¤¤¤S a hidegre való tekintettel¤¤¤D7       G¤¤¤Énekelni kezdett.¤¤¤ ¤¤¤¤¤¤¤¤¤¤¤¤C            F¤¤¤Minél inkább havazik,¤¤¤G            C¤¤¤Annál inkább hull a hó.¤¤¤C            F¤¤¤Minél inkább hull a hó,¤¤¤G            C¤¤¤Annál inkább havazik.¤¤¤F            C¤¤¤Hull a hó és hózik-zik-zik,¤¤¤G           C¤¤¤  Micimackó fázik-zik-zik,¤¤¤F            C¤¤¤Hull a hó és hózik-zik-zik,¤¤¤G           C¤¤¤  Micimackó fázik.</v>
      </c>
    </row>
    <row r="89" ht="14.25" customHeight="1">
      <c r="A89" s="5" t="s">
        <v>560</v>
      </c>
      <c r="B89" s="5" t="s">
        <v>561</v>
      </c>
      <c r="C89" s="20" t="s">
        <v>146</v>
      </c>
      <c r="D89" s="9" t="s">
        <v>562</v>
      </c>
      <c r="E89" s="7" t="s">
        <v>567</v>
      </c>
      <c r="F89" s="17" t="s">
        <v>568</v>
      </c>
      <c r="G89" s="9" t="s">
        <v>303</v>
      </c>
      <c r="H89" s="9" t="str">
        <f t="shared" si="2"/>
        <v>:)</v>
      </c>
      <c r="I89" s="10" t="b">
        <v>0</v>
      </c>
      <c r="J89" s="14" t="s">
        <v>565</v>
      </c>
      <c r="K89" s="14" t="s">
        <v>566</v>
      </c>
      <c r="L89" s="16" t="b">
        <v>1</v>
      </c>
      <c r="M89" s="12" t="str">
        <f t="shared" ref="M89:N89" si="89">SUBSTITUTE(SUBSTITUTE(E89,CHAR(13)&amp;CHAR(10),"¤¤¤"),CHAR(10),"¤¤¤")</f>
        <v>Ismert erdei körökben az az általános nézet¤¤¤Hogy Micimackó, mint minden medve szereti a mézet¤¤¤És ez nemcsak afféle szerény vélemény¤¤¤Határozottan állítom ez tény, tény, tény¤¤¤¤¤¤Ezért mikor hideg van, és sűrűn hull a fehér hó¤¤¤Kell hogy legyen az almáriumban eltéve ennivaló¤¤¤Így aztán ha télidőben Micimackó megéhezik¤¤¤Megkóstol egy csupor mézet alaposan, fenékig¤¤¤¤¤¤Micimackó a barátom és gyakran elbeszélgetünk¤¤¤Azokról a dolgokról miket mind a ketten ismerünk¤¤¤És tanultunk egy verset is, és most már kívülről tudom¤¤¤S ha hideg van és hull a hó, én mindig ezt dúdolgatom</v>
      </c>
      <c r="N89" s="12" t="str">
        <f t="shared" si="89"/>
        <v>C            Em¤¤¤Ismert erdei körökben¤¤¤      F         G¤¤¤Az az általános nézet,¤¤¤     C               Em¤¤¤Hogy Micimackó, mint minden medve,¤¤¤F         G¤¤¤Szereti a mézet.¤¤¤Am             Em¤¤¤És ez nem csak afféle¤¤¤F           C¤¤¤Szerény vélemény,¤¤¤Am           F¤¤¤Határozottan állítom, hogy¤¤¤D7          G¤¤¤Tény, tény, tény.¤¤¤¤¤¤¤¤¤¤¤¤C            Em¤¤¤Ezért, mikor hideg van¤¤¤   F            G¤¤¤És sűrűn hull a fehér hó,¤¤¤C                    Em¤¤¤Kell, hogy legyen az almáriumban¤¤¤F        G¤¤¤  Eltéve ennivaló.¤¤¤Am            Em¤¤¤Így aztán, ha délidőben¤¤¤F            C¤¤¤Micimackó megéhezik,¤¤¤Am            F¤¤¤Megkóstol egy csupor mézet¤¤¤D7        G¤¤¤Alaposan, fenékig.¤¤¤ ¤¤¤¤¤¤¤¤¤C            F¤¤¤Minél inkább havazik,¤¤¤G            C¤¤¤Annál inkább hull a hó.¤¤¤C            F¤¤¤Minél inkább hull a hó,¤¤¤G            C¤¤¤Annál inkább havazik.¤¤¤F            C¤¤¤Hull a hó és hózik-zik-zik,¤¤¤G           C¤¤¤  Micimackó fázik-zik-zik,¤¤¤F            C¤¤¤Hull a hó és hózik-zik-zik,¤¤¤G           C¤¤¤  Micimackó fázik.¤¤¤ ¤¤¤¤¤¤¤¤¤¤¤¤C           Em¤¤¤Micimackó a barátom,¤¤¤   F           G¤¤¤És gyakran elbeszélgetünk¤¤¤C         Em¤¤¤Azokról a dolgokról,¤¤¤    F             G¤¤¤Mit mind a ketten ismerünk.¤¤¤   Am            Em¤¤¤És tanultunk egy verset is,¤¤¤   F             C¤¤¤És most már kívülről tudom.¤¤¤   Am           F¤¤¤Ha hideg van és hull a hó,¤¤¤   D7           G¤¤¤Én mindig ezt dúdolgatom:¤¤¤ ¤¤¤¤¤¤¤¤¤C            F¤¤¤Minél inkább havazik,¤¤¤G            C¤¤¤Annál inkább hull a hó.¤¤¤C            F¤¤¤Minél inkább hull a hó,¤¤¤G            C¤¤¤Annál inkább havazik.¤¤¤F            C¤¤¤Hull a hó és hózik-zik-zik,¤¤¤G           C¤¤¤  Micimackó fázik-zik-zik,¤¤¤F            C¤¤¤Hull a hó és hózik-zik-zik,¤¤¤G           C¤¤¤  Micimackó fázik.</v>
      </c>
    </row>
    <row r="90" ht="14.25" customHeight="1">
      <c r="A90" s="5" t="s">
        <v>569</v>
      </c>
      <c r="B90" s="5" t="s">
        <v>570</v>
      </c>
      <c r="C90" s="5"/>
      <c r="D90" s="5" t="s">
        <v>571</v>
      </c>
      <c r="E90" s="7" t="s">
        <v>572</v>
      </c>
      <c r="F90" s="8" t="s">
        <v>573</v>
      </c>
      <c r="G90" s="9" t="s">
        <v>303</v>
      </c>
      <c r="H90" s="9" t="str">
        <f t="shared" si="2"/>
        <v>:)</v>
      </c>
      <c r="I90" s="10" t="b">
        <v>0</v>
      </c>
      <c r="J90" s="14" t="s">
        <v>574</v>
      </c>
      <c r="K90" s="14" t="s">
        <v>575</v>
      </c>
      <c r="L90" s="12" t="b">
        <v>0</v>
      </c>
      <c r="M90" s="12" t="str">
        <f t="shared" ref="M90:N90" si="90">SUBSTITUTE(SUBSTITUTE(E90,CHAR(13)&amp;CHAR(10),"¤¤¤"),CHAR(10),"¤¤¤")</f>
        <v>Hallom létezett egykor egy titkos akkord,¤¤¤Amit Dávid játszott és az Úr kedvére volt¤¤¤S bár téged nem érdekel, elmondom újra.¤¤¤Az ötös követte a négyeset,¤¤¤Egy moll, egy dúr, s máris megszületett¤¤¤S a király zavarban súgta: Halleluja¤¤¤Halleluja, Halleluja, Halleluja, Halleluja.¤¤¤¤¤¤Bizonyság kellett, bár volt hited,¤¤¤A háztetőn állt, s hosszan nézhetted,¤¤¤A hold fényében fürdött, kivirulva.¤¤¤És megbűvölt, és levágta hajad,¤¤¤Leláncolt, széttörte trónodat,¤¤¤És ajkadról ellopta végleg: Halleluja.¤¤¤Halleluja, Halleluja, Halleluja, Halleluja.¤¤¤¤¤¤Tudod, jártam már régen itt,¤¤¤Ismerem szobádnak sarkait,¤¤¤Magányon át vitt Hozzád a véletlen útja.¤¤¤A díszkapun láttam a címeredet,¤¤¤De a szerelem nem dicső fáklyásmenet,¤¤¤Csak egy fázós, kicsit fáradt: Halleluja.¤¤¤Halleluja, Halleluja, Halleluja, Halleluja.¤¤¤¤¤¤És volt idő, hogy elmondtad még,¤¤¤Hogy ott, belül milyen a helyzet épp,¤¤¤De ezt már sose hallom tőled újra.¤¤¤Pedig úgy költöztem én beléd,¤¤¤Hogy galambot hoztam, hogy : Nézd, de szép.¤¤¤És együtt lélegeztük: Halleluja.¤¤¤Halleluja, Halleluja, Halleluja, Halleluja.¤¤¤¤¤¤Mondod, a nevet csak bitorlom,¤¤¤S én azt a nevet még csak nem is tudom,¤¤¤De mit számít neked, ha bárki tudja!?¤¤¤Mert minden szóban fény ragyog,¤¤¤És mindegy melyiket hallgatod,¤¤¤Hogy Szent, vagy összetört a Halleluja.¤¤¤Halleluja, Halleluja, Halleluja, Halleluja.¤¤¤¤¤¤Én próbáltam, hát ennyi telt,¤¤¤Kezemre érintés nem felelt,¤¤¤Igazat mondok, bármily szép, vagy csúnya¤¤¤S bár meglehet, hogy tévedek,¤¤¤A dal ura elé úgy léphetek,¤¤¤Hogy nyelvemen nincsen más, mint: Halleluja.¤¤¤Halleluja, Halleluja, Halleluja, Halleluja.¤¤¤Halleluja, Halleluja, Halleluja, Halleluja.¤¤¤Halleluja, Halleluja, Halleluja, Halleluja.</v>
      </c>
      <c r="N90" s="12" t="str">
        <f t="shared" si="90"/>
        <v>C                   Am¤¤¤Hallom létezett egykor egy titkos akkord,¤¤¤     C                       Am¤¤¤Amit Dávid játszott és az Úr kedvére volt¤¤¤      F                  G        C    G¤¤¤S bár téged nem érdekel, elmondom újra.¤¤¤   C              F     G¤¤¤Az ötös követte a négyeset,¤¤¤    Am                     F¤¤¤Egy moll, egy dúr, s máris megszületett¤¤¤    G               E7          Am¤¤¤S a király zavarban súgta: Halleluja¤¤¤     F          Am         F          C G C G¤¤¤Halleluja, Halleluja, Halleluja, Halleluja.¤¤¤¤¤¤¤¤¤C                      Am¤¤¤Bizonyság kellett, bár volt hited,¤¤¤  C                        Am¤¤¤A háztetőn állt, s hosszan nézhetted,¤¤¤  F             G        C      G¤¤¤A hold fényében fürdött, kivirulva.¤¤¤   C               F        G¤¤¤És megbűvölt, és levágta hajad,¤¤¤Am                   F¤¤¤Leláncolt, széttörte trónodat,¤¤¤   G                E7           Am¤¤¤És ajkadról ellopta végleg: Halleluja.¤¤¤     F          Am         F          C G C G¤¤¤Halleluja, Halleluja, Halleluja, Halleluja.¤¤¤¤¤¤¤¤¤C                 Am¤¤¤Tudod, jártam már régen itt,¤¤¤C                 Am¤¤¤Ismerem szobádnak sarkait,¤¤¤F           G             C        G¤¤¤Magányon át vitt Hozzád a véletlen útja.¤¤¤  C                  F     G¤¤¤A díszkapun láttam a címeredet,¤¤¤     Am                 F¤¤¤De a szerelem nem dicső fáklyásmenet,¤¤¤         G             E7           Am¤¤¤Csak egy fázós, kicsit fáradt: Halleluja.¤¤¤     F          Am         F          C G C G¤¤¤Halleluja, Halleluja, Halleluja, Halleluja.¤¤¤¤¤¤¤¤¤C              Am¤¤¤És volt idő, hogy elmondtad még,¤¤¤     C                   Am¤¤¤Hogy ott, belül milyen a helyzet épp,¤¤¤   F            G      C     G¤¤¤De ezt már sose hallom tőled újra.¤¤¤      C             F  G¤¤¤Pedig úgy költöztem én beléd,¤¤¤     Am                      F¤¤¤Hogy galambot hoztam, hogy : Nézd, de szép.¤¤¤   G      E7               Am¤¤¤És együtt lélegeztük: Halleluja.¤¤¤     F           Am        F          C GC G¤¤¤Halleluja, Halleluja, Halleluja, Halleluja.¤¤¤¤¤¤¤¤¤C                    Am¤¤¤Mondod, a nevet csak bitorlom,¤¤¤  C                       Am¤¤¤S én azt a nevet még csak nem is tudom,¤¤¤   F          G         C     G¤¤¤De mit számít neked, ha bárki tudja!?¤¤¤     C             F    G ¤¤¤Mert minden szóban fény ragyog,¤¤¤   Am               F¤¤¤És mindegy melyiket hallgatod,¤¤¤     G                E7          Am¤¤¤Hogy Szent, vagy összetört a Halleluja.¤¤¤     F           Am        F          C GC G¤¤¤Halleluja, Halleluja, Halleluja, Halleluja..¤¤¤¤¤¤¤¤¤   C              Am¤¤¤Én próbáltam, hát ennyi telt,¤¤¤C               Am¤¤¤Kezemre érintés nem felelt,¤¤¤F              G                  C     G¤¤¤Igazat mondok, bármily szép, vagy csúnya¤¤¤  C                  F   G¤¤¤S bár meglehet, hogy tévedek,¤¤¤  Am              F¤¤¤A dal ura elé úgy léphetek,¤¤¤     G                 E7              Am¤¤¤Hogy nyelvemen nincsen más, mint: Halleluja.¤¤¤¤¤¤¤¤¤     G                 E7              Am¤¤¤Hogy nyelvemen nincsen más, mint: Halleluja.¤¤¤     G                 E7              Am¤¤¤Hogy nyelvemen nincsen más, mint: Halleluja.¤¤¤     G                 E7              Am¤¤¤Hogy nyelvemen nincsen más, mint: Halleluja.¤¤¤</v>
      </c>
    </row>
    <row r="91" ht="14.25" customHeight="1">
      <c r="A91" s="5" t="s">
        <v>576</v>
      </c>
      <c r="B91" s="5" t="s">
        <v>577</v>
      </c>
      <c r="C91" s="5"/>
      <c r="D91" s="9" t="s">
        <v>578</v>
      </c>
      <c r="E91" s="7" t="s">
        <v>579</v>
      </c>
      <c r="F91" s="8" t="s">
        <v>580</v>
      </c>
      <c r="G91" s="9" t="s">
        <v>303</v>
      </c>
      <c r="H91" s="9" t="str">
        <f t="shared" si="2"/>
        <v>:)</v>
      </c>
      <c r="I91" s="10" t="b">
        <v>0</v>
      </c>
      <c r="J91" s="14" t="s">
        <v>581</v>
      </c>
      <c r="K91" s="14" t="s">
        <v>581</v>
      </c>
      <c r="L91" s="12" t="b">
        <v>0</v>
      </c>
      <c r="M91" s="12" t="str">
        <f t="shared" ref="M91:N91" si="91">SUBSTITUTE(SUBSTITUTE(E91,CHAR(13)&amp;CHAR(10),"¤¤¤"),CHAR(10),"¤¤¤")</f>
        <v>Van, akit nem várnak, csak érkezik¤¤¤Van, aki azért van, mert elhiszik¤¤¤Van, aki feltámad, ha kivárja¤¤¤S van, aki egyszerűen születik a világra¤¤¤¤¤¤Refr.: Mindenki másképp csinálja¤¤¤Mindenki másképp csinálja¤¤¤Mindenki másképp csinálja¤¤¤Mindenki másképp csinálja¤¤¤¤¤¤Van, aki megmondja, hogy mit szabad¤¤¤Van, aki nem teszi, amit nem szabad¤¤¤Van, aki nem tudja, hogy nem szabad¤¤¤S olyan is van, akiről nem értem, hogy mért szabad?¤¤¤¤¤¤Refr.¤¤¤¤¤¤Van, aki imádja és elteszi¤¤¤Van, aki örökli és elveri¤¤¤Van, aki gyűjtöget, van, aki megnyeri¤¤¤Van, aki hamisítja, s van aki csak felveszi¤¤¤¤¤¤Refr.¤¤¤¤¤¤Van, aki hátulról tör előre¤¤¤Van, aki vár, míg elfogynak előle¤¤¤Van, aki tüntet és van, aki kitüntet¤¤¤Van, aki feltűnik s a talapzatra felülhet¤¤¤¤¤¤Refr.¤¤¤¤¤¤Van, aki virággal és gyengéden¤¤¤Van, aki rohammal és keményen¤¤¤Van, aki csellel, van, aki csalással¤¤¤Van, aki esküvel és akad, aki lakással¤¤¤¤¤¤Refr.¤¤¤¤¤¤Van, aki kivetkőzik magából¤¤¤Van, aki levetkőzik magától¤¤¤Van, aki kénytelen, van, aki képtelen¤¤¤Van, akit ösztön hajt és van, akit az értelem¤¤¤¤¤¤Refr.¤¤¤¤¤¤Van, aki felír és van, akit leírnak¤¤¤Van, akit meghívnak és akit behívnak¤¤¤Van, akit fogadnak s van, aki nem fogad¤¤¤Van, akit felmentenek, s akad, aki ott marad¤¤¤¤¤¤Refr.¤¤¤¤¤¤Van, aki ihletből, van, aki hangokból¤¤¤Van, aki magától, van, aki másoktól¤¤¤Van, aki eljátssza, van, aki énekli¤¤¤Van, aki megveti és akad, aki élvezi, hogy¤¤¤¤¤¤Refr. 2x</v>
      </c>
      <c r="N91" s="12" t="str">
        <f t="shared" si="91"/>
        <v>G¤¤¤Van akit nem várnak csak érkezik,¤¤¤        Am¤¤¤Van aki azért van, mert elhiszik,¤¤¤        Am¤¤¤Van aki feltámad, ha kivárja,¤¤¤          Hm         H7          Em¤¤¤S van aki egyszerűen születik a világra.¤¤¤¤¤¤¤¤¤Am       D       G     Em¤¤¤Mindenki másképp csinálja.¤¤¤¤¤¤¤¤¤        G¤¤¤Van aki megmondja, hogy mit szabad,¤¤¤        Am¤¤¤Van aki nem teszi, amit nem szabad,¤¤¤        Am¤¤¤Van aki nem tudja, hogy nem szabad,¤¤¤           Hm          H7              Em¤¤¤S olyan is van, akiről nem értem, hogy miért szabad?¤¤¤¤¤¤¤¤¤Am       D       G     Em¤¤¤Mindenki másképp csinálja.¤¤¤¤¤¤¤¤¤        G¤¤¤Van aki imádja és elteszi,¤¤¤        Am¤¤¤Van aki örökli és elveri,¤¤¤        Am¤¤¤Van aki gyűjtöget, van aki megnyeri,¤¤¤        Hm           H7           Em¤¤¤Van aki hamisítja, s van aki csak felveszi.¤¤¤¤¤¤¤¤¤Am       D       G     Em¤¤¤Mindenki másképp csinálja.¤¤¤¤¤¤¤¤¤        G¤¤¤Van aki hátulról tör előre,¤¤¤        Am¤¤¤Van aki vár, míg elfogynak előle,¤¤¤        Am¤¤¤Van aki tüntet és van aki kitüntet,¤¤¤        Hm           H7         Em¤¤¤Van aki feltűnik s a talapzatra felülhet.¤¤¤¤¤¤¤¤¤Am       D       G     Em¤¤¤Mindenki másképp csinálja.¤¤¤¤¤¤¤¤¤        G¤¤¤Van aki virággal és gyengéden,¤¤¤        Am¤¤¤Van aki rohammal és keményen,¤¤¤        Am¤¤¤Van aki csellel, van aki csalással,¤¤¤        Hm          H7       Em¤¤¤Van aki esküvel, és akad aki lakással.¤¤¤¤¤¤¤¤¤Am       D       G     Em¤¤¤Mindenki másképp csinálja.¤¤¤¤¤¤¤¤¤        G¤¤¤Van aki kivetkőzik magából,¤¤¤        Am¤¤¤Van aki levetkőzik magától,¤¤¤        Am¤¤¤Van aki kénytelen, van aki képtelen,¤¤¤         Hm             H7          Em¤¤¤Van akit ösztön hajt és van akit az értelem.¤¤¤¤¤¤¤¤¤Am       D       G     Em¤¤¤Mindenki másképp csinálja.¤¤¤¤¤¤¤¤¤        G¤¤¤Van aki felír, és van akit leírnak,¤¤¤         Am¤¤¤Van akit meghívnak, és akit behívnak,¤¤¤         Am¤¤¤Van akit fogadnak, s van aki nem fogad,¤¤¤         Hm             H7       Em¤¤¤Van akit felmentenek, s akad aki ott marad.¤¤¤¤¤¤¤¤¤Am       D       G     Em¤¤¤Mindenki másképp csinálja.¤¤¤¤¤¤¤¤¤        G¤¤¤Van aki ihletből, van aki hangokból,¤¤¤        Am¤¤¤Van aki magától, van aki másoktól,¤¤¤        Am¤¤¤Van aki eljátssza, van aki énekli,¤¤¤        Hm          H7       Em¤¤¤Van aki megveti, és akad aki élvezi.¤¤¤¤¤¤¤¤¤Am       D       G     Em¤¤¤Mindenki másképp csinálja.¤¤¤</v>
      </c>
    </row>
    <row r="92" ht="14.25" customHeight="1">
      <c r="A92" s="5" t="s">
        <v>582</v>
      </c>
      <c r="B92" s="9" t="s">
        <v>583</v>
      </c>
      <c r="C92" s="9"/>
      <c r="D92" s="9" t="s">
        <v>578</v>
      </c>
      <c r="E92" s="13" t="s">
        <v>584</v>
      </c>
      <c r="F92" s="8" t="s">
        <v>585</v>
      </c>
      <c r="G92" s="9" t="s">
        <v>303</v>
      </c>
      <c r="H92" s="9" t="str">
        <f t="shared" si="2"/>
        <v>:)</v>
      </c>
      <c r="I92" s="10" t="b">
        <v>0</v>
      </c>
      <c r="J92" s="14" t="s">
        <v>586</v>
      </c>
      <c r="K92" s="14" t="s">
        <v>587</v>
      </c>
      <c r="L92" s="12" t="b">
        <v>0</v>
      </c>
      <c r="M92" s="12" t="str">
        <f t="shared" ref="M92:N92" si="92">SUBSTITUTE(SUBSTITUTE(E92,CHAR(13)&amp;CHAR(10),"¤¤¤"),CHAR(10),"¤¤¤")</f>
        <v>Hé, te aki az utcán újságot árulsz,¤¤¤És ötkor kelsz, zötyögsz villamoson,¤¤¤Éjjel tanulsz és fáj a szemed,¤¤¤S a fáradtságtól a könnyed kicsordul!¤¤¤Adj egy percet nekem az életedből!¤¤¤¤¤¤Hé, te aki nappal a dolgodat végzed,¤¤¤Géped vezeted és hajtod magad,¤¤¤És embert gyógyítasz és gyereket tanítsz,¤¤¤És este fáradtan várod az álmodat!¤¤¤Te is adj egy percet az életedből!¤¤¤¤¤¤Vártam rá, hogy elmondjam, hogy elénekeljem,¤¤¤Hogy tudd, hogy érezd, hogy elhidd nekem,¤¤¤Hogy neked szól a gitár, neked zörög a dob,¤¤¤Neked gyúlnak a fények,¤¤¤¤¤¤És csak neked írom a dalt, neked énekelek¤¤¤Neked írom a dalt, neked énekelek¤¤¤¤¤¤Asszony, te aki életet adtál kezemnek,¤¤¤Hogy neked is írjon egy dalt,¤¤¤Most ülj le szépen, tedd öledbe kezed,¤¤¤Hunyd le a szemed és csendben figyelj rám,¤¤¤Még egy percet kérek az életedből!¤¤¤¤¤¤Lány, és most te jössz a sorban, kinek tudnia kell,¤¤¤Hogy rád is vár még egy dal,¤¤¤Ó, nem ez a dal, egy sokkal szebb, ami csak a tiéd,¤¤¤Most figyelj rám¤¤¤Adj egy percet nekem az életedből!¤¤¤</v>
      </c>
      <c r="N92" s="12" t="str">
        <f t="shared" si="92"/>
        <v>C F C                          F¤¤¤Hé, te, aki az utcán újságot árulsz¤¤¤C                                   F¤¤¤És ötkor kelsz, zötyögsz villamoson, és¤¤¤C                          F¤¤¤Éjjel tanulsz és fáj a szemed,¤¤¤      C                     F    G¤¤¤S a fáradtságtól a könnyed kicsordul,¤¤¤G                             C¤¤¤Adj egy percet nekem az életedbõl!¤¤¤¤¤¤¤¤¤C F C                          F¤¤¤Hé, te, aki nappal a dolgodat végzed,¤¤¤C                         F¤¤¤Géped vezeted s hajtod magad¤¤¤C                          F¤¤¤S embert gyógyítasz s gyereket tanítsz¤¤¤      C                   F   G¤¤¤S este fáradtan várod az álmodat,¤¤¤G                             C¤¤¤Te is adj egy percet az életedbõl!¤¤¤ ¤¤¤¤¤¤C               F¤¤¤Vártam rá, hogy elmondjam,¤¤¤F¤¤¤Hogy elénekeljem, hogy tudd, hogy érezd,¤¤¤F¤¤¤Hogy elhidd nekem, hogy neked szól a gitár,¤¤¤F¤¤¤Neked zörög a dob, neked gyúlnak a fények¤¤¤                      C           F    G¤¤¤És csak neked írom a dalt, neked énekelek,¤¤¤       F      C          F      G¤¤¤Neked írom a dalt, neked énekelek, óóóó¤¤¤ ¤¤¤¤¤¤C F C                          F¤¤¤Asszony, te, aki életet adtál kezembe,¤¤¤C                         F¤¤¤Hogy neked is írjon egy dalt,¤¤¤C                          F¤¤¤Most ülj be szépen, tedd öledbe kezed,és¤¤¤      C                   F   G¤¤¤Hunyd be a szemed és csendben figyelj rám,¤¤¤G                             C¤¤¤Még egy percet kérek az életedből!¤¤¤ ¤¤¤¤¤¤C               F¤¤¤Vártam rá, hogy elmondjam,¤¤¤F¤¤¤Hogy elénekeljem, hogy tudd, hogy érezd,¤¤¤F¤¤¤Hogy elhidd nekem, hogy neked szól a gitár,¤¤¤F¤¤¤Neked zörög a dob, neked gyúlnak a fények¤¤¤                      C           F    G¤¤¤És csak neked írom a dalt, neked énekelek,¤¤¤       F      C          F      G¤¤¤Neked írom a dalt, neked énekelek, óóóó¤¤¤ ¤¤¤¤¤¤C F C                          F¤¤¤Lány,és most te jössz a sorban, kinek tudnia kell,¤¤¤C                         F¤¤¤Hogy rád is vár még egy dal,¤¤¤C                       F¤¤¤Ó de nem ez a dal, egy sokkal szebb,¤¤¤      C                   F        G¤¤¤Ami csak a tiéd, oh, most figyelj rám,oh¤¤¤G                             C¤¤¤Adj egy percet nekem az életedbõl!¤¤¤ ¤¤¤¤¤¤C               F¤¤¤Vártam rá, hogy elmondjam,¤¤¤F¤¤¤Hogy elénekeljem, hogy tudd, hogy érezd,¤¤¤F¤¤¤Hogy elhidd nekem, hogy neked szól a gitár,¤¤¤F¤¤¤Neked zörög a dob, neked gyúlnak a fények¤¤¤                      C           F    G¤¤¤És csak neked írom a dalt, neked énekelek,¤¤¤       F      C          F      G¤¤¤Neked írom a dalt, neked énekelek, óóóó</v>
      </c>
    </row>
    <row r="93" ht="14.25" customHeight="1">
      <c r="A93" s="5" t="s">
        <v>588</v>
      </c>
      <c r="B93" s="9" t="s">
        <v>589</v>
      </c>
      <c r="C93" s="9"/>
      <c r="D93" s="9" t="s">
        <v>590</v>
      </c>
      <c r="E93" s="7" t="s">
        <v>591</v>
      </c>
      <c r="F93" s="17" t="s">
        <v>592</v>
      </c>
      <c r="G93" s="9" t="s">
        <v>303</v>
      </c>
      <c r="H93" s="9" t="str">
        <f t="shared" si="2"/>
        <v>:)</v>
      </c>
      <c r="I93" s="10" t="b">
        <v>0</v>
      </c>
      <c r="J93" s="14" t="s">
        <v>593</v>
      </c>
      <c r="K93" s="14" t="s">
        <v>594</v>
      </c>
      <c r="L93" s="12" t="b">
        <v>0</v>
      </c>
      <c r="M93" s="12" t="str">
        <f t="shared" ref="M93:N93" si="93">SUBSTITUTE(SUBSTITUTE(E93,CHAR(13)&amp;CHAR(10),"¤¤¤"),CHAR(10),"¤¤¤")</f>
        <v>Madarak jönnek, madarak jönnek, ¤¤¤halálesőt permeteznek¤¤¤Madarak jönnek, madarak jönnek, ¤¤¤fekete könnyel megvéreznek¤¤¤¤¤¤Valaki mondja meg milyen az élet, valaki mondja meg miért ilyen¤¤¤Valaki mondja meg miért szép az élet, valaki mondja meg miért nem¤¤¤Valaki mondja meg miért jó az ember, valaki mondja meg miért nem¤¤¤Valaki mondja meg miért lesz gonosszá, valaki mondja meg miért nem¤¤¤¤¤¤Madarak jönnek...¤¤¤¤¤¤¤¤¤Valaki mondja meg kinek kell hinnem, valaki mondja meg kinek nem¤¤¤Valaki mondja meg ki hova érhet, s milyen az íze az élet vizének¤¤¤Valaki mondja meg, a hosszú évek miért tűnnek úgy, mint egy pillanat¤¤¤Valaki mondja meg mi az, hogy elmúlt, valaki mondja meg hol maradt¤¤¤¤¤¤Madarak jönnek...¤¤¤¤¤¤¤¤¤Valaki mondja meg, hogyan kell élni, apám azt mondta ne bánts mást¤¤¤Valaki látta, hogy bántottalak már, valaki látta, hogy bántottál¤¤¤Valaki mondja meg, miért vagyunk itt, anyám azt mondta, hogy boldog légy¤¤¤De anyám azt nem mondta, miért nem e földön, anyám nem mondta, mondd miért¤¤¤¤¤¤Madarak jönnek...</v>
      </c>
      <c r="N93" s="12" t="str">
        <f t="shared" si="93"/>
        <v>C               Em  ¤¤¤Madarak jönnek, madarak jönnek,  ¤¤¤F               G  ¤¤¤halálesőt permeteznek  ¤¤¤C               Em  ¤¤¤Madarak jönnek, madarak jönnek,  ¤¤¤F               G  ¤¤¤fekete könnyel megvéreznek  ¤¤¤¤¤¤¤¤¤C               C  ¤¤¤Valaki mondja meg milyen az élet,  ¤¤¤F               C  ¤¤¤valaki mondja meg miért ilyen  ¤¤¤C               C  ¤¤¤Valaki mondja meg miért szép az élet,  ¤¤¤F               C  ¤¤¤valaki mondja meg miért nem  ¤¤¤¤¤¤¤¤¤C               C  ¤¤¤Valaki mondja meg miért jó az ember,  ¤¤¤F        E        Am  ¤¤¤valaki mondja meg miért nem  ¤¤¤F               G  ¤¤¤Valaki mondja meg miért lesz gonosszá,  ¤¤¤F               C  ¤¤¤valaki mondja meg miért nem  ¤¤¤¤¤¤¤¤¤C               Em  ¤¤¤Madarak jönnek, madarak jönnek,  ¤¤¤F               G  ¤¤¤halálesőt permeteznek  ¤¤¤C               Em  ¤¤¤Madarak jönnek, madarak jönnek,  ¤¤¤F               G  ¤¤¤fekete könnyel megvéreznek  ¤¤¤¤¤¤¤¤¤C               C  ¤¤¤Valaki mondja meg kinek kell hinnem,  ¤¤¤F               C  ¤¤¤valaki mondja meg kinek nem  ¤¤¤C               C  ¤¤¤Valaki mondja meg ki hova érhet,  ¤¤¤F               C  ¤¤¤s milyen az íze az élet vizének  ¤¤¤¤¤¤¤¤¤C               C  ¤¤¤Valaki mondja meg, a hosszú évek  ¤¤¤F        E         Am  ¤¤¤miért tűnnek úgy, mint egy pillanat  ¤¤¤F               G  ¤¤¤Valaki mondja meg mi az, hogy elmúlt,  ¤¤¤F               C  ¤¤¤valaki mondja meg hol maradt  ¤¤¤¤¤¤¤¤¤C               Em  ¤¤¤Madarak jönnek, madarak jönnek,  ¤¤¤F               G  ¤¤¤halálesőt permeteznek  ¤¤¤C               Em  ¤¤¤Madarak jönnek, madarak jönnek,  ¤¤¤F               G  ¤¤¤fekete könnyel megvéreznek  ¤¤¤¤¤¤¤¤¤C               C  ¤¤¤Valaki mondja meg, hogyan kell élni,  ¤¤¤F               C  ¤¤¤apám azt mondta: „ne bánts mást”  ¤¤¤C               C  ¤¤¤Valaki látta, hogy bántottalak már,  ¤¤¤F               C  ¤¤¤valaki látta, hogy bántottál  ¤¤¤¤¤¤¤¤¤C               C  ¤¤¤Valaki mondja meg, miért vagyunk itt,  ¤¤¤F        E        Am  ¤¤¤anyám azt mondta, hogy boldog légy  ¤¤¤F               G  ¤¤¤De anyám azt nem mondta, miért nem e földön,  ¤¤¤F               C  ¤¤¤anyám nem mondta, mondd miért  ¤¤¤¤¤¤¤¤¤C               Em  ¤¤¤Madarak jönnek, madarak jönnek,  ¤¤¤F               G  ¤¤¤halálesőt permeteznek  ¤¤¤C               Em  ¤¤¤Madarak jönnek, madarak jönnek,  ¤¤¤F               G  ¤¤¤fekete könnyel megvéreznek  </v>
      </c>
    </row>
    <row r="94" ht="14.25" customHeight="1">
      <c r="A94" s="5" t="s">
        <v>595</v>
      </c>
      <c r="B94" s="5" t="s">
        <v>596</v>
      </c>
      <c r="C94" s="5" t="s">
        <v>140</v>
      </c>
      <c r="D94" s="9" t="s">
        <v>597</v>
      </c>
      <c r="E94" s="7" t="s">
        <v>598</v>
      </c>
      <c r="F94" s="8" t="s">
        <v>599</v>
      </c>
      <c r="G94" s="9" t="s">
        <v>303</v>
      </c>
      <c r="H94" s="9" t="str">
        <f t="shared" si="2"/>
        <v>:)</v>
      </c>
      <c r="I94" s="10" t="b">
        <v>0</v>
      </c>
      <c r="J94" s="14" t="s">
        <v>600</v>
      </c>
      <c r="L94" s="12" t="b">
        <v>0</v>
      </c>
      <c r="M94" s="12" t="str">
        <f t="shared" ref="M94:N94" si="94">SUBSTITUTE(SUBSTITUTE(E94,CHAR(13)&amp;CHAR(10),"¤¤¤"),CHAR(10),"¤¤¤")</f>
        <v>א: Te a kölyköket és a kutyákat tudod felnevelni¤¤¤ב: Te a háztartási gépeket tudod megszerelni¤¤¤ג: Mind a ketten megtanultunk autót vezetni¤¤¤ג: Csak azt nem tudni, mikor fogunk egymásba szeretni¤¤¤¤¤¤א: Te a szomszédokkal jóba' vagy, én a kocsmárosokkal¤¤¤ב: Minden pincért lenyűgözünk a borravalóval¤¤¤ג: Megtanultuk, hogy mikor szabad a másikon nevetni¤¤¤ג: Csak azt nem tudni, mikor fogunk egymásba szeretni¤¤¤¤¤¤א: Te vagy otthon, ha hív a doktor¤¤¤ב: Te veszed a húst a boltból,¤¤¤א: Ha te főzöl ebédet, hát én¤¤¤ג: Főzök utána kávét.¤¤¤ג: A lottón sok pénzt fogunk nyerni¤¤¤ג: Kertes házat fogunk venni¤¤¤ג: Csak azt nem tudni, mikor fogunk egymásba szeretni.</v>
      </c>
      <c r="N94" s="12" t="str">
        <f t="shared" si="94"/>
        <v>     Am                                 D¤¤¤א: Te a kölyköket és a kutyákat tudod felnevelni¤¤¤   Am                            D¤¤¤ב: Te a háztartási gépeket tudod megszerelni¤¤¤   E                          F¤¤¤ג: Mind a ketten megtanultunk autót vezetni¤¤¤   C                   Bb           G¤¤¤ג: Csak azt nem tudni, mikor fogunk egymásba szeretni¤¤¤¤¤¤¤¤¤   Am                                  D¤¤¤א: Te a szomszédokkal jóba' vagy, én a kocsmárosokkal¤¤¤   Am                           D¤¤¤ב: Minden pincért lenyűgözünk a borravalóval¤¤¤   E                                F¤¤¤ג: Megtanultuk, hogy mikor szabad a másikon nevetni¤¤¤   C                   Bb           G¤¤¤ג: Csak azt nem tudni, mikor fogunk egymásba szeretni¤¤¤¤¤¤¤¤¤   Am                 B¤¤¤א: Te vagy otthon, ha hív a doktor¤¤¤   E¤¤¤ב: Te veszed a húst a boltból,¤¤¤   Am                  B7¤¤¤א: Ha te főzöl ebédet, hát én¤¤¤   E¤¤¤ג: Főzök utána kávét.¤¤¤  F¤¤¤ג: A lottón sok pénzt fogunk nyerni¤¤¤   E            Em¤¤¤ג: Kertes házat fogunk venni¤¤¤        Dm                          E¤¤¤ג: Csak azt nem tudni, mikor fogunk egymásba szeretni.</v>
      </c>
    </row>
    <row r="95" ht="14.25" customHeight="1">
      <c r="A95" s="5" t="s">
        <v>595</v>
      </c>
      <c r="B95" s="5" t="s">
        <v>596</v>
      </c>
      <c r="C95" s="20" t="s">
        <v>146</v>
      </c>
      <c r="D95" s="9" t="s">
        <v>597</v>
      </c>
      <c r="E95" s="7" t="s">
        <v>601</v>
      </c>
      <c r="F95" s="8" t="s">
        <v>602</v>
      </c>
      <c r="G95" s="9" t="s">
        <v>303</v>
      </c>
      <c r="H95" s="9" t="str">
        <f t="shared" si="2"/>
        <v>:)</v>
      </c>
      <c r="I95" s="10" t="b">
        <v>0</v>
      </c>
      <c r="J95" s="14" t="s">
        <v>600</v>
      </c>
      <c r="L95" s="16" t="b">
        <v>1</v>
      </c>
      <c r="M95" s="12" t="str">
        <f t="shared" ref="M95:N95" si="95">SUBSTITUTE(SUBSTITUTE(E95,CHAR(13)&amp;CHAR(10),"¤¤¤"),CHAR(10),"¤¤¤")</f>
        <v>ג: Lemegyünk az óvodába, gyerekünk lesz nemsokára¤¤¤א: Én viszem a hátizsákot,¤¤¤ב: én viszem a kis pupákot¤¤¤א: Én szedem a gesztenyéket,¤¤¤ב: én mesélem a meséket¤¤¤א: Te fekszel le korábban,¤¤¤ב: (majd) dolgozol a kisszobában¤¤¤¤¤¤א: Te vagy otthon, ha hív a doktor¤¤¤ב: Te veszed a húst a boltból,¤¤¤א: Ha te főzöl ebédet, hát én¤¤¤ג: Főzök utána kávét.¤¤¤ג: Többet fogunk keresni,¤¤¤ג: Többet fogunk nevetni,¤¤¤ג: Csak azt nem tudni, mikor fogunk egymásba szeretni¤¤¤¤¤¤ג: Te keresed, én kutatom,¤¤¤ג: ha te nézed én mutatom¤¤¤ג: Ha kinyitod, kitárom¤¤¤ג: Gondolatod kitalálom¤¤¤ג: Így fogjuk majd felnevelni,¤¤¤ג: úgy fogjuk majd megszerelni,¤¤¤ג: Csak azt nem tudni, mikor fogunk egymásba szeretni¤¤¤ג: Jaj.¤¤¤</v>
      </c>
      <c r="N95" s="12" t="str">
        <f t="shared" si="95"/>
        <v>Am                    D¤¤¤ג: Lemegyünk az óvodába, gyerekünk lesz nemsokára¤¤¤   Am¤¤¤א: Én viszem a hátizsákot,¤¤¤   D¤¤¤ב: én viszem a kis pupákot¤¤¤   E¤¤¤א: Én szedem a gesztenyéket,¤¤¤   F¤¤¤ב: én mesélem a meséket¤¤¤   C          Bb¤¤¤א: Te fekszel le korábban,¤¤¤          G¤¤¤ב: (majd) dolgozol a kisszobában¤¤¤¤¤¤¤¤¤   Am                 B¤¤¤א: Te vagy otthon, ha hív a doktor¤¤¤   E¤¤¤ב: Te veszed a húst a boltból,¤¤¤   Am¤¤¤א: Ha te főzöl ebédet, hát én¤¤¤   E¤¤¤ג: Főzök utána kávét.¤¤¤   F¤¤¤ג: Többet fogunk keresni,¤¤¤   Em¤¤¤ג: Többet fogunk nevetni,¤¤¤   Dm                               E¤¤¤ג: Csak azt nem tudni, mikor fogunk egymásba szeretni¤¤¤¤¤¤¤¤¤Am D Am D E¤¤¤E F C Bb G¤¤¤¤¤¤¤¤¤   Am          B ¤¤¤ג: Te keresed, én kutatom,¤¤¤   E¤¤¤ג: ha te nézed én mutatom¤¤¤   Am           B¤¤¤ג: Ha kinyitod, kitárom¤¤¤   E¤¤¤ג: Gondolatod kitalálom¤¤¤   F¤¤¤ג: Így fogjuk majd felnevelni,¤¤¤   Em¤¤¤ג: úgy fogjuk majd megszerelni,¤¤¤   Dm                               E¤¤¤ג: Csak azt nem tudni, mikor fogunk egymásba szeretni¤¤¤   Am ¤¤¤ג: Jaj.¤¤¤</v>
      </c>
    </row>
    <row r="96" ht="14.25" customHeight="1">
      <c r="A96" s="5" t="s">
        <v>603</v>
      </c>
      <c r="B96" s="9" t="s">
        <v>604</v>
      </c>
      <c r="C96" s="9"/>
      <c r="D96" s="9" t="s">
        <v>605</v>
      </c>
      <c r="E96" s="13" t="s">
        <v>606</v>
      </c>
      <c r="F96" s="24" t="s">
        <v>607</v>
      </c>
      <c r="G96" s="9" t="s">
        <v>303</v>
      </c>
      <c r="H96" s="9" t="str">
        <f t="shared" si="2"/>
        <v>:)</v>
      </c>
      <c r="I96" s="10" t="b">
        <v>0</v>
      </c>
      <c r="J96" s="14" t="s">
        <v>608</v>
      </c>
      <c r="K96" s="14" t="s">
        <v>609</v>
      </c>
      <c r="L96" s="12" t="b">
        <v>0</v>
      </c>
      <c r="M96" s="12" t="str">
        <f t="shared" ref="M96:N96" si="96">SUBSTITUTE(SUBSTITUTE(E96,CHAR(13)&amp;CHAR(10),"¤¤¤"),CHAR(10),"¤¤¤")</f>
        <v>Az esőt felszárítani úgy sem tudod¤¤¤A szelet megfordítani úgy sem tudod¤¤¤¤¤¤Ujjaid közül a kor¤¤¤Úgy száll mint szürke por, és a perc hordja el¤¤¤¤¤¤Refr.:¤¤¤Azért vannak a jó barátok¤¤¤Hogy a rég elvesztett álmot¤¤¤Visszahozzák néked majd egy szép napon¤¤¤Azért vannak a jó barátok¤¤¤Hogy az eltűnt boldogságot¤¤¤Visszaidézzék egy fázós alkonyon.¤¤¤¤¤¤Az álmot meg nem álmodni úgy sem tudod¤¤¤Az érzést elhallgattatni úgy sem tudod¤¤¤Ujjaid közt a kor¤¤¤Úgy száll mint szürke por, és a perc hordja el¤¤¤¤¤¤Refr.x2¤¤¤¤¤¤Azért vannak a jó barátok¤¤¤Hogy az eltűnt boldogságot¤¤¤Visszaidézzék egy fázós alkonyon.</v>
      </c>
      <c r="N96" s="12" t="str">
        <f t="shared" si="96"/>
        <v>G                F     C      G¤¤¤Az esőt felszáritani, úgysem tudod.¤¤¤G                F     C      G¤¤¤A szelet megforditani, úgysem tudod.¤¤¤D             G    E                      Am         C         D¤¤¤Ujjaid kozt a kor, úgy száll, mint szurke por, es a perc hordja el.¤¤¤ ¤¤¤       G                          Bm¤¤¤Azért vannak a jo barátok, hogy a rég elvesztett álmot¤¤¤       G             G7            C¤¤¤visszahozzák néked majd egy szép napon.¤¤¤       Cm                         G            Em¤¤¤Azért vannak a jobarátok, hogy az eltűnt boldogságot ¤¤¤      Am           D         G¤¤¤visszaidézzék egy fázos alkonyon.¤¤¤ ¤¤¤G                  F     C       G¤¤¤Az érzést elhalgattani, úgysem tudod.¤¤¤G               F     C        G¤¤¤Az almot megalmodni, úgysem tudod.¤¤¤D             G    E                      Am         C         D¤¤¤Ujjaid kozt a kor, úgy száll, mint szurke por, es a perc hordja el.¤¤¤ ¤¤¤       G                          Bm¤¤¤Azért vannak a jo barátok, hogy a rég elvesztett álmot¤¤¤       G             G7            C¤¤¤visszahozzák néked majd egy szép napon.¤¤¤       Cm                         G            Em¤¤¤Azért vannak a jobarátok, hogy az eltűnt boldogságot ¤¤¤      Am           D         G¤¤¤visszaidézzék egy fázos alkonyon.</v>
      </c>
    </row>
    <row r="97" ht="14.25" customHeight="1">
      <c r="A97" s="5" t="s">
        <v>610</v>
      </c>
      <c r="B97" s="9" t="s">
        <v>611</v>
      </c>
      <c r="C97" s="9"/>
      <c r="D97" s="9" t="s">
        <v>605</v>
      </c>
      <c r="E97" s="13" t="s">
        <v>612</v>
      </c>
      <c r="F97" s="24" t="s">
        <v>613</v>
      </c>
      <c r="G97" s="9" t="s">
        <v>303</v>
      </c>
      <c r="H97" s="9" t="str">
        <f t="shared" si="2"/>
        <v>:)</v>
      </c>
      <c r="I97" s="10" t="b">
        <v>0</v>
      </c>
      <c r="J97" s="14" t="s">
        <v>614</v>
      </c>
      <c r="K97" s="14" t="s">
        <v>615</v>
      </c>
      <c r="L97" s="12" t="b">
        <v>0</v>
      </c>
      <c r="M97" s="12" t="str">
        <f t="shared" ref="M97:N97" si="97">SUBSTITUTE(SUBSTITUTE(E97,CHAR(13)&amp;CHAR(10),"¤¤¤"),CHAR(10),"¤¤¤")</f>
        <v>Egyszer véget ér a lázas ifjúság¤¤¤Egyszer elmúlnak a színes éjszakák¤¤¤Egyszer véget ér az álom, egyszer véget ér a nyár¤¤¤Ami elmúlt, soha nem jön vissza már¤¤¤¤¤¤Egyszer véget ér a lázas ifjúság¤¤¤Egyszer nélkülünk megy a vonat tovább¤¤¤És az állomáson állunk, ahol integetni kell¤¤¤De a búcsúra csak pár ember figyel¤¤¤¤¤¤Egyszer véget ér a lázas ifjúság¤¤¤Egyszer elmúlnak a színes éjszakák¤¤¤Sajnos véget ér az álom, sajnos véget ér a nyár¤¤¤De a szívünk addig új csodára vár¤¤¤¤¤¤Ezért ne féljünk az újtól, mert az jót hozhat nekünk¤¤¤Talán abban van az utolsó remény¤¤¤Létünk ingoványra épül, mely a sötét mélybe húz¤¤¤De ha akarjuk, még tűzhet ránk a fény¤¤¤¤¤¤Egyszer véget érnek múló napjaink¤¤¤Egyszer elbúcsúznak túlzó vágyaink¤¤¤Tudjuk azt, hogy egyszer végleg,sajnos végleg elmegyünk¤¤¤De még addig mindent újra kezdhetünk</v>
      </c>
      <c r="N97" s="12" t="str">
        <f t="shared" si="97"/>
        <v>         Am         E         Am¤¤¤Egyszer véget ér a lázas ifjúság¤¤¤        Am           E          Am¤¤¤Egyszer elmúlnak a színes éjszakák¤¤¤         C          G              F           E¤¤¤Egyszer véget ér az álom, egyszer véget ér a nyár¤¤¤    F             E             Am¤¤¤Ami elmúlt, soha nem jön vissza már¤¤¤¤¤¤¤¤¤         Am         E         Am¤¤¤Egyszer véget ér a lázas ifjúság¤¤¤         Am           E           Am¤¤¤Egyszer nélkülünk megy a vonat tovább¤¤¤      C         G            F          E¤¤¤És az állomáson állunk, ahol integetni kell¤¤¤      F            E            Am¤¤¤De a búcsúra csak pár ember figyel¤¤¤ ¤¤¤¤¤¤         Am         E         Am¤¤¤Egyszer véget ér a lázas ifjúság¤¤¤        Am           E          Am¤¤¤Egyszer elmúlnak a színes éjszakák¤¤¤        C          G             F           E¤¤¤Sajnos véget ér az álom, sajnos véget ér a nyár¤¤¤       F           E           Am¤¤¤De a szívünk addig új csodára vár¤¤¤ ¤¤¤¤¤¤           C            G               C            G¤¤¤Ezért ne féljünk az újtól, mert az jót hozhat nekünk¤¤¤      C            G         C          G¤¤¤Talán abban van az utolsó remény¤¤¤        C         G             C            G¤¤¤Létünk ingoványra épül, mely a sötét mélybe húz¤¤¤      C             G             B                                ¤¤¤De ha akarjuk, még tűzhet ránk a fény¤¤¤¤¤¤                               ¤¤¤        Am           E        Am                                   ¤¤¤Egyszer véget érnek múló napjaink                                  ¤¤¤        Am           E        Am                                   ¤¤¤Egyszer elbúcsúznak túlzó vágyaink                                 ¤¤¤       C                  G              F           E             ¤¤¤Tudjuk azt, hogy egyszer végleg, sajnos végleg elmegyünk           ¤¤¤       F             E           Am                                ¤¤¤De még addig mindent újra kezdhetünk                               ¤¤¤¤¤¤                   ¤¤¤      Am       E              Am                                   ¤¤¤La-la-la-la-la la-la-la-la-la-la                                   ¤¤¤      Am       E              Am                                   ¤¤¤la-la-la-la-la la-la-la-la-la-la                                   ¤¤¤      C           G           F            E                       ¤¤¤la-la-la-la-la-la-la-la la-la-la-la-la-la-la                       ¤¤¤      F          E            Am                                   ¤¤¤la-la-la-la-la-la la-la-la-la-la</v>
      </c>
    </row>
    <row r="98" ht="14.25" customHeight="1">
      <c r="A98" s="5" t="s">
        <v>616</v>
      </c>
      <c r="B98" s="9" t="s">
        <v>617</v>
      </c>
      <c r="C98" s="5"/>
      <c r="D98" s="9" t="s">
        <v>605</v>
      </c>
      <c r="E98" s="7" t="s">
        <v>618</v>
      </c>
      <c r="F98" s="17" t="s">
        <v>619</v>
      </c>
      <c r="G98" s="9" t="s">
        <v>303</v>
      </c>
      <c r="H98" s="9" t="str">
        <f t="shared" si="2"/>
        <v>:)</v>
      </c>
      <c r="I98" s="10" t="b">
        <v>0</v>
      </c>
      <c r="J98" s="14" t="s">
        <v>620</v>
      </c>
      <c r="K98" s="14" t="s">
        <v>621</v>
      </c>
      <c r="L98" s="12" t="b">
        <v>0</v>
      </c>
      <c r="M98" s="12" t="str">
        <f t="shared" ref="M98:N98" si="98">SUBSTITUTE(SUBSTITUTE(E98,CHAR(13)&amp;CHAR(10),"¤¤¤"),CHAR(10),"¤¤¤")</f>
        <v>Olvad az idő, mint a halvány jégvirág,¤¤¤és a tűnő boldogság majd véget ér.¤¤¤Ott állsz egyedül, falevél a dombtetőn,¤¤¤álmos holdfény rád köszön, s elfúj a szél.¤¤¤De addig van remény, minden perc ünnepel,¤¤¤Hisz mindig van remény, hinni kell, ó hidd hát el!¤¤¤¤¤¤Most élsz, most vigyázz, hogy jól csináld,¤¤¤Mert a legapróbb hibád megbosszulja önmagát.¤¤¤Most élsz, most örülj, hogy szép a nyár,¤¤¤Most örülj, hogy van ki vár, és a két karjába zár.¤¤¤¤¤¤Múló örömök sivár létünk színpadán,¤¤¤Mikor egy szó hallatán dobban a szív.¤¤¤Sajnos vége lesz, tudjuk már a kezdetén,¤¤¤Túl az álmaink ködén a semmi hív.¤¤¤De addig van remény, minden perc ünnepel,¤¤¤Hisz mindig van remény, hinni kell, ó hidd hát el!¤¤¤¤¤¤Most élsz, most vigyázz, hogy jól csináld,¤¤¤Mert a legapróbb hibád megbosszulja önmagát.¤¤¤Most élsz, most örülj, hogy szép a nyár,¤¤¤Most örülj, hogy van ki vár, és a két karjába zár.¤¤¤Most, most, most, most élsz, most örülj, hogy szép a nyár,¤¤¤Most örülj, hogy van ki vár, és a két karjába zár.¤¤¤Most, most, most, most élsz, most örülj, hogy szép a nyár,¤¤¤Most örülj, hogy van ki vár, és a két karjába zár.</v>
      </c>
      <c r="N98" s="12" t="str">
        <f t="shared" si="98"/>
        <v>Bm                   Am7         G¤¤¤Olvad az idő, mint a halvány jégvirág,¤¤¤       A           F#m          Bm¤¤¤és a tűnő boldogság majd véget ér.¤¤¤ Bm                  D             G¤¤¤Ott állsz egyedül, falevél a dombtetőn,¤¤¤ A                    F#m            Bm¤¤¤álmos holdfény rád köszön, s elfúj a szél.¤¤¤ ¤¤¤¤¤¤A           D            Am7        D¤¤¤Addig van remény, minden perc ünnepel,¤¤¤   A              D              G             F#¤¤¤hisz mindig van remény, hinni kell, ó hidd hát el!¤¤¤ ¤¤¤ ¤¤¤ ¤¤¤  Bm                B7                Em¤¤¤Most élsz, most vigyázz, hogy jól csináld,¤¤¤ C                 Bm          G7         F#¤¤¤mert a legapróbb hibád megbosszulja önmagát.¤¤¤   Bm             B7                Em¤¤¤Most élsz, most vigyázz, hogy jól csináld,¤¤¤      C                 Bm        G7          F#¤¤¤most örülj, hogy van ki vár, és a két karjába zár.¤¤¤¤¤¤¤¤¤Bm                 Am7           G¤¤¤Múló örömök sivár létünk színpadán,¤¤¤       A           F#m          Bm¤¤¤mikor egy szó hallatán dobban a szív.¤¤¤  Bm                  D             G¤¤¤Sajnos vége lesz, tudjuk már a kezdetén,¤¤¤A               F#m            Bm¤¤¤túl az álmaink ködén a semmi hív.¤¤¤ ¤¤¤ ¤¤¤A           D            Am7        D¤¤¤De addig van remény, minden perc ünnepel,¤¤¤ A              D              G             F#¤¤¤hisz mindig van remény, hinni kell, ó hidd hát el!¤¤¤Bm                B7                Em¤¤¤Most élsz, most vigyázz, hogy jól csináld,¤¤¤       C           Bm   G7               F#¤¤¤mert a legapróbb hibád megbosszulja önmagát.¤¤¤¤¤¤¤¤¤  Bm            B7                  Em¤¤¤Most élsz, most örülj, hogy szép a nyár,¤¤¤  C                      Bm       G7             F#¤¤¤most örülj, hogy van ki vár, és a két karjába zár.¤¤¤ Bm                                B7                   Em¤¤¤Most, most, most, most élsz, most örülj, hogy szép a nyár,¤¤¤  C                     Bm        G7          F#        Bm¤¤¤most örülj, hogy van ki vár, és a két karjába zár.</v>
      </c>
    </row>
    <row r="99" ht="14.25" customHeight="1">
      <c r="A99" s="5" t="s">
        <v>622</v>
      </c>
      <c r="B99" s="5" t="s">
        <v>623</v>
      </c>
      <c r="C99" s="5" t="s">
        <v>140</v>
      </c>
      <c r="D99" s="9" t="s">
        <v>624</v>
      </c>
      <c r="E99" s="7" t="s">
        <v>625</v>
      </c>
      <c r="F99" s="8" t="s">
        <v>626</v>
      </c>
      <c r="G99" s="9" t="s">
        <v>303</v>
      </c>
      <c r="H99" s="9" t="str">
        <f t="shared" si="2"/>
        <v>:)</v>
      </c>
      <c r="I99" s="10" t="b">
        <v>0</v>
      </c>
      <c r="J99" s="11" t="s">
        <v>627</v>
      </c>
      <c r="K99" s="14" t="s">
        <v>628</v>
      </c>
      <c r="L99" s="12" t="b">
        <v>0</v>
      </c>
      <c r="M99" s="12" t="str">
        <f t="shared" ref="M99:N99" si="99">SUBSTITUTE(SUBSTITUTE(E99,CHAR(13)&amp;CHAR(10),"¤¤¤"),CHAR(10),"¤¤¤")</f>
        <v>Képzeld csak, mi lenne akkor, ha mindenki remegne attól,¤¤¤hogy új dolgok jöhetnek szembe, s emiatt inkább semmit se tenne¤¤¤Ésszel kell előre menni, de leckéből elég ma ennyi¤¤¤Nem kell a falnak rohannod, elég, ha megmászod¤¤¤¤¤¤Refr.: Illemtanár nem kell, hogy a palánta nőjön¤¤¤Nincsen szabály, magától zöldül a fű is a földön¤¤¤Minden madár jól tudja, hogyan repüljön¤¤¤Nincsen szabály, csak az az igazi, ami a szívből jön¤¤¤¤¤¤Ezt kéne még megtanulni, célozni, nem törni-zúzni¤¤¤Jó kézben lesz így a csúzli, ideje volna már megtanulni¤¤¤Célba talált ma a csúzli, sajnos, hogy el kell búcsúzni¤¤¤Próbáld te is velünk fújni, szóljon a csúzli dal¤¤¤¤¤¤Refr.</v>
      </c>
      <c r="N99" s="12" t="str">
        <f t="shared" si="99"/>
        <v>G                            E¤¤¤Képzeld csak mi lenne akkor, ha mindenki remegne attól, hogy¤¤¤A                            D7            G¤¤¤új dolgok jöhetnek szembe, s emiatt inkább semmit se tenne¤¤¤G                        E¤¤¤Ésszel kell előre menni, de leckéből elég ma ennyi¤¤¤A                           D7             G¤¤¤Nem kell a falnak rohannod, elég ha megmászod¤¤¤¤¤¤¤¤¤E          D                E¤¤¤Illemtanár nem kell, hogy a palánta nőjön¤¤¤E                D                C¤¤¤Nincsen szabály, magától zöldül a fű is a földön¤¤¤E            D         E¤¤¤Minden madár jól tudja hogyan repüljön¤¤¤E                D                 C             E¤¤¤Nincsen szabály, csak az az igazi, ami a szívből jön¤¤¤¤¤¤¤¤¤G                        E¤¤¤Ezt kéne még megtanulni, célozni, nem törni-zúzni¤¤¤A                            D7          G¤¤¤Jó kézben lesz így a csúzli, ideje volna már megtanulni¤¤¤G                         E¤¤¤Célba talált ma a csúzli, sajnos, hogy el kell búcsúzni¤¤¤A                           E                G¤¤¤Próbáld te is velünk fújni, szóljon a csúzli dal¤¤¤¤¤¤¤¤¤Refr.</v>
      </c>
    </row>
    <row r="100" ht="14.25" customHeight="1">
      <c r="A100" s="5" t="s">
        <v>622</v>
      </c>
      <c r="B100" s="5" t="s">
        <v>623</v>
      </c>
      <c r="C100" s="20" t="s">
        <v>146</v>
      </c>
      <c r="D100" s="9" t="s">
        <v>624</v>
      </c>
      <c r="E100" s="7" t="s">
        <v>629</v>
      </c>
      <c r="F100" s="8" t="s">
        <v>630</v>
      </c>
      <c r="G100" s="9" t="s">
        <v>303</v>
      </c>
      <c r="H100" s="9" t="str">
        <f t="shared" si="2"/>
        <v>:)</v>
      </c>
      <c r="I100" s="10" t="b">
        <v>0</v>
      </c>
      <c r="J100" s="14" t="s">
        <v>627</v>
      </c>
      <c r="K100" s="14" t="s">
        <v>631</v>
      </c>
      <c r="L100" s="16" t="b">
        <v>1</v>
      </c>
      <c r="M100" s="12" t="str">
        <f t="shared" ref="M100:N100" si="100">SUBSTITUTE(SUBSTITUTE(E100,CHAR(13)&amp;CHAR(10),"¤¤¤"),CHAR(10),"¤¤¤")</f>
        <v>Mindenki nem fog szeretni, jó lecke volt mára ennyi¤¤¤Mindenki nem fog szeretni, de emiatt nem kell kétségbe esni¤¤¤Több az, ha kevesen szeretnek, de vannak, kik veled nevetnek¤¤¤Érted, ha kell, tűzbe mennek, s mosolyuk őszinte¤¤¤¤¤¤Refr.¤¤¤¤¤¤Mindenki megérti egyszer, hogy miért van a kézben hangszer,¤¤¤Addig, míg külön-külön szól, zenekar nem lesz sohasem abból.¤¤¤Célba talált ma a csúzli, sajnos, hogy el kell búcsúzni,¤¤¤Próbáld Te is velünk fújni, szóljon a csúzli dal.¤¤¤¤¤¤Refr.¤¤¤¤¤¤Hidd el, hogy magadba nézve, nincs, amit takarni kéne,¤¤¤A pózok csak zavart okoznak, mire valók az idegen tollak,¤¤¤Álarcot hiába vesz fel, attól még ugyanaz az ember,¤¤¤Változni belülről tud csak, ki magán változtat.</v>
      </c>
      <c r="N100" s="12" t="str">
        <f t="shared" si="100"/>
        <v>G                          E¤¤¤Mindenki nem fog szeretni, jó lecke volt mára ennyi¤¤¤A                          D7                 G¤¤¤Mindenki nem fog szeretni, de emiatt nem kell kétségbe esni¤¤¤G                              E¤¤¤Több az, ha kevesen szeretnek, de vannak, kik veled nevetnek¤¤¤A                             D7               G¤¤¤Érted, ha kell, tűzbe mennek, s mosolyuk őszinte¤¤¤¤¤¤¤¤¤Refr.¤¤¤¤¤¤¤¤¤G                         E¤¤¤Mindenki megérti egyszer, hogy miért van a kézben hangszer,¤¤¤A                            D7               G¤¤¤Addig, míg külön-külön szól, zenekar nem lesz sohasem abból.¤¤¤G                         E¤¤¤Célba talált ma a csúzli, sajnos, hogy el kell búcsúzni,¤¤¤A                           D7                G¤¤¤Próbáld Te is velünk fújni, szóljon a csúzli dal.¤¤¤¤¤¤¤¤¤Refr.¤¤¤¤¤¤¤¤¤G                            E¤¤¤Hidd el, hogy magadba nézve, nincs, amit takarni kéne,¤¤¤A                            D7            G¤¤¤A pózok csak zavart okoznak, mire valók az idegen tollak,¤¤¤G                       E¤¤¤Álarcot hiába vesz fel, attól még ugyanaz az ember,¤¤¤A                           D7              G¤¤¤Változni belülről tud csak, ki magán változtat.¤¤¤¤¤¤¤¤¤Refr.</v>
      </c>
    </row>
    <row r="101" ht="14.25" customHeight="1">
      <c r="A101" s="5" t="s">
        <v>632</v>
      </c>
      <c r="B101" s="5" t="s">
        <v>633</v>
      </c>
      <c r="C101" s="5"/>
      <c r="D101" s="9" t="s">
        <v>634</v>
      </c>
      <c r="E101" s="7" t="s">
        <v>635</v>
      </c>
      <c r="F101" s="8" t="s">
        <v>636</v>
      </c>
      <c r="G101" s="9" t="s">
        <v>303</v>
      </c>
      <c r="H101" s="9" t="str">
        <f t="shared" si="2"/>
        <v>:)</v>
      </c>
      <c r="I101" s="10" t="b">
        <v>0</v>
      </c>
      <c r="J101" s="14" t="s">
        <v>637</v>
      </c>
      <c r="K101" s="14" t="s">
        <v>638</v>
      </c>
      <c r="L101" s="16" t="b">
        <v>0</v>
      </c>
      <c r="M101" s="12" t="str">
        <f t="shared" ref="M101:M157" si="101">SUBSTITUTE(SUBSTITUTE(E101,CHAR(13)&amp;CHAR(10),"¤¤¤"),CHAR(10),"¤¤¤")</f>
        <v>Végre elmúlt, ennek is vége,¤¤¤Az iskola udvara üresen áll.¤¤¤Vége az évnek, pont ez a lényeg,¤¤¤A csomagom kész van, a küszöbön áll.¤¤¤¤¤¤Oly nehéz most jónak lenni,¤¤¤El se tudnád képzelni,¤¤¤Annyi mindent meg kell tenni,¤¤¤De nem ígérem, hogy jó leszek.¤¤¤¤¤¤Semmi jóból most ki ne hagyjál,¤¤¤Nem tart soká a hetedik nyár.¤¤¤Ha néha durva volt is a játék,¤¤¤Nem mutattam, de nekem is fájt.¤¤¤¤¤¤Oly nehéz most jónak lenni,¤¤¤El se tudnád képzelni,¤¤¤Annyi mindent meg kell tenni,¤¤¤De nem ígérem, hogy jó leszek.¤¤¤¤¤¤Refr.:¤¤¤Az az egy fontos: legyetek jók most,¤¤¤Már nem kell túl sok a holnaphoz;¤¤¤Legyen szent most nekünk a játék,¤¤¤Legalább egyszer még!¤¤¤Az az egy fontos: legyetek jók most,¤¤¤Már nem kell túl sok a holnaphoz;¤¤¤Legyetek jók, ha tudtok,¤¤¤A többi nem számít.¤¤¤¤¤¤Ugye tényleg nem fog fájni,¤¤¤Ha majd végre nagy leszek,¤¤¤Ugye másképp fogom gondolni,¤¤¤Azt, hogy milyenek a felnőttek?¤¤¤¤¤¤Refr.¤¤¤¤¤¤Semmi jóból most ki ne hagyjál,¤¤¤Nem tart soká a hetedik nyár.¤¤¤Ha néha durva volt is a játék,¤¤¤Nem mutattam, de nekem is fájt.¤¤¤¤¤¤Oly nehéz most jónak lenni,¤¤¤El se tudnád képzelni,¤¤¤Annyi mindent meg kell tenni,¤¤¤De nem ígérem, hogy jó leszek.¤¤¤¤¤¤Refr.</v>
      </c>
      <c r="N101" s="12" t="str">
        <f t="shared" ref="N101:N102" si="102">SUBSTITUTE(SUBSTITUTE(#REF!,CHAR(13)&amp;CHAR(10),"¤¤¤"),CHAR(10),"¤¤¤")</f>
        <v>#REF!</v>
      </c>
    </row>
    <row r="102" ht="14.25" customHeight="1">
      <c r="A102" s="5" t="s">
        <v>639</v>
      </c>
      <c r="B102" s="9" t="s">
        <v>640</v>
      </c>
      <c r="C102" s="5"/>
      <c r="D102" s="9" t="s">
        <v>641</v>
      </c>
      <c r="E102" s="7" t="s">
        <v>642</v>
      </c>
      <c r="F102" s="17" t="s">
        <v>643</v>
      </c>
      <c r="G102" s="9" t="s">
        <v>303</v>
      </c>
      <c r="H102" s="9" t="str">
        <f t="shared" si="2"/>
        <v>:)</v>
      </c>
      <c r="I102" s="10" t="b">
        <v>0</v>
      </c>
      <c r="J102" s="14" t="s">
        <v>644</v>
      </c>
      <c r="K102" s="14" t="s">
        <v>645</v>
      </c>
      <c r="L102" s="12" t="b">
        <v>0</v>
      </c>
      <c r="M102" s="12" t="str">
        <f t="shared" si="101"/>
        <v>Reggel mikor kinéztem és láttam¤¤¤De sajnos szemembe sütött a Nap¤¤¤Reggel mikor kinéztem és láttam¤¤¤De sajnos szemembe sütött a Nap¤¤¤¤¤¤Láttam a madarakat szállni az égen¤¤¤Sajnos szemembe sütött a Nap¤¤¤Láttam az embereket járni a réten¤¤¤Sajnos szemembe sütött a Nap¤¤¤¤¤¤Az öreg raszta tanítja, Everything's alright¤¤¤Az öreg raszta tanítja, Everything's alright¤¤¤Az öreg raszta tanítja, Everything's alright¤¤¤Csak dúdolom azt, hogy jó jó¤¤¤Jó jó jó jó, de jó nekem¤¤¤¤¤¤Azt, hogy jó jó jó jó, de jó nekem¤¤¤Jó nekem¤¤¤¤¤¤Azt mondják, hogy pozitívan éljek¤¤¤De nem rezeg bennem már semmi sem¤¤¤Azt mondják, hogy pozitívan éljek¤¤¤De nem rezeg bennem már semmi sem¤¤¤¤¤¤¤¤¤Lekéstem a gépemet, nem megyek¤¤¤Nem megyek én már haza¤¤¤Lekéstem a gépemet, nem megyek¤¤¤Csak dúdolom azt, hogy jó jó¤¤¤Jó jó jó jó, de jó nekem¤¤¤¤¤¤Azt hogy jó jó jó jó, de jó nekem¤¤¤Jó nekem¤¤¤¤¤¤Reggel mikor kinéztem és láttam¤¤¤De sajnos szemembe sütött a Nap¤¤¤Reggel mikor kinéztem és láttam¤¤¤De sajnos szemembe sütött a Nap¤¤¤¤¤¤Láttam a madarakat szállni az égen¤¤¤Sajnos szemembe sütött a Nap¤¤¤Láttam az embereket járni a réten¤¤¤Sajnos szemembe sütött a Nap¤¤¤¤¤¤Az öreg raszta tanítja, Everything's alright¤¤¤Az öreg raszta tanítja, Everything's alright¤¤¤Az öreg raszta tanítja, Everything's alright¤¤¤Csak dúdolom azt, hogy jó jó¤¤¤Jó jó jó jó, de jó nekem¤¤¤¤¤¤Azt, hogy jó jó jó jó, de jó nekem¤¤¤Azt, hogy jó jó jó jó, de jó nekem¤¤¤Azt, hogy jó jó jó jó, de jó nekem¤¤¤Azt, hogy jó jó jó jó, de jó nekem¤¤¤Azt, hogy jó jó jó jó, de jó nekem</v>
      </c>
      <c r="N102" s="12" t="str">
        <f t="shared" si="102"/>
        <v>#REF!</v>
      </c>
    </row>
    <row r="103" ht="14.25" customHeight="1">
      <c r="A103" s="5" t="s">
        <v>646</v>
      </c>
      <c r="B103" s="9" t="s">
        <v>171</v>
      </c>
      <c r="C103" s="5"/>
      <c r="D103" s="9" t="s">
        <v>172</v>
      </c>
      <c r="E103" s="7" t="s">
        <v>647</v>
      </c>
      <c r="F103" s="8" t="s">
        <v>648</v>
      </c>
      <c r="G103" s="9" t="s">
        <v>303</v>
      </c>
      <c r="H103" s="9" t="str">
        <f t="shared" si="2"/>
        <v>:)</v>
      </c>
      <c r="I103" s="21" t="b">
        <v>1</v>
      </c>
      <c r="J103" s="14" t="s">
        <v>649</v>
      </c>
      <c r="K103" s="14" t="s">
        <v>176</v>
      </c>
      <c r="L103" s="22" t="b">
        <v>0</v>
      </c>
      <c r="M103" s="12" t="str">
        <f t="shared" si="101"/>
        <v>Eljött a hajnal, elébe mentem,¤¤¤Ó bella ciao, bella ciao, bella ciao, ciao, ciao,¤¤¤Eljött a hajnal, elébe mentem,¤¤¤És rám talált a megszálló.¤¤¤¤¤¤Ha partizán vagy, vigyél el innen,¤¤¤Ó bella ciao, bella ciao, bella ciao, ciao, ciao,¤¤¤Ha partizán vagy, vigyél el innen,¤¤¤Mert ma érzem, meghalok!¤¤¤¤¤¤Ha meghalok majd, mint annyi társam,¤¤¤Ó bella ciao, bella ciao, bella ciao, ciao, ciao,¤¤¤Ha meghalok majd, mint annyi társam,¤¤¤Légy te az, ki eltemet.¤¤¤¤¤¤A hegyvidéken temess el engem,¤¤¤Ó bella ciao, bella ciao, bella ciao, ciao, ciao,¤¤¤A hegyvidéken temess el engem,¤¤¤Legyen virág a síromon.¤¤¤¤¤¤Az ő virága, a partizáné,¤¤¤Ó bella ciao, bella ciao, bella ciao, ciao, ciao,¤¤¤Az ő virága, a partizáné,¤¤¤Ki a szabadságért halt meg.</v>
      </c>
      <c r="N103" s="12" t="str">
        <f t="shared" ref="N103:N128" si="103">SUBSTITUTE(SUBSTITUTE(F103,CHAR(13)&amp;CHAR(10),"¤¤¤"),CHAR(10),"¤¤¤")</f>
        <v>Dm                          ¤¤¤Eljött a hajnal, elébe mentem,¤¤¤         F                      A7          ¤¤¤Ó bella ciao, bella ciao, bella ciao, ciao, ciao,¤¤¤         C7            F     ¤¤¤Eljött a hajnal, elébe mentem,¤¤¤        A7           Dm¤¤¤És rámtalált a megszálló.¤¤¤¤¤¤Dm     ¤¤¤Ha partizán vagy, vigyél el innen,  ¤¤¤         F                      A7                      ¤¤¤Ó bella ciao, bella ciao, bella ciao, ciao, ciao,¤¤¤   C7             F  ¤¤¤Ha partizán vagy, vigyél el innen,¤¤¤        A7           Dm¤¤¤Mert ma érzem, meghalok!¤¤¤¤¤¤Dm     ¤¤¤Ha meghalok majd, mint annyi társam,¤¤¤         F                      A7          ¤¤¤Ó bella ciao, bella ciao, bella ciao, ciao, ciao,¤¤¤    C7             F  ¤¤¤Ha meghalok majd, mint annyi társam,¤¤¤       A7           Dm¤¤¤Légy te az, ki eltemet.¤¤¤¤¤¤Dm     ¤¤¤A hegyvidéken temess el engem,¤¤¤         F                      A7          ¤¤¤Ó bella ciao, bella ciao, bella ciao, ciao, ciao,¤¤¤   C7          F  ¤¤¤A hegyvidéken temess el engem,¤¤¤        A7      Dm¤¤¤Legyen virág a síromon.¤¤¤¤¤¤Dm     ¤¤¤Az ő virága, a partizáné,¤¤¤         F                      A7          ¤¤¤Ó bella ciao, bella ciao, bella ciao, ciao, ciao,¤¤¤   C7          F  ¤¤¤Az ő virága, a partizáné,¤¤¤        A7         Dm¤¤¤Ki a szabadságért halt meg.</v>
      </c>
    </row>
    <row r="104" ht="14.25" customHeight="1">
      <c r="A104" s="5" t="s">
        <v>650</v>
      </c>
      <c r="B104" s="9" t="s">
        <v>651</v>
      </c>
      <c r="C104" s="9"/>
      <c r="D104" s="9" t="s">
        <v>652</v>
      </c>
      <c r="E104" s="13" t="s">
        <v>653</v>
      </c>
      <c r="F104" s="8" t="s">
        <v>654</v>
      </c>
      <c r="G104" s="9" t="s">
        <v>303</v>
      </c>
      <c r="H104" s="9" t="str">
        <f t="shared" si="2"/>
        <v>:)</v>
      </c>
      <c r="I104" s="10" t="b">
        <v>0</v>
      </c>
      <c r="J104" s="14" t="s">
        <v>655</v>
      </c>
      <c r="K104" s="14" t="s">
        <v>656</v>
      </c>
      <c r="L104" s="12" t="b">
        <v>0</v>
      </c>
      <c r="M104" s="12" t="str">
        <f t="shared" si="101"/>
        <v>Kényes porcelán és itt áll a zongorán¤¤¤Egy fényes régi, régi, régi, régi lámpa¤¤¤Talpán zöld betűk: Én vagyok a fény, a tűz¤¤¤Hogy láss az éjszakában¤¤¤¤¤¤Petróleumlámpa, milyen szép a lángja¤¤¤La-la-la-la¤¤¤¤¤¤Kémlelt éjeket, sok lepkét megégetett¤¤¤És tűrt sok-sok hazugságot¤¤¤Száz év rálépett, ismeri az életet¤¤¤És érti a nagyvilágot¤¤¤¤¤¤Petróleumlámpa, milyen szép a lángja¤¤¤La-la-la-la¤¤¤¤¤¤Kislány, ha itt jársz, árnyékod kék óriás¤¤¤Megnéz és elvarázsol¤¤¤Bámulsz, hogy mi van, nézel, mint a moziban¤¤¤És két szép szemedben táncol¤¤¤¤¤¤Petróleumlámpa, milyen szép a lángja¤¤¤La-la-la-la</v>
      </c>
      <c r="N104" s="12" t="str">
        <f t="shared" si="103"/>
        <v>F C F C F C F C F  F¤¤¤ ¤¤¤   F¤¤¤Kényes porcelán, és itt áll a zongorán¤¤¤         Ab         Bb                                F¤¤¤Egy fényes régi régi régi régi lámpa.¤¤¤   F¤¤¤Talpán zöld betűk: én vagyok a fény, a tűz,¤¤¤             Ab Bb              F¤¤¤Hogy láss az éjszakába'.¤¤¤                             E¤¤¤Petróleumlámpa,¤¤¤                Am              F4 F4 C¤¤¤Milyen szép a lángja.¤¤¤¤¤¤F C F C F C F C F  F¤¤¤¤¤¤   F¤¤¤Kémlelt éjjeket, sok lepkét megégetett¤¤¤         Ab         Bb                                F¤¤¤És tűrt sok sok sok hazugságot¤¤¤   F¤¤¤Száz év rálépett, ismeri az életet¤¤¤             Ab Bb              F¤¤¤És érti a nagyvilágot¤¤¤                             E¤¤¤Petróleum lámpa,¤¤¤                Am              F4 F4 C¤¤¤Milyen szép a lángja¤¤¤ ¤¤¤F C F C F C F C F  F¤¤¤á á á¤¤¤¤¤¤   F¤¤¤Kislány, ha itt jársz, az árnyékod kék óriás,¤¤¤         Ab         Bb                                F¤¤¤Megnéz és elvarázsol¤¤¤   F¤¤¤Bámulsz, hogy mi van, nézel, mint a moziban,¤¤¤             Ab Bb              F¤¤¤És két szép szemedben táncol¤¤¤                             E¤¤¤Petróleum lámpa,¤¤¤                Am              F4 F4 C¤¤¤Milyen szép a lángja¤¤¤¤¤¤F C F C F C F C F  F¤¤¤á á á</v>
      </c>
    </row>
    <row r="105" ht="14.25" customHeight="1">
      <c r="A105" s="5" t="s">
        <v>657</v>
      </c>
      <c r="B105" s="9" t="s">
        <v>658</v>
      </c>
      <c r="C105" s="9"/>
      <c r="D105" s="9" t="s">
        <v>659</v>
      </c>
      <c r="E105" s="7" t="s">
        <v>660</v>
      </c>
      <c r="F105" s="8" t="s">
        <v>661</v>
      </c>
      <c r="G105" s="9" t="s">
        <v>303</v>
      </c>
      <c r="H105" s="9" t="str">
        <f t="shared" si="2"/>
        <v>:)</v>
      </c>
      <c r="I105" s="21" t="b">
        <v>1</v>
      </c>
      <c r="J105" s="14" t="s">
        <v>662</v>
      </c>
      <c r="K105" s="14" t="s">
        <v>662</v>
      </c>
      <c r="L105" s="22" t="b">
        <v>0</v>
      </c>
      <c r="M105" s="12" t="str">
        <f t="shared" si="101"/>
        <v>Nem volt a Szása egy moszkvai nagy dáma,¤¤¤Nem volt a Szása csak egy kis cigányleány,¤¤¤Nagy Oroszországban a vad Ural aljában¤¤¤Vitte kopott trojkáján egy cigánykaraván.¤¤¤¤¤¤Szergej dalára víg táncot jár a Szása,¤¤¤Szergej virága díszlik dús barna haján,¤¤¤Csodás nyári éjen az erdő sűrűjében¤¤¤Csókot kér a legény, s csókra csókot ád a lány.¤¤¤¤¤¤Egyszer csak vége lett a dalnak és a táncnak,¤¤¤Elvitte őt erővel egy kozák legény,¤¤¤Hites feleségnek és törvényes cselédnek,¤¤¤Álmaiban él csupán az erdei legény.¤¤¤¤¤¤Sápadt a Szása és búsan jár a házban,¤¤¤Unott minden éjszakája, unott nappala,¤¤¤De, ha Szergej eljő, hogy „Szása, hív az erdő!”,¤¤¤Újra ő a legvidámabb, a legboldogabb.</v>
      </c>
      <c r="N105" s="12" t="str">
        <f t="shared" si="103"/>
        <v>Am         E     Am                E¤¤¤Nem volt a Szása egy moszkvai nagy dáma,¤¤¤Am         E              Am  C        Am¤¤¤Nem volt a Szása csak egy kis cigánykisleány,¤¤¤Dm                  Am¤¤¤Nagy Oroszországban a vad Ural aljában¤¤¤E            E7        Am  E         Am¤¤¤Vitte kopott trojkáján egy cigánykaraván.¤¤¤¤¤¤Am      E          Am           E¤¤¤Szergej dalára víg táncot jár a Szása,¤¤¤Am      E              Am  E     Am¤¤¤Szergej virága díszlik dús barna haján,¤¤¤Dm                Am¤¤¤Csodás nyári éjen az erdő sűrűjében¤¤¤E            E7               Am     E    Am¤¤¤Csókot kér a legény, s csókra csókot ád a lány.¤¤¤¤¤¤Am         E     Am                E¤¤¤Egyszer csak vége lett a dalnak és a táncnak,¤¤¤Am         E      Am  C        Am¤¤¤Elvitte őt erővel egy kozák legény,¤¤¤Dm                  Am¤¤¤Hites feleségnek és törvényes cselédnek,¤¤¤E            E7    Am E     Am¤¤¤Álmaiban él csupán az erdei legény.¤¤¤¤¤¤Am         E     Am                E¤¤¤Sápadt a Szása és búsan jár a házban,¤¤¤Am         E      Am  C        Am¤¤¤Unott minden éjszakája, unott nappala,¤¤¤Dm                  Am¤¤¤De, ha Szergej eljő, hogy „Szása, hív az erdő!”,¤¤¤E            E7    Am E     Am¤¤¤Újra ő a legvidámabb, a legboldogabb.¤¤¤¤¤¤¤¤¤</v>
      </c>
    </row>
    <row r="106" ht="14.25" customHeight="1">
      <c r="A106" s="5" t="s">
        <v>663</v>
      </c>
      <c r="B106" s="5" t="s">
        <v>664</v>
      </c>
      <c r="C106" s="5"/>
      <c r="D106" s="9" t="s">
        <v>665</v>
      </c>
      <c r="E106" s="7" t="s">
        <v>666</v>
      </c>
      <c r="F106" s="24" t="s">
        <v>667</v>
      </c>
      <c r="G106" s="9" t="s">
        <v>303</v>
      </c>
      <c r="H106" s="9" t="str">
        <f t="shared" si="2"/>
        <v>:)</v>
      </c>
      <c r="I106" s="21" t="b">
        <v>1</v>
      </c>
      <c r="J106" s="14" t="s">
        <v>668</v>
      </c>
      <c r="K106" s="16" t="s">
        <v>76</v>
      </c>
      <c r="L106" s="22" t="b">
        <v>0</v>
      </c>
      <c r="M106" s="12" t="str">
        <f t="shared" si="101"/>
        <v>A börtön ablakába¤¤¤soha nem süt be a nap¤¤¤az évek tovaszállnak¤¤¤mint egy múló pillanat¤¤¤¤¤¤refrén:¤¤¤Ragyogón süt a nap¤¤¤és szikrázik a fény¤¤¤csak a szívem szomorú¤¤¤ha rád gondolok én¤¤¤szeretlek én. szeretlek én.¤¤¤¤¤¤Egy késő üzenet¤¤¤egy elkésett levél¤¤¤amelyben üzenem¤¤¤hogy nem vagy már enyém¤¤¤¤¤¤refrén¤¤¤¤¤¤A börtönben az évek¤¤¤oly lassan múlnak el¤¤¤egy csavargó dalától¤¤¤vidámabb leszel¤¤¤¤¤¤refrén</v>
      </c>
      <c r="N106" s="12" t="str">
        <f t="shared" si="103"/>
        <v>C   Am    F   G¤¤¤ ¤¤¤C   Am    F   G¤¤¤¤¤¤ ¤¤¤  C           Am¤¤¤A börtön ablakába¤¤¤      F            G¤¤¤soha nem süt be a nap¤¤¤   C          Am¤¤¤az évek tovaszállnak¤¤¤          F         G¤¤¤mint egy múló pillanat¤¤¤ ¤¤¤¤¤¤ ¤¤¤      C         Am¤¤¤ragyogón süt a nap¤¤¤     F          G¤¤¤és szikrázik a fény¤¤¤         C         Am¤¤¤csak a szívem szomorú¤¤¤    F           G¤¤¤ha rád gondolok én¤¤¤           C   Am   F   G¤¤¤szeretlek én.           Ó...¤¤¤ ¤¤¤¤¤¤C   Am   F   G¤¤¤ ¤¤¤ ¤¤¤ C           Am¤¤¤Egy késő üzenet¤¤¤       F        G¤¤¤egy elkésett levél¤¤¤  C           Am¤¤¤amelyben üzenem¤¤¤      F              G¤¤¤hogy nem vagy már enyém¤¤¤ ¤¤¤¤¤¤¤¤¤      C         Am¤¤¤ragyogón süt a nap¤¤¤     F          G¤¤¤és szikrázik a fény¤¤¤         C         Am¤¤¤csak a szívem szomorú¤¤¤    F           G¤¤¤ha rád gondolok én¤¤¤           C   Am   F   G¤¤¤szeretlek én.           Ó...¤¤¤ ¤¤¤C   Am   F   G¤¤¤¤¤¤   C           Am¤¤¤A börtönben az évek¤¤¤     F            G¤¤¤oly lassan múlnak el¤¤¤      C          Am¤¤¤egy csavargó dalától¤¤¤ F           G¤¤¤vidámabb leszel¤¤¤ ¤¤¤¤¤¤ ¤¤¤      C         Am¤¤¤ragyogón süt a nap¤¤¤     F          G¤¤¤és szikrázik a fény¤¤¤         C         Am¤¤¤csak a szívem szomorú¤¤¤    F           G¤¤¤ha rád gondolok én¤¤¤           C   Am   F   G¤¤¤szeretlek én.           Ó...¤¤¤ ¤¤¤C   Am   F   G¤¤¤¤¤¤          C¤¤¤szeretlek én.</v>
      </c>
    </row>
    <row r="107" ht="14.25" customHeight="1">
      <c r="A107" s="5" t="s">
        <v>669</v>
      </c>
      <c r="B107" s="9" t="s">
        <v>670</v>
      </c>
      <c r="C107" s="9"/>
      <c r="D107" s="9" t="s">
        <v>671</v>
      </c>
      <c r="E107" s="7" t="s">
        <v>672</v>
      </c>
      <c r="F107" s="8" t="s">
        <v>673</v>
      </c>
      <c r="G107" s="9" t="s">
        <v>303</v>
      </c>
      <c r="H107" s="9" t="str">
        <f t="shared" si="2"/>
        <v>:)</v>
      </c>
      <c r="I107" s="10" t="b">
        <v>0</v>
      </c>
      <c r="J107" s="14" t="s">
        <v>674</v>
      </c>
      <c r="K107" s="14" t="s">
        <v>675</v>
      </c>
      <c r="L107" s="12" t="b">
        <v>0</v>
      </c>
      <c r="M107" s="12" t="str">
        <f t="shared" si="101"/>
        <v>Szállj, szállj, szállj fel magasra¤¤¤Dalom, hódítsd meg most a kék eget¤¤¤Jöjj, jöjj, kérlek, ne menj el¤¤¤Gyere, hallgasd csak az éneket¤¤¤¤¤¤Vártam, hogy végre szóljak¤¤¤Azt, hogy elmondjam, mit is gondolok¤¤¤Hallgasd, hallgasd meg kérlek¤¤¤Azt, mi számomra a legszentebb dolog¤¤¤¤¤¤Kérlek, higgy, hogy neked higgyek¤¤¤Kérlek, bízz, hogy bízhassak én¤¤¤Kérlek, szólj, hogy hozzád szóljak¤¤¤Kérlek, élj, hogy élhessek én¤¤¤Szállj, szállj, szállj fel magasra¤¤¤Dalom, hódítsd meg most a kék eget¤¤¤Jöjj, jöjj, kérlek, ne menj el¤¤¤Gyere, hallgasd csak az éneket érlek, ¤¤¤Kérlek, higgy, hogy neked higgyek¤¤¤Kérlek, bízz, hogy bízhassak én¤¤¤Kérlek, szólj, hogy hozzád szóljak¤¤¤Kérlek, élj, hogy élhessek én¤¤¤¤¤¤Szállj, szállj, szállj fel magasra¤¤¤Dalom, hódítsd meg most a kék eget¤¤¤Jöjj, jöjj, kérlek, ne menj el¤¤¤Gyere, hallgasd csak az éneket 2x</v>
      </c>
      <c r="N107" s="12" t="str">
        <f t="shared" si="103"/>
        <v>  C       F      E             Am¤¤¤Szállj, szállj, szállj fel magasra!¤¤¤       F           G          C    F-G¤¤¤Dalom hódítsd meg most a kék eget!¤¤¤ C     F    E            Am¤¤¤Jöjj, jöjj, kérlek, ne menj el,¤¤¤        F         G         C   \¤¤¤Gyere, hallgasd csak az éneket!¤¤¤¤¤¤¤¤¤Vártam, hogy végre szóljak,¤¤¤Azt  hogy elmondjam, mit is gondolok.¤¤¤Hallgasd, hallgasd meg, kérlek,¤¤¤Azt, mi számomra a legszentebb dolog.¤¤¤¤¤¤¤¤¤F                    G¤¤¤Kérlek, higgy, hogy neked higgyek,¤¤¤E                    Am¤¤¤Kérlek, bízz, hogy bízhassak én!¤¤¤F                    G¤¤¤Kérlek, szólj, hogy hozzád szóljak,¤¤¤E                 Am          F   \¤¤¤Kérlek, élj, hogy élhessek én!¤¤¤¤¤¤¤¤¤Szállj, szállj...¤¤¤¤¤¤¤¤¤[Szóló]¤¤¤¤¤¤¤¤¤Kérlek, higgy...¤¤¤¤¤¤¤¤¤Szállj, szállj...¤¤¤¤¤¤¤¤¤Szállj, szállj...¤¤¤</v>
      </c>
    </row>
    <row r="108" ht="14.25" customHeight="1">
      <c r="A108" s="5" t="s">
        <v>676</v>
      </c>
      <c r="B108" s="9" t="s">
        <v>677</v>
      </c>
      <c r="C108" s="9"/>
      <c r="D108" s="9" t="s">
        <v>678</v>
      </c>
      <c r="E108" s="7" t="s">
        <v>679</v>
      </c>
      <c r="F108" s="8" t="s">
        <v>680</v>
      </c>
      <c r="G108" s="9" t="s">
        <v>303</v>
      </c>
      <c r="H108" s="9" t="str">
        <f t="shared" si="2"/>
        <v>:)</v>
      </c>
      <c r="I108" s="10" t="b">
        <v>0</v>
      </c>
      <c r="J108" s="14" t="s">
        <v>681</v>
      </c>
      <c r="L108" s="12" t="b">
        <v>0</v>
      </c>
      <c r="M108" s="12" t="str">
        <f t="shared" si="101"/>
        <v>Ha nyikorog a szekér,¤¤¤És ködbe' iázik a szamár.¤¤¤Lebeg a szögre akasztva az idő,¤¤¤De a mami ma még haza vár.¤¤¤Ragad a hajnal, süpped a beton,¤¤¤És visszafele forog a föld.¤¤¤Egy angyal zúg le a gangról ,mer' az Úr¤¤¤A bánat rozsdás kardjába dől.¤¤¤¤¤¤Nem tudom a neved,¤¤¤Csak hallgatom, mit ugat a mély.¤¤¤Szívesen szánkóznék lefele veled,¤¤¤De engem nem vonz már a meredély.¤¤¤Dugd le az ujjad, dőlj meg egy kicsit,¤¤¤Míg hánysz, én tartom a fejed.¤¤¤Rakétákat lő a telihold,¤¤¤S te valahogy nem találod a helyed.¤¤¤¤¤¤Refrén:¤¤¤Ajjajjaj,¤¤¤Egy levelet felkapott a vihar.¤¤¤Ajjajjaj, ajjajjaj,¤¤¤Lehet a szívben is zivatar.¤¤¤Tudom szeretet nélkül minden ház üres,¤¤¤Minden városka lakatlan.¤¤¤Minden zseni ügyetlen,¤¤¤Félős nyuszi csak a kalapban.¤¤¤¤¤¤Hallod-e, te bolond¤¤¤Ahogy az ereimben lüktet a vér.¤¤¤Rezeg az emberben minden atom,¤¤¤És csak az téved el, aki él!¤¤¤De ha csak dünnyödsz, mardosod magad,¤¤¤És nyaldosod a sebeidet.¤¤¤Ami ma még az ajtón bejön,¤¤¤Holnap a kulcslyukon kimegy.¤¤¤¤¤¤2X Refrén</v>
      </c>
      <c r="N108" s="12" t="str">
        <f t="shared" si="103"/>
        <v>Am          C¤¤¤Ha nyikorog a szekér¤¤¤   F  Em       Dm¤¤¤És ködbe iázik a szamár¤¤¤         Am             C¤¤¤Lebeg a szögre akasztva az idő¤¤¤     F    Em    Dm¤¤¤De a mami ma még hazavár¤¤¤        Am            C¤¤¤Ragad a hajnal süpped a beton¤¤¤   F        Em    Dm¤¤¤És visszafele forog a föld¤¤¤Bm7b5¤¤¤        Egy angyal zúg le a gangról¤¤¤      E                         Am¤¤¤Mer az Úr a bánat rozsdás kardjába dőlt¤¤¤¤¤¤¤¤¤            C¤¤¤Nem tudom a neved¤¤¤     F          Em    Dm¤¤¤Csak hallgatom mit ugat a mély¤¤¤          Am             C¤¤¤Szívesen szánkóznék lefele veled¤¤¤         F      Em     Dm¤¤¤De engem nem vonz már a meredély¤¤¤          Am                 C¤¤¤Dugd le az ujjad, dőlj meg egy kicsit¤¤¤    F       Em       Dm¤¤¤Míg hánysz én tartom a fejed¤¤¤Bm7b5                      E¤¤¤        Rakétákat lő a telihold¤¤¤              Am¤¤¤S te valahogy nem találod a helyed¤¤¤ ¤¤¤¤¤¤Am C              F           C¤¤¤Ajjajjaj, egy levelet felkapott a vihar¤¤¤     Am      C          F           C¤¤¤Ajjajjaj, ajjajjaj lehet a szívben is zivatar¤¤¤      Am            C         F¤¤¤Tudom szeretet nélkül minden ház üres¤¤¤       C          Am¤¤¤Minden városka lakatlan¤¤¤        C       F¤¤¤Minden zseni ügyetlen¤¤¤       E               Dm¤¤¤Félős nyuszi csak a kalapban¤¤¤ ¤¤¤¤¤¤Am C F Em Dm¤¤¤ ¤¤¤ ¤¤¤Am        C¤¤¤Hallod e te bolond,¤¤¤        F       Em     Dm¤¤¤Ahogy az ereimben lüktet a vér?¤¤¤        Am            C¤¤¤Rezeg az emberben minden atom¤¤¤       F      Em   Dm¤¤¤És csak az téved el aki él¤¤¤           Am                C¤¤¤De ha csak dünnyögsz, mardosod magad¤¤¤    F       Em  Dm¤¤¤És nyaldosod a sebeidet¤¤¤Bm7b5                        E¤¤¤        Ami ma még az ajtón bejött¤¤¤               Am¤¤¤Holnap a kulcslyukon kimegy.¤¤¤ ¤¤¤¤¤¤Am C              F           C¤¤¤Ajjajjaj, egy levelet felkapott a vihar¤¤¤     Am      C          F           C¤¤¤Ajjajjaj, ajjajjaj lehet a szívben is zivatar¤¤¤       Am           C         F¤¤¤Tudom szeretet nélkül minden ház üres¤¤¤       C          Am¤¤¤Minden városka lakatlan¤¤¤        C       F¤¤¤Minden zseni ügyetlen¤¤¤       E               F   Em   F   G¤¤¤Félős nyuszi csak a kalapban¤¤¤ ¤¤¤ ¤¤¤     Am      C             F           C¤¤¤Ajjajjaj, ajjajjaj egy levelet felkapott a vihar¤¤¤     Am      C          F           C¤¤¤Ajjajjaj, ajjajjaj lehet a szívben is zivatar¤¤¤      Am            C         F¤¤¤Tudom szeretet nélkül minden ház üres¤¤¤       C          Am¤¤¤Minden városka lakatlan¤¤¤        C       F¤¤¤Minden zseni ügyetlen¤¤¤        E             Dm¤¤¤Céltalan üzenet a palackban¤¤¤</v>
      </c>
    </row>
    <row r="109" ht="15.0" customHeight="1">
      <c r="A109" s="5" t="s">
        <v>682</v>
      </c>
      <c r="B109" s="9" t="s">
        <v>683</v>
      </c>
      <c r="C109" s="9"/>
      <c r="D109" s="9" t="s">
        <v>678</v>
      </c>
      <c r="E109" s="13" t="s">
        <v>684</v>
      </c>
      <c r="F109" s="8" t="s">
        <v>685</v>
      </c>
      <c r="G109" s="9" t="s">
        <v>303</v>
      </c>
      <c r="H109" s="9" t="str">
        <f t="shared" si="2"/>
        <v>:)</v>
      </c>
      <c r="I109" s="10" t="b">
        <v>0</v>
      </c>
      <c r="J109" s="14" t="s">
        <v>686</v>
      </c>
      <c r="K109" s="14" t="s">
        <v>687</v>
      </c>
      <c r="L109" s="12" t="b">
        <v>0</v>
      </c>
      <c r="M109" s="12" t="str">
        <f t="shared" si="101"/>
        <v>Most olyan könnyű minden,¤¤¤szinte csak a semmi tart.¤¤¤A kutyákat elengedtem,¤¤¤és a forgószél elvitte a vihart.¤¤¤¤¤¤Alattunk a tenger,¤¤¤szemben a nap zuhan.¤¤¤Nyeljük a csíkokat¤¤¤és a világ pajkos szellőként suhan.¤¤¤¤¤¤Tékozló angyal a magasban,¤¤¤böffent nincs baj, nincs haragban senkivel.¤¤¤G dúrban zúgják a fákon a kabócák,¤¤¤hogy láss csodát, láss ezer csodát,¤¤¤láss ezer csodát.¤¤¤¤¤¤Éhes pupillákkal¤¤¤vállamra ördög ül.¤¤¤Ballal elpöckölöm¤¤¤az élet jobb híján egyedül.¤¤¤¤¤¤Autó egy szerpentinen¤¤¤mely ki tudja merre tart.¤¤¤Kócos kis romantika¤¤¤tejfogával a szívembe mart.¤¤¤¤¤¤Tékozló angyal a magasban,¤¤¤böffent nincs baj, nincs haragban senkivel.¤¤¤G dúrban zúgják a fákon a kabócák,¤¤¤hogy láss csodát, láss ezer csodát,¤¤¤láss ezer csodát.¤¤¤(3x)¤¤¤¤¤¤Láss ezer csodát!</v>
      </c>
      <c r="N109" s="12" t="str">
        <f t="shared" si="103"/>
        <v>Am            G¤¤¤Most olyan könnyű minden¤¤¤Am              G¤¤¤Szinte csak a semmi tart¤¤¤Am              G¤¤¤A kutyákat elengedtem¤¤¤Dm               F¤¤¤És a forgószél elvitte a vihart¤¤¤¤¤¤ ¤¤¤Am          G¤¤¤Alattunk a tenger¤¤¤Am             G¤¤¤Szemben a nap zuhan¤¤¤Am            G¤¤¤Nyeljük a csíkokat¤¤¤Dm                     F¤¤¤És a világ pajkos szellőként suhan¤¤¤¤¤¤ ¤¤¤C                      G¤¤¤Tékozló angyal a magasban¤¤¤                                Dm¤¤¤Böffent nincs baj, nincs haragban senkivel¤¤¤F                                 C¤¤¤G dúrban zúgják a fákon a kabócák¤¤¤              G                   Dm¤¤¤Hogy láss csodát, láss ezer csodát¤¤¤ ¤¤¤Láss ezer csodát¤¤¤¤¤¤ ¤¤¤Am         G¤¤¤Éhes pupillákkal¤¤¤Am          G¤¤¤Vállamra ördög ül¤¤¤Am           G¤¤¤Ballal elpöckölöm¤¤¤Dm              F¤¤¤Az élet jobb híján egyedül¤¤¤¤¤¤ ¤¤¤Am              G¤¤¤Autó egy szerpentinen¤¤¤Am                G¤¤¤Mely ki tudja merre tart¤¤¤Am             G¤¤¤Kócos kis romantika¤¤¤Dm                F¤¤¤Tejfogával a szívembe mart¤¤¤¤¤¤ ¤¤¤C                      G¤¤¤Tékozló angyal a magasban¤¤¤                                Dm¤¤¤Böffent nincs baj, nincs haragban senkivel¤¤¤F                                 C¤¤¤G dúrban zúgják a fákon a kabócák¤¤¤              G                   Dm¤¤¤Hogy láss csodát, láss ezer csodát¤¤¤Dm¤¤¤Láss ezer csodát¤¤¤ ¤¤¤Láss ezer csodát!</v>
      </c>
    </row>
    <row r="110" ht="15.0" customHeight="1">
      <c r="A110" s="5" t="s">
        <v>688</v>
      </c>
      <c r="B110" s="5" t="s">
        <v>689</v>
      </c>
      <c r="C110" s="5"/>
      <c r="D110" s="9" t="s">
        <v>678</v>
      </c>
      <c r="E110" s="13" t="s">
        <v>690</v>
      </c>
      <c r="F110" s="8" t="s">
        <v>691</v>
      </c>
      <c r="G110" s="9" t="s">
        <v>303</v>
      </c>
      <c r="H110" s="9" t="str">
        <f t="shared" si="2"/>
        <v>:)</v>
      </c>
      <c r="I110" s="10" t="b">
        <v>0</v>
      </c>
      <c r="J110" s="14" t="s">
        <v>692</v>
      </c>
      <c r="K110" s="14" t="s">
        <v>693</v>
      </c>
      <c r="L110" s="12" t="b">
        <v>0</v>
      </c>
      <c r="M110" s="12" t="str">
        <f t="shared" si="101"/>
        <v>Most múlik pontosan,¤¤¤Engedem hadd menjen,¤¤¤szaladjon kifelé belőlem¤¤¤gondoltam egyetlen.¤¤¤Nem vagy itt jó helyen,¤¤¤nem vagy való nekem.¤¤¤Villámlik mennydörög,¤¤¤ez tényleg szerelem.¤¤¤¤¤¤Látom, hogy elsuhan¤¤¤felettem egy madár,¤¤¤tátongó szívében szögesdrót,¤¤¤csőrében szalmaszál.¤¤¤Magamat ringatom,¤¤¤míg ő landol egy almafán,¤¤¤az Isten kertjében¤¤¤almabort inhalál.¤¤¤¤¤¤Vágtatnék tovább veled az éjben¤¤¤az álmok foltos indián lován.¤¤¤Egy táltos szív remeg a konyhakésben,¤¤¤talpam alatt sár és ingovány.¤¤¤¤¤¤Azóta szüntelen¤¤¤őt látom mindenhol.¤¤¤Meredten nézek a távolba,¤¤¤otthonom kőpokol.¤¤¤Szilánkos mennyország,¤¤¤folyékony torz tükör.¤¤¤Szentjánosbogarak¤¤¤fényében tündököl.¤¤¤¤¤¤Egy indián lidérc kísért itt bennem.¤¤¤Szemhéjain rozsdás szemfedő.¤¤¤A tükrökön túl, fenn a fellegekben¤¤¤furulyáját elejti egy angyalszárnyú kígyóbűvölő.</v>
      </c>
      <c r="N110" s="12" t="str">
        <f t="shared" si="103"/>
        <v>G¤¤¤Most múlik pontosan¤¤¤         D¤¤¤engedem hadd menjen¤¤¤Em                                 C¤¤¤szaladjon kifelé belőlem gondoltam egyetlen¤¤¤              G¤¤¤nem vagy itt jó helyen¤¤¤            D¤¤¤nem vagy való nekem¤¤¤          C           Am¤¤¤villámlik mennydörög¤¤¤            G         D¤¤¤ez tényleg szerelem¤¤¤ ¤¤¤¤¤¤            G¤¤¤Látom, hogy elsuhan¤¤¤         D¤¤¤felettem egy madár¤¤¤Em¤¤¤tátongó szívében szögesdrót¤¤¤          C¤¤¤csőrében szalmaszál¤¤¤        G¤¤¤Magamat ringatom,¤¤¤                 D¤¤¤még ő landol egy almafán¤¤¤         C           Am¤¤¤az Isten kertjében¤¤¤         G        D¤¤¤almabort inhalál¤¤¤ ¤¤¤ ¤¤¤¤¤¤B7                        Em¤¤¤Vágtatnék tovább veled az éjben¤¤¤   C                   F7¤¤¤Az álmok foltos indián lován¤¤¤B7                            Em¤¤¤Egy táltos szív remeg a konyhakésben¤¤¤C                       D¤¤¤Talpam alatt sár és ingovány¤¤¤¤¤¤ ¤¤¤      G¤¤¤Azóta szüntelen¤¤¤         D¤¤¤őt látom mindenhol¤¤¤Em¤¤¤Meredten nézek a távolba¤¤¤         C¤¤¤otthonom kőpokol¤¤¤          G¤¤¤szilánkos mennyország¤¤¤          D¤¤¤folyékony torztükör¤¤¤          C        Am           G          D¤¤¤szentjánosbogarak      fényében tündököl¤¤¤ ¤¤¤¤¤¤ ¤¤¤B7                           Em¤¤¤Egy indián lidérc kísért itt bennem¤¤¤C                      F7¤¤¤Szemhéjain rozsdás szemfedő¤¤¤B7                         Em¤¤¤A tükrökön túl fenn a fellegekben¤¤¤C                     D¤¤¤Furulyáját elejti egy angyalszárnyú kígyóbűvölő.</v>
      </c>
    </row>
    <row r="111" ht="15.0" customHeight="1">
      <c r="A111" s="5" t="s">
        <v>694</v>
      </c>
      <c r="B111" s="9" t="s">
        <v>695</v>
      </c>
      <c r="C111" s="9"/>
      <c r="D111" s="9" t="s">
        <v>678</v>
      </c>
      <c r="E111" s="13" t="s">
        <v>696</v>
      </c>
      <c r="F111" s="8" t="s">
        <v>697</v>
      </c>
      <c r="G111" s="9" t="s">
        <v>303</v>
      </c>
      <c r="H111" s="9" t="str">
        <f t="shared" si="2"/>
        <v>:)</v>
      </c>
      <c r="I111" s="10" t="b">
        <v>0</v>
      </c>
      <c r="J111" s="14" t="s">
        <v>698</v>
      </c>
      <c r="K111" s="14" t="s">
        <v>699</v>
      </c>
      <c r="L111" s="12" t="b">
        <v>0</v>
      </c>
      <c r="M111" s="12" t="str">
        <f t="shared" si="101"/>
        <v>voltam New Yorkban¤¤¤reptéren Londonban¤¤¤Berlinben lassú volt a fény¤¤¤imbolygott Amszterdam¤¤¤és hess jött Marakesh¤¤¤Párizsból sms¤¤¤szikrázott Velence¤¤¤mint Varsóban a fűszeres¤¤¤lány aki eladó¤¤¤de én nem Bem apó¤¤¤halló halló halló¤¤¤hallucináció¤¤¤csak a szerelem eleven elemem¤¤¤valahol elveszett¤¤¤veszettül keresem¤¤¤sehol se talállak téged életem¤¤¤¤¤¤voltam Keleten¤¤¤jártam Nyugaton¤¤¤déli legelőn¤¤¤északi ugaron¤¤¤sorstalan utakon¤¤¤fejvesztve kutatom őt¤¤¤nem tudom hol lakom¤¤¤¤¤¤itt lesz a szekrényben¤¤¤a kávés csészében¤¤¤vagy tán a szőnyeg alatt¤¤¤az ajtó mögött nem néztem¤¤¤egy sötét sarokban¤¤¤nyilvános wc-ben¤¤¤a körúton egy kávéházban¤¤¤budai erkélyen¤¤¤jaj hívok nyomozó¤¤¤mer én nem Columbo¤¤¤halló halló halló¤¤¤halucináció...¤¤¤¤¤¤csak a szerelem eleven elemem¤¤¤valahol elveszett¤¤¤veszettül keresem¤¤¤sehol se talállak téged életem¤¤¤¤¤¤voltam Keleten¤¤¤jártam Nyugaton¤¤¤déli legelőn¤¤¤északi ugaron¤¤¤sorstalan utakon¤¤¤fejvesztve kutatom őt¤¤¤nem tudom hol lakom</v>
      </c>
      <c r="N111" s="12" t="str">
        <f t="shared" si="103"/>
        <v>Em¤¤¤voltam New Yorkban¤¤¤F#¤¤¤reptéren Londonban¤¤¤Am¤¤¤Berlinben lassú volt a fény¤¤¤B¤¤¤imbolygott Amszterdam¤¤¤¤¤¤Em¤¤¤és hess jött Marrakech¤¤¤F#¤¤¤Párizsból sms¤¤¤Am¤¤¤szikrázott Velence¤¤¤B¤¤¤mint Varsóban a fűszeres¤¤¤¤¤¤Em¤¤¤lány aki eladó¤¤¤F#¤¤¤de én nem Bem apó¤¤¤Am¤¤¤halló halló halló¤¤¤B¤¤¤hallucináció¤¤¤¤¤¤Em¤¤¤csak a szerelem¤¤¤F#¤¤¤eleven elemem¤¤¤Am¤¤¤valahol elveszett¤¤¤B¤¤¤veszettül keresem¤¤¤C                 D     B¤¤¤sehol se talállak téged életem¤¤¤ ¤¤¤Em      G¤¤¤voltam Keleten¤¤¤D       C¤¤¤jártam Nyugaton¤¤¤Em      G¤¤¤déli legelőn¤¤¤D       C¤¤¤északi ugaron¤¤¤Em      G¤¤¤sorstalan utakon¤¤¤D       C          D¤¤¤fejvesztve kutatom őt¤¤¤B¤¤¤nem tudom hol lakom¤¤¤¤¤¤Em F# Am B (2x)¤¤¤¤¤¤Em¤¤¤itt lesz a szekrényben¤¤¤F#¤¤¤a kávéscsészében¤¤¤Am¤¤¤vagy tán a szőnyeg alatt¤¤¤B¤¤¤az ajtó mögött nem néztem¤¤¤¤¤¤Em¤¤¤egy sötét sarokban¤¤¤F#¤¤¤nyilvános wc-ben¤¤¤Am¤¤¤a körúton egy kávéházban¤¤¤B¤¤¤budai erkélyen¤¤¤¤¤¤Em¤¤¤jaj hívok nyomozó¤¤¤F#¤¤¤mer én nem Columbo¤¤¤Am¤¤¤halló halló halló¤¤¤B¤¤¤hallucináció¤¤¤¤¤¤Em¤¤¤csak a szerelem¤¤¤F#¤¤¤eleven elemem¤¤¤Am¤¤¤valahol elveszett¤¤¤B¤¤¤veszettül keresem¤¤¤C                 D     B¤¤¤sehol se talállak téged életem¤¤¤ ¤¤¤Em      G¤¤¤voltam Keleten¤¤¤D       C¤¤¤jártam Nyugaton¤¤¤Em      G¤¤¤déli legelőn¤¤¤D       C¤¤¤északi ugaron¤¤¤Em      G¤¤¤sorstalan utakon¤¤¤D       C          D¤¤¤fejvesztve kutatom őt¤¤¤B¤¤¤nem tudom hol lakom¤¤¤¤¤¤Em F# Am B (10x)¤¤¤Em</v>
      </c>
    </row>
    <row r="112" ht="15.0" customHeight="1">
      <c r="A112" s="5" t="s">
        <v>700</v>
      </c>
      <c r="B112" s="9" t="s">
        <v>701</v>
      </c>
      <c r="C112" s="9"/>
      <c r="D112" s="9" t="s">
        <v>702</v>
      </c>
      <c r="E112" s="13" t="s">
        <v>703</v>
      </c>
      <c r="F112" s="8" t="s">
        <v>704</v>
      </c>
      <c r="G112" s="9" t="s">
        <v>303</v>
      </c>
      <c r="H112" s="9" t="str">
        <f t="shared" si="2"/>
        <v>:)</v>
      </c>
      <c r="I112" s="10" t="b">
        <v>0</v>
      </c>
      <c r="J112" s="14" t="s">
        <v>705</v>
      </c>
      <c r="K112" s="14" t="s">
        <v>706</v>
      </c>
      <c r="L112" s="12" t="b">
        <v>0</v>
      </c>
      <c r="M112" s="12" t="str">
        <f t="shared" si="101"/>
        <v>Nagy esők jönnek és elindulok, elmegyek innen messze¤¤¤A 67-es úton várhatsz rám dideregve¤¤¤Nyáréjszakán ha nem jövök, esik az eső és mennydörög¤¤¤A csillagokkal, ha szédülök, esik az eső és nem találsz rám¤¤¤¤¤¤Csillagok, csillagok mondjátok el nekem¤¤¤Merre jár, hol lehet most a kedvesem¤¤¤Veszélyes út, amin jársz, veszélyes út, amin járok¤¤¤Egyszer te is hazatalálsz, egyszer én is hazatalálok¤¤¤¤¤¤Nagy esők jönnek és itt maradok, itt maradok örökre,¤¤¤A 67-es út mellett az árokparton ülve¤¤¤Nyáréjszakán ha nem jövök, esik az eső és mennydörög¤¤¤A csillagokkal ha szédülök, esik az eső és nem találsz rám¤¤¤¤¤¤Csillagok, csillagok, mondjátok el nekem¤¤¤Merre jár, hol lehet most a kedvesem¤¤¤Veszélyes út, amin jársz, veszélyes út, amin járok¤¤¤Egyszer te is hazatalálsz, egyszer én is hazatalálok</v>
      </c>
      <c r="N112" s="12" t="str">
        <f t="shared" si="103"/>
        <v>G                   D          Em             C¤¤¤Nagy esők jönnek és elindulok, elmegyek innen messze¤¤¤  G     C    Em           C¤¤¤A 67-es úton várhatsz rám dideregve¤¤¤G               D          Em             C¤¤¤Nyáréjszakán ha nem jövök, esik az eső és mennydörög¤¤¤  G                D         Em             C¤¤¤A csillagokkal, ha szédülök, esik az eső és nem találsz rám¤¤¤¤¤¤C      Em          C D¤¤¤Csillagok, csillagok mondjátok el nekem¤¤¤G     Em           C D¤¤¤Merre jár, hol lehet most a kedvesem¤¤¤G         Em       Am               D        G¤¤¤Veszélyes út, amin jársz, veszélyes út, amin járok¤¤¤G       Em            Am           D            G¤¤¤Egyszer te is hazatalálsz, egyszer én is hazatalálok¤¤¤¤¤¤G                   D          Em             C¤¤¤Nagy esők jönnek és itt maradok, itt maradok örökre,¤¤¤  G     C    Em           C¤¤¤A 67-es út mellett az árokparton ülve¤¤¤G               D          Em             C¤¤¤Nyáréjszakán ha nem jövök, esik az eső és mennydörög¤¤¤  G                D         Em             C¤¤¤A csillagokkal ha szédülök, esik az eső és nem találsz rám¤¤¤¤¤¤¤¤¤C      Em          C D¤¤¤Csillagok, csillagok mondjátok el nekem¤¤¤G     Em           C D¤¤¤Merre jár, hol lehet most a kedvesem¤¤¤G         Em       Am               D        G¤¤¤Veszélyes út, amin jársz, veszélyes út, amin járok¤¤¤G       Em            Am           D            G¤¤¤Egyszer te is hazatalálsz, egyszer én is hazatalálok</v>
      </c>
    </row>
    <row r="113" ht="15.0" customHeight="1">
      <c r="A113" s="5" t="s">
        <v>707</v>
      </c>
      <c r="B113" s="9" t="s">
        <v>708</v>
      </c>
      <c r="C113" s="9"/>
      <c r="D113" s="9" t="s">
        <v>702</v>
      </c>
      <c r="E113" s="13" t="s">
        <v>709</v>
      </c>
      <c r="F113" s="8" t="s">
        <v>710</v>
      </c>
      <c r="G113" s="9" t="s">
        <v>303</v>
      </c>
      <c r="H113" s="9" t="str">
        <f t="shared" si="2"/>
        <v>:)</v>
      </c>
      <c r="I113" s="10" t="b">
        <v>0</v>
      </c>
      <c r="J113" s="14" t="s">
        <v>711</v>
      </c>
      <c r="K113" s="14" t="s">
        <v>712</v>
      </c>
      <c r="L113" s="12" t="b">
        <v>0</v>
      </c>
      <c r="M113" s="12" t="str">
        <f t="shared" si="101"/>
        <v>Sötét kapuk, magas házak¤¤¤Fényes udvarok¤¤¤Nyíljatok meg lábam előtt¤¤¤Ha arra indulok¤¤¤¤¤¤Erdő közepében járok¤¤¤Egyszer majd rád találok¤¤¤Csillagom vezess¤¤¤Én utánad megyek¤¤¤¤¤¤Felhő, felhő fenn az égen¤¤¤Vártunk már nagyon¤¤¤Esőt hozz a virágoknak¤¤¤Mosd el sok bajom¤¤¤¤¤¤Erdő közepében járok¤¤¤Egyszer majd rád találok¤¤¤Csillagom vezess¤¤¤Én utánad megyek¤¤¤¤¤¤Fehér ingem tiszta legyen¤¤¤Olyan, mint a hó¤¤¤Átok engem el ne érjen¤¤¤Ne bánthasson a szó¤¤¤¤¤¤Erdő közepében járok¤¤¤Egyszer majd rád találok¤¤¤Csillagom vezess¤¤¤Én utánad megyek</v>
      </c>
      <c r="N113" s="12" t="str">
        <f t="shared" si="103"/>
        <v>Am¤¤¤Sötét kapuk, magas házak¤¤¤E           Am¤¤¤Fényes udvarok¤¤¤Am¤¤¤Nyíljatok meg lábam előtt¤¤¤   E         Am¤¤¤Ha arra indulok¤¤¤¤¤¤C¤¤¤Erdő közepében járok¤¤¤Dm¤¤¤Egyszer majd rád találok¤¤¤Am          C¤¤¤Csillagom vezess¤¤¤   E          Am¤¤¤Én utánad megyek¤¤¤ ¤¤¤C¤¤¤Erdő közepében járok¤¤¤Dm¤¤¤Egyszer majd rád találok¤¤¤Am          C¤¤¤Csillagom vezess¤¤¤   E          Am¤¤¤Én utánad megyek¤¤¤ ¤¤¤Am¤¤¤Felhő, felhő fenn az égen¤¤¤E             Am¤¤¤Vártunk már nagyon¤¤¤Am¤¤¤Esőt hozz a virágoknak¤¤¤E             Am¤¤¤Mosd el sok bajom¤¤¤¤¤¤C¤¤¤Erdő közepében járok¤¤¤Dm¤¤¤Egyszer majd rád találok¤¤¤Am          C¤¤¤Csillagom vezess¤¤¤   E          Am¤¤¤Én utánad megyek¤¤¤ ¤¤¤C¤¤¤Erdő közepében járok¤¤¤Dm¤¤¤Egyszer majd rád találok¤¤¤Am          C¤¤¤Csillagom vezess¤¤¤   E          Am¤¤¤Én utánad megyek¤¤¤¤¤¤Am¤¤¤Fehér ingem tiszta legyen¤¤¤E             Am¤¤¤Olyan, mint a hó¤¤¤Am¤¤¤Átok engem el ne érjen¤¤¤E               Am¤¤¤Ne bánthasson a szó¤¤¤¤¤¤C¤¤¤Erdő közepében járok¤¤¤Dm¤¤¤Egyszer majd rád találok¤¤¤Am          C¤¤¤Csillagom vezess¤¤¤   E          Am¤¤¤Én utánad megyek¤¤¤ ¤¤¤C¤¤¤Erdő közepében járok¤¤¤Dm¤¤¤Egyszer majd rád találok¤¤¤Am          C¤¤¤Csillagom vezess¤¤¤   E          Am¤¤¤Én utánad megyek</v>
      </c>
    </row>
    <row r="114" ht="15.0" customHeight="1">
      <c r="A114" s="5" t="s">
        <v>713</v>
      </c>
      <c r="B114" s="9" t="s">
        <v>714</v>
      </c>
      <c r="C114" s="9"/>
      <c r="D114" s="9" t="s">
        <v>702</v>
      </c>
      <c r="E114" s="13" t="s">
        <v>715</v>
      </c>
      <c r="F114" s="8" t="s">
        <v>716</v>
      </c>
      <c r="G114" s="9" t="s">
        <v>303</v>
      </c>
      <c r="H114" s="9" t="str">
        <f t="shared" si="2"/>
        <v>:)</v>
      </c>
      <c r="I114" s="10" t="b">
        <v>0</v>
      </c>
      <c r="J114" s="14" t="s">
        <v>717</v>
      </c>
      <c r="K114" s="14" t="s">
        <v>718</v>
      </c>
      <c r="L114" s="12" t="b">
        <v>0</v>
      </c>
      <c r="M114" s="12" t="str">
        <f t="shared" si="101"/>
        <v>Letörlöm én minden könnyed¤¤¤Áldjon meg az isten téged¤¤¤Bocsássa meg rossz szavamat¤¤¤Bocsássa meg, ha bántottalak¤¤¤¤¤¤Aj-aj-ja-jaj Aj-aj-jaj¤¤¤Fáj a szívem érted¤¤¤Aj-aj-ja-jaj Aj-aj-jaj¤¤¤Fáj a szívem érted¤¤¤¤¤¤Elindulok, merre megyek?¤¤¤Sehova se nem érkezek¤¤¤Sehova se nem érkezek¤¤¤Otthonomra sosem lelek¤¤¤¤¤¤Aj-aj-ja-jaj Aj-aj-jaj¤¤¤Fáj a szívem érted…¤¤¤¤¤¤Eső esik a magas égből¤¤¤Könnycsepp hull a két szememből¤¤¤Felhők közé elbújt a nap¤¤¤Mindhalálig téged várlak¤¤¤¤¤¤Aj-aj-ja-jaj Aj-aj-jaj¤¤¤Fáj a szívem érted..¤¤¤¤¤¤</v>
      </c>
      <c r="N114" s="12" t="str">
        <f t="shared" si="103"/>
        <v>Dm F A Dm Dm F A# Dm¤¤¤¤¤¤Dm          Bb       ¤¤¤Letörlöm én minden könnyed¤¤¤F             A¤¤¤Áldjon meg az isten téged¤¤¤Dm           Bb¤¤¤Bocsássa meg rossz szavamat¤¤¤F               A       ¤¤¤Bocsássa meg ha bántottalak¤¤¤Dm    A   F       G¤¤¤Aj-aj-ja-jaj Aj-aj-jaj¤¤¤G     A      Dm¤¤¤Fáj a szívem érted¤¤¤Dm    A      F     G¤¤¤Aj-aj-ja-jaj Aj-aj-jaj¤¤¤G     A      Dm  ¤¤¤Fáj a szívem ér - ted¤¤¤¤¤¤Dm         Bb¤¤¤Elindulok, merre megyek?¤¤¤F         A            ¤¤¤Sehova se nem érkezek¤¤¤Dm        Bb         ¤¤¤Sehova se nem érkezek¤¤¤F          A       ¤¤¤Otthonomra sosem lelek¤¤¤D      A     F      G¤¤¤Aj-aj-ja-jaj Aj-aj-jaj¤¤¤      A      Dm¤¤¤Fáj a szívem érted¤¤¤¤¤¤D#m        H¤¤¤Eső esik a magas égből¤¤¤F#                A#   ¤¤¤Könnycsepp hull a két szememből¤¤¤D#m         H¤¤¤Felhők közé elbujtanak¤¤¤F#          A#     ¤¤¤Mindhalálig téged várlak¤¤¤D#m     A#     F#     G#¤¤¤A j  -  aj  -  ja  -  jaj.¤¤¤G#    Bb     D#m¤¤¤Fáj a szívem ér - ted¤¤¤¤¤¤Em          C          ¤¤¤Letörlöm én minden könnyed¤¤¤G             H      ¤¤¤Áldjon meg az isten téged¤¤¤Em           C          ¤¤¤Bocsássa meg rossz szavamat¤¤¤G               H      ¤¤¤Bocsássa meg ha bántottalak¤¤¤Em      H      G      A¤¤¤A j  -  aj  -  ja  -  jaj.¤¤¤A     H      Em¤¤¤Fáj a szívem ér - ted</v>
      </c>
    </row>
    <row r="115" ht="15.0" customHeight="1">
      <c r="A115" s="5" t="s">
        <v>719</v>
      </c>
      <c r="B115" s="9" t="s">
        <v>720</v>
      </c>
      <c r="C115" s="5"/>
      <c r="D115" s="9" t="s">
        <v>702</v>
      </c>
      <c r="E115" s="7" t="s">
        <v>721</v>
      </c>
      <c r="F115" s="8" t="s">
        <v>722</v>
      </c>
      <c r="G115" s="9" t="s">
        <v>303</v>
      </c>
      <c r="H115" s="9" t="str">
        <f t="shared" si="2"/>
        <v>:)</v>
      </c>
      <c r="I115" s="10" t="b">
        <v>0</v>
      </c>
      <c r="J115" s="14" t="s">
        <v>723</v>
      </c>
      <c r="K115" s="14" t="s">
        <v>724</v>
      </c>
      <c r="L115" s="12" t="b">
        <v>0</v>
      </c>
      <c r="M115" s="12" t="str">
        <f t="shared" si="101"/>
        <v>Én mennék veled, de nem akarod,¤¤¤Csak nézek utánad az ablakon¤¤¤Ahogy egy kisfiú, ha nem hiszi el,¤¤¤hogy most már menni kell¤¤¤¤¤¤A mesének vége és álmodom¤¤¤Hogy virág nyílik a domboldalon¤¤¤A felhők fölött ragyog a nap¤¤¤Ha itt lennél velem¤¤¤¤¤¤Én letörölném a könnyeid¤¤¤És elmondanám, hogy szép lehet¤¤¤a holnap, hogyha elhiszed¤¤¤Ha itt lennél velem¤¤¤¤¤¤Ha itt lennél velem és fognád a két kezem¤¤¤Én nem engedném el többé már sosem¤¤¤Ha itt lennél velem és fognád a két kezem¤¤¤Én nem engedném el többé már sosem¤¤¤Kedvesem¤¤¤¤¤¤A mesének vége és álmodom¤¤¤Hogy reggel újra fel kel a nap¤¤¤Igazat mond és megsimogat¤¤¤Ha itt lennél velem¤¤¤¤¤¤Én mennék veled, de nem akarod¤¤¤Csak nézek utánad az ablakon¤¤¤Ahogy egy kisfiú, ha nem hiszi el,¤¤¤hogy most már menni kell.¤¤¤¤¤¤¤¤¤Ha itt lennél velem és fognád a két kezem¤¤¤Én nem engedném el többé már sosem¤¤¤Ha itt lennél velem és fognád a két kezem¤¤¤Én azt kérném megint, hogy hazudj még nekem¤¤¤Kedvesem¤¤¤¤¤¤Ha itt lennél velem és fognád a két kezem¤¤¤Én nem engedném el többé már sosem¤¤¤Ha itt lennél velem és fognád a két kezem¤¤¤Én nem engedném el többé már sosem¤¤¤Kedvesem</v>
      </c>
      <c r="N115" s="12" t="str">
        <f t="shared" si="103"/>
        <v>C        G       C¤¤¤Én mennék veled, de nem akarod¤¤¤      F      C       G     C¤¤¤Csak nézek utánad az ablakon¤¤¤           F     C     G        C¤¤¤Ahogy egy kisfiú, ha nem hiszi el¤¤¤      C        E     Am¤¤¤Hogy most már menni kell¤¤¤¤¤¤ ¤¤¤    C        G       C¤¤¤A mesének vége és álmodom¤¤¤      F      C       G     C¤¤¤Hogy virág nyílik a domboldalon¤¤¤    F     C     G        C¤¤¤A felhők fölött ragyog a nap¤¤¤   C        E     Am¤¤¤Ha itt lennél velem¤¤¤¤¤¤ ¤¤¤    C        G       C¤¤¤Én letörölném a könnyeid¤¤¤   F      C       G     C¤¤¤És elmondanám, hogy szép lehet¤¤¤    F     C     G        C¤¤¤A holnap, hogyha elhiszed¤¤¤   C        E     Am¤¤¤Ha itt lennél velem¤¤¤¤¤¤ ¤¤¤   C              G¤¤¤Ha itt lennél velem¤¤¤    C               F¤¤¤És fognád a két kezem¤¤¤    C            G¤¤¤Én nem engedném el¤¤¤ C     F     G            C  C G¤¤¤Többé már sosem, kedvesem¤¤¤¤¤¤¤¤¤C        G       C¤¤¤A mesének vége és álmodom¤¤¤   F      C       G     C¤¤¤Hogy reggel újra felkel a nap¤¤¤   F     C     G        C¤¤¤Igazat mond és megsimogat¤¤¤   C        E     Am¤¤¤Ha itt lennél velem¤¤¤¤¤¤¤¤¤     C        G       C¤¤¤Én mennék veled, de nem akarod¤¤¤   F      C       G     C¤¤¤Csak nézek utánad az ablakon¤¤¤           F     C     G        C¤¤¤Ahogy egy kisfiú, ha nem hiszi el,¤¤¤      C        E     Am¤¤¤hogy most már menni kell.¤¤¤ ¤¤¤ ¤¤¤   C              G¤¤¤Ha itt lennél velem¤¤¤    C               F¤¤¤És fognád a két kezem¤¤¤    C            G¤¤¤Én azt kérném megint¤¤¤ C     F     G            C  C G¤¤¤Hogy hazudj még nekem, kedvesem¤¤¤¤¤¤¤¤¤   C              G¤¤¤Ha itt lennél velem¤¤¤    C               F¤¤¤És fognád a két kezem¤¤¤    C            G¤¤¤Én azt kérném megint¤¤¤ C     F     G            C  C G¤¤¤Hogy hazudj még nekem, kedvesem</v>
      </c>
    </row>
    <row r="116" ht="15.0" customHeight="1">
      <c r="A116" s="5" t="s">
        <v>725</v>
      </c>
      <c r="B116" s="9" t="s">
        <v>726</v>
      </c>
      <c r="C116" s="9"/>
      <c r="D116" s="9" t="s">
        <v>702</v>
      </c>
      <c r="E116" s="13" t="s">
        <v>727</v>
      </c>
      <c r="F116" s="8" t="s">
        <v>728</v>
      </c>
      <c r="G116" s="9" t="s">
        <v>303</v>
      </c>
      <c r="H116" s="9" t="str">
        <f t="shared" si="2"/>
        <v>:)</v>
      </c>
      <c r="I116" s="10" t="b">
        <v>0</v>
      </c>
      <c r="J116" s="14" t="s">
        <v>729</v>
      </c>
      <c r="K116" s="14" t="s">
        <v>729</v>
      </c>
      <c r="L116" s="12" t="b">
        <v>0</v>
      </c>
      <c r="M116" s="12" t="str">
        <f t="shared" si="101"/>
        <v>Szállj el kismadár¤¤¤Nézd meg, hogy merre jár¤¤¤Mondd el, hogy merre járhat Ő¤¤¤¤¤¤Mondd el, hogy szeretem¤¤¤Mondd el, hogy kell nekem¤¤¤Mondd el, hogy semmi más nem kell¤¤¤¤¤¤Csak a Hold az égen¤¤¤Csak a Nap ragyogjon¤¤¤Simogasson a szél¤¤¤Simogasson, ha arcomhoz ér¤¤¤Csak a Hold ragyogjon¤¤¤Csak a Nap az égen¤¤¤Nekem semmi más nem kell¤¤¤¤¤¤Kell, hogy rátalálj¤¤¤Szállj el kismadár¤¤¤Nézd meg, hogy merre járhat Ő!¤¤¤¤¤¤Vidd el a levelem¤¤¤Mondd el, hogy kell nekem¤¤¤Mondd el, hogy semmi más nem kell¤¤¤¤¤¤Csak a hold az égen¤¤¤Csak a nap ragyogjon¤¤¤Simogasson a szél¤¤¤Simogasson, ha arcomhoz ér¤¤¤Csak a hold ragyogjon¤¤¤Csak a nap az égen¤¤¤Nekem semmi más nem kell¤¤¤¤¤¤Soha ne gyere, ha most nem jössz¤¤¤Soha ne szeress, ha most nem vagy itt¤¤¤Soha ne gyere, ha most nem jössz¤¤¤Soha ne szeress, ha most nem vagy itt¤¤¤¤¤¤Csak a Hold az égen¤¤¤Csak a Nap ragyogjon¤¤¤Simogasson a szél¤¤¤Simogasson, ha arcomhoz ér¤¤¤Csak a Hold ragyogjon¤¤¤Csak a Nap az égen¤¤¤Nekem semmi más nem kell</v>
      </c>
      <c r="N116" s="12" t="str">
        <f t="shared" si="103"/>
        <v>C¤¤¤Szállj el kismadár¤¤¤G¤¤¤Nézd meg, hogy merre jár¤¤¤Am                          F¤¤¤Mondd el, hogy merre járhat ő¤¤¤ ¤¤¤C¤¤¤Mondd el, hogy szeretem¤¤¤G¤¤¤Mondd el, hogy kell nekem¤¤¤Am                           F¤¤¤Mondd el, hogy semmi más nem kell¤¤¤ ¤¤¤       C¤¤¤Csak a hold az égen¤¤¤                E¤¤¤Csak a nap ragyogjon¤¤¤              Am¤¤¤Simogasson a szél¤¤¤    F          G       C¤¤¤Simogasson ha arcomhoz ér¤¤¤                  E¤¤¤Csak a hold ragyogjon¤¤¤              Am¤¤¤Csak a nap az égen¤¤¤       F     G¤¤¤Nekem semmi más nem kell.¤¤¤ ¤¤¤C¤¤¤Kell, hogy rátalálj¤¤¤G¤¤¤Szállj el kismadár¤¤¤Am                          F¤¤¤Nézd meg, hogy merre járhat ő¤¤¤ ¤¤¤C¤¤¤Vidd el a levelem¤¤¤G¤¤¤Mondd el, hogy kell nekem¤¤¤Am                           F¤¤¤Mondd el, hogy semmi más nem kell¤¤¤ ¤¤¤               C¤¤¤Csak a hold az égen¤¤¤               E¤¤¤Csak a nap ragyogjon¤¤¤             Am¤¤¤Simogasson a szél¤¤¤    F          G       C¤¤¤Simogasson ha arcomhoz ér¤¤¤                  E¤¤¤Csak a hold ragyogjon¤¤¤              Am¤¤¤Csak a nap az égen¤¤¤       F    G¤¤¤Nekem semmi más nem¤¤¤ ¤¤¤C                          G¤¤¤Soha ne gyere, ha most nem jössz¤¤¤Am                                F¤¤¤Soha ne szeress, ha most nem vagy itt¤¤¤C                          G¤¤¤Soha ne gyere, ha most nem jössz¤¤¤Am                                F¤¤¤Soha ne szeress, ha most nem vagy itt   ¤¤¤¤¤¤               C¤¤¤Csak a hold az égen¤¤¤               E¤¤¤Csak a nap ragyogjon¤¤¤             Am¤¤¤Simogasson a szél¤¤¤    F          G       C¤¤¤Simogasson ha arcomhoz ér¤¤¤                  E¤¤¤Csak a hold ragyogjon¤¤¤              Am¤¤¤Csak a nap az égen¤¤¤       F    G¤¤¤Nekem semmi más nem kell¤¤¤ ¤¤¤</v>
      </c>
    </row>
    <row r="117" ht="15.0" customHeight="1">
      <c r="A117" s="5" t="s">
        <v>730</v>
      </c>
      <c r="B117" s="9" t="s">
        <v>731</v>
      </c>
      <c r="C117" s="9"/>
      <c r="D117" s="9" t="s">
        <v>702</v>
      </c>
      <c r="E117" s="13" t="s">
        <v>732</v>
      </c>
      <c r="F117" s="8" t="s">
        <v>733</v>
      </c>
      <c r="G117" s="9" t="s">
        <v>303</v>
      </c>
      <c r="H117" s="9" t="str">
        <f t="shared" si="2"/>
        <v>:)</v>
      </c>
      <c r="I117" s="10" t="b">
        <v>0</v>
      </c>
      <c r="J117" s="14" t="s">
        <v>734</v>
      </c>
      <c r="K117" s="14" t="s">
        <v>735</v>
      </c>
      <c r="L117" s="12" t="b">
        <v>0</v>
      </c>
      <c r="M117" s="12" t="str">
        <f t="shared" si="101"/>
        <v>Hosszú az út míg a kezem a kezedhez ér¤¤¤Szeretni valakit valamiért¤¤¤Ne tudja senki, ne értse senki, hogy m’ért¤¤¤Szeretni valakit valamiért¤¤¤Ezer életen és ezer bajon át¤¤¤Szeretni valakit valamiért¤¤¤Akkor is, hogyha nem lehet, hogyha fáj¤¤¤Szeretni valakit valamiért¤¤¤¤¤¤Fenn az ég s lenn a Föld¤¤¤Álmodunk s felébredünk¤¤¤Minden út körbe fut¤¤¤Béke van, felejts el minden¤¤¤háborút¤¤¤¤¤¤Esik a hó és szemembe fúj a szél¤¤¤Szeretni valakit valamiért¤¤¤Ég a gyertya ég, el ne aludjék¤¤¤Szeretni valakit valamiért¤¤¤Ezer életen és ezer bajon át¤¤¤Szeretni valakit valamiért¤¤¤Akkor is, hogyha nem lehet, hogyha fáj¤¤¤Szeretni valakit valamiért¤¤¤¤¤¤Fenn az ég s lenn a Föld¤¤¤Álmodunk s felébredünk¤¤¤Minden út körbe fut¤¤¤Béke van felejts el minden¤¤¤háborút¤¤¤¤¤¤Fenn az ég, s lenn a Föld¤¤¤Álmodunk s felébredünk¤¤¤Minden út körbe fut¤¤¤Béke van felejts el minden¤¤¤háborút</v>
      </c>
      <c r="N117" s="12" t="str">
        <f t="shared" si="103"/>
        <v>G  D  Em  C  G  D  G  C¤¤¤¤¤¤¤¤¤G                    D                Em¤¤¤Hosszú az út, míg a kezem a kezedhez ér.¤¤¤C                 G     D¤¤¤Szeretni valakit valamiért.¤¤¤G                  D                  Em¤¤¤Ne tudja senki, ne értse senki, hogy miért.¤¤¤C                 G     D¤¤¤Szeretni valakit valamiért.¤¤¤¤¤¤¤¤¤Ezer életen és ezer bajon át,¤¤¤Szeretni valakit valamiért.¤¤¤Akkor is, hogyha nem lehet, hogyha fáj,¤¤¤Szeretni valakit valamiért.¤¤¤¤¤¤¤¤¤        G             C¤¤¤Fenn az ég s lent a föld,¤¤¤      Am            D¤¤¤Álmodunk s felébredünk.¤¤¤       G          C¤¤¤Minden út körbe fut,¤¤¤       Am              D             G¤¤¤Béke van, felejts el minden háborút!¤¤¤¤¤¤¤¤¤G  Em  C  D  (x2)¤¤¤¤¤¤¤¤¤Esik a hó és szemembe fúj a szél.¤¤¤Szeretni valakit valamiért.¤¤¤Ég a gyertya ég, el ne aludjék.¤¤¤Szeretni valakit valamiért.¤¤¤¤¤¤¤¤¤Ezer életen és ezer bajon át...¤¤¤¤¤¤¤¤¤Fenn az ég s lent a föld...¤¤¤¤¤¤¤¤¤Fenn az ég s lent a föld...¤¤¤¤¤¤¤¤¤G  Em  C  D  (x2)¤¤¤</v>
      </c>
    </row>
    <row r="118" ht="15.0" customHeight="1">
      <c r="A118" s="5" t="s">
        <v>736</v>
      </c>
      <c r="B118" s="9" t="s">
        <v>737</v>
      </c>
      <c r="C118" s="9"/>
      <c r="D118" s="9" t="s">
        <v>738</v>
      </c>
      <c r="E118" s="13" t="s">
        <v>739</v>
      </c>
      <c r="F118" s="8" t="s">
        <v>740</v>
      </c>
      <c r="G118" s="9" t="s">
        <v>303</v>
      </c>
      <c r="H118" s="9" t="str">
        <f t="shared" si="2"/>
        <v>:)</v>
      </c>
      <c r="I118" s="10" t="b">
        <v>0</v>
      </c>
      <c r="J118" s="14" t="s">
        <v>741</v>
      </c>
      <c r="K118" s="14" t="s">
        <v>742</v>
      </c>
      <c r="L118" s="12" t="b">
        <v>0</v>
      </c>
      <c r="M118" s="12" t="str">
        <f t="shared" si="101"/>
        <v>Ember, a világ két kezedtől sír¤¤¤Egyikkel a kerted ásod, másikkal a sírt¤¤¤A másik tudod bőven várhat rád¤¤¤Építsd a kertet hát tovább¤¤¤s közben a Mindent jól vigyázd¤¤¤¤¤¤Vigyázz a madárra ha kertedbe repül¤¤¤Őrizd meg a csendet, el se menekül¤¤¤Bajban a világ, ha egyszer újra messze száll¤¤¤Vigyázz a madárra, ha válladra repül¤¤¤Amerre az élet, arra menekül¤¤¤Bajban a világ, ha egyszer újra messze száll¤¤¤¤¤¤Ember a világból csak a sajátod érdekel¤¤¤A szükség határát ritkán hagytad el¤¤¤Azontúl szintén van világ¤¤¤Gondolhatod: ott gondolnak rád¤¤¤S értünk a mindent jól vigyázd¤¤¤¤¤¤¤¤¤Vigyázz a madárra ha kertedbe repül¤¤¤Őrizd meg a csendet, el se menekül¤¤¤Bajban a világ, ha egyszer újra messze száll¤¤¤Vigyázz a madárra, ha válladra repül¤¤¤Amerre az élet, arra menekül¤¤¤Bajban a világ, ha egyszer újra messze száll</v>
      </c>
      <c r="N118" s="12" t="str">
        <f t="shared" si="103"/>
        <v>D    Am     2x¤¤¤¤¤¤ ¤¤¤¤¤¤D                           Am¤¤¤¤¤¤Ember, a világ a két kezedtől sír,¤¤¤D¤¤¤¤¤¤Egyikkel a kerted ásod,¤¤¤A¤¤¤¤¤¤Másikkal a sírt.¤¤¤A7                                             D¤¤¤¤¤¤A másik, tudod, bőven várhat rád,¤¤¤G             A                    Hm      E¤¤¤¤¤¤Építsd a kerted hát tovább,¤¤¤D               A                      G¤¤¤¤¤¤S, közben a mindent jól vigyázd!¤¤¤¤¤¤C¤¤¤¤¤¤Vigyázz a madárra,¤¤¤Ha kertedbe repül,¤¤¤Am¤¤¤¤¤¤Őrizd meg a csendet,¤¤¤S el se menekül.¤¤¤F                              C¤¤¤¤¤¤Bajban a világ, ha egyszer újra¤¤¤Dm      G¤¤¤¤¤¤messze száll.¤¤¤C¤¤¤¤¤¤Vigyázz a madárra, ha¤¤¤Válladra repül,¤¤¤Am¤¤¤¤¤¤Amerre az élet, arra menekül.¤¤¤F                              C¤¤¤¤¤¤Bajban a világ, ha egyszer újra¤¤¤Dm     G       A¤¤¤¤¤¤messze száll.¤¤¤¤¤¤Ember, a világból csak¤¤¤a sajátod érdekel,¤¤¤a szükség határát, oh, ritkán hagytad el.¤¤¤Azon túl szintén van világ,¤¤¤Gondolhatod, ott gondolnak rád¤¤¤S, értük a mindent jól vigyázd!¤¤¤¤¤¤ ¤¤¤¤¤¤Vigyázz a madárra,¤¤¤Ha kertedbe repül,¤¤¤¤¤¤Őrizd meg a csendet,¤¤¤S el se menekül.¤¤¤¤¤¤Bajban a világ, ha egyszer újra¤¤¤¤¤¤messze száll.¤¤¤¤¤¤Vigyázz a madárra, ha¤¤¤Válladra repül,¤¤¤¤¤¤Amerre az élet, arra menekül.¤¤¤Bajban a világ, ha egyszer újra¤¤¤¤¤¤messze száll.¤¤¤¤¤¤ ¤¤¤¤¤¤D¤¤¤¤¤¤Vigyázz a madárra,¤¤¤Ha kertedbe repül,¤¤¤Hm¤¤¤¤¤¤Őrizd meg a csendet,¤¤¤S el se menekül.¤¤¤G                              D¤¤¤¤¤¤Bajban a világ, ha egyszer újra¤¤¤Em      A¤¤¤¤¤¤messze száll.¤¤¤D¤¤¤¤¤¤Vigyázz a madárra, ha¤¤¤Válladra repül,¤¤¤Hm¤¤¤¤¤¤Amerre az élet, arra menekül.¤¤¤G                              D¤¤¤¤¤¤Bajban a világ, ha egyszer újra¤¤¤Em     A       D¤¤¤¤¤¤messze száll.</v>
      </c>
    </row>
    <row r="119" ht="15.0" customHeight="1">
      <c r="A119" s="5" t="s">
        <v>743</v>
      </c>
      <c r="B119" s="9" t="s">
        <v>744</v>
      </c>
      <c r="C119" s="9"/>
      <c r="D119" s="9" t="s">
        <v>745</v>
      </c>
      <c r="E119" s="13" t="s">
        <v>746</v>
      </c>
      <c r="F119" s="8" t="s">
        <v>747</v>
      </c>
      <c r="G119" s="9" t="s">
        <v>303</v>
      </c>
      <c r="H119" s="9" t="str">
        <f t="shared" si="2"/>
        <v>:)</v>
      </c>
      <c r="I119" s="10" t="b">
        <v>0</v>
      </c>
      <c r="J119" s="14" t="s">
        <v>748</v>
      </c>
      <c r="K119" s="14" t="s">
        <v>749</v>
      </c>
      <c r="L119" s="12" t="b">
        <v>0</v>
      </c>
      <c r="M119" s="12" t="str">
        <f t="shared" si="101"/>
        <v>Az ember sárból jön és sárba tér¤¤¤A szegény ember nem más csak izom és vér¤¤¤Csak izom és vér és csontos kéz¤¤¤És erős hát és durva ész¤¤¤¤¤¤16 tonnát raksz és mennyi a bér¤¤¤Egy nappal vénebb vagy a hiteledért¤¤¤Szent Péter engem ne hívj, én nem mehetek¤¤¤A lelkem a vállalatot illeti meg¤¤¤¤¤¤Hogy megszülettem nem volt még napsugár¤¤¤De csákányt a kézbe és a bánya vár¤¤¤16 tonnát raktam, akár a gép¤¤¤S a zord főnök így szólt: ”Elég szép!”¤¤¤¤¤¤Hogy megszülettem eső hullt a telepeken¤¤¤Csak „küszködj” és „melózz” lett a becenevem¤¤¤Mint kölykét az oroszlán, nevelt a sors¤¤¤S az asszony hallgat, mert a kezem gyors¤¤¤¤¤¤Ki jönni lát, jobb, ha félrelép¤¤¤Volt, ki nem tűnt el, s már egy csontja se épp¤¤¤Az egyik öklöm vas, a másik acél¤¤¤Ha nem talál el jobbról, akkor balról ér</v>
      </c>
      <c r="N119" s="12" t="str">
        <f t="shared" si="103"/>
        <v>   Am                   F  -  E¤¤¤Az ember sárból jön és sárba tér,¤¤¤    Am                        F    -   E¤¤¤A szegény ember nem más, csak izom és vér¤¤¤     Am               Dm¤¤¤Csak izom és vér és csontos kéz,¤¤¤   F            E  -  Am¤¤¤És erős hát és durva ész.¤¤¤¤¤¤Tizenhat tonnát raksz és mennyi a bér,¤¤¤Egy nappal vénebb vagy a hiteledért,¤¤¤Szent Péter engem ne hívj, én nem mehetek¤¤¤A lelkem a vállalatot illeti meg.¤¤¤¤¤¤Hogy megszülettem, nem volt még napsugár,¤¤¤De csákányt a kézbe, és a bánya vár.¤¤¤Tizenhat tonnát raktam, akár a gép,¤¤¤S a zord főnök így szólt: elég szép.¤¤¤¤¤¤Tizenhat tonnát raksz...¤¤¤¤¤¤Hogy megszülettem eső hullt a telepeken,¤¤¤És "küszködj" és "melózz" lett a becenevem.¤¤¤Mint kölykét az oroszlán, nevelt a sors,¤¤¤S az asszony hallgat mert a kezem gyors.¤¤¤¤¤¤¤¤¤Tizenhat tonnát raksz...¤¤¤¤¤¤¤¤¤Aki jőni lát, jobb ha félre lép,¤¤¤Volt, ki nem tünt el, s már a csontja sem ép.¤¤¤Az egyik öklöm vas, a másik acél,¤¤¤Ha nem talál el jobbról, akkor balról ér.¤¤¤¤¤¤¤¤¤Tizenhat tonnát raksz...¤¤¤</v>
      </c>
    </row>
    <row r="120" ht="15.0" customHeight="1">
      <c r="A120" s="5" t="s">
        <v>750</v>
      </c>
      <c r="B120" s="9" t="s">
        <v>751</v>
      </c>
      <c r="C120" s="9"/>
      <c r="D120" s="9" t="s">
        <v>745</v>
      </c>
      <c r="E120" s="13" t="s">
        <v>752</v>
      </c>
      <c r="F120" s="8" t="s">
        <v>753</v>
      </c>
      <c r="G120" s="9" t="s">
        <v>303</v>
      </c>
      <c r="H120" s="9" t="str">
        <f t="shared" si="2"/>
        <v>:)</v>
      </c>
      <c r="I120" s="21" t="b">
        <v>1</v>
      </c>
      <c r="J120" s="14" t="s">
        <v>754</v>
      </c>
      <c r="K120" s="14" t="s">
        <v>755</v>
      </c>
      <c r="L120" s="22" t="b">
        <v>0</v>
      </c>
      <c r="M120" s="12" t="str">
        <f t="shared" si="101"/>
        <v>Megkértem őt, szép kedvesen¤¤¤Jöjjön velem, sétáljon velem¤¤¤Vár ránk a part, hív a nagy folyó¤¤¤Csobban a víz, hív az Ohio¤¤¤¤¤¤Megmondtam én, enyém leszel¤¤¤És többé már senki nem ölel¤¤¤Vár ránk a part, hív a nagy folyó¤¤¤Csobban a víz, hív az Ohio¤¤¤¤¤¤Ott a parton átöleltem¤¤¤S a késemet nekiszegeztem¤¤¤Felkiáltott, kérlek, ne ölj meg¤¤¤A halálba ne küldj engemet¤¤¤¤¤¤Éjfél után mentem haza¤¤¤Jaj, mit tettem, ó, én ostoba¤¤¤Megöltem őt, akit szerettem¤¤¤Mert nem kellett, ó, a szerelmem</v>
      </c>
      <c r="N120" s="12" t="str">
        <f t="shared" si="103"/>
        <v>D                  A¤¤¤Megkértem őt, szép kedvesen¤¤¤       A7              D¤¤¤Jöjjön velem, sétáljon velem¤¤¤           D7               G¤¤¤Vár ránk a part, hív a nagy folyó¤¤¤Gm        D    A7        D¤¤¤Csobban a víz, hív az Ohio¤¤¤¤¤¤¤¤¤D                  A¤¤¤Megmondtam én, enyém leszel¤¤¤       A7              D¤¤¤És többé már senki nem ölel¤¤¤           D7               G¤¤¤Vár ránk a part, hív a nagy folyó¤¤¤Gm        D    A7        D¤¤¤Csobban a víz, hív az Ohio¤¤¤¤¤¤¤¤¤D                  A¤¤¤Ott a parton átöleltem¤¤¤       A7              D¤¤¤S a késemet nekiszegeztem¤¤¤           D7               G¤¤¤Felkiáltott, kérlek, ne ölj meg¤¤¤Gm        D    A7        D¤¤¤A halálba ne küldj engemet¤¤¤¤¤¤¤¤¤D                  A¤¤¤Éjfél után mentem haza¤¤¤       A7              D¤¤¤Jaj, mit tettem, ó, én ostoba¤¤¤           D7               G¤¤¤Megöltem őt, akit szerettem¤¤¤Gm        D    A7        D¤¤¤Mert nem kellett, ó, a szerelmem</v>
      </c>
    </row>
    <row r="121" ht="14.25" customHeight="1">
      <c r="A121" s="5" t="s">
        <v>756</v>
      </c>
      <c r="B121" s="9" t="s">
        <v>757</v>
      </c>
      <c r="C121" s="9"/>
      <c r="D121" s="5" t="s">
        <v>758</v>
      </c>
      <c r="E121" s="13" t="s">
        <v>759</v>
      </c>
      <c r="F121" s="8" t="s">
        <v>760</v>
      </c>
      <c r="G121" s="9" t="s">
        <v>303</v>
      </c>
      <c r="H121" s="9" t="str">
        <f t="shared" si="2"/>
        <v>:)</v>
      </c>
      <c r="I121" s="10" t="b">
        <v>0</v>
      </c>
      <c r="J121" s="14" t="s">
        <v>761</v>
      </c>
      <c r="K121" s="14" t="s">
        <v>761</v>
      </c>
      <c r="L121" s="12" t="b">
        <v>0</v>
      </c>
      <c r="M121" s="12" t="str">
        <f t="shared" si="101"/>
        <v>Rebbenő szemmel ülök a fényben,¤¤¤Rózsafa ugrik át a sövényen,¤¤¤Ugrik a fény is, gyűlik a felleg,¤¤¤Surran a villám, s már feleselget.¤¤¤S már feleselget fenn a magasban,¤¤¤Fenn a magasban dörgedelem vad,¤¤¤Dörgedelem vad, dörgedelemmel,¤¤¤Dörgedelemmel, s kékje lehervad.¤¤¤S kékje lehervad, lenn a tavaknak,¤¤¤Lenn a tavaknak, s tükre megárad,¤¤¤S tükre megárad, jöjj be a házba,¤¤¤Jöjj be a házba, vesd le ruhádat.¤¤¤Vesd le ruhádat, már esik is kinn,¤¤¤Már esik is kinn, már esik is kinn,¤¤¤Vesd le az inged mossa az eső,¤¤¤Mossa az eső össze szívünket.</v>
      </c>
      <c r="N121" s="12" t="str">
        <f t="shared" si="103"/>
        <v>           C             G¤¤¤Rebbenő szemmel ülök a fényben,¤¤¤         Dm          Am¤¤¤Rózsafa ugrik át a sövényen,¤¤¤           C             G¤¤¤Ugrik a fény is, gyűlik a felleg,¤¤¤         Dm              Am¤¤¤Surran a villám, s már feleselget.¤¤¤          C             G¤¤¤S már feleselget, fenn a magasban,¤¤¤         Dm            Am¤¤¤Fenn a magasban dörgedelem vad,¤¤¤        C             G¤¤¤Dörgedelem vad, dörgedelemmel,¤¤¤         Dm              Am¤¤¤Dörgedelemmel, s kékje lehervad.¤¤¤         C             G¤¤¤S kékje lehervad, lenn a tavaknak,¤¤¤          Dm               Am¤¤¤Lenn a tavaknak, s tükre megárad.¤¤¤          C             G¤¤¤S tükre megárad, jöjj be a házba,¤¤¤         Dm                Am¤¤¤Jöjj be a házba, vesd le ruhádat.¤¤¤          C             G¤¤¤Vesd le ruhádat, már esik is kinn,¤¤¤          Dm                Am¤¤¤Már esik is kinn, már esik is kinn.¤¤¤         C             G¤¤¤Vesd le az inged, mossa az eső,¤¤¤         Dm         Am¤¤¤Mossa az eső össze szívünket.¤¤¤</v>
      </c>
    </row>
    <row r="122" ht="14.25" customHeight="1">
      <c r="A122" s="5" t="s">
        <v>762</v>
      </c>
      <c r="B122" s="9" t="s">
        <v>763</v>
      </c>
      <c r="C122" s="9"/>
      <c r="D122" s="9" t="s">
        <v>764</v>
      </c>
      <c r="E122" s="13" t="s">
        <v>765</v>
      </c>
      <c r="F122" s="8" t="s">
        <v>766</v>
      </c>
      <c r="G122" s="9" t="s">
        <v>303</v>
      </c>
      <c r="H122" s="9" t="str">
        <f t="shared" si="2"/>
        <v>:)</v>
      </c>
      <c r="I122" s="21" t="b">
        <v>1</v>
      </c>
      <c r="J122" s="11" t="s">
        <v>767</v>
      </c>
      <c r="K122" s="14" t="s">
        <v>767</v>
      </c>
      <c r="L122" s="16" t="b">
        <v>0</v>
      </c>
      <c r="M122" s="12" t="str">
        <f t="shared" si="101"/>
        <v>Néha úgy hiányzik a marijuana,¤¤¤mint a hercegnõnek Don Juan,¤¤¤ha az erkélyrõl a szemébe néz, vonzza,¤¤¤mit méhet a méz, meg az a srác,¤¤¤akit már te is láttál és tudtam jól utálja magát,¤¤¤de mégse hittem volna,¤¤¤hogy a végén elõveszi a pisztolyát.¤¤¤¤¤¤Refr.:¤¤¤Ez csak egy egyszerû dal,¤¤¤semmit nem akar, néha ilyen is kell,¤¤¤ez csak egy egyszerû dal semmit nem akar,¤¤¤de ennél többet nem árulhatok el.¤¤¤¤¤¤Valami szomorú dallam hangjai¤¤¤halkan kísértenek éjszakákon át,¤¤¤velem vannak és együtt dúdolgatjuk¤¤¤a halál dalát: hogy ez a szerelem nekem¤¤¤nem a május, én örülök, ha valahogy túl élem,¤¤¤a szerelem csak egy rohadt mágus,¤¤¤ha elkapom úgyis kiherélem.¤¤¤¤¤¤Ref.¤¤¤¤¤¤Repülõgépek, óceánok, a füvek,¤¤¤a fák, a mezõk, a virágok.¤¤¤A különös álmok, amiket látok,¤¤¤ha egyszer éjjel hiába vártok.¤¤¤¤¤¤Ref.</v>
      </c>
      <c r="N122" s="12" t="str">
        <f t="shared" si="103"/>
        <v>   Em  -  G        D  -  G¤¤¤Néha úgy hiányzik a marihuána¤¤¤        Em -  G       D  -  G¤¤¤Mint a hercegnőnek a Don Juan¤¤¤      Em  -  G       D  -   G¤¤¤Ha az erkélyről, a szemébe néz¤¤¤ Em - G        D   -   G¤¤¤Vonzza, mint méhet a méz¤¤¤¤¤¤¤¤¤Meg az a srác, akit már te is láttál¤¤¤És tudtam jól, utálja magát¤¤¤De mégsem hittem volna, hogy a végén¤¤¤Előveszi a pisztolyát¤¤¤¤¤¤¤¤¤            C                  D¤¤¤Ez csak egy egyszerű dal, semmit nem akar¤¤¤     Em    -    G   D - G¤¤¤Néha ilyen is kell¤¤¤            C                  D¤¤¤Ez csak egy egyszerű dal, semmit nem akar¤¤¤   Em            D             C  \¤¤¤De ennél többet nem árulhatok el¤¤¤¤¤¤¤¤¤Valami szomorú dallam hangja halkan¤¤¤Kísértenek éjszakákon át¤¤¤Velem vannak és együtt¤¤¤Dúdolgatjuk a halál dalát¤¤¤¤¤¤¤¤¤Hogy ez a szerelem nekem nem a május¤¤¤Én örülök, ha valahogy túlélem¤¤¤A szerelem csak egy rohadt mágus¤¤¤Ha elkapom úgyis kiherélem¤¤¤¤¤¤¤¤¤Ez csak egy egyszerű dal...¤¤¤</v>
      </c>
    </row>
    <row r="123" ht="14.25" customHeight="1">
      <c r="A123" s="5" t="s">
        <v>768</v>
      </c>
      <c r="B123" s="5" t="s">
        <v>769</v>
      </c>
      <c r="C123" s="5" t="s">
        <v>140</v>
      </c>
      <c r="D123" s="9" t="s">
        <v>764</v>
      </c>
      <c r="E123" s="7" t="s">
        <v>770</v>
      </c>
      <c r="F123" s="8" t="s">
        <v>771</v>
      </c>
      <c r="G123" s="9" t="s">
        <v>303</v>
      </c>
      <c r="H123" s="9" t="str">
        <f t="shared" si="2"/>
        <v>:)</v>
      </c>
      <c r="I123" s="21" t="b">
        <v>1</v>
      </c>
      <c r="J123" s="14" t="s">
        <v>772</v>
      </c>
      <c r="K123" s="14" t="s">
        <v>772</v>
      </c>
      <c r="L123" s="22" t="b">
        <v>0</v>
      </c>
      <c r="M123" s="12" t="str">
        <f t="shared" si="101"/>
        <v>Ülj le mellém¤¤¤Valamit mondok¤¤¤Szomjas vagy látom¤¤¤Egy üveg bort kibontok¤¤¤Figyelj…¤¤¤¤¤¤Lehet, hogy nem vagy gyenge¤¤¤De ha a szívedbe szalad a penge¤¤¤Attól nem érzed magad jobban¤¤¤Ha a kocsidban bomba robban¤¤¤Tudom én, erős vagy persze¤¤¤De ha a fejedben ott van a fejsze¤¤¤Majd a fegyver csövébe nézel¤¤¤Ott már semmire nem mégy pénzzel és¤¤¤Hiába vagy gazdag¤¤¤Ha az égiek leszavaznak¤¤¤A kocka, ha el van vetve¤¤¤Te meg a föld alá temetve¤¤¤Ott már hiába van ügyvéd¤¤¤Aki a törvényektől megvéd¤¤¤Itt senki se golyóálló és¤¤¤És Ha szakad a védőháló¤¤¤A halálugrás végén a túlvilági TV-n majd¤¤¤¤¤¤Majd rólad szólnak a hírek¤¤¤Veled van tele a sajtó¤¤¤Aki a pokolra kíván jutni annak¤¤¤Balra a második ajtó¤¤¤De ha a Szent-Péter szigetekre már¤¤¤Be van fizetve az útja¤¤¤Önnek a Mennyország Tourist¤¤¤A legjobb szolgáltatást nyújtja¤¤¤</v>
      </c>
      <c r="N123" s="12" t="str">
        <f t="shared" si="103"/>
        <v>Am¤¤¤Ülj le mellém¤¤¤C¤¤¤Valamit mondok¤¤¤G¤¤¤Szomjas vagy látom¤¤¤ ¤¤¤Egy üveg bort kibontok, figyelj...¤¤¤ ¤¤¤ Am¤¤¤Lehet, hogy nem vagy gyenge¤¤¤        C¤¤¤De ha a szívedbe szalad a penge¤¤¤      Am¤¤¤Attól nem érzed magad jobban¤¤¤     C¤¤¤Ha a kocsidban bomba robban¤¤¤ ¤¤¤¤¤¤Tudom én, erős vagy, persze¤¤¤De ha a fejedben ott van a fejsze¤¤¤Vagy a fegyver csövébe nézel¤¤¤Ott már semmire nem mégy pénzzel¤¤¤ ¤¤¤¤¤¤És hiába vagy gazdag¤¤¤Ha az égiek leszavaznak¤¤¤A kocka el van vetve¤¤¤Te meg a föld alá temetve¤¤¤ ¤¤¤¤¤¤Ott már hiába van ügyvéd¤¤¤Aki a törvényektől megvéd¤¤¤Itt senki se golyóálló¤¤¤És ha szakad a védőháló¤¤¤ ¤¤¤¤¤¤   F¤¤¤A halálugrás végén¤¤¤   G¤¤¤A túlvilági TV-n¤¤¤ ¤¤¤¤¤¤     Am              F¤¤¤Majd rólad szólnak a hírek¤¤¤C                G¤¤¤Veled van tele a sajtó¤¤¤      Am            F¤¤¤Aki a pokolra kíván jutni¤¤¤      C               G¤¤¤Annak balra a második ajtó¤¤¤        Am               F¤¤¤De ha a Szent-Péter-szigetekre¤¤¤    C                 G¤¤¤Már be van fizetve az útja¤¤¤        F               F¤¤¤Önnek a Mennyország Tourist¤¤¤          G           G¤¤¤A legjobb szolgáltatást nyújtja¤¤¤ ¤¤¤ ¤¤¤Am Am Am Am</v>
      </c>
    </row>
    <row r="124" ht="14.25" customHeight="1">
      <c r="A124" s="5" t="s">
        <v>768</v>
      </c>
      <c r="B124" s="5" t="s">
        <v>769</v>
      </c>
      <c r="C124" s="20" t="s">
        <v>146</v>
      </c>
      <c r="D124" s="9" t="s">
        <v>764</v>
      </c>
      <c r="E124" s="7" t="s">
        <v>773</v>
      </c>
      <c r="F124" s="8" t="s">
        <v>774</v>
      </c>
      <c r="G124" s="9" t="s">
        <v>303</v>
      </c>
      <c r="H124" s="9" t="str">
        <f t="shared" si="2"/>
        <v>:)</v>
      </c>
      <c r="I124" s="21" t="b">
        <v>1</v>
      </c>
      <c r="J124" s="14" t="s">
        <v>772</v>
      </c>
      <c r="K124" s="14" t="s">
        <v>772</v>
      </c>
      <c r="L124" s="16" t="b">
        <v>1</v>
      </c>
      <c r="M124" s="12" t="str">
        <f t="shared" si="101"/>
        <v>És...¤¤¤Lehet hogy nem vagy gyáva és¤¤¤A végén Te maradsz állva¤¤¤De mire jó úgy ez az élet¤¤¤Hogyha futnod kell, amíg éled¤¤¤És hiába vagy bátor¤¤¤Mint egy római gladiátor¤¤¤Aki keményebb mint a szikla¤¤¤Mégis lehet hogy elég egy szikra¤¤¤A gyújtózsinór végén és¤¤¤A túlvilági TV-n majd¤¤¤¤¤¤Majd rólad szólnak a hírek...¤¤¤¤¤¤Mi Atyánk ki vagy a mennyekbe' mondd csak melyik ajtón menjek be?¤¤¤Mi Atyánk ki vagy a mennyekbe' mondd csak melyik ajtón menjek be?¤¤¤Mi Atyánk ki vagy a mennyekbe' mondd csak Én melyik ajtón menjek be?¤¤¤Mi atyánk ki vagy a mennyekbe mond csak!¤¤¤¤¤¤Az emberek meg néznek¤¤¤Hogy az Isten a pénz lett¤¤¤Sorban nyílnak a bankok és¤¤¤Az jelenti a rangot¤¤¤Hogy mennyire állat az autód¤¤¤Mekkora mellű a nőd és hogy¤¤¤Meddig bírod feltekerni¤¤¤A kocsiban a hangerőt¤¤¤A kocsiban a hangerőt!¤¤¤¤¤¤É-é-é¤¤¤¤¤¤Majd rólad szólnak a hírek...¤¤¤¤¤¤[4x]¤¤¤Mi Atyánk ki vagy a mennyekbe' mondd csak melyik ajtón menjek be?¤¤¤¤¤¤Melyik ajtón menjek be?¤¤¤Én melyik ajtón menjek be?¤¤¤Melyik ajtón menjek be?¤¤¤¤¤¤Yeah¤¤¤¤¤¤Ülj le mellém¤¤¤Valamit mondok...</v>
      </c>
      <c r="N124" s="12" t="str">
        <f t="shared" si="103"/>
        <v>   Am¤¤¤És lehet, hogy nem vagy gyáva¤¤¤     C¤¤¤És a végén te maradsz állva¤¤¤   Am¤¤¤De mire jó úgy ez az élet¤¤¤       C¤¤¤Hogyha futnod kell, amíg éled¤¤¤¤¤¤És hiába vagy bátor¤¤¤Mint egy római gladiátor¤¤¤Aki keményebb mint a szikla¤¤¤Mégis lehet, hogy elég egy szikra¤¤¤¤¤¤  F¤¤¤A gyújtózsinór végén¤¤¤     G¤¤¤És a túlvilági TV-n¤¤¤¤¤¤¤¤¤     Am              F¤¤¤Majd rólad szólnak a hírek¤¤¤C                G¤¤¤Veled van tele a sajtó¤¤¤¤¤¤Aki a pokolra kíván jutni¤¤¤Annak balra a második ajtó¤¤¤De ha a Szent-Péter-szigetekre¤¤¤Már be van fizetve az útja¤¤¤Önnek a Mennyország Tourist¤¤¤A legjobb szolgáltatást nyújtja¤¤¤ ¤¤¤¤¤¤Am                   C¤¤¤Mi Atyánk, ki vagy a Mennyekbe'¤¤¤            F            G¤¤¤Mondd csak, melyik ajtón menjek be¤¤¤¤¤¤Mi Atyánk, ki vagy a Mennyekbe'¤¤¤Mondd csak, melyik ajtón menjek be¤¤¤Mi Atyánk, ki vagy a Mennyekbe'¤¤¤Mondd csak, én melyik ajtón menjek be¤¤¤Mi Atyánk, ki vagy a Mennyekbe'¤¤¤Mondd csak...¤¤¤ ¤¤¤¤¤¤ Am            F¤¤¤Az emberek meg néznek¤¤¤ C              G¤¤¤Hogy az Isten a pénz lett¤¤¤¤¤¤Sorban nyílnak a bankok¤¤¤És az jelenti a rangod¤¤¤Hogy mennyire állat az autód¤¤¤Mekkora mellű a nőd¤¤¤¤¤¤        F            F¤¤¤És hogy meddig bírod feltekerni¤¤¤G¤¤¤A kocsiban a hangerőt¤¤¤G¤¤¤A kocsiban a hangerőt¤¤¤ ¤¤¤ ¤¤¤Am  F  C  G  (x3)¤¤¤F  F  G  G¤¤¤ ¤¤¤ ¤¤¤¤¤¤Majd rólad szólnak a hírek¤¤¤Veled van tele a sajtó¤¤¤Aki a pokolra kíván jutni¤¤¤Annak balra a második ajtó¤¤¤De ha a Szent-Péter-szigetekre¤¤¤Már be van fizetve az útja¤¤¤Önnek a Mennyország Tourist¤¤¤A legjobb szolgáltatást nyújtja¤¤¤¤¤¤¤¤¤Am                   C¤¤¤Mi Atyánk, ki vagy a Mennyekbe'¤¤¤            F            G¤¤¤Mondd csak, melyik ajtón menjek be¤¤¤¤¤¤Mi Atyánk, ki vagy a Mennyekbe'¤¤¤Mondd csak, melyik ajtón menjek be¤¤¤Mi Atyánk, ki vagy a Mennyekbe'¤¤¤Mondd csak, melyik ajtón menjek be¤¤¤Mi Atyánk, ki vagy a Mennyekbe'¤¤¤Mondd csak, melyik ajtón menjek beeeee¤¤¤ ¤¤¤¤¤¤ ¤¤¤Am  F  C              G¤¤¤        Melyik ajtón menjek be¤¤¤Am  F  C              G¤¤¤        Melyik ajtón menjek be¤¤¤Am  F  C              G¤¤¤        Melyik ajtón menjek be¤¤¤Am  F  C              G¤¤¤ ¤¤¤Am¤¤¤Ülj le mellém¤¤¤C               Am¤¤¤Valamit mondok</v>
      </c>
    </row>
    <row r="125" ht="14.25" customHeight="1">
      <c r="A125" s="5" t="s">
        <v>775</v>
      </c>
      <c r="B125" s="5" t="s">
        <v>776</v>
      </c>
      <c r="C125" s="5" t="s">
        <v>140</v>
      </c>
      <c r="D125" s="5" t="s">
        <v>764</v>
      </c>
      <c r="E125" s="7" t="s">
        <v>777</v>
      </c>
      <c r="F125" s="8" t="s">
        <v>778</v>
      </c>
      <c r="G125" s="9" t="s">
        <v>303</v>
      </c>
      <c r="H125" s="9" t="str">
        <f t="shared" si="2"/>
        <v>:)</v>
      </c>
      <c r="I125" s="21" t="b">
        <v>1</v>
      </c>
      <c r="J125" s="14" t="s">
        <v>779</v>
      </c>
      <c r="K125" s="14" t="s">
        <v>779</v>
      </c>
      <c r="L125" s="12" t="b">
        <v>0</v>
      </c>
      <c r="M125" s="12" t="str">
        <f t="shared" si="101"/>
        <v>Gyere, mondd el, mi a baj béb' én,figyelek rád.¤¤¤Előttem ne legyen titkod, én nem vagyok az apád.¤¤¤Látom van valami, ami a szívedet nyomja,¤¤¤Tudom az élet súlya, tudom a világ gondja.¤¤¤¤¤¤Gyere ne félj tőlem én nem verlek át,¤¤¤Ha belekezdtél hát folytasd tovább,¤¤¤Ha akarod suttoghatsz,¤¤¤Nekem az is elég hogy halljam,¤¤¤És én majd,ott leszek és segítek ha baj van!¤¤¤¤¤¤Ref.:¤¤¤Ha nem hiszed el hogy az életed ajándék,¤¤¤Nézd meg jobban hogy élnek anyádék!¤¤¤Ha nem hiszed el hogy az élet,¤¤¤Tényleg örökké tart,¤¤¤Hiába úszol belefulladsz,¤¤¤Pedig ott van a másik part.¤¤¤¤¤¤</v>
      </c>
      <c r="N125" s="12" t="str">
        <f t="shared" si="103"/>
        <v>E  A  E  A¤¤¤ ¤¤¤       E                                     A¤¤¤Gyere, mondd el, mi a baj, bébi, én figyelek rád¤¤¤        E                                     A¤¤¤Előttem ne legyen titkod, én nem vagyok az apád¤¤¤E                                 A¤¤¤Látom, van valami, ami a szívedet nyomja¤¤¤         D                           E¤¤¤Tudom az élet súlya, tudom a világ gondja¤¤¤ ¤¤¤ ¤¤¤       E                            A¤¤¤Gyere, ne félj tõlem én nem verlek át¤¤¤   E                             A¤¤¤Ha belekezdtél, hát folytasd tovább¤¤¤          E                                  A¤¤¤Ha akarod suttoghatsz, nekem az is elég hogy halljam,¤¤¤           D                          E¤¤¤és én majd ott leszek és segítek, ha baj van¤¤¤ ¤¤¤ ¤¤¤   C                                   G¤¤¤Ha nem hiszed el, hogy az életed ajándék¤¤¤C                                 G¤¤¤Nézd meg jobban, hogy élnek anyádék¤¤¤   C¤¤¤Ha nem hiszed el, hogy az élet¤¤¤G¤¤¤Tényleg örökké tart¤¤¤D¤¤¤Hiába úszol, belefulladsz¤¤¤      D¤¤¤Pedig ott van a másik part</v>
      </c>
    </row>
    <row r="126" ht="14.25" customHeight="1">
      <c r="A126" s="5" t="s">
        <v>775</v>
      </c>
      <c r="B126" s="5" t="s">
        <v>776</v>
      </c>
      <c r="C126" s="20" t="s">
        <v>146</v>
      </c>
      <c r="D126" s="5" t="s">
        <v>764</v>
      </c>
      <c r="E126" s="7" t="s">
        <v>780</v>
      </c>
      <c r="F126" s="8" t="s">
        <v>781</v>
      </c>
      <c r="G126" s="9" t="s">
        <v>303</v>
      </c>
      <c r="H126" s="9" t="str">
        <f t="shared" si="2"/>
        <v>:)</v>
      </c>
      <c r="I126" s="21" t="b">
        <v>1</v>
      </c>
      <c r="J126" s="14" t="s">
        <v>779</v>
      </c>
      <c r="K126" s="14" t="s">
        <v>779</v>
      </c>
      <c r="L126" s="16" t="b">
        <v>1</v>
      </c>
      <c r="M126" s="12" t="str">
        <f t="shared" si="101"/>
        <v>Na jól van, borítsunk fátylat a múltra,¤¤¤A dolgok jönnek aztán mennek hirtelen,¤¤¤És néha elvisznek magukkal arra az útra,¤¤¤Ahol az érzelmek laknak nem az értelem.¤¤¤¤¤¤Gyere ne félj tőlem, én jól tudom mi bánt,¤¤¤Néha mindenki elkövet néhány hibát,¤¤¤De ha magadba nézel és azt látod,¤¤¤Hogy a szíved tiszta,¤¤¤Akkor jó az út amin jársz¤¤¤És többé ne is fordulj vissza!¤¤¤¤¤¤Ref.:¤¤¤Ha nem hiszed el hogy az életed ajándék,¤¤¤Nézd meg jobban hogy élnek anyádék,¤¤¤Ha nem hiszed el hogy az élet,¤¤¤Tényleg örökké tart,¤¤¤Hiába úszol belefulladsz,¤¤¤Pedig ott van a másik part!¤¤¤¤¤¤Gyere, mondd el, mi a baj bébi,figyelek rád.¤¤¤Előttem ne legyen titkod, én nem vagyok az apád.¤¤¤Látom van valami, ami a szívedet nyomja,¤¤¤Tudom az élet súlya, tudom a világ gondja.¤¤¤Az élet súlya,a világ gondja.</v>
      </c>
      <c r="N126" s="12" t="str">
        <f t="shared" si="103"/>
        <v>E                   A¤¤¤Na jól van, borítsunk fátylat a múltra¤¤¤         E                          A¤¤¤A dolgok jönnek, aztán mennek hirtelen¤¤¤         E                         A¤¤¤És néha elvisznek magukkal arra az útra¤¤¤        D                            E¤¤¤Ahol az érzelmek laknak, nem az értelem¤¤¤ ¤¤¤ ¤¤¤       E                                 A¤¤¤Gyere, ne félj tőlem, én jól tudom, mi bánt¤¤¤     E                           A¤¤¤Néha mindenki elkövet néhány hibát¤¤¤      E                          A¤¤¤De ha magadba nézel és azt látod,  hogy a szíved tiszta¤¤¤      D¤¤¤Akkor jó az út, amin jársz és többé¤¤¤E¤¤¤ Ne is fordulj vissza¤¤¤ ¤¤¤ ¤¤¤   C                                   G¤¤¤Ha nem hiszed el, hogy az életed ajándék¤¤¤C                                 G¤¤¤Nézd meg jobban, hogy élnek anyádék¤¤¤   C¤¤¤Ha nem hiszed el, hogy az élet¤¤¤G¤¤¤Tényleg örökké tart¤¤¤D¤¤¤Hiába úszol, belefulladsz¤¤¤      D¤¤¤Pedig ott van a másik part¤¤¤ ¤¤¤ ¤¤¤                             G¤¤¤Ha nem hiszed el, hogy az életed ajándék¤¤¤C                                 G¤¤¤Nézd meg jobban, hogy élnek anyádék¤¤¤   C¤¤¤Ha nem hiszed el, hogy az élet¤¤¤G¤¤¤Tényleg örökké tart¤¤¤D¤¤¤Hiába úszol, belefulladsz¤¤¤      D¤¤¤Pedig ott van a másik part¤¤¤ ¤¤¤¤¤¤       E                                 A¤¤¤Gyere, mondd el, mi a baj bébi, figyelek rád¤¤¤        E                                     A¤¤¤Előttem ne legyen titkod, én nem vagyok az apád¤¤¤E                                 A¤¤¤Látom, van valami, ami a szívedet nyomja¤¤¤         D                           E¤¤¤Tudom az élet súlya, tudom a világ gondja</v>
      </c>
    </row>
    <row r="127" ht="14.25" customHeight="1">
      <c r="A127" s="5" t="s">
        <v>782</v>
      </c>
      <c r="B127" s="9" t="s">
        <v>783</v>
      </c>
      <c r="C127" s="9"/>
      <c r="D127" s="9" t="s">
        <v>784</v>
      </c>
      <c r="E127" s="7" t="s">
        <v>785</v>
      </c>
      <c r="F127" s="8" t="s">
        <v>786</v>
      </c>
      <c r="G127" s="9" t="s">
        <v>303</v>
      </c>
      <c r="H127" s="9" t="str">
        <f t="shared" si="2"/>
        <v>:)</v>
      </c>
      <c r="I127" s="10" t="b">
        <v>0</v>
      </c>
      <c r="J127" s="14" t="s">
        <v>787</v>
      </c>
      <c r="K127" s="14" t="s">
        <v>788</v>
      </c>
      <c r="L127" s="12" t="b">
        <v>0</v>
      </c>
      <c r="M127" s="12" t="str">
        <f t="shared" si="101"/>
        <v>Dús hajába tép a szél, kék szemében ott a szenvedély,¤¤¤Foltos sokszín ruhája oly sokszor elszakadt, álma adja az álmokat.¤¤¤Megszülte hűtlen gyermekét, nem sírt akkor sem, ha elvetélt,¤¤¤Akármi történt mindig büszkenő maradt, így élt a sok-sok év alatt.¤¤¤¤¤¤Ezért értsd meg, szeretem őt, a vén Európát, a büszke nőt.¤¤¤Nagyon kérlek, becsüld meg őt, a vén Európát, a gyönyörű nőt.¤¤¤¤¤¤Magából ad, ha enni kérsz, testével véd, amikor visszatérsz,¤¤¤Ölén a szerelem minden öröme hívogat, arcában látod az arcodat.¤¤¤Olasz csizmáján a nap, remélem, mindörökre megmarad.¤¤¤A sötét felhő végre mind aludni tér, földjében túl sok már a vér.¤¤¤¤¤¤Ezért értsd meg, szeretem őt, a vén Európát, a büszke nőt.¤¤¤Nagyon kérlek, becsüld meg őt, a vén Európát, a gyönyörű nőt.</v>
      </c>
      <c r="N127" s="12" t="str">
        <f t="shared" si="103"/>
        <v>Am                G¤¤¤Dús hajába tép a szél,¤¤¤Am                 G¤¤¤Kék szemében ott a szenvedély,¤¤¤F                     C¤¤¤Foltos sokszín ruhája oly sokszor elszakadt,¤¤¤G                 Am¤¤¤Álma adja az álmokat.¤¤¤¤¤¤Am                     G¤¤¤Megszülte hűtlen gyermekét,¤¤¤Am                     G¤¤¤Nem sírt akkor sem, ha elvetélt,¤¤¤f                     c¤¤¤Akármi történt mindig büszke nő maradt,¤¤¤g                       Am¤¤¤Így élt a sok-sok év alatt.¤¤¤¤¤¤¤¤¤       F             C¤¤¤Ezért értsd meg, szeretem őt,¤¤¤   G                    Am¤¤¤A vén Európát, a büszke nőt.¤¤¤        F          C¤¤¤Nagyon kérlek, becsüld meg őt,¤¤¤   G                      Am¤¤¤A vén Európát, a gyönyörű nőt.¤¤¤¤¤¤Am                  G¤¤¤Magából ad, ha enni kérsz,¤¤¤Am                   G¤¤¤Testével véd, amikor visszatérsz,¤¤¤F                      C¤¤¤Ölén a szerelem minden öröme hívogat,¤¤¤G                     Am¤¤¤Arcában látod az arcodat.¤¤¤¤¤¤Am                G¤¤¤Olasz csizmáján a nap,¤¤¤Am                 G¤¤¤Remélem mindörökre megmarad.¤¤¤F                   C¤¤¤A sötét felhő végre mind aludni tér,¤¤¤G                        Am¤¤¤Földjében túl sok már a vér.¤¤¤¤¤¤¤¤¤       F             C¤¤¤Ezért értsd meg, szeretem őt,¤¤¤   G                    Am¤¤¤A vén Európát, a büszke nőt.¤¤¤        F          C¤¤¤Nagyon kérlek, becsüld meg őt,¤¤¤   G                      Am¤¤¤A vén Európát, a gyönyörű nőt.</v>
      </c>
    </row>
    <row r="128" ht="14.25" customHeight="1">
      <c r="A128" s="5" t="s">
        <v>789</v>
      </c>
      <c r="B128" s="9" t="s">
        <v>790</v>
      </c>
      <c r="C128" s="9"/>
      <c r="D128" s="9" t="s">
        <v>791</v>
      </c>
      <c r="E128" s="7" t="s">
        <v>792</v>
      </c>
      <c r="F128" s="8" t="s">
        <v>793</v>
      </c>
      <c r="G128" s="9" t="s">
        <v>303</v>
      </c>
      <c r="H128" s="9" t="str">
        <f t="shared" si="2"/>
        <v>:)</v>
      </c>
      <c r="I128" s="10" t="b">
        <v>0</v>
      </c>
      <c r="J128" s="14" t="s">
        <v>794</v>
      </c>
      <c r="K128" s="14" t="s">
        <v>795</v>
      </c>
      <c r="L128" s="12" t="b">
        <v>0</v>
      </c>
      <c r="M128" s="12" t="str">
        <f t="shared" si="101"/>
        <v>Amikor elmentél tőlem, majdnem meghaltam¤¤¤Nem tudtam enni és forgolódtam álmomban¤¤¤Később egy régi lány vigaszait hallgattam¤¤¤Amikor elmentél tőlem, majdnem meghaltam¤¤¤¤¤¤¤¤¤Amikor elmentél tőlem, majdnem meghaltam¤¤¤És Mario Lanza régi lemezeit hallgattam¤¤¤És álmomban újra összebújva tangód táncoltam, veled¤¤¤Amikor elmentél tőlem, majdnem meghaltam¤¤¤¤¤¤¤¤¤De az élet szép s a lemezgyárat felhívtam¤¤¤És emlékül neked ezt a dalt írtam¤¤¤¤¤¤¤¤¤Amikor elmentél tőlem, majdnem meghaltam¤¤¤S egy régi dalomtól meghatódtam titokban¤¤¤És egy héten parkoltam a tilosban, miattad¤¤¤Amikor elmentél tőlem, majdnem meghaltam¤¤¤¤¤¤¤¤¤Amikor elmentél tőlem, majdnem meghaltam¤¤¤Nagyokat ettem és negyven szivart elszívtam¤¤¤Egyszer még ittam is, pedig soha nem bírtam¤¤¤Így amikor elmentél tőlem, tényleg majdnem meghaltam¤¤¤¤¤¤¤¤¤De az élet szép s a lemezgyárat felhívtam¤¤¤És emlékül neked ezt a dalt írtam</v>
      </c>
      <c r="N128" s="12" t="str">
        <f t="shared" si="103"/>
        <v>Dm              G7             C      Am¤¤¤Amikor elmentél tőlem, majdnem meghaltam¤¤¤Dm                 G7                C¤¤¤Nem tudtam enni és forgolódtam álmomban¤¤¤C7                                F    Dm¤¤¤Később egy régi lány vigaszait hallgattam¤¤¤Dm              G7                    C¤¤¤Amikor elmentél tőlem, majdnem meghaltam¤¤¤¤¤¤¤¤¤Dm              G7             C      Am¤¤¤Amikor elmentél tőlem, majdnem meghaltam¤¤¤Dm                  G7               C¤¤¤És Mario Lanza régi lemezeit hallgattam¤¤¤   C7                              F      Dm ¤¤¤És álmomban újra összebújva tangód táncoltam, veled¤¤¤Dm              G7                    C¤¤¤Amikor elmentél tőlem, majdnem meghaltam¤¤¤¤¤¤¤¤¤C7         F        A7                 Dm¤¤¤De az élet szép s a lemezgyárat felhívtam¤¤¤F7      B  D7                  Gm  C7¤¤¤És emlékül neked ezt a dalt írtam¤¤¤¤¤¤¤¤¤Dm              G7             C      Am¤¤¤Amikor elmentél tőlem, majdnem meghaltam¤¤¤      Dm            G7               C¤¤¤S egy régi dalomtól meghatódtam titokban¤¤¤C7                       F      Dm ¤¤¤És egy héten parkoltam a tilosban, miattad¤¤¤Dm              G7             C      Am¤¤¤Amikor elmentél tőlem, majdnem meghaltam¤¤¤¤¤¤¤¤¤Dm              G7             C      Am¤¤¤Amikor elmentél tőlem, majdnem meghaltam¤¤¤Dm                G7              C¤¤¤Nagyokat ettem és negyven szivart elszívtam¤¤¤C7                               F      Dm ¤¤¤Egyszer még ittam is, pedig soha nem bírtam¤¤¤     Dm              G7             C      Am¤¤¤Így amikor elmentél tőlem, tényleg majdnem meghaltam¤¤¤¤¤¤¤¤¤C7         F        A7                 Dm¤¤¤De az élet szép s a lemezgyárat felhívtam¤¤¤F7      B  D7                  Gm  C7¤¤¤És emlékül neked ezt a dalt írtam</v>
      </c>
    </row>
    <row r="129" ht="14.25" customHeight="1">
      <c r="A129" s="5" t="s">
        <v>796</v>
      </c>
      <c r="B129" s="5" t="s">
        <v>797</v>
      </c>
      <c r="C129" s="5"/>
      <c r="D129" s="9" t="s">
        <v>791</v>
      </c>
      <c r="E129" s="7" t="s">
        <v>798</v>
      </c>
      <c r="F129" s="8" t="s">
        <v>799</v>
      </c>
      <c r="G129" s="9" t="s">
        <v>303</v>
      </c>
      <c r="H129" s="9" t="str">
        <f t="shared" si="2"/>
        <v>:)</v>
      </c>
      <c r="I129" s="10" t="b">
        <v>0</v>
      </c>
      <c r="J129" s="14" t="s">
        <v>800</v>
      </c>
      <c r="K129" s="14" t="s">
        <v>801</v>
      </c>
      <c r="L129" s="12" t="b">
        <v>0</v>
      </c>
      <c r="M129" s="12" t="str">
        <f t="shared" si="101"/>
        <v>Apám hitte az otthon melegét,¤¤¤Apám hitte az ünnep örömét,¤¤¤Apám hitte az apja örökét,¤¤¤S úgy hiszem, ez így volt szép.¤¤¤¤¤¤¤¤¤Apám hitte az elsõ éjszakát,¤¤¤Apám hitte a gyûrû aranyát,¤¤¤Apám hitte a szavak igazát,¤¤¤S úgy hiszem, ez így volt szép.¤¤¤ ¤¤¤¤¤¤Tü rü-rü-rü-rü rü rü-rü-rü-rü¤¤¤S úgy hiszem, ez így volt szép.¤¤¤ ¤¤¤¤¤¤Apám hitte a hős tetteket,¤¤¤Apám hitte a bölcsességeket,¤¤¤Apám hitte a szép verseket,¤¤¤S úgy hiszem ez így volt szép¤¤¤ ¤¤¤¤¤¤Ná-ná-ná ná-ná-ná-ná-ná ná ná ná ná-ná-ná¤¤¤ ¤¤¤¤¤¤Apám elhitte a hírmondók szavát,¤¤¤Apám elhitte Chaplin bánatát,¤¤¤Apám elhitte a folyók irányát,¤¤¤S azt hiszem, ez így van jól.¤¤¤¤¤¤Tü rü-rü-rü-rü rü-rü-rü-rü-rü¤¤¤Azt hiszem ez így van jól.¤¤¤ ¤¤¤¤¤¤Na na-na-na na-na-na-na-na-na na na na-na-na¤¤¤Na na-na-na na-na-na-na-na-na na na na-na-na.....¤¤¤ ¤¤¤¤¤¤Én is hiszek egy-két szép dologban,¤¤¤Hiszek a dalban, a dalban, a dalban.¤¤¤És én hiszek a város zajában,¤¤¤És én hiszek benne, s magamban.¤¤¤¤¤¤¤¤¤És én hiszek a mikrobarázdában,¤¤¤És én hiszek a táguló világban.¤¤¤És én hiszek a lézersugárban,¤¤¤És én hiszek az ezredfordulóban.¤¤¤¤¤¤¤¤¤És én hiszek a kvadrofóniában,¤¤¤És én hiszek a fegyver halálában.¤¤¤És én hiszek a folyóban s a hídban,¤¤¤És én hiszek hiszek hiszek apámban.¤¤¤Na na-na-na na-na-na-na-na-na na na na-na-na...¤¤¤</v>
      </c>
      <c r="N129" s="12" t="str">
        <f>SUBSTITUTE(SUBSTITUTE(#REF!,CHAR(13)&amp;CHAR(10),"¤¤¤"),CHAR(10),"¤¤¤")</f>
        <v>#REF!</v>
      </c>
    </row>
    <row r="130" ht="14.25" customHeight="1">
      <c r="A130" s="5" t="s">
        <v>802</v>
      </c>
      <c r="B130" s="9" t="s">
        <v>803</v>
      </c>
      <c r="C130" s="9"/>
      <c r="D130" s="9" t="s">
        <v>804</v>
      </c>
      <c r="E130" s="13" t="s">
        <v>805</v>
      </c>
      <c r="F130" s="8" t="s">
        <v>806</v>
      </c>
      <c r="G130" s="9" t="s">
        <v>303</v>
      </c>
      <c r="H130" s="9" t="str">
        <f t="shared" si="2"/>
        <v>:)</v>
      </c>
      <c r="I130" s="10" t="b">
        <v>0</v>
      </c>
      <c r="J130" s="14" t="s">
        <v>807</v>
      </c>
      <c r="K130" s="14" t="s">
        <v>808</v>
      </c>
      <c r="L130" s="12" t="b">
        <v>0</v>
      </c>
      <c r="M130" s="12" t="str">
        <f t="shared" si="101"/>
        <v>Kócos kis ördögök voltunk, naptól és kosztól sötét volt arcunk¤¤¤Nyáron csak mezítláb jártunk, barátom tán még emlékszel rá¤¤¤Egyszer egy lánynak orgonát vittünk, mert tetszett a lány nekünk¤¤¤És mert a saját kertjében szedtük, csak átadtuk s futottunk¤¤¤¤¤¤Kócos kis ördögök voltunk, naptól és kosztól sötét volt arcunk¤¤¤Nyáron csak mezítláb jártunk, barátom tán még emlékszel rá¤¤¤Nyolc éven át egy suliba jártunk, az utat jól ismertük¤¤¤S megtörtént néha hogy nem találtuk, s egy moziba tévedtünk¤¤¤¤¤¤Kócos kis ördögök voltunk, naptól és kosztól sötét volt arcunk¤¤¤Nyáron csak mezítláb jártunk, barátom tán még emlékszel rá¤¤¤Egyszer egy szürke egeret fogtunk, a szürke szín hatásos¤¤¤Mert minden lány, kinek kezébe adtuk, fehér lett vagy piros</v>
      </c>
      <c r="N130" s="12" t="str">
        <f t="shared" ref="N130:N157" si="104">SUBSTITUTE(SUBSTITUTE(F130,CHAR(13)&amp;CHAR(10),"¤¤¤"),CHAR(10),"¤¤¤")</f>
        <v>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v>
      </c>
    </row>
    <row r="131" ht="15.75" customHeight="1">
      <c r="A131" s="5" t="s">
        <v>809</v>
      </c>
      <c r="B131" s="5" t="s">
        <v>810</v>
      </c>
      <c r="C131" s="5"/>
      <c r="D131" s="5" t="s">
        <v>811</v>
      </c>
      <c r="E131" s="7" t="s">
        <v>812</v>
      </c>
      <c r="F131" s="8" t="s">
        <v>813</v>
      </c>
      <c r="G131" s="5" t="s">
        <v>303</v>
      </c>
      <c r="H131" s="9" t="str">
        <f t="shared" si="2"/>
        <v>:)</v>
      </c>
      <c r="I131" s="10" t="b">
        <v>0</v>
      </c>
      <c r="J131" s="14" t="s">
        <v>814</v>
      </c>
      <c r="K131" s="14" t="s">
        <v>815</v>
      </c>
      <c r="L131" s="12" t="b">
        <v>0</v>
      </c>
      <c r="M131" s="12" t="str">
        <f t="shared" si="101"/>
        <v>Van egy vaksötét utcarész Tihanyban¤¤¤Ott megcsókolhattalak volna, de kihagytam…¤¤¤Körém nőtt az a rész, ne mondd, hogy köréd nem!¤¤¤Most is ott csókolózunk a sötétben…¤¤¤¤¤¤Nem vagy nekem teremtve¤¤¤Kiderült, hogy te nem nekem…¤¤¤Ezentúl, hogy senki más, kis zsibbadás a lelkemen¤¤¤Azóta megtanultuk, hogy kell¤¤¤Azóta nem fáj, nem büntet¤¤¤Választottunk mást, és rajta levezetjük a szerelmünket…¤¤¤¤¤¤Senki, senki, nem azzal van, akivel szeretne lenni¤¤¤Senki, senki, nem azzal van, akivel szeretne lenni¤¤¤Senki, senki, nem azzal van, akivel szeretne lenni¤¤¤Senki, senki, nem azzal van, akivel szeretne lenni</v>
      </c>
      <c r="N131" s="12" t="str">
        <f t="shared" si="104"/>
        <v>A7¤¤¤Van egy vaksötét utcarész Tihanyban¤¤¤    Gm7                      Dm7¤¤¤Ott megcsókolhattalak volna de kihagytam¤¤¤                      Gm¤¤¤Körém nőtt az a rész, ne mondd hogy köréd nem!¤¤¤A7                D7                Gm7¤¤¤Most is ott csókolózunk a sötétben¤¤¤ ¤¤¤A7                                       Dm7¤¤¤Nem vagy nekem teremtve kiderült hogy te nem nekem¤¤¤Gm7                       G7¤¤¤Ezentúl hogy semmi más kis zsibbadás a lelkemen¤¤¤  G                          Gm¤¤¤Azóta megtanultuk hogy kell, azóta nem fáj nem büntet¤¤¤Am7                         D7¤¤¤Választottunk mást és rajta levezetjük a¤¤¤Gm7¤¤¤szerelmünket¤¤¤ ¤¤¤C Am7¤¤¤ ¤¤¤Gm7    C7         B#m              Am7¤¤¤Senki, senki nem azzal van akivel szeretne lenni¤¤¤Cm7    F7        B#m              Dm7¤¤¤Senki, senki nem azzal van akivel szeretne lenni¤¤¤Gm7    F7         B#m             Am7¤¤¤Senki, senki nem azzal van akivel szeretne lenni¤¤¤Gm                Am7             D7¤¤¤Senki, senki nem azzal van akivel szeretne lenni¤¤¤ </v>
      </c>
    </row>
    <row r="132" ht="15.0" customHeight="1">
      <c r="A132" s="5" t="s">
        <v>816</v>
      </c>
      <c r="B132" s="5" t="s">
        <v>817</v>
      </c>
      <c r="C132" s="5"/>
      <c r="D132" s="5" t="s">
        <v>818</v>
      </c>
      <c r="E132" s="7" t="s">
        <v>819</v>
      </c>
      <c r="F132" s="8" t="s">
        <v>820</v>
      </c>
      <c r="G132" s="5" t="s">
        <v>821</v>
      </c>
      <c r="H132" s="9" t="str">
        <f t="shared" si="2"/>
        <v>:)</v>
      </c>
      <c r="I132" s="10" t="b">
        <v>0</v>
      </c>
      <c r="J132" s="14" t="s">
        <v>822</v>
      </c>
      <c r="K132" s="16" t="s">
        <v>76</v>
      </c>
      <c r="L132" s="12" t="b">
        <v>0</v>
      </c>
      <c r="M132" s="12" t="str">
        <f t="shared" si="101"/>
        <v>Szijáhámbá ekukuanien kvenkosz¤¤¤Szijáhámbá ekukuanien kvenkosz¤¤¤Szijáhámbá ekukuanien kvenkosz¤¤¤Szijáhámbá ekukuanien kvenkosz¤¤¤Szijáhámbá, Szijáhámbá oh,¤¤¤Szijáhámbá ekukuanien kvenkosz¤¤¤Szijáhámbá, Szijáhámbá oh,¤¤¤Szijáhámbá ekukuanien kvenkosz</v>
      </c>
      <c r="N132" s="12" t="str">
        <f t="shared" si="104"/>
        <v>G             G¤¤¤Szijáhámbá ekukuanien kvenkosz¤¤¤D                         G¤¤¤Szijáhámbá ekukuanien kvenkosz¤¤¤G             G¤¤¤Szijáhámbá ekukuanien kvenkosz¤¤¤D                         G¤¤¤Szijáhámbá ekukuanien kvenkosz¤¤¤C                G¤¤¤Szijáhámbá, Szijáhámbá oh,¤¤¤D                         G¤¤¤Szijáhámbá ekukuanien kvenkosz¤¤¤C                G¤¤¤Szijáhámbá, Szijáhámbá oh,¤¤¤D                         G¤¤¤Szijáhámbá ekukuanien kvenkosz</v>
      </c>
    </row>
    <row r="133" ht="14.25" customHeight="1">
      <c r="A133" s="5" t="s">
        <v>823</v>
      </c>
      <c r="B133" s="5" t="s">
        <v>824</v>
      </c>
      <c r="C133" s="5"/>
      <c r="D133" s="5" t="s">
        <v>818</v>
      </c>
      <c r="E133" s="7" t="s">
        <v>825</v>
      </c>
      <c r="F133" s="8" t="s">
        <v>826</v>
      </c>
      <c r="G133" s="5" t="s">
        <v>821</v>
      </c>
      <c r="H133" s="9" t="str">
        <f t="shared" si="2"/>
        <v>:)</v>
      </c>
      <c r="I133" s="10" t="b">
        <v>0</v>
      </c>
      <c r="J133" s="14" t="s">
        <v>827</v>
      </c>
      <c r="K133" s="14" t="s">
        <v>827</v>
      </c>
      <c r="L133" s="12" t="b">
        <v>0</v>
      </c>
      <c r="M133" s="12" t="str">
        <f t="shared" si="101"/>
        <v>Shosholozá¤¤¤Kulezo ntábá¤¤¤Sztimela szikuema South Africa.¤¤¤¤¤¤Ven' ujábáleká¤¤¤Kulezo ntábá¤¤¤Sztimela szikuema South Africa.</v>
      </c>
      <c r="N133" s="12" t="str">
        <f t="shared" si="104"/>
        <v>G¤¤¤Shosholozá¤¤¤  C¤¤¤Kulezo ntábá¤¤¤D                       G¤¤¤Sztimela szikuema South Africa.¤¤¤¤¤¤¤¤¤G¤¤¤Ven' ujábáleká¤¤¤  C¤¤¤Kulezo ntábá¤¤¤D¤¤¤Sztimela szikuema South Africa.</v>
      </c>
    </row>
    <row r="134" ht="14.25" customHeight="1">
      <c r="A134" s="5" t="s">
        <v>828</v>
      </c>
      <c r="B134" s="5" t="s">
        <v>829</v>
      </c>
      <c r="C134" s="6" t="s">
        <v>830</v>
      </c>
      <c r="D134" s="5" t="s">
        <v>831</v>
      </c>
      <c r="E134" s="13" t="s">
        <v>832</v>
      </c>
      <c r="F134" s="8" t="s">
        <v>833</v>
      </c>
      <c r="G134" s="5" t="s">
        <v>834</v>
      </c>
      <c r="H134" s="9" t="str">
        <f t="shared" si="2"/>
        <v>:)</v>
      </c>
      <c r="I134" s="10" t="b">
        <v>0</v>
      </c>
      <c r="J134" s="14" t="s">
        <v>835</v>
      </c>
      <c r="K134" s="14" t="s">
        <v>836</v>
      </c>
      <c r="L134" s="12" t="b">
        <v>0</v>
      </c>
      <c r="M134" s="12" t="str">
        <f t="shared" si="101"/>
        <v>Adon olam, aser malah, ¤¤¤b'terem kol j'tzir nivra.¤¤¤L'et na'asah v'cheftzo kol,¤¤¤azai melech sh'mo nikra.¤¤¤¤¤¤V'achare kihlot hakol,¤¤¤l'vado jimloh nora.¤¤¤V'hu haja, v'hu hoveí,¤¤¤v'hu jih'jeh b'tifara.¤¤¤¤¤¤V'hu ehad, v'en sheni¤¤¤l'hamshil lo, l'hahbira.¤¤¤B'li reishit, b'li tachlit,¤¤¤v'lo ha'oz v'hamisrah.¤¤¤¤¤¤V'hu Eli, v'chai go'ali,¤¤¤v'tzur chevli b'et tzarah.¤¤¤V'hu nisi umanos li,¤¤¤m'nat kosi b'yom ekra.¤¤¤¤¤¤B'yado afkid ruchi¤¤¤b'et ishan v'a'irah.¤¤¤V'im ruchi g'viyati,¤¤¤Adonai li v'lo ira.</v>
      </c>
      <c r="N134" s="12" t="str">
        <f t="shared" si="104"/>
        <v>E7    Am     E7     Am¤¤¤Adon olam, asher malach,¤¤¤        G7            C¤¤¤b'terem kol y'tzir nivra.¤¤¤E7      Am     E7      Am¤¤¤L'et na'asah v'cheftzo kol,¤¤¤ E7     Am     E7    Am¤¤¤azai melech sh'mo nikra.¤¤¤ ¤¤¤[Verse 2]¤¤¤E7    Am      E7    Am¤¤¤V'acharei kichlot hakol,¤¤¤   G7            C¤¤¤l'vado yimloch nora.¤¤¤E7     Am    E7   Am¤¤¤V'hu haya, v'hu hoveh,¤¤¤E7       Am    E7  Am¤¤¤v'hu yih'yeh b'tifara.¤¤¤ ¤¤¤[Verse 3]¤¤¤E7    Am     E7      Am¤¤¤V'hu echad, v'eyn sheni¤¤¤          G7          C¤¤¤l'hamshil lo, l'hachbira.¤¤¤E7      Am      E7     Am¤¤¤B'li reishit, b'li tachlit,¤¤¤E7      Am   E7   Am¤¤¤v'lo ha'oz v'hamisrah.¤¤¤ ¤¤¤[Verse 4]¤¤¤E7    Am    E7       Am¤¤¤V'hu Eli, v'chai go'ali,¤¤¤           G7         C¤¤¤v'tzur chevli b'et tzarah.¤¤¤E7     Am  E7    Am¤¤¤V'hu nisi umanos li,¤¤¤E7      Am   E7    Am¤¤¤m'nat kosi b'yom ekra.¤¤¤ ¤¤¤[Verse 5]¤¤¤E7   Am   E7    Am¤¤¤B'yado afkid ruchi¤¤¤       G7       C¤¤¤b'et ishan v'a'irah.¤¤¤E7      Am   E7  Am¤¤¤V'im ruchi g'viyati,¤¤¤E7     Am   E7  Am¤¤¤Adonai li v'lo ira.</v>
      </c>
    </row>
    <row r="135" ht="14.25" customHeight="1">
      <c r="A135" s="5" t="s">
        <v>837</v>
      </c>
      <c r="B135" s="5" t="s">
        <v>838</v>
      </c>
      <c r="C135" s="6" t="s">
        <v>839</v>
      </c>
      <c r="D135" s="5" t="s">
        <v>840</v>
      </c>
      <c r="E135" s="7" t="s">
        <v>841</v>
      </c>
      <c r="F135" s="17" t="s">
        <v>842</v>
      </c>
      <c r="G135" s="5" t="s">
        <v>834</v>
      </c>
      <c r="H135" s="9" t="str">
        <f t="shared" si="2"/>
        <v>:)</v>
      </c>
      <c r="I135" s="10" t="b">
        <v>0</v>
      </c>
      <c r="J135" s="14" t="s">
        <v>843</v>
      </c>
      <c r="K135" s="14" t="s">
        <v>844</v>
      </c>
      <c r="L135" s="12" t="b">
        <v>0</v>
      </c>
      <c r="M135" s="12" t="str">
        <f t="shared" si="101"/>
        <v>Máoz cur jesuáti,¤¤¤leḥá náe lesábeáḥ.¤¤¤Tikon bet tefiláti,¤¤¤vesám todá nezábeáḥ.¤¤¤ ¤¤¤Leet táḥin mátbeáḥ,¤¤¤micár hámnábeáḥ.¤¤¤Áz egmor besir mizmor,¤¤¤ḥánukát hámizbeáḥ.¤¤¤Áz egmor besir mizmor,¤¤¤ḥánukát hámizbeáḥ.</v>
      </c>
      <c r="N135" s="12" t="str">
        <f t="shared" si="104"/>
        <v>C           G  C¤¤¤Máoz cur jesuáti,¤¤¤C      G       C¤¤¤leḥá náe lesábeáḥ.¤¤¤C           G    C¤¤¤Tikon bet tefiláti,¤¤¤C        G       C¤¤¤vesám todá nezábeáḥ.¤¤¤¤¤¤ ¤¤¤C       F      C¤¤¤Leet táḥin mátbeáḥ,¤¤¤Am Em F  C G¤¤¤micár hámnábeáḥ.¤¤¤C           G¤¤¤Áz egmor besir mizmor,¤¤¤C    Am      G C¤¤¤ḥánukát hámizbeáḥ.¤¤¤C           G¤¤¤Áz egmor besir mizmor,¤¤¤C    Am    C  G C¤¤¤ḥánukát hámizbeáḥ.</v>
      </c>
    </row>
    <row r="136" ht="14.25" customHeight="1">
      <c r="A136" s="5" t="s">
        <v>845</v>
      </c>
      <c r="B136" s="5" t="s">
        <v>846</v>
      </c>
      <c r="C136" s="5"/>
      <c r="D136" s="9"/>
      <c r="E136" s="7" t="s">
        <v>847</v>
      </c>
      <c r="F136" s="17" t="s">
        <v>848</v>
      </c>
      <c r="G136" s="5" t="s">
        <v>834</v>
      </c>
      <c r="H136" s="9" t="str">
        <f t="shared" si="2"/>
        <v>:)</v>
      </c>
      <c r="I136" s="10" t="b">
        <v>0</v>
      </c>
      <c r="J136" s="14" t="s">
        <v>849</v>
      </c>
      <c r="K136" s="16" t="s">
        <v>76</v>
      </c>
      <c r="L136" s="12" t="b">
        <v>0</v>
      </c>
      <c r="M136" s="12" t="str">
        <f t="shared" si="101"/>
        <v>Élt egyszer egy gonosz ember, gonosz ember,¤¤¤a kezében éles kard és gyilkos fegyver.¤¤¤Ki? Antiókhusz, Antiókhusz...¤¤¤¤¤¤Tudta róla Jeruzsálem, Jeruzsálem,¤¤¤hogy szívében nincs irgalom, nincs kegyelem.¤¤¤Ki? Antiókhusz, Antiókhusz…¤¤¤¤¤¤Elégette szent Tóránkat, szent Tóránkat,¤¤¤kioltotta menóránkat, menóránkat.¤¤¤Ki? Antiókhusz, Antiókhusz…¤¤¤¤¤¤Egy hős végre megunta a zsarnokságot,¤¤¤gonosz ellen bátor szívvel síkra szállott.¤¤¤Ki? Júda Makabi, Júda Makabi...¤¤¤¤¤¤Új fény áradt Jeruzsálem templomára,¤¤¤gyújtsunk gyertyát, emlékezzünk hős Júdára.¤¤¤Mikor? Ha jön a hanuka, ha jön a hanuka…</v>
      </c>
      <c r="N136" s="12" t="str">
        <f t="shared" si="104"/>
        <v>Am¤¤¤Élt egyszer egy gonosz ember, gonosz ember,¤¤¤C¤¤¤a kezében éles kard és gyilkos fegyver.¤¤¤Am  Am  C       Am  G      Am  C       Am¤¤¤Ki? Antiókhusz, Antiókhusz Antiókhusz, Antiókhusz¤¤¤¤¤¤Am¤¤¤Tudta róla Jeruzsálem, Jeruzsálem,¤¤¤C¤¤¤hogy szívében nincs irgalom, nincs kegyelem.¤¤¤Am  Am  C       Am  G      Am  C       Am   g¤¤¤Ki? Antiókhusz, Antiókhusz Antiókhusz, Antiókhusz¤¤¤¤¤¤Am¤¤¤Elégette szent Tóránkat, szent Tóránkat,¤¤¤C¤¤¤kioltotta menóránkat, menóránkat.¤¤¤Am  Am  C       Am  G      Am  C       Am  G¤¤¤Ki? Antiókhusz, Antiókhusz Antiókhusz, Antiókhusz¤¤¤¤¤¤Am¤¤¤Egy hős végre megunta a zsarnokságot,¤¤¤C¤¤¤gonosz ellen bátor szívvel síkra szállott.¤¤¤Am  Am   C       Am   G       Am   C       Am   G¤¤¤Ki? Júda Makabi, Júda Makabi, Júda Makabi, Júda Makabi¤¤¤¤¤¤Am¤¤¤Új fény áradt Jeruzsálem templomára,¤¤¤C¤¤¤gyújtsunk gyertyát, emlékezzünk hős Júdára.¤¤¤Am     Am       C       Am       G       Am       C       Am       G¤¤¤Mikor? Ha jön a hanuka, ha jön a hanuka, ha jön a hanuka, ha jön a hanuka</v>
      </c>
    </row>
    <row r="137" ht="14.25" customHeight="1">
      <c r="A137" s="5" t="s">
        <v>850</v>
      </c>
      <c r="B137" s="5" t="s">
        <v>851</v>
      </c>
      <c r="C137" s="6" t="s">
        <v>852</v>
      </c>
      <c r="D137" s="5" t="s">
        <v>853</v>
      </c>
      <c r="E137" s="7" t="s">
        <v>854</v>
      </c>
      <c r="F137" s="17" t="s">
        <v>855</v>
      </c>
      <c r="G137" s="5" t="s">
        <v>834</v>
      </c>
      <c r="H137" s="9" t="str">
        <f t="shared" si="2"/>
        <v>:)</v>
      </c>
      <c r="I137" s="10" t="b">
        <v>0</v>
      </c>
      <c r="J137" s="14" t="s">
        <v>856</v>
      </c>
      <c r="K137" s="14" t="s">
        <v>856</v>
      </c>
      <c r="L137" s="12" t="b">
        <v>0</v>
      </c>
      <c r="M137" s="12" t="str">
        <f t="shared" si="101"/>
        <v>Szevivon, szov szov szov,¤¤¤ḥánuká hu ḥág tov,¤¤¤ḥánuká hu ḥág tov,¤¤¤szevivon, szov szov szov!¤¤¤¤¤¤Szov ná, szov ko váḥo,¤¤¤nesz gádol hájá po,¤¤¤nesz gádol hájá po,¤¤¤szov ná, szov ko váḥo!</v>
      </c>
      <c r="N137" s="12" t="str">
        <f t="shared" si="104"/>
        <v>Dm    A   Dm          A¤¤¤Szevivon, szov szov szov,¤¤¤Dm  Gm Dm     A¤¤¤ḥánuká hu ḥág tov,¤¤¤Dm   A Dm     Gm¤¤¤ḥánuká hu ḥág tov,¤¤¤A         Dm¤¤¤szevivon, szov szov szov!¤¤¤¤¤¤¤¤¤Gm            Dm¤¤¤Szov ná, szov ko váḥo,¤¤¤A            Dm¤¤¤nesz gádol hájá po,¤¤¤Gm           Dm¤¤¤nesz gádol hájá po,¤¤¤A             Dm¤¤¤szov ná, szov ko váḥo!</v>
      </c>
    </row>
    <row r="138" ht="14.25" customHeight="1">
      <c r="A138" s="5" t="s">
        <v>857</v>
      </c>
      <c r="B138" s="5" t="s">
        <v>858</v>
      </c>
      <c r="C138" s="6" t="s">
        <v>859</v>
      </c>
      <c r="D138" s="5" t="s">
        <v>860</v>
      </c>
      <c r="E138" s="7" t="s">
        <v>861</v>
      </c>
      <c r="F138" s="17" t="s">
        <v>862</v>
      </c>
      <c r="G138" s="5" t="s">
        <v>834</v>
      </c>
      <c r="H138" s="9" t="str">
        <f t="shared" si="2"/>
        <v>:)</v>
      </c>
      <c r="I138" s="10" t="b">
        <v>0</v>
      </c>
      <c r="J138" s="14" t="s">
        <v>863</v>
      </c>
      <c r="K138" s="16" t="s">
        <v>76</v>
      </c>
      <c r="L138" s="12" t="b">
        <v>0</v>
      </c>
      <c r="M138" s="12" t="str">
        <f t="shared" si="101"/>
        <v>Má nistáná hálájlá háze¤¤¤mikol hálelot, mikol hálelot?¤¤¤Sebeḥol hálelot ánu oḥlin¤¤¤ḥámec umácá, ḥámec umácá,¤¤¤hálájlá háze, hálájlá háze kulo mácá.¤¤¤Hálájlá háze, hálájlá háze kulo mácá.¤¤¤¤¤¤Sebeḥol hálelot ánu oḥlin¤¤¤seár jerákot, seár jerákot,¤¤¤hálájlá háze, hálájlá háze kulo máror.¤¤¤Hálájlá háze, hálájlá háze kulo máror.¤¤¤¤¤¤Sebeḥol hálelot ejn enu mátbilin¤¤¤áfilu páám áḥát, áfilu páám áḥát,¤¤¤hálájlá háze, hálájlá háze setej peámim.¤¤¤Hálájlá háze, hálájlá háze setej peámim.¤¤¤¤¤¤Sebeḥol hálelot ánu oḥlin¤¤¤ben josvin uven meszubin,¤¤¤ben josvin uven meszubin,¤¤¤hálájlá háze, hálájlá háze kulánu meszubin.¤¤¤Hálájlá háze, hálájlá háze kulánu meszubin.¤¤¤</v>
      </c>
      <c r="N138" s="12" t="str">
        <f t="shared" si="104"/>
        <v>Cm¤¤¤Má nistáná hálájlá háze¤¤¤  Fm       Cm    Fm      Cm¤¤¤mikol hálelot, mikol hálelot?¤¤¤¤¤¤Cm¤¤¤Sebeḥol hálelot ánu oḥlin¤¤¤  Fm     Cm    Fm     Cm¤¤¤ḥámec umácá, ḥámec umácá,¤¤¤  Cm            Eb           G    Cm¤¤¤hálájlá háze, hálájlá háze kulo mácá.¤¤¤  Cm            Eb           G    Cm¤¤¤Hálájlá háze, hálájlá háze kulo mácá.¤¤¤¤¤¤Cm¤¤¤Sebeḥol hálelot ánu oḥlin¤¤¤  Fm     Cm    Fm     Cm¤¤¤seár jerákot, seár jerákot,¤¤¤  Cm            Eb           G    Cm¤¤¤hálájlá háze, hálájlá háze kulo máror.¤¤¤  Cm            Eb           G    Cm¤¤¤Hálájlá háze, hálájlá háze kulo máror.¤¤¤¤¤¤Sebeḥol hálelot ejn enu mátbilin¤¤¤áfilu páám áḥát, áfilu páám áḥát,¤¤¤hálájlá háze, hálájlá háze setej peámim.¤¤¤Hálájlá háze, hálájlá háze setej peámim.¤¤¤¤¤¤Sebeḥol hálelot ánu oḥlin¤¤¤ben josvin uven meszubin, ben josvin uven meszubin,¤¤¤hálájlá háze, hálájlá háze kulánu meszubin.¤¤¤Hálájlá háze, hálájlá háze kulánu meszubin.</v>
      </c>
    </row>
    <row r="139" ht="14.25" customHeight="1">
      <c r="A139" s="5" t="s">
        <v>864</v>
      </c>
      <c r="B139" s="5" t="s">
        <v>865</v>
      </c>
      <c r="C139" s="6" t="s">
        <v>866</v>
      </c>
      <c r="D139" s="5" t="s">
        <v>860</v>
      </c>
      <c r="E139" s="7" t="s">
        <v>867</v>
      </c>
      <c r="F139" s="17" t="s">
        <v>868</v>
      </c>
      <c r="G139" s="5" t="s">
        <v>834</v>
      </c>
      <c r="H139" s="9" t="str">
        <f t="shared" si="2"/>
        <v>:)</v>
      </c>
      <c r="I139" s="10" t="b">
        <v>0</v>
      </c>
      <c r="J139" s="14" t="s">
        <v>869</v>
      </c>
      <c r="K139" s="16" t="s">
        <v>76</v>
      </c>
      <c r="L139" s="12" t="b">
        <v>0</v>
      </c>
      <c r="M139" s="12" t="str">
        <f t="shared" si="101"/>
        <v>Ilu ilu hociánu,¤¤¤hociánu mimicrájim,¤¤¤mimicrájim hociánu, dájenu.¤¤¤Dáj dájenu…</v>
      </c>
      <c r="N139" s="12" t="str">
        <f t="shared" si="104"/>
        <v>C       C   G¤¤¤Ilu ilu hociánu,¤¤¤C       C     G¤¤¤hociánu mimicrájim,¤¤¤C     G    C   G    C¤¤¤mimicrájim hociánu, dájenu.¤¤¤C      G    G     C¤¤¤Dáj dájenu, dáj dájenu,¤¤¤C     G       G         C ¤¤¤dáj dájenu, dájenu dájenu </v>
      </c>
    </row>
    <row r="140" ht="14.25" customHeight="1">
      <c r="A140" s="5" t="s">
        <v>870</v>
      </c>
      <c r="B140" s="5" t="s">
        <v>871</v>
      </c>
      <c r="C140" s="6" t="s">
        <v>872</v>
      </c>
      <c r="D140" s="9"/>
      <c r="E140" s="7" t="s">
        <v>873</v>
      </c>
      <c r="F140" s="17" t="s">
        <v>874</v>
      </c>
      <c r="G140" s="5" t="s">
        <v>834</v>
      </c>
      <c r="H140" s="9" t="str">
        <f t="shared" si="2"/>
        <v>:)</v>
      </c>
      <c r="I140" s="10" t="b">
        <v>0</v>
      </c>
      <c r="J140" s="14" t="s">
        <v>875</v>
      </c>
      <c r="K140" s="16" t="s">
        <v>76</v>
      </c>
      <c r="L140" s="12" t="b">
        <v>0</v>
      </c>
      <c r="M140" s="12" t="str">
        <f t="shared" si="101"/>
        <v>Eḥád mi jodeá?¤¤¤Eḥád áni jodeá:¤¤¤eḥád elohenu sebásámájim uváárec.¤¤¤¤¤¤Snájim mi jodeá?¤¤¤Snájim áni jodeá:¤¤¤snéj luhot hábrit,¤¤¤eḥád elohenu sebásámájim uváárec.¤¤¤¤¤¤Slosá mi jodeá?¤¤¤Slosá áni jodeá:¤¤¤slosá ávot, snéj luhot hábrit,¤¤¤eḥád elohenu sebásámájim uváárec.¤¤¤¤¤¤Árbá mi jodeá?¤¤¤Árbá áni jodeá:¤¤¤árbá imáhot, slosá ávot, snéj luhot hábrit,¤¤¤eḥád elohenu sebásámájim uváárec.¤¤¤¤¤¤Hámisá mi jodeá?¤¤¤Hámisá áni jodeá:¤¤¤hámisá humséj torá, árbá imáhot,¤¤¤slosá ávot, snéj luhot hábrit,¤¤¤eḥád elohenu sebásámájim uváárec.</v>
      </c>
      <c r="N140" s="12" t="str">
        <f t="shared" si="104"/>
        <v>C#m¤¤¤Eḥád mi jodeá?¤¤¤C#m¤¤¤Eḥád áni jodeá:¤¤¤C#m          E       F#m     E       C#m¤¤¤eḥád elohenu elohenu elohenu elohenu elohenu ¤¤¤E           F#m  C#m¤¤¤sebásámájim uváárec.¤¤¤¤¤¤¤¤¤C#m¤¤¤Snájim mi jodeá?¤¤¤C#m¤¤¤Snájim áni jodeá:¤¤¤C#m¤¤¤snéj luhot hábrit,¤¤¤C#m          E       F#m     E       C#m¤¤¤eḥád elohenu elohenu elohenu elohenu elohenu ¤¤¤E           F#m  C#m¤¤¤sebásámájim uváárec.¤¤¤¤¤¤¤¤¤C#m¤¤¤Slosá mi jodeá?¤¤¤C#m¤¤¤Slosá áni jodeá:¤¤¤C#m¤¤¤slosá ávot, snéj luhot hábrit,¤¤¤C#m          E       F#m     E       C#m¤¤¤eḥád elohenu elohenu elohenu elohenu elohenu ¤¤¤E           F#m  C#m¤¤¤sebásámájim uváárec.¤¤¤¤¤¤¤¤¤C#m¤¤¤Árbá mi jodeá?¤¤¤C#m¤¤¤Árbá áni jodeá:¤¤¤C#m¤¤¤árbá imáhot, slosá ávot, snéj luhot hábrit,¤¤¤C#m          E       F#m     E       C#m¤¤¤eḥád elohenu elohenu elohenu elohenu elohenu ¤¤¤E           F#m  C#m¤¤¤sebásámájim uváárec.¤¤¤¤¤¤¤¤¤C#m¤¤¤Hámisá mi jodeá?¤¤¤C#m¤¤¤Hámisá áni jodeá:¤¤¤C#m¤¤¤hámisá humséj torá, árbá imáhot,¤¤¤C#m¤¤¤slosá ávot, snéj luhot hábrit,¤¤¤C#m          E       F#m     E       C#m¤¤¤eḥád elohenu elohenu elohenu elohenu elohenu ¤¤¤E           F#m  C#m¤¤¤sebásámájim uváárec.</v>
      </c>
    </row>
    <row r="141" ht="14.25" customHeight="1">
      <c r="A141" s="5" t="s">
        <v>876</v>
      </c>
      <c r="B141" s="5" t="s">
        <v>877</v>
      </c>
      <c r="C141" s="6" t="s">
        <v>878</v>
      </c>
      <c r="D141" s="9"/>
      <c r="E141" s="7" t="s">
        <v>879</v>
      </c>
      <c r="F141" s="8" t="s">
        <v>880</v>
      </c>
      <c r="G141" s="5" t="s">
        <v>834</v>
      </c>
      <c r="H141" s="9" t="str">
        <f t="shared" si="2"/>
        <v>:)</v>
      </c>
      <c r="I141" s="10" t="b">
        <v>0</v>
      </c>
      <c r="J141" s="14" t="s">
        <v>881</v>
      </c>
      <c r="K141" s="16" t="s">
        <v>76</v>
      </c>
      <c r="L141" s="12" t="b">
        <v>0</v>
      </c>
      <c r="M141" s="12" t="str">
        <f t="shared" si="101"/>
        <v>Osze sálom bimromáv,¤¤¤hu jáásze sálom álenu,¤¤¤veál kol Jiszráel.¤¤¤Veimru, imru: ámen.¤¤¤¤¤¤Jáásze sálom, jáásze sálom,¤¤¤sálom álenu veál kol Jiszráel.</v>
      </c>
      <c r="N141" s="12" t="str">
        <f t="shared" si="104"/>
        <v>Am      E       Am¤¤¤Osze salom bimromáv,¤¤¤Dm      G       C  Am ¤¤¤Hu jáásze sálom álénu¤¤¤Dm G   Am¤¤¤Veálko Iszráél¤¤¤   Dm  E7 Am¤¤¤Veimru ámen.¤¤¤A7     Dm     G7     Am¤¤¤Jáásze sálom, jáásze sálom,¤¤¤Dm     G7    E7        Am¤¤¤Sáálom alénu veálko Iszráél.</v>
      </c>
    </row>
    <row r="142" ht="15.0" customHeight="1">
      <c r="A142" s="5" t="s">
        <v>882</v>
      </c>
      <c r="B142" s="5" t="s">
        <v>883</v>
      </c>
      <c r="C142" s="6" t="s">
        <v>884</v>
      </c>
      <c r="D142" s="9"/>
      <c r="E142" s="7" t="s">
        <v>885</v>
      </c>
      <c r="F142" s="8" t="s">
        <v>886</v>
      </c>
      <c r="G142" s="5" t="s">
        <v>834</v>
      </c>
      <c r="H142" s="9" t="str">
        <f t="shared" si="2"/>
        <v>:)</v>
      </c>
      <c r="I142" s="10" t="b">
        <v>0</v>
      </c>
      <c r="J142" s="11" t="s">
        <v>887</v>
      </c>
      <c r="K142" s="16" t="s">
        <v>76</v>
      </c>
      <c r="L142" s="12" t="b">
        <v>0</v>
      </c>
      <c r="M142" s="12" t="str">
        <f t="shared" si="101"/>
        <v>Sálom áleḥem máláḥe hásáret, máláḥe eljon,¤¤¤mimeleḥ máláḥe hámláḥim, hákádos báruḥ hu.¤¤¤¤¤¤Boáḥem lesálom máláḥe hásálom, máláḥe eljon,¤¤¤mimeleḥ máláḥe hámláḥim, hákádos báruḥ hu.¤¤¤¤¤¤Bárḥuni lesálom máláḥe hásálom, máláḥe eljon,¤¤¤mimeleḥ máláḥé hámláḥim, hákádos báruḥ hu.¤¤¤¤¤¤Cétḥem lesálom máláḥe hásálom, máláḥe eljon,¤¤¤mimeleḥ máláḥe hámláḥim, hákádos báruḥ hu.</v>
      </c>
      <c r="N142" s="12" t="str">
        <f t="shared" si="104"/>
        <v>Dm           A                     Dm A¤¤¤Sálom áleḥem máláḥe hásáret máláḥe eljon,¤¤¤Dm      A                  Gm         A¤¤¤Mimeleḥ máláḥe hámláḥim hákádos báruḥ hu.¤¤¤¤¤¤¤¤¤Dm        F    C              Dm     A¤¤¤Boáḥem lesálom máláḥe hásálom máláḥe eljon,¤¤¤Gm      A      Dm               A     Dm¤¤¤Mimeleḥ máláḥe hámláḥim hákádos báruḥ hu.¤¤¤¤¤¤¤¤¤Dm              A                     Dm A¤¤¤Bárḥuni lesálom máláḥe hásálom máláḥe eljon,¤¤¤Dm      A               Gm            a¤¤¤Mimeleḥ máláḥe hámláḥim hákádos báruḥ hu.¤¤¤¤¤¤¤¤¤Dm        F    c              Dm        A¤¤¤Cetḥem lesálom máláḥe hásálom máláḥe eljon,¤¤¤Gm      A      Dm               A     Dm¤¤¤Mimeleḥ máláḥe hámláḥim hákádos báruḥ hu.</v>
      </c>
    </row>
    <row r="143" ht="15.0" customHeight="1">
      <c r="A143" s="5" t="s">
        <v>888</v>
      </c>
      <c r="B143" s="9" t="s">
        <v>889</v>
      </c>
      <c r="C143" s="6" t="s">
        <v>890</v>
      </c>
      <c r="D143" s="5" t="s">
        <v>891</v>
      </c>
      <c r="E143" s="7" t="s">
        <v>892</v>
      </c>
      <c r="F143" s="8" t="s">
        <v>893</v>
      </c>
      <c r="G143" s="5" t="s">
        <v>834</v>
      </c>
      <c r="H143" s="9" t="str">
        <f t="shared" si="2"/>
        <v>:)</v>
      </c>
      <c r="I143" s="10" t="b">
        <v>0</v>
      </c>
      <c r="J143" s="14" t="s">
        <v>894</v>
      </c>
      <c r="K143" s="14" t="s">
        <v>895</v>
      </c>
      <c r="L143" s="12" t="b">
        <v>0</v>
      </c>
      <c r="M143" s="12" t="str">
        <f t="shared" si="101"/>
        <v>Bim-bam, bim-bibi-bam¤¤¤Bim-bibi bim-bim bam-bam¤¤¤¤¤¤Bim-bam, bim-bibi-bam¤¤¤Bim-bibi bim-bim bam-bam¤¤¤¤¤¤Sábát sálom, sábát sálom, sábát, sábát, sábát, sábát sálom.¤¤¤Sábát sálom, sábát sálom, sábát, sábát, sábát, sábát sálom.</v>
      </c>
      <c r="N143" s="12" t="str">
        <f t="shared" si="104"/>
        <v>Am      Dm¤¤¤Bim—bom—bim, bim, bim, bom¤¤¤Am          E       Am¤¤¤Bim bim bim bim bim bom¤¤¤Am      Dm¤¤¤Bim—bom—bim, bim, bim, bom¤¤¤Am          E       Am¤¤¤Bim bim bim bim bim bom¤¤¤ ¤¤¤ ¤¤¤Am       Dm¤¤¤Shabbat Shalom¤¤¤Am       Dm¤¤¤Shabbat Shalom¤¤¤Am      Dm¤¤¤Shabbat Shabbat Shabbat,¤¤¤Dm   Am  E    Am¤¤¤Shab-bat sha -lom¤¤¤ ¤¤¤Am       Dm¤¤¤Shabbat Shalom¤¤¤Am       Dm¤¤¤Shabbat Shalom¤¤¤Am      Dm¤¤¤Shabbat Shabbat Shabbat,¤¤¤Dm   Am  E    Am¤¤¤Shab-bat sha -lom¤¤¤ ¤¤¤¤¤¤Am      F¤¤¤Shabbat Shabbat,¤¤¤G7           C       E7¤¤¤Shabbat Shab-bat sha-lom ¤¤¤Am      F¤¤¤Shabbat Shabbat,¤¤¤G7           C       E7¤¤¤Shabbat Shab-bat sha-lom ¤¤¤ ¤¤¤ ¤¤¤Am       Dm¤¤¤Shabbat Shalom¤¤¤Am       Dm¤¤¤Shabbat Shalom¤¤¤Am      Dm¤¤¤Shabbat Shabbat Shabbat,¤¤¤Dm   Am  E    Am¤¤¤Shab-bat sha -lom</v>
      </c>
    </row>
    <row r="144" ht="15.0" customHeight="1">
      <c r="A144" s="5" t="s">
        <v>896</v>
      </c>
      <c r="B144" s="5" t="s">
        <v>897</v>
      </c>
      <c r="C144" s="6" t="s">
        <v>898</v>
      </c>
      <c r="D144" s="5"/>
      <c r="E144" s="7" t="s">
        <v>899</v>
      </c>
      <c r="F144" s="8" t="s">
        <v>900</v>
      </c>
      <c r="G144" s="5" t="s">
        <v>834</v>
      </c>
      <c r="H144" s="9" t="str">
        <f t="shared" si="2"/>
        <v>:)</v>
      </c>
      <c r="I144" s="10" t="b">
        <v>0</v>
      </c>
      <c r="J144" s="14" t="s">
        <v>901</v>
      </c>
      <c r="K144" s="16" t="s">
        <v>76</v>
      </c>
      <c r="L144" s="12" t="b">
        <v>0</v>
      </c>
      <c r="M144" s="12" t="str">
        <f t="shared" si="101"/>
        <v>Báruḥ átá Ádonáj,¤¤¤elohenu meleḥ háolám, boré pri hágáfen.¤¤¤¤¤¤Báruḥ átá Ádonáj,¤¤¤elohenu meleḥ háolám, boré miné beszámim.¤¤¤¤¤¤Báruḥ átá Ádonáj,¤¤¤elohenu meleḥ háolám, boré meoré háes.¤¤¤¤¤¤Báruḥ átá Ádonáj,¤¤¤elohenu meleḥ háolám,¤¤¤hámávdil ben kodes leḥol,¤¤¤ben or leḥoseḥ, ben Jiszráel láámim,¤¤¤ben jom hásvii leseset jemé hámáásze.¤¤¤¤¤¤Báruḥ átá Ádonáj,¤¤¤hámávdil ben kodes leḥol.</v>
      </c>
      <c r="N144" s="12" t="str">
        <f t="shared" si="104"/>
        <v>|. Em           C     .| 8x¤¤¤|˙ Najnananana Najnana ˙|¤¤¤¤¤¤¤¤¤   G     Am     C     D¤¤¤Báruḥ átá Ádonáj elohenu¤¤¤ G     Am   D¤¤¤meleḥ háolám,¤¤¤C  Am  C    D E¤¤¤boré pri hágáfen,¤¤¤C  Am  C    D E¤¤¤boré pri hágáfen.¤¤¤¤¤¤|. Em           C     .| 8x¤¤¤|˙ Najnananana Najnana ˙|¤¤¤¤¤¤   G   Am     C     D¤¤¤Báruḥ átá Ádonáj elohenu¤¤¤ G      Am D¤¤¤meleḥ háolám¤¤¤C  Am   C     D E¤¤¤boré miné beszámim,¤¤¤C  Am   C     D E¤¤¤boré miné beszámim.¤¤¤¤¤¤|. Em           C     .| 8x¤¤¤|˙ Najnananana Najnana ˙|¤¤¤¤¤¤   G   Am     C     D¤¤¤Báruḥ átá Ádonáj elohenu¤¤¤ G      Am D¤¤¤meleḥ háolám¤¤¤C  Am    C  D E¤¤¤boré meoré háés,¤¤¤C  Am    C  D E¤¤¤boré meoré háés.¤¤¤¤¤¤|. Em           C     .| 8x¤¤¤|˙ Najnananana Najnana ˙|¤¤¤¤¤¤   G   Am     C     D¤¤¤Báruḥ átá Ádonáj elohenu¤¤¤ G      Am D¤¤¤meleḥ háolám¤¤¤   C  D       G       Am¤¤¤hámávdil bén kodes leḥol.¤¤¤     C    D  G¤¤¤Bén ohr leḥoseḥ¤¤¤¤¤¤|. Em           C     .| 8x¤¤¤|˙ Najnananana Najnana ˙|¤¤¤¤¤¤     G  Am   C D¤¤¤Bén Israel Laamim¤¤¤     G        Am¤¤¤Bén jom hashivii¤¤¤             C        D¤¤¤Leshishes jimei hamaszeh¤¤¤C  D    G    Am¤¤¤Báruḥ átá Ádonáj¤¤¤   C  D       G       Am¤¤¤hámávdil bén kodes leḥol.</v>
      </c>
    </row>
    <row r="145" ht="15.0" customHeight="1">
      <c r="A145" s="5" t="s">
        <v>902</v>
      </c>
      <c r="B145" s="5" t="s">
        <v>903</v>
      </c>
      <c r="C145" s="6" t="s">
        <v>904</v>
      </c>
      <c r="D145" s="5"/>
      <c r="E145" s="7" t="s">
        <v>905</v>
      </c>
      <c r="F145" s="8" t="s">
        <v>906</v>
      </c>
      <c r="G145" s="5" t="s">
        <v>834</v>
      </c>
      <c r="H145" s="9" t="str">
        <f t="shared" si="2"/>
        <v>:)</v>
      </c>
      <c r="I145" s="10" t="b">
        <v>0</v>
      </c>
      <c r="J145" s="14" t="s">
        <v>907</v>
      </c>
      <c r="K145" s="16" t="s">
        <v>76</v>
      </c>
      <c r="L145" s="12" t="b">
        <v>0</v>
      </c>
      <c r="M145" s="12" t="str">
        <f t="shared" si="101"/>
        <v>Eliyahu ha-navi, ¤¤¤Eliyahu ha-Tishbi, ¤¤¤Eliyahu, Eliyahu, ¤¤¤Eliyahu ha-Giladi.¤¤¤ ¤¤¤Bimhayrah v'yamenu, ¤¤¤Yavo aleynu, ¤¤¤Im Moshiach ben David, ¤¤¤Im Moshiach ben David.¤¤¤ ¤¤¤Eliyahu ha-navi, ¤¤¤Eliyahu ha-Tishbi, ¤¤¤Eliyahu, Eliyahu, ¤¤¤Eliyahu ha-Giladi</v>
      </c>
      <c r="N145" s="12" t="str">
        <f t="shared" si="104"/>
        <v>Am      E7  Am¤¤¤Eliyahu ha-navi, ¤¤¤ Am     G7   C¤¤¤Eliyahu ha-Tishbi, ¤¤¤ C        E7¤¤¤Eliyahu, Eliyahu, ¤¤¤Am       E7 Am¤¤¤Eliyahu ha-Giladi.¤¤¤ ¤¤¤Dm¤¤¤Bimhayrah v'yamenu, ¤¤¤ E7     Am¤¤¤Yavo aleynu, ¤¤¤  Dm¤¤¤Im Moshiach ben David, ¤¤¤    E              Am¤¤¤Im Moshiach ben David.¤¤¤ ¤¤¤Am      E7  Am¤¤¤Eliyahu ha-navi, ¤¤¤ Am     G7   C¤¤¤Eliyahu ha-Tishbi, ¤¤¤ C        E7¤¤¤Eliyahu, Eliyahu, ¤¤¤Am       E7 Am¤¤¤Eliyahu ha-Giladi</v>
      </c>
    </row>
    <row r="146" ht="15.0" customHeight="1">
      <c r="A146" s="5" t="s">
        <v>908</v>
      </c>
      <c r="B146" s="5" t="s">
        <v>909</v>
      </c>
      <c r="C146" s="6" t="s">
        <v>910</v>
      </c>
      <c r="D146" s="5" t="s">
        <v>911</v>
      </c>
      <c r="E146" s="7" t="s">
        <v>912</v>
      </c>
      <c r="F146" s="17" t="s">
        <v>913</v>
      </c>
      <c r="G146" s="5" t="s">
        <v>834</v>
      </c>
      <c r="H146" s="9" t="str">
        <f t="shared" si="2"/>
        <v>:)</v>
      </c>
      <c r="I146" s="10" t="b">
        <v>0</v>
      </c>
      <c r="J146" s="14" t="s">
        <v>914</v>
      </c>
      <c r="K146" s="14" t="s">
        <v>915</v>
      </c>
      <c r="L146" s="12" t="b">
        <v>0</v>
      </c>
      <c r="M146" s="12" t="str">
        <f t="shared" si="101"/>
        <v>Leḥá dodi likrát kálá,¤¤¤pené sábát nekábelá.¤¤¤¤¤¤Sámor vezáḥor bedibur eḥád,¤¤¤hismijánu el hámejuḥád.¤¤¤Ádonáj eḥád usmo eḥád,¤¤¤lesem uletiferet velithilá.¤¤¤¤¤¤Leḥá dodi…¤¤¤¤¤¤Likrát sábát leḥu venelḥá,¤¤¤ki hi mekor hábráḥá,¤¤¤meros mikedem neszuḥá,¤¤¤szof máásze bámáḥsává tehilá.¤¤¤¤¤¤Leḥá dodi…¤¤¤¤¤¤Mikdás meleḥ ir meluḥá,¤¤¤kumi cei mitoḥ háháfeḥá,¤¤¤ráv láḥ sevet beemek hábáḥá,¤¤¤vehu jáḥámol álájiḥ ḥemlá.¤¤¤¤¤¤Leḥá dodi…¤¤¤¤¤¤Boi besálom áteret báálá,¤¤¤gám beszimḥá uvcoholá,¤¤¤toḥ emuné ám szegulá.¤¤¤Boi ḥálá boi ḥálá.¤¤¤¤¤¤Leḥá dodi…</v>
      </c>
      <c r="N146" s="12" t="str">
        <f t="shared" si="104"/>
        <v>Dm¤¤¤Leḥá dodi likrát kálá,¤¤¤Dm   A           Dm¤¤¤pené sábát nekábelá.¤¤¤¤¤¤¤¤¤Dm¤¤¤Sámor vezáḥor bedibur eḥád,¤¤¤Gm¤¤¤hismijánu el hámejuḥád.¤¤¤F           A¤¤¤Ádonáj eḥád usmo eḥád,¤¤¤Dm               A      Dm¤¤¤lesem uletiferet velithilá.¤¤¤¤¤¤¤¤¤Dm¤¤¤Leḥá dodi likrát kálá,¤¤¤Dm   A           Dm¤¤¤pené sábát nekábelá.¤¤¤¤¤¤¤¤¤Dm¤¤¤Likrát sábát leḥu venelḥá,¤¤¤Gm¤¤¤ki hi mekor hábráḥá,¤¤¤F             A¤¤¤meros mikedem neszuḥá,¤¤¤Dm            A            Dm¤¤¤szof máásze bámáḥsává tehilá.¤¤¤¤¤¤¤¤¤Dm¤¤¤Leḥá dodi likrát kálá,¤¤¤Dm   A           Dm¤¤¤pené sábát nekábelá.¤¤¤¤¤¤¤¤¤Dm¤¤¤Mikdás meleḥ ir meluḥá,¤¤¤Gm¤¤¤kumi cei mitoḥ háháfeḥá,¤¤¤F             A¤¤¤ráv láḥ sevet beemek hábáḥá,¤¤¤Dm           A         Dm¤¤¤vehu jáḥámol álájiḥ ḥemlá.¤¤¤¤¤¤¤¤¤Dm¤¤¤Leḥá dodi likrát kálá,¤¤¤Dm   A           Dm¤¤¤pené sábát nekábelá.¤¤¤¤¤¤¤¤¤Dm¤¤¤Boi besálom áteret báálá,¤¤¤Gm¤¤¤gám beszimḥá uvcoholá,¤¤¤F         A¤¤¤toḥ emuné ám szegulá.¤¤¤Dm       A      Dm¤¤¤Boi ḥálá boi ḥálá.¤¤¤¤¤¤¤¤¤Dm¤¤¤Leḥá dodi likrát kálá,¤¤¤Dm   A           Dm¤¤¤pené sábát nekábelá.</v>
      </c>
    </row>
    <row r="147" ht="15.0" customHeight="1">
      <c r="A147" s="5" t="s">
        <v>916</v>
      </c>
      <c r="B147" s="5" t="s">
        <v>917</v>
      </c>
      <c r="C147" s="6" t="s">
        <v>918</v>
      </c>
      <c r="D147" s="9"/>
      <c r="E147" s="25" t="s">
        <v>919</v>
      </c>
      <c r="F147" s="17" t="s">
        <v>920</v>
      </c>
      <c r="G147" s="5" t="s">
        <v>834</v>
      </c>
      <c r="H147" s="9" t="str">
        <f t="shared" si="2"/>
        <v>:)</v>
      </c>
      <c r="I147" s="10" t="b">
        <v>0</v>
      </c>
      <c r="J147" s="14" t="s">
        <v>921</v>
      </c>
      <c r="K147" s="16" t="s">
        <v>76</v>
      </c>
      <c r="L147" s="12" t="b">
        <v>0</v>
      </c>
      <c r="M147" s="12" t="str">
        <f t="shared" si="101"/>
        <v>Jedid nefes áv háráḥámán, ¤¤¤mesoḥ ávdeḥá el reconeḥá. ¤¤¤Járuc ávdeḥá kmo ájál, ¤¤¤jistáḥáve el mul hádáreḥá.</v>
      </c>
      <c r="N147" s="12" t="str">
        <f t="shared" si="104"/>
        <v>Am           Dm¤¤¤Jedid nefes áv háráḥámán, ¤¤¤Am           Dm¤¤¤Jedid nefes áv háráḥámán,¤¤¤Dm       C   Dm       Am¤¤¤mesoḥ ávdeḥá el reconeḥá. ¤¤¤Dm    C      Dm          Am¤¤¤Járuc ávdeḥá kmo ájál, ¤¤¤Dm        C  Dm     Am¤¤¤jistáḥáve el mul hádáreḥá.</v>
      </c>
    </row>
    <row r="148" ht="15.0" customHeight="1">
      <c r="A148" s="5" t="s">
        <v>922</v>
      </c>
      <c r="B148" s="5" t="s">
        <v>923</v>
      </c>
      <c r="C148" s="6" t="s">
        <v>924</v>
      </c>
      <c r="D148" s="9"/>
      <c r="E148" s="7" t="s">
        <v>925</v>
      </c>
      <c r="F148" s="17" t="s">
        <v>926</v>
      </c>
      <c r="G148" s="5" t="s">
        <v>834</v>
      </c>
      <c r="H148" s="9" t="str">
        <f t="shared" si="2"/>
        <v>:)</v>
      </c>
      <c r="I148" s="10" t="b">
        <v>0</v>
      </c>
      <c r="J148" s="14" t="s">
        <v>927</v>
      </c>
      <c r="K148" s="16" t="s">
        <v>76</v>
      </c>
      <c r="L148" s="12" t="b">
        <v>0</v>
      </c>
      <c r="M148" s="12" t="str">
        <f t="shared" si="101"/>
        <v>Ávinu málkenu, ḥonenu váánenu,¤¤¤ávinu málkenu, ḥonenu váánenu,¤¤¤ki en bánu máászim.¤¤¤¤¤¤Ászé imánu cedáká váḥeszed,¤¤¤szé imánu cedáká váḥeszed,¤¤¤vehosienu.</v>
      </c>
      <c r="N148" s="12" t="str">
        <f t="shared" si="104"/>
        <v>C        C# C  C        C# C¤¤¤Ávinu málkenu, ḥonenu váánenu,¤¤¤C        C#    C        C# ¤¤¤ávinu málkenu, ḥonenu váánenu,¤¤¤C          C#  C¤¤¤ki en bánu máászim.¤¤¤C        C#    C        C# ¤¤¤ávinu málkenu, ḥonenu váánenu,¤¤¤C          C#  C¤¤¤ki en bánu máászim.¤¤¤¤¤¤¤¤¤G#m  Fm      Gm       C¤¤¤Ászé imánu cedáká váḥeszed,¤¤¤G#m  Fm      Gm       C¤¤¤Aszé imánu cedáká váḥeszed,¤¤¤C    C# C¤¤¤vehosienu.</v>
      </c>
    </row>
    <row r="149" ht="15.0" customHeight="1">
      <c r="A149" s="5" t="s">
        <v>928</v>
      </c>
      <c r="B149" s="5" t="s">
        <v>929</v>
      </c>
      <c r="C149" s="6" t="s">
        <v>930</v>
      </c>
      <c r="D149" s="5" t="s">
        <v>931</v>
      </c>
      <c r="E149" s="7" t="s">
        <v>932</v>
      </c>
      <c r="F149" s="17" t="s">
        <v>933</v>
      </c>
      <c r="G149" s="5" t="s">
        <v>834</v>
      </c>
      <c r="H149" s="9" t="str">
        <f t="shared" si="2"/>
        <v>:)</v>
      </c>
      <c r="I149" s="10" t="b">
        <v>0</v>
      </c>
      <c r="J149" s="14" t="s">
        <v>934</v>
      </c>
      <c r="K149" s="16" t="s">
        <v>76</v>
      </c>
      <c r="L149" s="12" t="b">
        <v>0</v>
      </c>
      <c r="M149" s="12" t="str">
        <f t="shared" si="101"/>
        <v>Jemé háḥánuká ḥánukát mikdásenu,¤¤¤begil uveszimḥá memálim et libenu.¤¤¤Lájlá vájom szvivonenu jiszov,¤¤¤szufgánijot noḥál bám lárov.¤¤¤¤¤¤Háiru, hádliku nerot ḥánuká rábim.¤¤¤Ál hániszim veál hánifláot áser ḥolelu hámákábim.¤¤¤¤¤¤Úgy örülünk mi gyerekek a szép ḥanukának,¤¤¤az ifjak és az öregek vidám táncot járnak.¤¤¤Este a sok finom étel után¤¤¤asztalon a pergő játék vár.¤¤¤¤¤¤Fel pajtás a gyertyát,¤¤¤hadd égjen a láng szaporán.¤¤¤És zengjen a hála, az Úr nevét áldva,¤¤¤az ifjú s a lány ajakán!¤¤¤</v>
      </c>
      <c r="N149" s="12" t="str">
        <f t="shared" si="104"/>
        <v>Am¤¤¤Jemé háḥánuká ḥánukát mikdásenu,¤¤¤Am¤¤¤begil uveszimḥá memálim et libenu.¤¤¤Am              C      G   Am¤¤¤Lájlá vájom szvivonenu jiszov,¤¤¤Am          C     G      Am¤¤¤szufgánijot noḥál bám lárov.¤¤¤¤¤¤¤¤¤Am             ¤¤¤Háiru, hádliku ¤¤¤Am    G         Am¤¤¤nerot ḥánuká rábim.¤¤¤Am     C      Am        C¤¤¤Ál hániszim veál hánifláot ¤¤¤Am      G          Am¤¤¤áser ḥolelu hámákábim.¤¤¤¤¤¤¤¤¤Am¤¤¤Úgy örülünk mi gyerekek a szép ḥanukának,¤¤¤Am¤¤¤az ifjak és az öregek vidám táncot járnak.¤¤¤Am         C     G    Am¤¤¤Este a sok finom étel után¤¤¤Am         C     G    Am¤¤¤asztalon a pergő játék vár.¤¤¤¤¤¤¤¤¤Am¤¤¤Fel pajtás a gyertyát,¤¤¤Am           G          Am¤¤¤hadd égjen a láng szaporán.¤¤¤Am           C        Am       C            ¤¤¤És zengjen a hála, az Úr nevét áldva,¤¤¤Am          G        Am¤¤¤az ifjú s a lány ajakán!¤¤¤</v>
      </c>
    </row>
    <row r="150" ht="15.0" customHeight="1">
      <c r="A150" s="5" t="s">
        <v>928</v>
      </c>
      <c r="B150" s="5" t="s">
        <v>935</v>
      </c>
      <c r="C150" s="6" t="s">
        <v>936</v>
      </c>
      <c r="D150" s="5" t="s">
        <v>931</v>
      </c>
      <c r="E150" s="7" t="s">
        <v>937</v>
      </c>
      <c r="F150" s="17" t="s">
        <v>938</v>
      </c>
      <c r="G150" s="5" t="s">
        <v>834</v>
      </c>
      <c r="H150" s="9" t="str">
        <f t="shared" si="2"/>
        <v>:)</v>
      </c>
      <c r="I150" s="10" t="b">
        <v>0</v>
      </c>
      <c r="J150" s="18" t="s">
        <v>939</v>
      </c>
      <c r="K150" s="18" t="s">
        <v>940</v>
      </c>
      <c r="L150" s="23" t="b">
        <v>0</v>
      </c>
      <c r="M150" s="12" t="str">
        <f t="shared" si="101"/>
        <v>Oh Hanukkah, Oh, Hanukkah¤¤¤Come light the menorah¤¤¤Let's have a party¤¤¤We'll all dance the hora¤¤¤Gather 'round the table¤¤¤We'll give you a treat,¤¤¤Sivivon to play with and latkes to eat¤¤¤¤¤¤And while we are playing¤¤¤The candles are burning low¤¤¤One for each night, they shed a sweet light¤¤¤To remind us of days long ago¤¤¤One for each night, they shed a sweet light¤¤¤To remind us of days long ago¤¤¤¤¤¤Oh Hanukkah, Oh, Hanukkah¤¤¤Come light the menorah¤¤¤Let's have a party¤¤¤We'll all dance the hora¤¤¤Gather 'round the table¤¤¤We'll give you a treat,¤¤¤Sivivon to play with and latkes to eat¤¤¤¤¤¤Refrén:¤¤¤And while we are playing¤¤¤The candles are burning low¤¤¤One for each night, they shed a sweet light¤¤¤To remind us of days long ago</v>
      </c>
      <c r="N150" s="12" t="str">
        <f t="shared" si="104"/>
        <v>Am¤¤¤Oh Hanukkah, Oh, Hanukkah Come light the menorah¤¤¤Am¤¤¤Let's have a party We'll all dance the hora¤¤¤Am                C           G          Am¤¤¤Gather 'round the table We'll give you a treat,¤¤¤Am         C             G         Am¤¤¤Sivivon to play with and latkes to eat¤¤¤¤¤¤¤¤¤Am¤¤¤And while we are playing¤¤¤Am              G        Am¤¤¤The candles are burning low¤¤¤Am           C           Am           C¤¤¤One for each night, they shed a sweet light¤¤¤Am              G         Am¤¤¤To remind us of days long ago¤¤¤Am           C           Am           C¤¤¤One for each night, they shed a sweet light¤¤¤Am              G         Am¤¤¤To remind us of days long ago¤¤¤¤¤¤¤¤¤Am¤¤¤Oh Hanukkah, Oh, Hanukkah Come light the menorah¤¤¤Am¤¤¤Let's have a party We'll all dance the hora¤¤¤Am                C           G          Am¤¤¤Gather 'round the table We'll give you a treat,¤¤¤Am         C             G         Am¤¤¤Sivivon to play with and latkes to eat¤¤¤¤¤¤¤¤¤Am¤¤¤And while we are playing¤¤¤Am              G        Am¤¤¤The candles are burning low¤¤¤Am           C           Am           C¤¤¤One for each night, they shed a sweet light¤¤¤Am              G         Am¤¤¤To remind us of days long ago¤¤¤Am           C           Am           C¤¤¤One for each night, they shed a sweet light¤¤¤Am              G         Am¤¤¤To remind us of days long ago</v>
      </c>
    </row>
    <row r="151" ht="15.0" customHeight="1">
      <c r="A151" s="5" t="s">
        <v>941</v>
      </c>
      <c r="B151" s="5" t="s">
        <v>942</v>
      </c>
      <c r="C151" s="5"/>
      <c r="D151" s="9"/>
      <c r="E151" s="7" t="s">
        <v>943</v>
      </c>
      <c r="F151" s="17" t="s">
        <v>944</v>
      </c>
      <c r="G151" s="5" t="s">
        <v>834</v>
      </c>
      <c r="H151" s="9" t="str">
        <f t="shared" si="2"/>
        <v>:)</v>
      </c>
      <c r="I151" s="10" t="b">
        <v>0</v>
      </c>
      <c r="J151" s="14" t="s">
        <v>945</v>
      </c>
      <c r="K151" s="16" t="s">
        <v>76</v>
      </c>
      <c r="L151" s="12" t="b">
        <v>0</v>
      </c>
      <c r="M151" s="12" t="str">
        <f t="shared" si="101"/>
        <v>Hanuka, hanuka, hanuka van ma,¤¤¤gyúljon ki szívünk mélyén a fény.¤¤¤Hanuka lángja lobogva égjen,¤¤¤világítsa be a sötét éjt.¤¤¤¤¤¤Hanuka, hanuka, hanuka van ma,¤¤¤gyúljon ki szívünk mélyén a fény.¤¤¤Trenderli perdül, víg nóta zendül,¤¤¤szabadság fénye ragyog felénk.</v>
      </c>
      <c r="N151" s="12" t="str">
        <f t="shared" si="104"/>
        <v>Am                     G¤¤¤Hanuka, hanuka, hanuka van ma,¤¤¤G                           Am¤¤¤gyúljon ki szívünk mélyén a fény.¤¤¤Am     Dm     F       G¤¤¤Hanuka lángja lobogva égjen,¤¤¤Am    Dm     G       Am¤¤¤világítsa be a sötét éjt.¤¤¤¤¤¤¤¤¤Hanuka, hanuka, hanuka van ma,¤¤¤¤¤¤gyúljon ki szívünk mélyén a fény.¤¤¤¤¤¤Trenderli perdül, víg nóta zendül,¤¤¤¤¤¤szabadság fénye ragyog felénk.</v>
      </c>
    </row>
    <row r="152" ht="15.0" customHeight="1">
      <c r="A152" s="5" t="s">
        <v>946</v>
      </c>
      <c r="B152" s="5" t="s">
        <v>947</v>
      </c>
      <c r="C152" s="6" t="s">
        <v>948</v>
      </c>
      <c r="D152" s="9"/>
      <c r="E152" s="7" t="s">
        <v>949</v>
      </c>
      <c r="F152" s="17" t="s">
        <v>950</v>
      </c>
      <c r="G152" s="5" t="s">
        <v>834</v>
      </c>
      <c r="H152" s="9" t="str">
        <f t="shared" si="2"/>
        <v>:)</v>
      </c>
      <c r="I152" s="10" t="b">
        <v>0</v>
      </c>
      <c r="J152" s="14" t="s">
        <v>951</v>
      </c>
      <c r="K152" s="16" t="s">
        <v>76</v>
      </c>
      <c r="L152" s="12" t="b">
        <v>0</v>
      </c>
      <c r="M152" s="12" t="str">
        <f t="shared" si="101"/>
        <v>Lesáná hábáá birusálájim¤¤¤Lesáná hábáá birusálájim¤¤¤Lesáná hábáá birusálájim¤¤¤Lesáná hábáá birusálájim hábnujá.</v>
      </c>
      <c r="N152" s="12" t="str">
        <f t="shared" si="104"/>
        <v>Em¤¤¤Lesáná hábáá birusálájim¤¤¤G¤¤¤Lesáná hábáá birusálájim¤¤¤A¤¤¤Lesáná hábáá birusálájim¤¤¤A                  G         Em¤¤¤Lesáná hábáá birusálájim hábnujá.</v>
      </c>
    </row>
    <row r="153" ht="15.0" customHeight="1">
      <c r="A153" s="5" t="s">
        <v>952</v>
      </c>
      <c r="B153" s="5" t="s">
        <v>953</v>
      </c>
      <c r="C153" s="6" t="s">
        <v>954</v>
      </c>
      <c r="D153" s="5" t="s">
        <v>955</v>
      </c>
      <c r="E153" s="7" t="s">
        <v>956</v>
      </c>
      <c r="F153" s="17" t="s">
        <v>957</v>
      </c>
      <c r="G153" s="5" t="s">
        <v>834</v>
      </c>
      <c r="H153" s="9" t="str">
        <f t="shared" si="2"/>
        <v>:)</v>
      </c>
      <c r="I153" s="10" t="b">
        <v>0</v>
      </c>
      <c r="J153" s="14" t="s">
        <v>958</v>
      </c>
      <c r="K153" s="16" t="s">
        <v>76</v>
      </c>
      <c r="L153" s="12" t="b">
        <v>0</v>
      </c>
      <c r="M153" s="12" t="str">
        <f t="shared" si="101"/>
        <v>Má jáfe hájom,¤¤¤sábát sálom.¤¤¤Sábát, sábát sálom.¤¤¤Sábát sálom.</v>
      </c>
      <c r="N153" s="12" t="str">
        <f t="shared" si="104"/>
        <v>G       Am¤¤¤Má jáfe hájom,¤¤¤C     G¤¤¤sábát sálom.¤¤¤G        Am¤¤¤Sábát, sábát sálom.¤¤¤C        G¤¤¤Sábát, sábát sálom.¤¤¤G        Am¤¤¤Sábát, sábát sálom.¤¤¤C      G¤¤¤Sábát sálom.</v>
      </c>
    </row>
    <row r="154" ht="15.0" customHeight="1">
      <c r="A154" s="5" t="s">
        <v>959</v>
      </c>
      <c r="B154" s="5" t="s">
        <v>960</v>
      </c>
      <c r="C154" s="6" t="s">
        <v>961</v>
      </c>
      <c r="D154" s="5"/>
      <c r="E154" s="7" t="s">
        <v>962</v>
      </c>
      <c r="F154" s="17" t="s">
        <v>963</v>
      </c>
      <c r="G154" s="5" t="s">
        <v>834</v>
      </c>
      <c r="H154" s="9" t="str">
        <f t="shared" si="2"/>
        <v>:)</v>
      </c>
      <c r="I154" s="10" t="b">
        <v>0</v>
      </c>
      <c r="J154" s="14" t="s">
        <v>964</v>
      </c>
      <c r="K154" s="16" t="s">
        <v>76</v>
      </c>
      <c r="L154" s="12" t="b">
        <v>0</v>
      </c>
      <c r="M154" s="12" t="str">
        <f t="shared" si="101"/>
        <v>Szimen tov umázel tov, umázel tov uszimen tov,¤¤¤szimen tov umázel tov, umázel tov uszimen tov,¤¤¤szimen tov umázel tov, umázel tov uszimen tov jehe lánu.¤¤¤Jehe lánu, jehe lánu ulekol Jiszráel,¤¤¤jehe lánu, jehe lánu ulekol Jiszráel!</v>
      </c>
      <c r="N154" s="12" t="str">
        <f t="shared" si="104"/>
        <v>D¤¤¤Szimen tov umázel tov, umázel tov uszimen tov,¤¤¤F¤¤¤szimen tov umázel tov, umázel tov uszimen tov,¤¤¤G                                             D    C  G¤¤¤szimen tov umázel tov, umázel tov uszimen tov jehe lánu.¤¤¤¤¤¤F            B     F B  F         D¤¤¤Jehe lánu, jehe lánu ulekol Jiszráel,¤¤¤F            B     F B  F         F¤¤¤jehe lánu, jehe lánu ulekol Jiszráel!</v>
      </c>
    </row>
    <row r="155" ht="15.0" customHeight="1">
      <c r="A155" s="5" t="s">
        <v>965</v>
      </c>
      <c r="B155" s="5" t="s">
        <v>966</v>
      </c>
      <c r="C155" s="6"/>
      <c r="D155" s="5" t="s">
        <v>967</v>
      </c>
      <c r="E155" s="7" t="s">
        <v>968</v>
      </c>
      <c r="F155" s="8" t="s">
        <v>969</v>
      </c>
      <c r="G155" s="5" t="s">
        <v>834</v>
      </c>
      <c r="H155" s="9" t="str">
        <f t="shared" si="2"/>
        <v>:)</v>
      </c>
      <c r="I155" s="10" t="b">
        <v>0</v>
      </c>
      <c r="J155" s="14" t="s">
        <v>970</v>
      </c>
      <c r="K155" s="16" t="s">
        <v>76</v>
      </c>
      <c r="L155" s="12" t="b">
        <v>0</v>
      </c>
      <c r="M155" s="12" t="str">
        <f t="shared" si="101"/>
        <v>Szól a kakas már¤¤¤majd megvirrad már¤¤¤zöld erdőben sík mezőben¤¤¤sétál egy madár¤¤¤¤¤¤Micsoda madár,¤¤¤micsoda madár?¤¤¤kék a lába, zöld a szárnya,¤¤¤engem oda vár¤¤¤¤¤¤Várj, madár várj,¤¤¤te csak mindig várj,¤¤¤ha az isten nekem rendelt,¤¤¤tied leszek már¤¤¤¤¤¤Mikor lesz az már,¤¤¤mikor lesz az már?¤¤¤jiboné hamik dosi cion tömalé,¤¤¤akkor lesz az már¤¤¤¤¤¤De miért nincs az már,¤¤¤de miért nincs az már?¤¤¤Mipné hátoténu golinu méárcénu¤¤¤Azért nincs az már</v>
      </c>
      <c r="N155" s="12" t="str">
        <f t="shared" si="104"/>
        <v>Dm     A7    Dm¤¤¤Szól a kakas már¤¤¤Dm      A7     Dm¤¤¤majd megvirrad már¤¤¤Dm      C    B      Gm¤¤¤zöld erdőben sík mezőben¤¤¤A7    Gm7    A7¤¤¤sétál egy madár¤¤¤¤¤¤¤¤¤Dm   A7   Dm¤¤¤Micsoda madár,¤¤¤Dm   A7   Dm¤¤¤micsoda madár?¤¤¤Dm    C     B      Gm¤¤¤kék a lába, zöld a szárnya,¤¤¤A7    Gm7 A7¤¤¤engem oda vár¤¤¤¤¤¤¤¤¤Dm    A7    Dm¤¤¤Várj, madár várj,¤¤¤Dm      A7     Dm¤¤¤te csak mindig várj,¤¤¤Dm    C     B     Gm¤¤¤ha az isten nekem rendelt,¤¤¤A7   Gm7    A7¤¤¤tied leszek már¤¤¤¤¤¤¤¤¤Dm    A7      Dm¤¤¤Mikor lesz az már,¤¤¤Dm    A7      Dm¤¤¤mikor lesz az már?¤¤¤Dm        C       B       Gm¤¤¤jiboné hamik dosi cion tömálé,¤¤¤A7    Gm7     A7¤¤¤akkor lesz az már¤¤¤¤¤¤¤¤¤Dm       A7       Dm¤¤¤De miért nincs az már,¤¤¤Dm       A7       Dm¤¤¤de miért nincs az már?¤¤¤Dm         C      B       Gm¤¤¤Mipné hátoténu golinu méárcénu¤¤¤A7    Gm7      A7¤¤¤Azért nincs az már</v>
      </c>
    </row>
    <row r="156" ht="15.0" customHeight="1">
      <c r="A156" s="5" t="s">
        <v>971</v>
      </c>
      <c r="B156" s="5" t="s">
        <v>972</v>
      </c>
      <c r="C156" s="6" t="s">
        <v>973</v>
      </c>
      <c r="D156" s="5" t="s">
        <v>974</v>
      </c>
      <c r="E156" s="7" t="s">
        <v>975</v>
      </c>
      <c r="F156" s="8" t="s">
        <v>976</v>
      </c>
      <c r="G156" s="5" t="s">
        <v>834</v>
      </c>
      <c r="H156" s="9" t="str">
        <f t="shared" si="2"/>
        <v>:)</v>
      </c>
      <c r="I156" s="10" t="b">
        <v>0</v>
      </c>
      <c r="J156" s="14" t="s">
        <v>977</v>
      </c>
      <c r="K156" s="16" t="s">
        <v>76</v>
      </c>
      <c r="L156" s="16" t="b">
        <v>0</v>
      </c>
      <c r="M156" s="12" t="str">
        <f t="shared" si="101"/>
        <v>Im HaShem Lo Jivneh Báit¤¤¤Sav Ámlu Bonáv Bo¤¤¤Im HaShem Lo Jismor Ír¤¤¤Sav Sakád Shomér¤¤¤¤¤¤Hinei Hinei Lo Janum¤¤¤Lo Janum ve Lo Jisan¤¤¤Lo Janum ve Lo Jisan¤¤¤Shomér Jiszráél</v>
      </c>
      <c r="N156" s="12" t="str">
        <f t="shared" si="104"/>
        <v>Hm¤¤¤Im HaShem Lo Jivneh Báit¤¤¤Em¤¤¤Sav Ámlu Bonáv Bo¤¤¤Em¤¤¤Im HaShem Lo Jismor Ír¤¤¤    F#m   Hm¤¤¤Sav Sakád Shomér¤¤¤¤¤¤Hm¤¤¤Hinei Hinei Lo Janum¤¤¤            Em¤¤¤Lo Janum ve Lo Jisan¤¤¤            Em¤¤¤Lo Janum ve Lo Jisan¤¤¤F#m¤¤¤Shomér Jiszráél</v>
      </c>
    </row>
    <row r="157" ht="15.0" customHeight="1">
      <c r="A157" s="5" t="s">
        <v>978</v>
      </c>
      <c r="B157" s="5" t="s">
        <v>979</v>
      </c>
      <c r="C157" s="6"/>
      <c r="D157" s="5"/>
      <c r="E157" s="7" t="s">
        <v>980</v>
      </c>
      <c r="F157" s="8"/>
      <c r="G157" s="5" t="s">
        <v>834</v>
      </c>
      <c r="H157" s="9">
        <f t="shared" si="2"/>
        <v>1</v>
      </c>
      <c r="I157" s="10" t="b">
        <v>0</v>
      </c>
      <c r="J157" s="21"/>
      <c r="K157" s="21"/>
      <c r="L157" s="21" t="b">
        <v>0</v>
      </c>
      <c r="M157" s="10" t="str">
        <f t="shared" si="101"/>
        <v>Kseomár: Lechá dodi¤¤¤Tomru kulchem: Csiri-biri-bom¤¤¤Kseomár: Likrát kálá¤¤¤Tomru kulchem: csiri-biri-bom¤¤¤¤¤¤Lechá dodi – csiri-biri-bom¤¤¤likrát káláh – csiri-biri-bom¤¤¤¤¤¤Lecha dodi, likrát kálá¤¤¤csiri-biri-biri-biri-bom¤¤¤csiri-bim…</v>
      </c>
      <c r="N157" s="10" t="str">
        <f t="shared" si="104"/>
        <v/>
      </c>
    </row>
  </sheetData>
  <conditionalFormatting sqref="H2:H157">
    <cfRule type="cellIs" dxfId="0" priority="1" operator="notEqual">
      <formula>":)"</formula>
    </cfRule>
  </conditionalFormatting>
  <conditionalFormatting sqref="H2:H157">
    <cfRule type="cellIs" dxfId="1" priority="2" operator="equal">
      <formula>":)"</formula>
    </cfRule>
  </conditionalFormatting>
  <conditionalFormatting sqref="E1:E157 F39:F40">
    <cfRule type="expression" dxfId="2" priority="3">
      <formula>LEN(E1)&gt;999</formula>
    </cfRule>
  </conditionalFormatting>
  <dataValidations>
    <dataValidation type="list" allowBlank="1" showErrorMessage="1" sqref="G2:G157">
      <formula1>Data!$A$2:$A$8</formula1>
    </dataValidation>
  </dataValidations>
  <hyperlinks>
    <hyperlink r:id="rId1" ref="J2"/>
    <hyperlink r:id="rId2" ref="K2"/>
    <hyperlink r:id="rId3" ref="J3"/>
    <hyperlink r:id="rId4" ref="K3"/>
    <hyperlink r:id="rId5" ref="J4"/>
    <hyperlink r:id="rId6" ref="K4"/>
    <hyperlink r:id="rId7" ref="J5"/>
    <hyperlink r:id="rId8" ref="K5"/>
    <hyperlink r:id="rId9" ref="J6"/>
    <hyperlink r:id="rId10" ref="K6"/>
    <hyperlink r:id="rId11" ref="J7"/>
    <hyperlink r:id="rId12" ref="K7"/>
    <hyperlink r:id="rId13" ref="J8"/>
    <hyperlink r:id="rId14" ref="K8"/>
    <hyperlink r:id="rId15" ref="J9"/>
    <hyperlink r:id="rId16" ref="J10"/>
    <hyperlink r:id="rId17" ref="K10"/>
    <hyperlink r:id="rId18" ref="J11"/>
    <hyperlink r:id="rId19" ref="J12"/>
    <hyperlink r:id="rId20" ref="K12"/>
    <hyperlink r:id="rId21" ref="J13"/>
    <hyperlink r:id="rId22" ref="J14"/>
    <hyperlink r:id="rId23" ref="K14"/>
    <hyperlink r:id="rId24" ref="J15"/>
    <hyperlink r:id="rId25" ref="J16"/>
    <hyperlink r:id="rId26" ref="K16"/>
    <hyperlink r:id="rId27" ref="J17"/>
    <hyperlink r:id="rId28" ref="K17"/>
    <hyperlink r:id="rId29" ref="J18"/>
    <hyperlink r:id="rId30" ref="K18"/>
    <hyperlink r:id="rId31" ref="J19"/>
    <hyperlink r:id="rId32" ref="K19"/>
    <hyperlink r:id="rId33" ref="J20"/>
    <hyperlink r:id="rId34" ref="K20"/>
    <hyperlink r:id="rId35" ref="J21"/>
    <hyperlink r:id="rId36" ref="K21"/>
    <hyperlink r:id="rId37" ref="J22"/>
    <hyperlink r:id="rId38" ref="K22"/>
    <hyperlink r:id="rId39" ref="J23"/>
    <hyperlink r:id="rId40" ref="K23"/>
    <hyperlink r:id="rId41" ref="J24"/>
    <hyperlink r:id="rId42" ref="K24"/>
    <hyperlink r:id="rId43" ref="J25"/>
    <hyperlink r:id="rId44" ref="K25"/>
    <hyperlink r:id="rId45" ref="J26"/>
    <hyperlink r:id="rId46" ref="K26"/>
    <hyperlink r:id="rId47" ref="J27"/>
    <hyperlink r:id="rId48" ref="K27"/>
    <hyperlink r:id="rId49" ref="J28"/>
    <hyperlink r:id="rId50" ref="K28"/>
    <hyperlink r:id="rId51" ref="J29"/>
    <hyperlink r:id="rId52" ref="K29"/>
    <hyperlink r:id="rId53" ref="J30"/>
    <hyperlink r:id="rId54" ref="K30"/>
    <hyperlink r:id="rId55" ref="J31"/>
    <hyperlink r:id="rId56" ref="K31"/>
    <hyperlink r:id="rId57" ref="J32"/>
    <hyperlink r:id="rId58" ref="K32"/>
    <hyperlink r:id="rId59" ref="J33"/>
    <hyperlink r:id="rId60" ref="K33"/>
    <hyperlink r:id="rId61" ref="J34"/>
    <hyperlink r:id="rId62" ref="K34"/>
    <hyperlink r:id="rId63" ref="J35"/>
    <hyperlink r:id="rId64" ref="K35"/>
    <hyperlink r:id="rId65" ref="J36"/>
    <hyperlink r:id="rId66" ref="K36"/>
    <hyperlink r:id="rId67" ref="J37"/>
    <hyperlink r:id="rId68" ref="K37"/>
    <hyperlink r:id="rId69" ref="J38"/>
    <hyperlink r:id="rId70" ref="K38"/>
    <hyperlink r:id="rId71" ref="K41"/>
    <hyperlink r:id="rId72" ref="K42"/>
    <hyperlink r:id="rId73" ref="J44"/>
    <hyperlink r:id="rId74" ref="J45"/>
    <hyperlink r:id="rId75" ref="J46"/>
    <hyperlink r:id="rId76" ref="J47"/>
    <hyperlink r:id="rId77" ref="J48"/>
    <hyperlink r:id="rId78" ref="J49"/>
    <hyperlink r:id="rId79" ref="K49"/>
    <hyperlink r:id="rId80" ref="J50"/>
    <hyperlink r:id="rId81" ref="K50"/>
    <hyperlink r:id="rId82" ref="J51"/>
    <hyperlink r:id="rId83" ref="K51"/>
    <hyperlink r:id="rId84" ref="J52"/>
    <hyperlink r:id="rId85" ref="K52"/>
    <hyperlink r:id="rId86" ref="J53"/>
    <hyperlink r:id="rId87" ref="J54"/>
    <hyperlink r:id="rId88" ref="K54"/>
    <hyperlink r:id="rId89" ref="J55"/>
    <hyperlink r:id="rId90" ref="K55"/>
    <hyperlink r:id="rId91" ref="J56"/>
    <hyperlink r:id="rId92" ref="K56"/>
    <hyperlink r:id="rId93" ref="J57"/>
    <hyperlink r:id="rId94" ref="K57"/>
    <hyperlink r:id="rId95" ref="J58"/>
    <hyperlink r:id="rId96" ref="K58"/>
    <hyperlink r:id="rId97" ref="J59"/>
    <hyperlink r:id="rId98" ref="K59"/>
    <hyperlink r:id="rId99" ref="J60"/>
    <hyperlink r:id="rId100" ref="K60"/>
    <hyperlink r:id="rId101" ref="J61"/>
    <hyperlink r:id="rId102" ref="K61"/>
    <hyperlink r:id="rId103" ref="J62"/>
    <hyperlink r:id="rId104" ref="K62"/>
    <hyperlink r:id="rId105" ref="J63"/>
    <hyperlink r:id="rId106" ref="K63"/>
    <hyperlink r:id="rId107" ref="J64"/>
    <hyperlink r:id="rId108" ref="K64"/>
    <hyperlink r:id="rId109" ref="J65"/>
    <hyperlink r:id="rId110" ref="K65"/>
    <hyperlink r:id="rId111" ref="J66"/>
    <hyperlink r:id="rId112" ref="K66"/>
    <hyperlink r:id="rId113" ref="J67"/>
    <hyperlink r:id="rId114" ref="K67"/>
    <hyperlink r:id="rId115" ref="J68"/>
    <hyperlink r:id="rId116" ref="K68"/>
    <hyperlink r:id="rId117" ref="J69"/>
    <hyperlink r:id="rId118" ref="K69"/>
    <hyperlink r:id="rId119" ref="J70"/>
    <hyperlink r:id="rId120" ref="K70"/>
    <hyperlink r:id="rId121" ref="J71"/>
    <hyperlink r:id="rId122" ref="K71"/>
    <hyperlink r:id="rId123" ref="J72"/>
    <hyperlink r:id="rId124" ref="K72"/>
    <hyperlink r:id="rId125" ref="J73"/>
    <hyperlink r:id="rId126" ref="K73"/>
    <hyperlink r:id="rId127" ref="J74"/>
    <hyperlink r:id="rId128" ref="K74"/>
    <hyperlink r:id="rId129" ref="J75"/>
    <hyperlink r:id="rId130" ref="K75"/>
    <hyperlink r:id="rId131" ref="J76"/>
    <hyperlink r:id="rId132" ref="K76"/>
    <hyperlink r:id="rId133" ref="J77"/>
    <hyperlink r:id="rId134" ref="K77"/>
    <hyperlink r:id="rId135" ref="J78"/>
    <hyperlink r:id="rId136" ref="K78"/>
    <hyperlink r:id="rId137" ref="J79"/>
    <hyperlink r:id="rId138" ref="K79"/>
    <hyperlink r:id="rId139" ref="J80"/>
    <hyperlink r:id="rId140" ref="K80"/>
    <hyperlink r:id="rId141" ref="J81"/>
    <hyperlink r:id="rId142" ref="K81"/>
    <hyperlink r:id="rId143" ref="J82"/>
    <hyperlink r:id="rId144" ref="K82"/>
    <hyperlink r:id="rId145" ref="J83"/>
    <hyperlink r:id="rId146" ref="K83"/>
    <hyperlink r:id="rId147" ref="J84"/>
    <hyperlink r:id="rId148" ref="K84"/>
    <hyperlink r:id="rId149" ref="J85"/>
    <hyperlink r:id="rId150" ref="K85"/>
    <hyperlink r:id="rId151" ref="J86"/>
    <hyperlink r:id="rId152" ref="K86"/>
    <hyperlink r:id="rId153" ref="J87"/>
    <hyperlink r:id="rId154" ref="K87"/>
    <hyperlink r:id="rId155" ref="J88"/>
    <hyperlink r:id="rId156" ref="K88"/>
    <hyperlink r:id="rId157" ref="J89"/>
    <hyperlink r:id="rId158" ref="K89"/>
    <hyperlink r:id="rId159" ref="J90"/>
    <hyperlink r:id="rId160" ref="K90"/>
    <hyperlink r:id="rId161" ref="J91"/>
    <hyperlink r:id="rId162" ref="K91"/>
    <hyperlink r:id="rId163" ref="J92"/>
    <hyperlink r:id="rId164" ref="K92"/>
    <hyperlink r:id="rId165" ref="J93"/>
    <hyperlink r:id="rId166" ref="K93"/>
    <hyperlink r:id="rId167" ref="J94"/>
    <hyperlink r:id="rId168" ref="J95"/>
    <hyperlink r:id="rId169" ref="J96"/>
    <hyperlink r:id="rId170" ref="K96"/>
    <hyperlink r:id="rId171" ref="J97"/>
    <hyperlink r:id="rId172" ref="K97"/>
    <hyperlink r:id="rId173" ref="J98"/>
    <hyperlink r:id="rId174" ref="K98"/>
    <hyperlink r:id="rId175" ref="J99"/>
    <hyperlink r:id="rId176" ref="K99"/>
    <hyperlink r:id="rId177" ref="J100"/>
    <hyperlink r:id="rId178" ref="K100"/>
    <hyperlink r:id="rId179" ref="J101"/>
    <hyperlink r:id="rId180" ref="K101"/>
    <hyperlink r:id="rId181" ref="J102"/>
    <hyperlink r:id="rId182" ref="K102"/>
    <hyperlink r:id="rId183" ref="J103"/>
    <hyperlink r:id="rId184" ref="K103"/>
    <hyperlink r:id="rId185" ref="J104"/>
    <hyperlink r:id="rId186" ref="K104"/>
    <hyperlink r:id="rId187" ref="J105"/>
    <hyperlink r:id="rId188" ref="K105"/>
    <hyperlink r:id="rId189" ref="J106"/>
    <hyperlink r:id="rId190" ref="J107"/>
    <hyperlink r:id="rId191" ref="K107"/>
    <hyperlink r:id="rId192" ref="J108"/>
    <hyperlink r:id="rId193" ref="J109"/>
    <hyperlink r:id="rId194" ref="K109"/>
    <hyperlink r:id="rId195" ref="J110"/>
    <hyperlink r:id="rId196" ref="K110"/>
    <hyperlink r:id="rId197" ref="J111"/>
    <hyperlink r:id="rId198" ref="K111"/>
    <hyperlink r:id="rId199" ref="J112"/>
    <hyperlink r:id="rId200" ref="K112"/>
    <hyperlink r:id="rId201" ref="J113"/>
    <hyperlink r:id="rId202" ref="K113"/>
    <hyperlink r:id="rId203" ref="J114"/>
    <hyperlink r:id="rId204" ref="K114"/>
    <hyperlink r:id="rId205" ref="J115"/>
    <hyperlink r:id="rId206" ref="K115"/>
    <hyperlink r:id="rId207" ref="J116"/>
    <hyperlink r:id="rId208" ref="K116"/>
    <hyperlink r:id="rId209" ref="J117"/>
    <hyperlink r:id="rId210" ref="K117"/>
    <hyperlink r:id="rId211" ref="J118"/>
    <hyperlink r:id="rId212" ref="K118"/>
    <hyperlink r:id="rId213" ref="J119"/>
    <hyperlink r:id="rId214" ref="K119"/>
    <hyperlink r:id="rId215" ref="J120"/>
    <hyperlink r:id="rId216" ref="K120"/>
    <hyperlink r:id="rId217" ref="J121"/>
    <hyperlink r:id="rId218" ref="K121"/>
    <hyperlink r:id="rId219" ref="J122"/>
    <hyperlink r:id="rId220" ref="K122"/>
    <hyperlink r:id="rId221" ref="J123"/>
    <hyperlink r:id="rId222" ref="K123"/>
    <hyperlink r:id="rId223" ref="J124"/>
    <hyperlink r:id="rId224" ref="K124"/>
    <hyperlink r:id="rId225" ref="J125"/>
    <hyperlink r:id="rId226" ref="K125"/>
    <hyperlink r:id="rId227" ref="J126"/>
    <hyperlink r:id="rId228" ref="K126"/>
    <hyperlink r:id="rId229" ref="J127"/>
    <hyperlink r:id="rId230" ref="K127"/>
    <hyperlink r:id="rId231" ref="J128"/>
    <hyperlink r:id="rId232" ref="K128"/>
    <hyperlink r:id="rId233" ref="J129"/>
    <hyperlink r:id="rId234" ref="K129"/>
    <hyperlink r:id="rId235" ref="J130"/>
    <hyperlink r:id="rId236" ref="K130"/>
    <hyperlink r:id="rId237" ref="J131"/>
    <hyperlink r:id="rId238" ref="K131"/>
    <hyperlink r:id="rId239" ref="J132"/>
    <hyperlink r:id="rId240" ref="J133"/>
    <hyperlink r:id="rId241" ref="K133"/>
    <hyperlink r:id="rId242" ref="J134"/>
    <hyperlink r:id="rId243" ref="K134"/>
    <hyperlink r:id="rId244" ref="J135"/>
    <hyperlink r:id="rId245" ref="K135"/>
    <hyperlink r:id="rId246" ref="J136"/>
    <hyperlink r:id="rId247" ref="J137"/>
    <hyperlink r:id="rId248" ref="K137"/>
    <hyperlink r:id="rId249" ref="J138"/>
    <hyperlink r:id="rId250" ref="J139"/>
    <hyperlink r:id="rId251" ref="J140"/>
    <hyperlink r:id="rId252" ref="J141"/>
    <hyperlink r:id="rId253" ref="J142"/>
    <hyperlink r:id="rId254" ref="J143"/>
    <hyperlink r:id="rId255" ref="K143"/>
    <hyperlink r:id="rId256" ref="J144"/>
    <hyperlink r:id="rId257" ref="J145"/>
    <hyperlink r:id="rId258" ref="J146"/>
    <hyperlink r:id="rId259" ref="K146"/>
    <hyperlink r:id="rId260" ref="J147"/>
    <hyperlink r:id="rId261" ref="J148"/>
    <hyperlink r:id="rId262" ref="J149"/>
    <hyperlink r:id="rId263" ref="J150"/>
    <hyperlink r:id="rId264" ref="K150"/>
    <hyperlink r:id="rId265" ref="J151"/>
    <hyperlink r:id="rId266" ref="J152"/>
    <hyperlink r:id="rId267" ref="J153"/>
    <hyperlink r:id="rId268" ref="J154"/>
    <hyperlink r:id="rId269" ref="J155"/>
    <hyperlink r:id="rId270" ref="J156"/>
  </hyperlinks>
  <printOptions/>
  <pageMargins bottom="0.75" footer="0.0" header="0.0" left="0.7" right="0.7" top="0.75"/>
  <pageSetup paperSize="9" orientation="portrait"/>
  <drawing r:id="rId27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71"/>
    <col customWidth="1" min="2" max="3" width="14.43"/>
    <col customWidth="1" min="4" max="4" width="14.57"/>
    <col customWidth="1" min="5" max="7" width="14.43"/>
    <col customWidth="1" min="11" max="11" width="11.57"/>
    <col customWidth="1" min="12" max="12" width="12.0"/>
    <col customWidth="1" min="13" max="13" width="11.86"/>
    <col customWidth="1" min="14" max="14" width="10.57"/>
  </cols>
  <sheetData>
    <row r="1">
      <c r="A1" s="19" t="s">
        <v>981</v>
      </c>
      <c r="B1" s="19" t="s">
        <v>982</v>
      </c>
      <c r="C1" s="19" t="s">
        <v>983</v>
      </c>
      <c r="D1" s="19" t="s">
        <v>984</v>
      </c>
      <c r="E1" s="19" t="s">
        <v>985</v>
      </c>
      <c r="F1" s="19" t="s">
        <v>986</v>
      </c>
      <c r="G1" s="19" t="s">
        <v>987</v>
      </c>
      <c r="H1" s="16" t="s">
        <v>988</v>
      </c>
      <c r="I1" s="16" t="s">
        <v>989</v>
      </c>
      <c r="J1" s="16" t="s">
        <v>990</v>
      </c>
      <c r="K1" s="26" t="s">
        <v>991</v>
      </c>
      <c r="L1" s="26" t="s">
        <v>992</v>
      </c>
      <c r="M1" s="26" t="s">
        <v>993</v>
      </c>
      <c r="N1" s="26" t="s">
        <v>994</v>
      </c>
    </row>
    <row r="2" ht="15.75" hidden="1" customHeight="1">
      <c r="A2" s="27" t="str">
        <f>IFERROR(__xludf.DUMMYFUNCTION("QUERY(Siron!A2:N765, ""Select A, B, C, J, K, F, H order by A asc"", -1)"),"H01")</f>
        <v>H01</v>
      </c>
      <c r="B2" s="27" t="str">
        <f>IFERROR(__xludf.DUMMYFUNCTION("""COMPUTED_VALUE"""),"Hátikvá")</f>
        <v>Hátikvá</v>
      </c>
      <c r="C2" s="27" t="str">
        <f>IFERROR(__xludf.DUMMYFUNCTION("""COMPUTED_VALUE"""),"התקווה")</f>
        <v>התקווה</v>
      </c>
      <c r="D2" s="28" t="str">
        <f>IFERROR(__xludf.DUMMYFUNCTION("""COMPUTED_VALUE"""),"https://www.youtube.com/watch?v=-oWj-ddDr_E")</f>
        <v>https://www.youtube.com/watch?v=-oWj-ddDr_E</v>
      </c>
      <c r="E2" s="28" t="str">
        <f>IFERROR(__xludf.DUMMYFUNCTION("""COMPUTED_VALUE"""),"https://www.youtube.com/watch?v=-oWj-ddDr_E")</f>
        <v>https://www.youtube.com/watch?v=-oWj-ddDr_E</v>
      </c>
      <c r="F2" s="27" t="str">
        <f>IFERROR(__xludf.DUMMYFUNCTION("""COMPUTED_VALUE"""),"Am             Dm  Am
Kol od báleváv penimá
Dm      Am   E7   Am
nefes jehudi homijá.
Am            Dm  Am
Ulfáté mizráḥ kádimá
Dm     Am   E7  Am
ájin lecion cofijá.
F          G      C
Od lo ávdá tikvátenu,
F           G        C
hátikvá bát snot álpáj"&amp;"im,
Dm        Am    Dm  C
lihjot ám ḥofsi beárcenu,
Dm   Am     E7     Am
erec Cion virusálájim.")</f>
        <v>Am             Dm  Am
Kol od báleváv penimá
Dm      Am   E7   Am
nefes jehudi homijá.
Am            Dm  Am
Ulfáté mizráḥ kádimá
Dm     Am   E7  Am
ájin lecion cofijá.
F          G      C
Od lo ávdá tikvátenu,
F           G        C
hátikvá bát snot álpájim,
Dm        Am    Dm  C
lihjot ám ḥofsi beárcenu,
Dm   Am     E7     Am
erec Cion virusálájim.</v>
      </c>
      <c r="G2" s="27" t="str">
        <f>IFERROR(__xludf.DUMMYFUNCTION("""COMPUTED_VALUE"""),":)")</f>
        <v>:)</v>
      </c>
      <c r="H2" s="22">
        <f t="shared" ref="H2:I2" si="1">LEN(D2)</f>
        <v>43</v>
      </c>
      <c r="I2" s="22">
        <f t="shared" si="1"/>
        <v>43</v>
      </c>
      <c r="J2" s="12">
        <f t="shared" ref="J2:J152" si="3"> LEN(D2) - LEN(SUBSTITUTE(D2, CHAR(10), "")) + 1 * COUNTA(D2) </f>
        <v>1</v>
      </c>
      <c r="K2" s="12" t="str">
        <f>VLOOKUP(F2,Data!$A$2:$C$12,3,false)</f>
        <v>#N/A</v>
      </c>
      <c r="L2" s="12" t="str">
        <f>IF(G2,Data!$G$4,Data!$G$5)</f>
        <v>#VALUE!</v>
      </c>
      <c r="M2" s="22" t="str">
        <f>VLOOKUP(F2,Data!$A$2:$E$12,4,false)</f>
        <v>#N/A</v>
      </c>
      <c r="N2" s="22" t="str">
        <f>VLOOKUP(F2,Data!$A$2:$E$12,5,false)</f>
        <v>#N/A</v>
      </c>
    </row>
    <row r="3" ht="15.75" hidden="1" customHeight="1">
      <c r="A3" s="27" t="str">
        <f>IFERROR(__xludf.DUMMYFUNCTION("""COMPUTED_VALUE"""),"H02")</f>
        <v>H02</v>
      </c>
      <c r="B3" s="27" t="str">
        <f>IFERROR(__xludf.DUMMYFUNCTION("""COMPUTED_VALUE"""),"Jerusalaim sel záháv")</f>
        <v>Jerusalaim sel záháv</v>
      </c>
      <c r="C3" s="27" t="str">
        <f>IFERROR(__xludf.DUMMYFUNCTION("""COMPUTED_VALUE"""),"ירושלים של זהב")</f>
        <v>ירושלים של זהב</v>
      </c>
      <c r="D3" s="28" t="str">
        <f>IFERROR(__xludf.DUMMYFUNCTION("""COMPUTED_VALUE"""),"https://www.youtube.com/watch?v=2wfvdyQqRaA")</f>
        <v>https://www.youtube.com/watch?v=2wfvdyQqRaA</v>
      </c>
      <c r="E3" s="28" t="str">
        <f>IFERROR(__xludf.DUMMYFUNCTION("""COMPUTED_VALUE"""),"https://www.youtube.com/watch?v=2wfvdyQqRaA")</f>
        <v>https://www.youtube.com/watch?v=2wfvdyQqRaA</v>
      </c>
      <c r="F3" s="27" t="str">
        <f>IFERROR(__xludf.DUMMYFUNCTION("""COMPUTED_VALUE"""),"Cm                 Fm    Fm        C7
Ávir hárim calul kájájin vereáḥ oránim,
C7               Fm    Fm     Cm G Cm 
niszá beruáḥ háárbájim im kol páámonim. 
Cm                Fm   Fm          C7
Uvtárdemát ilán váeven svujá báḥálomá,
C7                Fm"&amp;"    Fm Cm   G Cm 
háir áser bádád josevet uvelibá homá. 
Cm    Fm          D#
Jerusálájim sel záháv
D#      G#          Cm
vesel nehoset vesel or,
Cm     G#    D#
hálo lehol sirájiḥ 
 Cm G Cm
áni kinor. 
Cm                 Fm    Fm             C7
Ejhá"&amp;" jávsu borot hámájim kikár hásuk rejká,
C7                    Fm   Fm   Cm G Cm 
veejn poked et hár hábájit báir háátiká.
Cm               Fm    Fm          C7 
Uvámeárot áser bászelá mejálelot ruhot,
C7                   Fm    Fm  Cm    G Cm
veejn jored "&amp;"el jám hámeláḥ bedereḥ Jeriho. 
Cm    Fm          D#
Jerusálájim sel záháv
D#      G#          Cm
vesel nehoset vesel or,
Cm     G#    D#
hálo lehol sirájiḥ 
 Cm G Cm
áni kinor. 
Cm               Fm        Fm            C7
Áh bevoi hájom lásir láḥ vel"&amp;"áh liksor ktárim, 
C7                Fm   Fm        Cm   G  Cm  
kátonti miceir bánájiḥ umeáḥáron hámesorerim. 
Cm                     Fm    Fm            C7
Ki smeḥ corev et hászfátájim kenesikát száráf,
C7               Fm    Fm   Cm   G  Cm
im eskáḥeḥ "&amp;"Jerusálájim áser kulá záháv. 
Cm    Fm          D#
Jerusálájim sel záháv
D#      G#          Cm
vesel nehoset vesel or,
Cm     G#    D#
hálo lehol sirájiḥ 
 Cm G Cm
áni kinor.")</f>
        <v>Cm                 Fm    Fm        C7
Ávir hárim calul kájájin vereáḥ oránim,
C7               Fm    Fm     Cm G Cm 
niszá beruáḥ háárbájim im kol páámonim. 
Cm                Fm   Fm          C7
Uvtárdemát ilán váeven svujá báḥálomá,
C7                Fm    Fm Cm   G Cm 
háir áser bádád josevet uvelibá homá. 
Cm    Fm          D#
Jerusálájim sel záháv
D#      G#          Cm
vesel nehoset vesel or,
Cm     G#    D#
hálo lehol sirájiḥ 
 Cm G Cm
áni kinor. 
Cm                 Fm    Fm             C7
Ejhá jávsu borot hámájim kikár hásuk rejká,
C7                    Fm   Fm   Cm G Cm 
veejn poked et hár hábájit báir háátiká.
Cm               Fm    Fm          C7 
Uvámeárot áser bászelá mejálelot ruhot,
C7                   Fm    Fm  Cm    G Cm
veejn jored el jám hámeláḥ bedereḥ Jeriho. 
Cm    Fm          D#
Jerusálájim sel záháv
D#      G#          Cm
vesel nehoset vesel or,
Cm     G#    D#
hálo lehol sirájiḥ 
 Cm G Cm
áni kinor. 
Cm               Fm        Fm            C7
Áh bevoi hájom lásir láḥ veláh liksor ktárim, 
C7                Fm   Fm        Cm   G  Cm  
kátonti miceir bánájiḥ umeáḥáron hámesorerim. 
Cm                     Fm    Fm            C7
Ki smeḥ corev et hászfátájim kenesikát száráf,
C7               Fm    Fm   Cm   G  Cm
im eskáḥeḥ Jerusálájim áser kulá záháv. 
Cm    Fm          D#
Jerusálájim sel záháv
D#      G#          Cm
vesel nehoset vesel or,
Cm     G#    D#
hálo lehol sirájiḥ 
 Cm G Cm
áni kinor.</v>
      </c>
      <c r="G3" s="27" t="str">
        <f>IFERROR(__xludf.DUMMYFUNCTION("""COMPUTED_VALUE"""),":)")</f>
        <v>:)</v>
      </c>
      <c r="H3" s="22">
        <f t="shared" ref="H3:I3" si="2">LEN(D3)</f>
        <v>43</v>
      </c>
      <c r="I3" s="22">
        <f t="shared" si="2"/>
        <v>43</v>
      </c>
      <c r="J3" s="12">
        <f t="shared" si="3"/>
        <v>1</v>
      </c>
      <c r="K3" s="12" t="str">
        <f>VLOOKUP(F3,Data!$A$2:$C$12,3,false)</f>
        <v>#N/A</v>
      </c>
      <c r="L3" s="12" t="str">
        <f>IF(G3,Data!$G$4,Data!$G$5)</f>
        <v>#VALUE!</v>
      </c>
      <c r="M3" s="22" t="str">
        <f>VLOOKUP(F3,Data!$A$2:$E$12,4,false)</f>
        <v>#N/A</v>
      </c>
      <c r="N3" s="22" t="str">
        <f>VLOOKUP(F3,Data!$A$2:$E$12,5,false)</f>
        <v>#N/A</v>
      </c>
    </row>
    <row r="4" ht="15.75" hidden="1" customHeight="1">
      <c r="A4" s="27" t="str">
        <f>IFERROR(__xludf.DUMMYFUNCTION("""COMPUTED_VALUE"""),"H03")</f>
        <v>H03</v>
      </c>
      <c r="B4" s="27" t="str">
        <f>IFERROR(__xludf.DUMMYFUNCTION("""COMPUTED_VALUE"""),"Áni ve ata")</f>
        <v>Áni ve ata</v>
      </c>
      <c r="C4" s="27" t="str">
        <f>IFERROR(__xludf.DUMMYFUNCTION("""COMPUTED_VALUE"""),"אני ואתה")</f>
        <v>אני ואתה</v>
      </c>
      <c r="D4" s="28" t="str">
        <f>IFERROR(__xludf.DUMMYFUNCTION("""COMPUTED_VALUE"""),"https://www.youtube.com/watch?v=gP6PS-poyMg")</f>
        <v>https://www.youtube.com/watch?v=gP6PS-poyMg</v>
      </c>
      <c r="E4" s="28" t="str">
        <f>IFERROR(__xludf.DUMMYFUNCTION("""COMPUTED_VALUE"""),"https://www.youtube.com/watch?v=ETqJxlBrQbc")</f>
        <v>https://www.youtube.com/watch?v=ETqJxlBrQbc</v>
      </c>
      <c r="F4" s="27" t="str">
        <f>IFERROR(__xludf.DUMMYFUNCTION("""COMPUTED_VALUE"""),"Dm     G         A7           Dm
Ani ve'ata neshaneh et ha'olam
Dm     G          A7           Dm C
ani ve'ata az yavo'u kvar kulam
F             C         F             A7
Amru et zeh kodem lefanai lo meshaneh,
Dm     G         A7           Dm
ani ve'ata"&amp;" neshaneh et ha'olam.
Dm G
Dm G
Dm     G         A7           Dm
Ani ve'ata nenaseh mehahatchalah
Dm     G          A7           Dm C
yihyeh lanu ra ein davar zeh lo nora.
F             C         F             A7
Amru et zeh kodem lefanai zeh lo mesha"&amp;"neh,
Dm     G         A7           Dm
ani ve'ata neshaneh et ha'olam.
Dm   A# C Dm G
Dm   A# C (Dm G) x 2
Dm     G         A7           Dm
Ani ve'ata neshaneh et ha'olam
Dm     G          A7           Dm C
ani ve'ata az yavo'u kvar kulam
F             "&amp;"C         F             A7
Amru et zeh kodem lefanai lo meshaneh,
Dm     G         A7           D
ani ve'ata neshaneh et ha'olam.
")</f>
        <v>Dm     G         A7           Dm
Ani ve'ata neshaneh et ha'olam
Dm     G          A7           Dm C
ani ve'ata az yavo'u kvar kulam
F             C         F             A7
Amru et zeh kodem lefanai lo meshaneh,
Dm     G         A7           Dm
ani ve'ata neshaneh et ha'olam.
Dm G
Dm G
Dm     G         A7           Dm
Ani ve'ata nenaseh mehahatchalah
Dm     G          A7           Dm C
yihyeh lanu ra ein davar zeh lo nora.
F             C         F             A7
Amru et zeh kodem lefanai zeh lo meshaneh,
Dm     G         A7           Dm
ani ve'ata neshaneh et ha'olam.
Dm   A# C Dm G
Dm   A# C (Dm G) x 2
Dm     G         A7           Dm
Ani ve'ata neshaneh et ha'olam
Dm     G          A7           Dm C
ani ve'ata az yavo'u kvar kulam
F             C         F             A7
Amru et zeh kodem lefanai lo meshaneh,
Dm     G         A7           D
ani ve'ata neshaneh et ha'olam.
</v>
      </c>
      <c r="G4" s="27" t="str">
        <f>IFERROR(__xludf.DUMMYFUNCTION("""COMPUTED_VALUE"""),":)")</f>
        <v>:)</v>
      </c>
      <c r="H4" s="22">
        <f t="shared" ref="H4:I4" si="4">LEN(D4)</f>
        <v>43</v>
      </c>
      <c r="I4" s="22">
        <f t="shared" si="4"/>
        <v>43</v>
      </c>
      <c r="J4" s="12">
        <f t="shared" si="3"/>
        <v>1</v>
      </c>
      <c r="K4" s="12" t="str">
        <f>VLOOKUP(F4,Data!$A$2:$C$12,3,false)</f>
        <v>#N/A</v>
      </c>
      <c r="L4" s="12" t="str">
        <f>IF(G4,Data!$G$4,Data!$G$5)</f>
        <v>#VALUE!</v>
      </c>
      <c r="M4" s="22" t="str">
        <f>VLOOKUP(F4,Data!$A$2:$E$12,4,false)</f>
        <v>#N/A</v>
      </c>
      <c r="N4" s="22" t="str">
        <f>VLOOKUP(F4,Data!$A$2:$E$12,5,false)</f>
        <v>#N/A</v>
      </c>
    </row>
    <row r="5" ht="15.75" hidden="1" customHeight="1">
      <c r="A5" s="27" t="str">
        <f>IFERROR(__xludf.DUMMYFUNCTION("""COMPUTED_VALUE"""),"H04")</f>
        <v>H04</v>
      </c>
      <c r="B5" s="27" t="str">
        <f>IFERROR(__xludf.DUMMYFUNCTION("""COMPUTED_VALUE"""),"Básáná hábáá")</f>
        <v>Básáná hábáá</v>
      </c>
      <c r="C5" s="27" t="str">
        <f>IFERROR(__xludf.DUMMYFUNCTION("""COMPUTED_VALUE"""),"בשנה הבאה")</f>
        <v>בשנה הבאה</v>
      </c>
      <c r="D5" s="28" t="str">
        <f>IFERROR(__xludf.DUMMYFUNCTION("""COMPUTED_VALUE"""),"https://www.youtube.com/watch?v=0dcAjl3GVs8")</f>
        <v>https://www.youtube.com/watch?v=0dcAjl3GVs8</v>
      </c>
      <c r="E5" s="28" t="str">
        <f>IFERROR(__xludf.DUMMYFUNCTION("""COMPUTED_VALUE"""),"https://www.youtube.com/watch?v=xmZ5OTqN9nY")</f>
        <v>https://www.youtube.com/watch?v=xmZ5OTqN9nY</v>
      </c>
      <c r="F5" s="27" t="str">
        <f>IFERROR(__xludf.DUMMYFUNCTION("""COMPUTED_VALUE"""),"Dm              B          F
Básáná hábáá nesev ál hámirpeszet 
      B         A     Dm 
veniszpor ciporim nodedot.  
Dm                 B        F
Jeládim beḥufsá jeszáḥáku tofeszet 
      B           A    Dm
ben hábájit leven hászádot.  
    Gm 
Od "&amp;"tire, od tire 
     F
kámá tov jihje  
   Gm       A     Dm
básáná, básáná hábáá.  
Dm               B         F
Ánávim ádumim jávsilu ád háerev
      B      A       Dm 
vejugsu conenim lásulḥán.  
Dm               A            F
Veruḥot redumim jiszu "&amp;"el em hádereḥ 
B           A      Dm    
itonim jesánim veánán.  
    Gm 
Od tire, od tire 
     F
kámá tov jihje  
   Gm       A     Dm
básáná, básáná hábáá.  
Dm              B              F
Básáná hábáá nifrosz kápot jádájim 
B            A       "&amp;" Dm
mul háor hánigár háláván.  
Dm               B              F
Ánáfá leváná tifrosz báor knáfájim  
B             A       Dm
vehásemes tizráḥ betoḥán.  
    Gm 
Od tire, od tire 
     F
kámá tov jihje  
   Gm       A     Dm
básáná, básáná hábáá.")</f>
        <v>Dm              B          F
Básáná hábáá nesev ál hámirpeszet 
      B         A     Dm 
veniszpor ciporim nodedot.  
Dm                 B        F
Jeládim beḥufsá jeszáḥáku tofeszet 
      B           A    Dm
ben hábájit leven hászádot.  
    Gm 
Od tire, od tire 
     F
kámá tov jihje  
   Gm       A     Dm
básáná, básáná hábáá.  
Dm               B         F
Ánávim ádumim jávsilu ád háerev
      B      A       Dm 
vejugsu conenim lásulḥán.  
Dm               A            F
Veruḥot redumim jiszu el em hádereḥ 
B           A      Dm    
itonim jesánim veánán.  
    Gm 
Od tire, od tire 
     F
kámá tov jihje  
   Gm       A     Dm
básáná, básáná hábáá.  
Dm              B              F
Básáná hábáá nifrosz kápot jádájim 
B            A        Dm
mul háor hánigár háláván.  
Dm               B              F
Ánáfá leváná tifrosz báor knáfájim  
B             A       Dm
vehásemes tizráḥ betoḥán.  
    Gm 
Od tire, od tire 
     F
kámá tov jihje  
   Gm       A     Dm
básáná, básáná hábáá.</v>
      </c>
      <c r="G5" s="27" t="str">
        <f>IFERROR(__xludf.DUMMYFUNCTION("""COMPUTED_VALUE"""),":)")</f>
        <v>:)</v>
      </c>
      <c r="H5" s="22">
        <f t="shared" ref="H5:I5" si="5">LEN(D5)</f>
        <v>43</v>
      </c>
      <c r="I5" s="22">
        <f t="shared" si="5"/>
        <v>43</v>
      </c>
      <c r="J5" s="12">
        <f t="shared" si="3"/>
        <v>1</v>
      </c>
      <c r="K5" s="12" t="str">
        <f>VLOOKUP(F5,Data!$A$2:$C$12,3,false)</f>
        <v>#N/A</v>
      </c>
      <c r="L5" s="12" t="str">
        <f>IF(G5,Data!$G$4,Data!$G$5)</f>
        <v>#VALUE!</v>
      </c>
      <c r="M5" s="22" t="str">
        <f>VLOOKUP(F5,Data!$A$2:$E$12,4,false)</f>
        <v>#N/A</v>
      </c>
      <c r="N5" s="22" t="str">
        <f>VLOOKUP(F5,Data!$A$2:$E$12,5,false)</f>
        <v>#N/A</v>
      </c>
    </row>
    <row r="6" ht="15.75" hidden="1" customHeight="1">
      <c r="A6" s="27" t="str">
        <f>IFERROR(__xludf.DUMMYFUNCTION("""COMPUTED_VALUE"""),"H05")</f>
        <v>H05</v>
      </c>
      <c r="B6" s="27" t="str">
        <f>IFERROR(__xludf.DUMMYFUNCTION("""COMPUTED_VALUE"""),"Bói")</f>
        <v>Bói</v>
      </c>
      <c r="C6" s="27" t="str">
        <f>IFERROR(__xludf.DUMMYFUNCTION("""COMPUTED_VALUE"""),"בואי")</f>
        <v>בואי</v>
      </c>
      <c r="D6" s="28" t="str">
        <f>IFERROR(__xludf.DUMMYFUNCTION("""COMPUTED_VALUE"""),"https://www.youtube.com/watch?v=_uJLsc05ZE4")</f>
        <v>https://www.youtube.com/watch?v=_uJLsc05ZE4</v>
      </c>
      <c r="E6" s="28" t="str">
        <f>IFERROR(__xludf.DUMMYFUNCTION("""COMPUTED_VALUE"""),"https://www.youtube.com/watch?v=rJNaEJ24JCc")</f>
        <v>https://www.youtube.com/watch?v=rJNaEJ24JCc</v>
      </c>
      <c r="F6" s="27" t="str">
        <f>IFERROR(__xludf.DUMMYFUNCTION("""COMPUTED_VALUE"""),"Dm          Am
Bói, tni li jád veneleḥ
Bb
Ál tisáli oti leán
F                  Gm
(Ál) tisáli oti ál óser
         Dm               Bb
Uláj gám hu jávo, kshehu jávo
       C
Jeréd áléinu kmo gesem
Dm        Am
Bói, nitḥábek venéleḥ
Bb   "&amp;"           F
Ál tisáli oti mátáj
                    Gm
(Ál) tisáli oti ál bájit
        Dm
Ál teváksí mimeni zmán
        Bb               C
Lo meḥaké, lo océr, lo nisár")</f>
        <v>Dm          Am
Bói, tni li jád veneleḥ
Bb
Ál tisáli oti leán
F                  Gm
(Ál) tisáli oti ál óser
         Dm               Bb
Uláj gám hu jávo, kshehu jávo
       C
Jeréd áléinu kmo gesem
Dm        Am
Bói, nitḥábek venéleḥ
Bb              F
Ál tisáli oti mátáj
                    Gm
(Ál) tisáli oti ál bájit
        Dm
Ál teváksí mimeni zmán
        Bb               C
Lo meḥaké, lo océr, lo nisár</v>
      </c>
      <c r="G6" s="27" t="str">
        <f>IFERROR(__xludf.DUMMYFUNCTION("""COMPUTED_VALUE"""),":)")</f>
        <v>:)</v>
      </c>
      <c r="H6" s="22">
        <f t="shared" ref="H6:I6" si="6">LEN(D6)</f>
        <v>43</v>
      </c>
      <c r="I6" s="22">
        <f t="shared" si="6"/>
        <v>43</v>
      </c>
      <c r="J6" s="12">
        <f t="shared" si="3"/>
        <v>1</v>
      </c>
      <c r="K6" s="12" t="str">
        <f>VLOOKUP(F6,Data!$A$2:$C$12,3,false)</f>
        <v>#N/A</v>
      </c>
      <c r="L6" s="12" t="str">
        <f>IF(G6,Data!$G$4,Data!$G$5)</f>
        <v>#VALUE!</v>
      </c>
      <c r="M6" s="22" t="str">
        <f>VLOOKUP(F6,Data!$A$2:$E$12,4,false)</f>
        <v>#N/A</v>
      </c>
      <c r="N6" s="22" t="str">
        <f>VLOOKUP(F6,Data!$A$2:$E$12,5,false)</f>
        <v>#N/A</v>
      </c>
    </row>
    <row r="7" ht="15.75" hidden="1" customHeight="1">
      <c r="A7" s="27" t="str">
        <f>IFERROR(__xludf.DUMMYFUNCTION("""COMPUTED_VALUE"""),"H06")</f>
        <v>H06</v>
      </c>
      <c r="B7" s="27" t="str">
        <f>IFERROR(__xludf.DUMMYFUNCTION("""COMPUTED_VALUE"""),"Hiné má tov")</f>
        <v>Hiné má tov</v>
      </c>
      <c r="C7" s="27" t="str">
        <f>IFERROR(__xludf.DUMMYFUNCTION("""COMPUTED_VALUE"""),"הִנֵּה מַה טוֹב")</f>
        <v>הִנֵּה מַה טוֹב</v>
      </c>
      <c r="D7" s="28" t="str">
        <f>IFERROR(__xludf.DUMMYFUNCTION("""COMPUTED_VALUE"""),"https://www.youtube.com/watch?v=ehnKHhJ26pQ")</f>
        <v>https://www.youtube.com/watch?v=ehnKHhJ26pQ</v>
      </c>
      <c r="E7" s="28" t="str">
        <f>IFERROR(__xludf.DUMMYFUNCTION("""COMPUTED_VALUE"""),"https://www.youtube.com/watch?v=NSx3DBqA8UA")</f>
        <v>https://www.youtube.com/watch?v=NSx3DBqA8UA</v>
      </c>
      <c r="F7" s="27" t="str">
        <f>IFERROR(__xludf.DUMMYFUNCTION("""COMPUTED_VALUE"""),"Am           Em
Hiné má tov umánájim, 
C       D        Em
sevet áhim gám jáhád. 
Am          Em
Hiné má tov umanájim, 
C       D        Em
sevet áhim gám jáhád. 
Am      Em
Hiné má tov 
C       D        Em
sevet áhim gám jáhád. 
Am      Em
Hiné má tov, "&amp;"
C       D        Em
sevet áhim gam jáhád.")</f>
        <v>Am           Em
Hiné má tov umánájim, 
C       D        Em
sevet áhim gám jáhád. 
Am          Em
Hiné má tov umanájim, 
C       D        Em
sevet áhim gám jáhád. 
Am      Em
Hiné má tov 
C       D        Em
sevet áhim gám jáhád. 
Am      Em
Hiné má tov, 
C       D        Em
sevet áhim gam jáhád.</v>
      </c>
      <c r="G7" s="27" t="str">
        <f>IFERROR(__xludf.DUMMYFUNCTION("""COMPUTED_VALUE"""),":)")</f>
        <v>:)</v>
      </c>
      <c r="H7" s="22">
        <f t="shared" ref="H7:I7" si="7">LEN(D7)</f>
        <v>43</v>
      </c>
      <c r="I7" s="22">
        <f t="shared" si="7"/>
        <v>43</v>
      </c>
      <c r="J7" s="12">
        <f t="shared" si="3"/>
        <v>1</v>
      </c>
      <c r="K7" s="12" t="str">
        <f>VLOOKUP(F7,Data!$A$2:$C$12,3,false)</f>
        <v>#N/A</v>
      </c>
      <c r="L7" s="12" t="str">
        <f>IF(G7,Data!$G$4,Data!$G$5)</f>
        <v>#VALUE!</v>
      </c>
      <c r="M7" s="22" t="str">
        <f>VLOOKUP(F7,Data!$A$2:$E$12,4,false)</f>
        <v>#N/A</v>
      </c>
      <c r="N7" s="22" t="str">
        <f>VLOOKUP(F7,Data!$A$2:$E$12,5,false)</f>
        <v>#N/A</v>
      </c>
    </row>
    <row r="8" ht="15.75" hidden="1" customHeight="1">
      <c r="A8" s="27" t="str">
        <f>IFERROR(__xludf.DUMMYFUNCTION("""COMPUTED_VALUE"""),"H07")</f>
        <v>H07</v>
      </c>
      <c r="B8" s="27" t="str">
        <f>IFERROR(__xludf.DUMMYFUNCTION("""COMPUTED_VALUE"""),"Kol háolám kuló")</f>
        <v>Kol háolám kuló</v>
      </c>
      <c r="C8" s="27" t="str">
        <f>IFERROR(__xludf.DUMMYFUNCTION("""COMPUTED_VALUE"""),"כל העולם כולו")</f>
        <v>כל העולם כולו</v>
      </c>
      <c r="D8" s="28" t="str">
        <f>IFERROR(__xludf.DUMMYFUNCTION("""COMPUTED_VALUE"""),"https://www.youtube.com/watch?v=A4Ikm1SxBlU")</f>
        <v>https://www.youtube.com/watch?v=A4Ikm1SxBlU</v>
      </c>
      <c r="E8" s="28" t="str">
        <f>IFERROR(__xludf.DUMMYFUNCTION("""COMPUTED_VALUE"""),"https://www.youtube.com/watch?v=Va0n1X9A_r8")</f>
        <v>https://www.youtube.com/watch?v=Va0n1X9A_r8</v>
      </c>
      <c r="F8" s="27" t="str">
        <f>IFERROR(__xludf.DUMMYFUNCTION("""COMPUTED_VALUE"""),"Am         Am    Dm        Am
Kol háolám kuló, Geser cár méod,
Am         G  G         Am
Véhá ikar, lo lefáched, klál.
Am        Am       Dm             Am
Az egész világ Egy nagyon keskeny híd,
Am           G              Am
Az a lényeg, nem kell félni"&amp;" már.")</f>
        <v>Am         Am    Dm        Am
Kol háolám kuló, Geser cár méod,
Am         G  G         Am
Véhá ikar, lo lefáched, klál.
Am        Am       Dm             Am
Az egész világ Egy nagyon keskeny híd,
Am           G              Am
Az a lényeg, nem kell félni már.</v>
      </c>
      <c r="G8" s="27" t="str">
        <f>IFERROR(__xludf.DUMMYFUNCTION("""COMPUTED_VALUE"""),":)")</f>
        <v>:)</v>
      </c>
      <c r="H8" s="22">
        <f t="shared" ref="H8:I8" si="8">LEN(D8)</f>
        <v>43</v>
      </c>
      <c r="I8" s="22">
        <f t="shared" si="8"/>
        <v>43</v>
      </c>
      <c r="J8" s="12">
        <f t="shared" si="3"/>
        <v>1</v>
      </c>
      <c r="K8" s="12" t="str">
        <f>VLOOKUP(F8,Data!$A$2:$C$12,3,false)</f>
        <v>#N/A</v>
      </c>
      <c r="L8" s="12" t="str">
        <f>IF(G8,Data!$G$4,Data!$G$5)</f>
        <v>#VALUE!</v>
      </c>
      <c r="M8" s="22" t="str">
        <f>VLOOKUP(F8,Data!$A$2:$E$12,4,false)</f>
        <v>#N/A</v>
      </c>
      <c r="N8" s="22" t="str">
        <f>VLOOKUP(F8,Data!$A$2:$E$12,5,false)</f>
        <v>#N/A</v>
      </c>
    </row>
    <row r="9" ht="15.75" hidden="1" customHeight="1">
      <c r="A9" s="27" t="str">
        <f>IFERROR(__xludf.DUMMYFUNCTION("""COMPUTED_VALUE"""),"H08")</f>
        <v>H08</v>
      </c>
      <c r="B9" s="27" t="str">
        <f>IFERROR(__xludf.DUMMYFUNCTION("""COMPUTED_VALUE"""),"Od avinu cháj")</f>
        <v>Od avinu cháj</v>
      </c>
      <c r="C9" s="27" t="str">
        <f>IFERROR(__xludf.DUMMYFUNCTION("""COMPUTED_VALUE"""),"עוֹד אָבִינוּ חַי")</f>
        <v>עוֹד אָבִינוּ חַי</v>
      </c>
      <c r="D9" s="28" t="str">
        <f>IFERROR(__xludf.DUMMYFUNCTION("""COMPUTED_VALUE"""),"https://www.youtube.com/watch?v=RPOuvkjByEA")</f>
        <v>https://www.youtube.com/watch?v=RPOuvkjByEA</v>
      </c>
      <c r="E9" s="27" t="str">
        <f>IFERROR(__xludf.DUMMYFUNCTION("""COMPUTED_VALUE"""),"-")</f>
        <v>-</v>
      </c>
      <c r="F9" s="27" t="str">
        <f>IFERROR(__xludf.DUMMYFUNCTION("""COMPUTED_VALUE"""),"Am                                 G
Am Yisroel, Am Yisroel, Am Yisroel Chai,
G                                  Am
Am Yisroel, Am Yisroel, Am Yisroel Chai,
Am   Em   Am   Am   Em   Am
Od Avinu Chai, Od Avinu Chai, 
Am                  G        Am
O"&amp;"d Avinu, Od Avinu, Od Avinu Chai")</f>
        <v>Am                                 G
Am Yisroel, Am Yisroel, Am Yisroel Chai,
G                                  Am
Am Yisroel, Am Yisroel, Am Yisroel Chai,
Am   Em   Am   Am   Em   Am
Od Avinu Chai, Od Avinu Chai, 
Am                  G        Am
Od Avinu, Od Avinu, Od Avinu Chai</v>
      </c>
      <c r="G9" s="27" t="str">
        <f>IFERROR(__xludf.DUMMYFUNCTION("""COMPUTED_VALUE"""),":)")</f>
        <v>:)</v>
      </c>
      <c r="H9" s="22">
        <f t="shared" ref="H9:I9" si="9">LEN(D9)</f>
        <v>43</v>
      </c>
      <c r="I9" s="22">
        <f t="shared" si="9"/>
        <v>1</v>
      </c>
      <c r="J9" s="12">
        <f t="shared" si="3"/>
        <v>1</v>
      </c>
      <c r="K9" s="12" t="str">
        <f>VLOOKUP(F9,Data!$A$2:$C$12,3,false)</f>
        <v>#N/A</v>
      </c>
      <c r="L9" s="12" t="str">
        <f>IF(G9,Data!$G$4,Data!$G$5)</f>
        <v>#VALUE!</v>
      </c>
      <c r="M9" s="22" t="str">
        <f>VLOOKUP(F9,Data!$A$2:$E$12,4,false)</f>
        <v>#N/A</v>
      </c>
      <c r="N9" s="22" t="str">
        <f>VLOOKUP(F9,Data!$A$2:$E$12,5,false)</f>
        <v>#N/A</v>
      </c>
    </row>
    <row r="10" ht="15.75" hidden="1" customHeight="1">
      <c r="A10" s="27" t="str">
        <f>IFERROR(__xludf.DUMMYFUNCTION("""COMPUTED_VALUE"""),"H09")</f>
        <v>H09</v>
      </c>
      <c r="B10" s="27" t="str">
        <f>IFERROR(__xludf.DUMMYFUNCTION("""COMPUTED_VALUE"""),"Od Jávo Sálom Áléjnu")</f>
        <v>Od Jávo Sálom Áléjnu</v>
      </c>
      <c r="C10" s="27" t="str">
        <f>IFERROR(__xludf.DUMMYFUNCTION("""COMPUTED_VALUE"""),"עוד יבוא שלום עלינו")</f>
        <v>עוד יבוא שלום עלינו</v>
      </c>
      <c r="D10" s="28" t="str">
        <f>IFERROR(__xludf.DUMMYFUNCTION("""COMPUTED_VALUE"""),"https://www.youtube.com/watch?v=i4HViPVymlo")</f>
        <v>https://www.youtube.com/watch?v=i4HViPVymlo</v>
      </c>
      <c r="E10" s="28" t="str">
        <f>IFERROR(__xludf.DUMMYFUNCTION("""COMPUTED_VALUE"""),"https://www.youtube.com/watch?v=YkUR610lCiA")</f>
        <v>https://www.youtube.com/watch?v=YkUR610lCiA</v>
      </c>
      <c r="F10" s="27" t="str">
        <f>IFERROR(__xludf.DUMMYFUNCTION("""COMPUTED_VALUE"""),"D
Od yavo shalom aleinu
G
Od yavo shalom aleinu
D
Od yavo shalom aleinu
G  D   A  D
Ve'al Kulam
D       G                   D
Salam, aleinu ve'al kol ha'olam
  A       G D
Salam, Shalom
D       G                   D
Salam, aleinu ve'al kol ha'olam
  A"&amp;"7      Dsus4 D
Salam, Shal-----om")</f>
        <v>D
Od yavo shalom aleinu
G
Od yavo shalom aleinu
D
Od yavo shalom aleinu
G  D   A  D
Ve'al Kulam
D       G                   D
Salam, aleinu ve'al kol ha'olam
  A       G D
Salam, Shalom
D       G                   D
Salam, aleinu ve'al kol ha'olam
  A7      Dsus4 D
Salam, Shal-----om</v>
      </c>
      <c r="G10" s="27" t="str">
        <f>IFERROR(__xludf.DUMMYFUNCTION("""COMPUTED_VALUE"""),":)")</f>
        <v>:)</v>
      </c>
      <c r="H10" s="22">
        <f t="shared" ref="H10:I10" si="10">LEN(D10)</f>
        <v>43</v>
      </c>
      <c r="I10" s="22">
        <f t="shared" si="10"/>
        <v>43</v>
      </c>
      <c r="J10" s="12">
        <f t="shared" si="3"/>
        <v>1</v>
      </c>
      <c r="K10" s="12" t="str">
        <f>VLOOKUP(F10,Data!$A$2:$C$12,3,false)</f>
        <v>#N/A</v>
      </c>
      <c r="L10" s="12" t="str">
        <f>IF(G10,Data!$G$4,Data!$G$5)</f>
        <v>#VALUE!</v>
      </c>
      <c r="M10" s="22" t="str">
        <f>VLOOKUP(F10,Data!$A$2:$E$12,4,false)</f>
        <v>#N/A</v>
      </c>
      <c r="N10" s="22" t="str">
        <f>VLOOKUP(F10,Data!$A$2:$E$12,5,false)</f>
        <v>#N/A</v>
      </c>
    </row>
    <row r="11" ht="15.75" hidden="1" customHeight="1">
      <c r="A11" s="27" t="str">
        <f>IFERROR(__xludf.DUMMYFUNCTION("""COMPUTED_VALUE"""),"H10")</f>
        <v>H10</v>
      </c>
      <c r="B11" s="27" t="str">
        <f>IFERROR(__xludf.DUMMYFUNCTION("""COMPUTED_VALUE"""),"Hajom jom huledet")</f>
        <v>Hajom jom huledet</v>
      </c>
      <c r="C11" s="27" t="str">
        <f>IFERROR(__xludf.DUMMYFUNCTION("""COMPUTED_VALUE"""),"היום יום הולדת")</f>
        <v>היום יום הולדת</v>
      </c>
      <c r="D11" s="28" t="str">
        <f>IFERROR(__xludf.DUMMYFUNCTION("""COMPUTED_VALUE"""),"https://www.youtube.com/watch?v=cm0QEnSh9JU")</f>
        <v>https://www.youtube.com/watch?v=cm0QEnSh9JU</v>
      </c>
      <c r="E11" s="27" t="str">
        <f>IFERROR(__xludf.DUMMYFUNCTION("""COMPUTED_VALUE"""),"-")</f>
        <v>-</v>
      </c>
      <c r="F11" s="27" t="str">
        <f>IFERROR(__xludf.DUMMYFUNCTION("""COMPUTED_VALUE"""),"C                  Dm 
Hájom jom huledet, hájom jom huledet,
Em                F     C
hájom jom huledet le kulam!
Am                G
Hág lo számeáḥ, vezer lo poreáḥ, 
F                 Am    C
hájom jom huledet le kulam!")</f>
        <v>C                  Dm 
Hájom jom huledet, hájom jom huledet,
Em                F     C
hájom jom huledet le kulam!
Am                G
Hág lo számeáḥ, vezer lo poreáḥ, 
F                 Am    C
hájom jom huledet le kulam!</v>
      </c>
      <c r="G11" s="27" t="str">
        <f>IFERROR(__xludf.DUMMYFUNCTION("""COMPUTED_VALUE"""),":)")</f>
        <v>:)</v>
      </c>
      <c r="H11" s="22">
        <f t="shared" ref="H11:I11" si="11">LEN(D11)</f>
        <v>43</v>
      </c>
      <c r="I11" s="22">
        <f t="shared" si="11"/>
        <v>1</v>
      </c>
      <c r="J11" s="12">
        <f t="shared" si="3"/>
        <v>1</v>
      </c>
      <c r="K11" s="12" t="str">
        <f>VLOOKUP(F11,Data!$A$2:$C$12,3,false)</f>
        <v>#N/A</v>
      </c>
      <c r="L11" s="12" t="str">
        <f>IF(G11,Data!$G$4,Data!$G$5)</f>
        <v>#VALUE!</v>
      </c>
      <c r="M11" s="22" t="str">
        <f>VLOOKUP(F11,Data!$A$2:$E$12,4,false)</f>
        <v>#N/A</v>
      </c>
      <c r="N11" s="22" t="str">
        <f>VLOOKUP(F11,Data!$A$2:$E$12,5,false)</f>
        <v>#N/A</v>
      </c>
    </row>
    <row r="12" ht="15.75" hidden="1" customHeight="1">
      <c r="A12" s="27" t="str">
        <f>IFERROR(__xludf.DUMMYFUNCTION("""COMPUTED_VALUE"""),"H11")</f>
        <v>H11</v>
      </c>
      <c r="B12" s="27" t="str">
        <f>IFERROR(__xludf.DUMMYFUNCTION("""COMPUTED_VALUE"""),"Hevenu sálom álehem")</f>
        <v>Hevenu sálom álehem</v>
      </c>
      <c r="C12" s="27" t="str">
        <f>IFERROR(__xludf.DUMMYFUNCTION("""COMPUTED_VALUE"""),"הבאנו שלום עליכם")</f>
        <v>הבאנו שלום עליכם</v>
      </c>
      <c r="D12" s="28" t="str">
        <f>IFERROR(__xludf.DUMMYFUNCTION("""COMPUTED_VALUE"""),"https://www.youtube.com/watch?v=u_27W2xuo_M")</f>
        <v>https://www.youtube.com/watch?v=u_27W2xuo_M</v>
      </c>
      <c r="E12" s="28" t="str">
        <f>IFERROR(__xludf.DUMMYFUNCTION("""COMPUTED_VALUE"""),"https://www.youtube.com/watch?v=6eAKJld5fvA")</f>
        <v>https://www.youtube.com/watch?v=6eAKJld5fvA</v>
      </c>
      <c r="F12" s="27" t="str">
        <f>IFERROR(__xludf.DUMMYFUNCTION("""COMPUTED_VALUE"""),"Cm
Hevenu sálom áleḥem, 
       Fm
hevenu sálom álehem, 
       G      Cm
hevenu sálom álehem, 
       G             Fm       Cm
hevenu sálom, sálom, sálom áleḥem.")</f>
        <v>Cm
Hevenu sálom áleḥem, 
       Fm
hevenu sálom álehem, 
       G      Cm
hevenu sálom álehem, 
       G             Fm       Cm
hevenu sálom, sálom, sálom áleḥem.</v>
      </c>
      <c r="G12" s="27" t="str">
        <f>IFERROR(__xludf.DUMMYFUNCTION("""COMPUTED_VALUE"""),":)")</f>
        <v>:)</v>
      </c>
      <c r="H12" s="22">
        <f t="shared" ref="H12:I12" si="12">LEN(D12)</f>
        <v>43</v>
      </c>
      <c r="I12" s="22">
        <f t="shared" si="12"/>
        <v>43</v>
      </c>
      <c r="J12" s="12">
        <f t="shared" si="3"/>
        <v>1</v>
      </c>
      <c r="K12" s="12" t="str">
        <f>VLOOKUP(F12,Data!$A$2:$C$12,3,false)</f>
        <v>#N/A</v>
      </c>
      <c r="L12" s="12" t="str">
        <f>IF(G12,Data!$G$4,Data!$G$5)</f>
        <v>#VALUE!</v>
      </c>
      <c r="M12" s="22" t="str">
        <f>VLOOKUP(F12,Data!$A$2:$E$12,4,false)</f>
        <v>#N/A</v>
      </c>
      <c r="N12" s="22" t="str">
        <f>VLOOKUP(F12,Data!$A$2:$E$12,5,false)</f>
        <v>#N/A</v>
      </c>
    </row>
    <row r="13" ht="15.75" hidden="1" customHeight="1">
      <c r="A13" s="27" t="str">
        <f>IFERROR(__xludf.DUMMYFUNCTION("""COMPUTED_VALUE"""),"H12")</f>
        <v>H12</v>
      </c>
      <c r="B13" s="27" t="str">
        <f>IFERROR(__xludf.DUMMYFUNCTION("""COMPUTED_VALUE"""),"Hává nágilá")</f>
        <v>Hává nágilá</v>
      </c>
      <c r="C13" s="27" t="str">
        <f>IFERROR(__xludf.DUMMYFUNCTION("""COMPUTED_VALUE"""),"הבה נגילה")</f>
        <v>הבה נגילה</v>
      </c>
      <c r="D13" s="28" t="str">
        <f>IFERROR(__xludf.DUMMYFUNCTION("""COMPUTED_VALUE"""),"https://www.youtube.com/watch?v=I-xbnpT6y9E")</f>
        <v>https://www.youtube.com/watch?v=I-xbnpT6y9E</v>
      </c>
      <c r="E13" s="27" t="str">
        <f>IFERROR(__xludf.DUMMYFUNCTION("""COMPUTED_VALUE"""),"-")</f>
        <v>-</v>
      </c>
      <c r="F13" s="27" t="str">
        <f>IFERROR(__xludf.DUMMYFUNCTION("""COMPUTED_VALUE"""),"C
Hává nágilá, hává nágilá, 
Fm          C Ciszm C  
hává nágilá veniszmeḥá! 
C              Bm
Hává neránená, hává neránená, 
Bm             C Ciszm C 
hává neránená veniszmehá! 
Fm             Fm
Uru, uru áḥim, uru áhim belev számeáḥ,
Fm 
uru áhim bel"&amp;"ev számeáḥ,
Gm
uru áhim belev számeáḥ,
Gm
uru áhim belev számeáḥ,
    C              Fm    C    Fm
uru áḥim, uru áḥim belev számeáḥ!")</f>
        <v>C
Hává nágilá, hává nágilá, 
Fm          C Ciszm C  
hává nágilá veniszmeḥá! 
C              Bm
Hává neránená, hává neránená, 
Bm             C Ciszm C 
hává neránená veniszmehá! 
Fm             Fm
Uru, uru áḥim, uru áhim belev számeáḥ,
Fm 
uru áhim belev számeáḥ,
Gm
uru áhim belev számeáḥ,
Gm
uru áhim belev számeáḥ,
    C              Fm    C    Fm
uru áḥim, uru áḥim belev számeáḥ!</v>
      </c>
      <c r="G13" s="27" t="str">
        <f>IFERROR(__xludf.DUMMYFUNCTION("""COMPUTED_VALUE"""),":)")</f>
        <v>:)</v>
      </c>
      <c r="H13" s="22">
        <f t="shared" ref="H13:I13" si="13">LEN(D13)</f>
        <v>43</v>
      </c>
      <c r="I13" s="22">
        <f t="shared" si="13"/>
        <v>1</v>
      </c>
      <c r="J13" s="12">
        <f t="shared" si="3"/>
        <v>1</v>
      </c>
      <c r="K13" s="12" t="str">
        <f>VLOOKUP(F13,Data!$A$2:$C$12,3,false)</f>
        <v>#N/A</v>
      </c>
      <c r="L13" s="12" t="str">
        <f>IF(G13,Data!$G$4,Data!$G$5)</f>
        <v>#VALUE!</v>
      </c>
      <c r="M13" s="22" t="str">
        <f>VLOOKUP(F13,Data!$A$2:$E$12,4,false)</f>
        <v>#N/A</v>
      </c>
      <c r="N13" s="22" t="str">
        <f>VLOOKUP(F13,Data!$A$2:$E$12,5,false)</f>
        <v>#N/A</v>
      </c>
    </row>
    <row r="14" ht="15.75" hidden="1" customHeight="1">
      <c r="A14" s="27" t="str">
        <f>IFERROR(__xludf.DUMMYFUNCTION("""COMPUTED_VALUE"""),"H13")</f>
        <v>H13</v>
      </c>
      <c r="B14" s="27" t="str">
        <f>IFERROR(__xludf.DUMMYFUNCTION("""COMPUTED_VALUE"""),"Dávid meleh Jiszrael")</f>
        <v>Dávid meleh Jiszrael</v>
      </c>
      <c r="C14" s="27" t="str">
        <f>IFERROR(__xludf.DUMMYFUNCTION("""COMPUTED_VALUE"""),"דוד מלך ישראל")</f>
        <v>דוד מלך ישראל</v>
      </c>
      <c r="D14" s="28" t="str">
        <f>IFERROR(__xludf.DUMMYFUNCTION("""COMPUTED_VALUE"""),"https://www.youtube.com/watch?v=Q2AGR2Ny8cU")</f>
        <v>https://www.youtube.com/watch?v=Q2AGR2Ny8cU</v>
      </c>
      <c r="E14" s="28" t="str">
        <f>IFERROR(__xludf.DUMMYFUNCTION("""COMPUTED_VALUE"""),"https://www.youtube.com/watch?v=DoZz5cJLEO8")</f>
        <v>https://www.youtube.com/watch?v=DoZz5cJLEO8</v>
      </c>
      <c r="F14" s="27" t="str">
        <f>IFERROR(__xludf.DUMMYFUNCTION("""COMPUTED_VALUE"""),"C
Dávid meleḥ Jiszráel,
C
ḥáj, ḥáj vekájám.
F
Dávid meleḥ Jiszráel,
C
ḥáj, ḥáj vekájám.")</f>
        <v>C
Dávid meleḥ Jiszráel,
C
ḥáj, ḥáj vekájám.
F
Dávid meleḥ Jiszráel,
C
ḥáj, ḥáj vekájám.</v>
      </c>
      <c r="G14" s="27" t="str">
        <f>IFERROR(__xludf.DUMMYFUNCTION("""COMPUTED_VALUE"""),":)")</f>
        <v>:)</v>
      </c>
      <c r="H14" s="22">
        <f t="shared" ref="H14:I14" si="14">LEN(D14)</f>
        <v>43</v>
      </c>
      <c r="I14" s="22">
        <f t="shared" si="14"/>
        <v>43</v>
      </c>
      <c r="J14" s="12">
        <f t="shared" si="3"/>
        <v>1</v>
      </c>
      <c r="K14" s="12" t="str">
        <f>VLOOKUP(F14,Data!$A$2:$C$12,3,false)</f>
        <v>#N/A</v>
      </c>
      <c r="L14" s="12" t="str">
        <f>IF(G14,Data!$G$4,Data!$G$5)</f>
        <v>#VALUE!</v>
      </c>
      <c r="M14" s="22" t="str">
        <f>VLOOKUP(F14,Data!$A$2:$E$12,4,false)</f>
        <v>#N/A</v>
      </c>
      <c r="N14" s="22" t="str">
        <f>VLOOKUP(F14,Data!$A$2:$E$12,5,false)</f>
        <v>#N/A</v>
      </c>
    </row>
    <row r="15" ht="15.75" hidden="1" customHeight="1">
      <c r="A15" s="27" t="str">
        <f>IFERROR(__xludf.DUMMYFUNCTION("""COMPUTED_VALUE"""),"H14")</f>
        <v>H14</v>
      </c>
      <c r="B15" s="27" t="str">
        <f>IFERROR(__xludf.DUMMYFUNCTION("""COMPUTED_VALUE"""),"Áni Mámin (Száhki száhki)")</f>
        <v>Áni Mámin (Száhki száhki)</v>
      </c>
      <c r="C15" s="27" t="str">
        <f>IFERROR(__xludf.DUMMYFUNCTION("""COMPUTED_VALUE"""),"אני מאמין - שחקי שחקי")</f>
        <v>אני מאמין - שחקי שחקי</v>
      </c>
      <c r="D15" s="28" t="str">
        <f>IFERROR(__xludf.DUMMYFUNCTION("""COMPUTED_VALUE"""),"https://www.youtube.com/watch?v=SK2RqH52-QM")</f>
        <v>https://www.youtube.com/watch?v=SK2RqH52-QM</v>
      </c>
      <c r="E15" s="27"/>
      <c r="F15" s="27"/>
      <c r="G15" s="27" t="str">
        <f>IFERROR(__xludf.DUMMYFUNCTION("""COMPUTED_VALUE"""),"1")</f>
        <v>1</v>
      </c>
      <c r="H15" s="22">
        <f t="shared" ref="H15:I15" si="15">LEN(D15)</f>
        <v>43</v>
      </c>
      <c r="I15" s="22">
        <f t="shared" si="15"/>
        <v>0</v>
      </c>
      <c r="J15" s="12">
        <f t="shared" si="3"/>
        <v>1</v>
      </c>
      <c r="K15" s="12" t="str">
        <f>VLOOKUP(F15,Data!$A$2:$C$12,3,false)</f>
        <v>#N/A</v>
      </c>
      <c r="L15" s="12" t="str">
        <f>IF(G15,Data!$G$4,Data!$G$5)</f>
        <v>#VALUE!</v>
      </c>
      <c r="M15" s="22" t="str">
        <f>VLOOKUP(F15,Data!$A$2:$E$12,4,false)</f>
        <v>#N/A</v>
      </c>
      <c r="N15" s="22" t="str">
        <f>VLOOKUP(F15,Data!$A$2:$E$12,5,false)</f>
        <v>#N/A</v>
      </c>
    </row>
    <row r="16" ht="15.75" hidden="1" customHeight="1">
      <c r="A16" s="27" t="str">
        <f>IFERROR(__xludf.DUMMYFUNCTION("""COMPUTED_VALUE"""),"K01")</f>
        <v>K01</v>
      </c>
      <c r="B16" s="27" t="str">
        <f>IFERROR(__xludf.DUMMYFUNCTION("""COMPUTED_VALUE"""),"Let It Be")</f>
        <v>Let It Be</v>
      </c>
      <c r="C16" s="27"/>
      <c r="D16" s="28" t="str">
        <f>IFERROR(__xludf.DUMMYFUNCTION("""COMPUTED_VALUE"""),"https://www.youtube.com/watch?v=CGj85pVzRJs&amp;pp=ygUJTGV0IEl0IEJl")</f>
        <v>https://www.youtube.com/watch?v=CGj85pVzRJs&amp;pp=ygUJTGV0IEl0IEJl</v>
      </c>
      <c r="E16" s="28" t="str">
        <f>IFERROR(__xludf.DUMMYFUNCTION("""COMPUTED_VALUE"""),"https://www.youtube.com/watch?v=egCy1KoE1Ss")</f>
        <v>https://www.youtube.com/watch?v=egCy1KoE1Ss</v>
      </c>
      <c r="F16" s="27" t="str">
        <f>IFERROR(__xludf.DUMMYFUNCTION("""COMPUTED_VALUE"""),"C              G                Am          F
When I find myself in times of trouble Mother Mary comes to me
C                   G            F   C Dm7 C
Speaking words of wisdom, let it be
                     G            Am                   F
And in m"&amp;"y hour of darkness she is standing right in front of me
C                   G             F   C Dm7 C
Speaking words of wisdom, let it be
       Am         G             F        C
Let it be, let it be, let it be, let it be
C                 G        "&amp;"      F   C Dm7 C
Whisper words of wisdom, let it be
    C               G              Am            F
And when the broken hearted people living in the world agree
C                  G            F  C Dm7 C
There will be an answer, let it be
C       "&amp;"               G               Am                  F
For though they may be parted there is still a chance that they will see
C                  G            F   C Dm7 C
There will be an answer, let it be
       Am         G            F         C
Let i"&amp;"t be, let it be, let it be, let it be
C                  G            F   C Dm7 C
There will be an answer, let it be
Am         G            F         C
Let it be, let it be, let it be, let it be
C                   G           F    C Dm7 C
Whisper words"&amp;" of wisdom, let it be
       Am         G             F        C
Let it be, let it be, let it be, let it be
C                 G              F   C Dm7 C
Whisper words of wisdom, let it be
F   C                 G               Am
And when the night i"&amp;"s cloudy there is still a light that shines on me
C              G             F   C Dm7 C
Shine until tomorrow, let it be
  C              G               Am          F
I wake up to the sound of music, Mother Mary comes to me
C                   G       "&amp;"     F    C Dm7 C
Speaking words of wisdom, let it be
       Am         G            F        C
Let it be, let it be, let it be, let it be
C                  G            F   C Dm7 C
There will be an answer, let it be
       Am         G            F  "&amp;"      C
Let it be, let it be, let it be, let it be
C                  G            F    C Dm7 C
There will be an answer, let it be
       Am         G            F        C
Let it be, let it be, let it be, let it be           
C                   G     "&amp;"      F    C Dm7 C
Whisper words of wisdom, let it be")</f>
        <v>C              G                Am          F
When I find myself in times of trouble Mother Mary comes to me
C                   G            F   C Dm7 C
Speaking words of wisdom, let it be
                     G            Am                   F
And in my hour of darkness she is standing right in front of me
C                   G             F   C Dm7 C
Speaking words of wisdom, let it be
       Am         G             F        C
Let it be, let it be, let it be, let it be
C                 G              F   C Dm7 C
Whisper words of wisdom, let it be
    C               G              Am            F
And when the broken hearted people living in the world agree
C                  G            F  C Dm7 C
There will be an answer, let it be
C                      G               Am                  F
For though they may be parted there is still a chance that they will see
C                  G            F   C Dm7 C
There will be an answer, let it be
       Am         G            F         C
Let it be, let it be, let it be, let it be
C                  G            F   C Dm7 C
There will be an answer, let it be
Am         G            F         C
Let it be, let it be, let it be, let it be
C                   G           F    C Dm7 C
Whisper words of wisdom, let it be
       Am         G             F        C
Let it be, let it be, let it be, let it be
C                 G              F   C Dm7 C
Whisper words of wisdom, let it be
F   C                 G               Am
And when the night is cloudy there is still a light that shines on me
C              G             F   C Dm7 C
Shine until tomorrow, let it be
  C              G               Am          F
I wake up to the sound of music, Mother Mary comes to me
C                   G            F    C Dm7 C
Speaking words of wisdom, let it be
       Am         G            F        C
Let it be, let it be, let it be, let it be
C                  G            F   C Dm7 C
There will be an answer, let it be
       Am         G            F        C
Let it be, let it be, let it be, let it be
C                  G            F    C Dm7 C
There will be an answer, let it be
       Am         G            F        C
Let it be, let it be, let it be, let it be           
C                   G           F    C Dm7 C
Whisper words of wisdom, let it be</v>
      </c>
      <c r="G16" s="27" t="str">
        <f>IFERROR(__xludf.DUMMYFUNCTION("""COMPUTED_VALUE"""),":)")</f>
        <v>:)</v>
      </c>
      <c r="H16" s="22">
        <f t="shared" ref="H16:I16" si="16">LEN(D16)</f>
        <v>63</v>
      </c>
      <c r="I16" s="22">
        <f t="shared" si="16"/>
        <v>43</v>
      </c>
      <c r="J16" s="12">
        <f t="shared" si="3"/>
        <v>1</v>
      </c>
      <c r="K16" s="12" t="str">
        <f>VLOOKUP(F16,Data!$A$2:$C$12,3,false)</f>
        <v>#N/A</v>
      </c>
      <c r="L16" s="12" t="str">
        <f>IF(G16,Data!$G$4,Data!$G$5)</f>
        <v>#VALUE!</v>
      </c>
      <c r="M16" s="22" t="str">
        <f>VLOOKUP(F16,Data!$A$2:$E$12,4,false)</f>
        <v>#N/A</v>
      </c>
      <c r="N16" s="22" t="str">
        <f>VLOOKUP(F16,Data!$A$2:$E$12,5,false)</f>
        <v>#N/A</v>
      </c>
    </row>
    <row r="17" ht="15.75" hidden="1" customHeight="1">
      <c r="A17" s="27" t="str">
        <f>IFERROR(__xludf.DUMMYFUNCTION("""COMPUTED_VALUE"""),"K02")</f>
        <v>K02</v>
      </c>
      <c r="B17" s="27" t="str">
        <f>IFERROR(__xludf.DUMMYFUNCTION("""COMPUTED_VALUE"""),"Yellow submarine")</f>
        <v>Yellow submarine</v>
      </c>
      <c r="C17" s="27"/>
      <c r="D17" s="28" t="str">
        <f>IFERROR(__xludf.DUMMYFUNCTION("""COMPUTED_VALUE"""),"https://www.youtube.com/watch?v=m2uTFF_3MaA")</f>
        <v>https://www.youtube.com/watch?v=m2uTFF_3MaA</v>
      </c>
      <c r="E17" s="28" t="str">
        <f>IFERROR(__xludf.DUMMYFUNCTION("""COMPUTED_VALUE"""),"https://www.youtube.com/watch?v=m2uTFF_3MaA")</f>
        <v>https://www.youtube.com/watch?v=m2uTFF_3MaA</v>
      </c>
      <c r="F17" s="27" t="str">
        <f>IFERROR(__xludf.DUMMYFUNCTION("""COMPUTED_VALUE"""),"(G)    D          C     G
In the town where I was born
Em      Am       C        D
Lived a man who sailed to sea
G      D       C      G
And he told us of his life
Em     Am      C    D
In the land of submarines
G     D         C      G
So we sailed up "&amp;"to the sun
Em      Am        C      D
Till we found the sea of green
G      D       C         G
And we lived beneath the waves
Em     Am     C    D
In our yellow submarine
refrén:
G                D
We all live in a yellow submarine
D                 G
"&amp;"Yellow submarine, yellow submarine
G                D
We all live in a yellow submarine
D                 G
Yellow submarine, yellow submarine
G       D           C      G
And our friends are all on board
Em   Am           C         D
Many more of them"&amp;" live next door
G       D      C       G
And the band begins to play
refrén
G     D      C       G
As we live a life of ease (a life of ease)
Em   Am                              C      D
Everyone of us (every one of us) has all we need (has all we"&amp;" need)
G      D                      C      G
Sky of blue (sky of blue) and sea of green (sea of green)
Em     Am                     C    D
In our yellow (in our yellow) submarine (submarine - aha! )
refrén 2x")</f>
        <v>(G)    D          C     G
In the town where I was born
Em      Am       C        D
Lived a man who sailed to sea
G      D       C      G
And he told us of his life
Em     Am      C    D
In the land of submarines
G     D         C      G
So we sailed up to the sun
Em      Am        C      D
Till we found the sea of green
G      D       C         G
And we lived beneath the waves
Em     Am     C    D
In our yellow submarine
refrén:
G                D
We all live in a yellow submarine
D                 G
Yellow submarine, yellow submarine
G                D
We all live in a yellow submarine
D                 G
Yellow submarine, yellow submarine
G       D           C      G
And our friends are all on board
Em   Am           C         D
Many more of them live next door
G       D      C       G
And the band begins to play
refrén
G     D      C       G
As we live a life of ease (a life of ease)
Em   Am                              C      D
Everyone of us (every one of us) has all we need (has all we need)
G      D                      C      G
Sky of blue (sky of blue) and sea of green (sea of green)
Em     Am                     C    D
In our yellow (in our yellow) submarine (submarine - aha! )
refrén 2x</v>
      </c>
      <c r="G17" s="27" t="str">
        <f>IFERROR(__xludf.DUMMYFUNCTION("""COMPUTED_VALUE"""),":)")</f>
        <v>:)</v>
      </c>
      <c r="H17" s="22">
        <f t="shared" ref="H17:I17" si="17">LEN(D17)</f>
        <v>43</v>
      </c>
      <c r="I17" s="22">
        <f t="shared" si="17"/>
        <v>43</v>
      </c>
      <c r="J17" s="12">
        <f t="shared" si="3"/>
        <v>1</v>
      </c>
      <c r="K17" s="12" t="str">
        <f>VLOOKUP(F17,Data!$A$2:$C$12,3,false)</f>
        <v>#N/A</v>
      </c>
      <c r="L17" s="12" t="str">
        <f>IF(G17,Data!$G$4,Data!$G$5)</f>
        <v>#VALUE!</v>
      </c>
      <c r="M17" s="22" t="str">
        <f>VLOOKUP(F17,Data!$A$2:$E$12,4,false)</f>
        <v>#N/A</v>
      </c>
      <c r="N17" s="22" t="str">
        <f>VLOOKUP(F17,Data!$A$2:$E$12,5,false)</f>
        <v>#N/A</v>
      </c>
    </row>
    <row r="18" ht="15.75" hidden="1" customHeight="1">
      <c r="A18" s="27" t="str">
        <f>IFERROR(__xludf.DUMMYFUNCTION("""COMPUTED_VALUE"""),"K03")</f>
        <v>K03</v>
      </c>
      <c r="B18" s="27" t="str">
        <f>IFERROR(__xludf.DUMMYFUNCTION("""COMPUTED_VALUE"""),"Yesterday")</f>
        <v>Yesterday</v>
      </c>
      <c r="C18" s="27"/>
      <c r="D18" s="28" t="str">
        <f>IFERROR(__xludf.DUMMYFUNCTION("""COMPUTED_VALUE"""),"https://www.youtube.com/watch?v=wXTJBr9tt8Q&amp;pp=ygUKWWVzdGVyZGF5IA%3D%3D")</f>
        <v>https://www.youtube.com/watch?v=wXTJBr9tt8Q&amp;pp=ygUKWWVzdGVyZGF5IA%3D%3D</v>
      </c>
      <c r="E18" s="28" t="str">
        <f>IFERROR(__xludf.DUMMYFUNCTION("""COMPUTED_VALUE"""),"https://www.youtube.com/watch?v=NrgmdOz227I")</f>
        <v>https://www.youtube.com/watch?v=NrgmdOz227I</v>
      </c>
      <c r="F18" s="27" t="str">
        <f>IFERROR(__xludf.DUMMYFUNCTION("""COMPUTED_VALUE"""),"F       Em7          A7              Dm     Dm/C
Yesterday,  all my troubles seemed so far away
Bb       C7                    F            F/E Dm   G7       Bb F F
Now it looks as though they're here to stay, oh I believe in yesterday
F        Em"&amp;"7      A7             Dm         Dm/C
Suddenly, I'm not half the man I used to be
Bb         C7             F        F/E Dm   G7       Bb F F
There's a shadow hanging over me, oh yesterday came suddenly
Em7 A7   Dm  Dm/C Bb         Gm         C     "&amp;"   F
Why she  had to   go I don't know, she wouldn't say
Em7 A7   Dm  Dm/C  Bb           Gm        C     F
I   said something wrong, now I long for yesterday
F       Em7         A7           Dm          Dm/C
Yesterday, love was such an easy game to pla"&amp;"y
Bb      C7             F          F/E Dm   G7      Bb F F
Now I need a place to hide away, oh I believe in yesterday
Em7 A7   Dm  Dm/C Bb           Gm        C       F
 Why she  had to   go I don't know, she wouldn't say
Em7 A7   Dm  Dm/C  Bb     "&amp;"      Gm        C     F
I   said something wrong, now I long for yesterday
F        Em7        A7           Dm           Dm/C
Yesterday, love was such an easy game to play
Bb      C7             F          F/E Dm   G7      Bb F F
Now I need a plac"&amp;"e to hide away, oh I believe in yesterday
")</f>
        <v>F       Em7          A7              Dm     Dm/C
Yesterday,  all my troubles seemed so far away
Bb       C7                    F            F/E Dm   G7       Bb F F
Now it looks as though they're here to stay, oh I believe in yesterday
F        Em7      A7             Dm         Dm/C
Suddenly, I'm not half the man I used to be
Bb         C7             F        F/E Dm   G7       Bb F F
There's a shadow hanging over me, oh yesterday came suddenly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v>
      </c>
      <c r="G18" s="27" t="str">
        <f>IFERROR(__xludf.DUMMYFUNCTION("""COMPUTED_VALUE"""),":)")</f>
        <v>:)</v>
      </c>
      <c r="H18" s="22">
        <f t="shared" ref="H18:I18" si="18">LEN(D18)</f>
        <v>71</v>
      </c>
      <c r="I18" s="22">
        <f t="shared" si="18"/>
        <v>43</v>
      </c>
      <c r="J18" s="12">
        <f t="shared" si="3"/>
        <v>1</v>
      </c>
      <c r="K18" s="12" t="str">
        <f>VLOOKUP(F18,Data!$A$2:$C$12,3,false)</f>
        <v>#N/A</v>
      </c>
      <c r="L18" s="12" t="str">
        <f>IF(G18,Data!$G$4,Data!$G$5)</f>
        <v>#VALUE!</v>
      </c>
      <c r="M18" s="22" t="str">
        <f>VLOOKUP(F18,Data!$A$2:$E$12,4,false)</f>
        <v>#N/A</v>
      </c>
      <c r="N18" s="22" t="str">
        <f>VLOOKUP(F18,Data!$A$2:$E$12,5,false)</f>
        <v>#N/A</v>
      </c>
    </row>
    <row r="19" ht="15.75" hidden="1" customHeight="1">
      <c r="A19" s="27" t="str">
        <f>IFERROR(__xludf.DUMMYFUNCTION("""COMPUTED_VALUE"""),"K04")</f>
        <v>K04</v>
      </c>
      <c r="B19" s="27" t="str">
        <f>IFERROR(__xludf.DUMMYFUNCTION("""COMPUTED_VALUE"""),"Lemon Tree")</f>
        <v>Lemon Tree</v>
      </c>
      <c r="C19" s="27" t="str">
        <f>IFERROR(__xludf.DUMMYFUNCTION("""COMPUTED_VALUE"""),"(1/2)")</f>
        <v>(1/2)</v>
      </c>
      <c r="D19" s="28" t="str">
        <f>IFERROR(__xludf.DUMMYFUNCTION("""COMPUTED_VALUE"""),"https://www.youtube.com/watch?v=wCQfkEkePx8")</f>
        <v>https://www.youtube.com/watch?v=wCQfkEkePx8</v>
      </c>
      <c r="E19" s="28" t="str">
        <f>IFERROR(__xludf.DUMMYFUNCTION("""COMPUTED_VALUE"""),"https://www.youtube.com/watch?v=QzmbR-oQA70")</f>
        <v>https://www.youtube.com/watch?v=QzmbR-oQA70</v>
      </c>
      <c r="F19" s="27" t="str">
        <f>IFERROR(__xludf.DUMMYFUNCTION("""COMPUTED_VALUE"""),"    Am                Em
I'm sitting here in a boring room
     Am                        Em
It's just another rainy Sunday afternoon
    Am                    Em
I'm wasting my time I got nothing to do
    Am                 Em 
I'm hanging around I'm wa"&amp;"iting for you
    Dm           Em
But nothing ever happens
      Am Em Am
And I wonder
    Am             Em
I'm driving around in my car
    Am                Em
I'm driving too fast, I'm driving too far
    Am                Em
I'd like to change my po"&amp;"int of view
  Am                  Em
I feel so lonely, I'm waiting for you
    Dm           Em
But nothing ever happens
      Am Em Am
And I wonder
  C           G
I wonder how, I wonder why
Am                   
Yesterday you told me 'bout the
Em
Blue, "&amp;"blue sky
    F          G
And all that I can see
          C            G7
Is just a yellow lemon tree
    C               G
I'm turning my head up and down
    Am                Em
I'm turning, turning, turning, turning
Em
Turning around
    F           "&amp;"   F#dim7
And all that I can see
                G     G7
Is just another lemon tree
Am 
Sing dah
Em               Am
Dah-dah-dah-dam, dee-dab-dah
Em               Dm
Dah-dah-dah-dam, dee-dab-dah
Em         Am
Dab-deedly dah
    Am              Em
I'm s"&amp;"itting here, I miss the power
    Am              Em
I'd like to go out, taking a shower
    Am                    Em
But there's a heavy cloud inside my head
  Am                 Em  
I feel so tired, put myself into bed
Am
Well, nothing ever happens
Em "&amp;"   Em
And I wonder
E           Am
Isolation - Is not good for me,
G           C               E
Isolation - I don't want to sit on a lemon tree.
  Am                   Em
I'm stepping around in a desert of joy
Am                    Em
Baby, anyhow I'l"&amp;"l get another toy
    Dm              Em               Am       Em**  Am*
And everything will happen - and you wonder.
 C             G
I wonder how, I wonder why
Am                              Em
Yesterday you told me 'bout the blue blue sky
    F    "&amp;"          G                    C           G7
And all that I can see is just a yellow lemon tree.
    C                 G
I'm turning my head - up and down,
    Am                              Em
I'm turning turning turning turning turning around
    F   "&amp;"           F#dim7              G           G7
And all that I can see is just another lemon tree.
 C             G
I wonder how, I wonder why
Am                              Em
Yesterday you told me 'bout the blue blue sky
    F              G        F   "&amp;"           G
And all that I can see, and all that I can see,
    F              G                    C
And all that I can see is just a yellow lemon tree.")</f>
        <v>    Am                Em
I'm sitting here in a boring room
     Am                        Em
It's just another rainy Sunday afternoon
    Am                    Em
I'm wasting my time I got nothing to do
    Am                 Em 
I'm hanging around I'm waiting for you
    Dm           Em
But nothing ever happens
      Am Em Am
And I wonder
    Am             Em
I'm driving around in my car
    Am                Em
I'm driving too fast, I'm driving too far
    Am                Em
I'd like to change my point of view
  Am                  Em
I feel so lonely, I'm waiting for you
    Dm           Em
But nothing ever happens
      Am Em Am
And I wonder
  C           G
I wonder how, I wonder why
Am                   
Yesterday you told me 'bout the
Em
Blue, blue sky
    F          G
And all that I can see
          C            G7
Is just a yellow lemon tree
    C               G
I'm turning my head up and down
    Am                Em
I'm turning, turning, turning, turning
Em
Turning around
    F              F#dim7
And all that I can see
                G     G7
Is just another lemon tree
Am 
Sing dah
Em               Am
Dah-dah-dah-dam, dee-dab-dah
Em               Dm
Dah-dah-dah-dam, dee-dab-dah
Em         Am
Dab-deedly dah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c r="G19" s="27" t="str">
        <f>IFERROR(__xludf.DUMMYFUNCTION("""COMPUTED_VALUE"""),":)")</f>
        <v>:)</v>
      </c>
      <c r="H19" s="22">
        <f t="shared" ref="H19:I19" si="19">LEN(D19)</f>
        <v>43</v>
      </c>
      <c r="I19" s="22">
        <f t="shared" si="19"/>
        <v>43</v>
      </c>
      <c r="J19" s="12">
        <f t="shared" si="3"/>
        <v>1</v>
      </c>
      <c r="K19" s="12" t="str">
        <f>VLOOKUP(F19,Data!$A$2:$C$12,3,false)</f>
        <v>#N/A</v>
      </c>
      <c r="L19" s="12" t="str">
        <f>IF(G19,Data!$G$4,Data!$G$5)</f>
        <v>#VALUE!</v>
      </c>
      <c r="M19" s="22" t="str">
        <f>VLOOKUP(F19,Data!$A$2:$E$12,4,false)</f>
        <v>#N/A</v>
      </c>
      <c r="N19" s="22" t="str">
        <f>VLOOKUP(F19,Data!$A$2:$E$12,5,false)</f>
        <v>#N/A</v>
      </c>
    </row>
    <row r="20" ht="15.75" customHeight="1">
      <c r="A20" s="27" t="str">
        <f>IFERROR(__xludf.DUMMYFUNCTION("""COMPUTED_VALUE"""),"K04")</f>
        <v>K04</v>
      </c>
      <c r="B20" s="27" t="str">
        <f>IFERROR(__xludf.DUMMYFUNCTION("""COMPUTED_VALUE"""),"Lemon Tree")</f>
        <v>Lemon Tree</v>
      </c>
      <c r="C20" s="27" t="str">
        <f>IFERROR(__xludf.DUMMYFUNCTION("""COMPUTED_VALUE"""),"(2/2)")</f>
        <v>(2/2)</v>
      </c>
      <c r="D20" s="28" t="str">
        <f>IFERROR(__xludf.DUMMYFUNCTION("""COMPUTED_VALUE"""),"https://www.youtube.com/watch?v=wCQfkEkePx8")</f>
        <v>https://www.youtube.com/watch?v=wCQfkEkePx8</v>
      </c>
      <c r="E20" s="28" t="str">
        <f>IFERROR(__xludf.DUMMYFUNCTION("""COMPUTED_VALUE"""),"https://www.youtube.com/watch?v=QzmbR-oQA70")</f>
        <v>https://www.youtube.com/watch?v=QzmbR-oQA70</v>
      </c>
      <c r="F20" s="27" t="str">
        <f>IFERROR(__xludf.DUMMYFUNCTION("""COMPUTED_VALUE"""),"    Am              Em
I'm sitting here, I miss the power
    Am              Em
I'd like to go out, taking a shower
    Am                    Em
But there's a heavy cloud inside my head
  Am                 Em  
I feel so tired, put myself into bed
Am
We"&amp;"ll, nothing ever happens
Em    Em
And I wonder
E           Am
Isolation - Is not good for me,
G           C               E
Isolation - I don't want to sit on a lemon tree.
  Am                   Em
I'm stepping around in a desert of joy
Am           "&amp;"         Em
Baby, anyhow I'll get another toy
    Dm              Em               Am       Em**  Am*
And everything will happen - and you wonder.
 C             G
I wonder how, I wonder why
Am                              Em
Yesterday you told me 'bout"&amp;" the blue blue sky
    F              G                    C           G7
And all that I can see is just a yellow lemon tree.
    C                 G
I'm turning my head - up and down,
    Am                              Em
I'm turning turning turning tur"&amp;"ning turning around
    F              F#dim7              G           G7
And all that I can see is just another lemon tree.
 C             G
I wonder how, I wonder why
Am                              Em
Yesterday you told me 'bout the blue blue sky
    "&amp;"F              G        F              G
And all that I can see, and all that I can see,
    F              G                    C
And all that I can see is just a yellow lemon tree.")</f>
        <v>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c r="G20" s="27" t="str">
        <f>IFERROR(__xludf.DUMMYFUNCTION("""COMPUTED_VALUE"""),":)")</f>
        <v>:)</v>
      </c>
      <c r="H20" s="22">
        <f t="shared" ref="H20:I20" si="20">LEN(D20)</f>
        <v>43</v>
      </c>
      <c r="I20" s="22">
        <f t="shared" si="20"/>
        <v>43</v>
      </c>
      <c r="J20" s="12">
        <f t="shared" si="3"/>
        <v>1</v>
      </c>
      <c r="K20" s="12" t="str">
        <f>VLOOKUP(F20,Data!$A$2:$C$12,3,false)</f>
        <v>#N/A</v>
      </c>
      <c r="L20" s="12" t="str">
        <f>IF(G20,Data!$G$4,Data!$G$5)</f>
        <v>#VALUE!</v>
      </c>
      <c r="M20" s="22" t="str">
        <f>VLOOKUP(F20,Data!$A$2:$E$12,4,false)</f>
        <v>#N/A</v>
      </c>
      <c r="N20" s="22" t="str">
        <f>VLOOKUP(F20,Data!$A$2:$E$12,5,false)</f>
        <v>#N/A</v>
      </c>
    </row>
    <row r="21" ht="15.75" hidden="1" customHeight="1">
      <c r="A21" s="27" t="str">
        <f>IFERROR(__xludf.DUMMYFUNCTION("""COMPUTED_VALUE"""),"K05")</f>
        <v>K05</v>
      </c>
      <c r="B21" s="27" t="str">
        <f>IFERROR(__xludf.DUMMYFUNCTION("""COMPUTED_VALUE"""),"Knocking on heaven's door")</f>
        <v>Knocking on heaven's door</v>
      </c>
      <c r="C21" s="27"/>
      <c r="D21" s="28" t="str">
        <f>IFERROR(__xludf.DUMMYFUNCTION("""COMPUTED_VALUE"""),"https://www.youtube.com/watch?v=k04tX2fvh0o")</f>
        <v>https://www.youtube.com/watch?v=k04tX2fvh0o</v>
      </c>
      <c r="E21" s="28" t="str">
        <f>IFERROR(__xludf.DUMMYFUNCTION("""COMPUTED_VALUE"""),"https://www.youtube.com/watch?v=UcCNj3q79Ic")</f>
        <v>https://www.youtube.com/watch?v=UcCNj3q79Ic</v>
      </c>
      <c r="F21" s="27" t="str">
        <f>IFERROR(__xludf.DUMMYFUNCTION("""COMPUTED_VALUE"""),"G              D          Am7  
Mama take this badge from me
G       D            C
I can't use it anymore
G            D                Am7
It's getting dark too dark to see
G              D                    C
Feels like I'm knockin' on heaven's door
"&amp;"
G           D                    C
Knock-knock-knockin' on heaven's door
Knock-knock-knockin' on heaven's door
Knock-knock-knockin' on heaven's door
Knock-knock-knockin' on heaven's door, eh yeah
G D C X4
Mama put my guns in the ground
I can't shoot th"&amp;"em anymore
That cold black cloud is comin' down
Feels like I'm knockin' on heaven's door
Knock-knock-knockin' on heaven's door
Knock-knock-knockin' on heaven's door
Knock-knock-knockin' on heaven's door
Knock-knock-knockin' on heaven's door, wow oh yeah
"&amp;"
G D C")</f>
        <v>G              D          Am7  
Mama take this badge from me
G       D            C
I can't use it anymore
G            D                Am7
It's getting dark too dark to see
G              D                    C
Feels like I'm knockin' on heaven's door
G           D                    C
Knock-knock-knockin' on heaven's door
Knock-knock-knockin' on heaven's door
Knock-knock-knockin' on heaven's door
Knock-knock-knockin' on heaven's door, eh yeah
G D C X4
Mama put my guns in the ground
I can't shoot them anymore
That cold black cloud is comin' down
Feels like I'm knockin' on heaven's door
Knock-knock-knockin' on heaven's door
Knock-knock-knockin' on heaven's door
Knock-knock-knockin' on heaven's door
Knock-knock-knockin' on heaven's door, wow oh yeah
G D C</v>
      </c>
      <c r="G21" s="27" t="str">
        <f>IFERROR(__xludf.DUMMYFUNCTION("""COMPUTED_VALUE"""),":)")</f>
        <v>:)</v>
      </c>
      <c r="H21" s="22">
        <f t="shared" ref="H21:I21" si="21">LEN(D21)</f>
        <v>43</v>
      </c>
      <c r="I21" s="22">
        <f t="shared" si="21"/>
        <v>43</v>
      </c>
      <c r="J21" s="12">
        <f t="shared" si="3"/>
        <v>1</v>
      </c>
      <c r="K21" s="12" t="str">
        <f>VLOOKUP(F21,Data!$A$2:$C$12,3,false)</f>
        <v>#N/A</v>
      </c>
      <c r="L21" s="12" t="str">
        <f>IF(G21,Data!$G$4,Data!$G$5)</f>
        <v>#VALUE!</v>
      </c>
      <c r="M21" s="22" t="str">
        <f>VLOOKUP(F21,Data!$A$2:$E$12,4,false)</f>
        <v>#N/A</v>
      </c>
      <c r="N21" s="22" t="str">
        <f>VLOOKUP(F21,Data!$A$2:$E$12,5,false)</f>
        <v>#N/A</v>
      </c>
    </row>
    <row r="22" ht="15.75" hidden="1" customHeight="1">
      <c r="A22" s="27" t="str">
        <f>IFERROR(__xludf.DUMMYFUNCTION("""COMPUTED_VALUE"""),"K06")</f>
        <v>K06</v>
      </c>
      <c r="B22" s="27" t="str">
        <f>IFERROR(__xludf.DUMMYFUNCTION("""COMPUTED_VALUE"""),"Drunken sailor")</f>
        <v>Drunken sailor</v>
      </c>
      <c r="C22" s="27"/>
      <c r="D22" s="28" t="str">
        <f>IFERROR(__xludf.DUMMYFUNCTION("""COMPUTED_VALUE"""),"https://www.youtube.com/watch?v=qGyPuey-1Jw")</f>
        <v>https://www.youtube.com/watch?v=qGyPuey-1Jw</v>
      </c>
      <c r="E22" s="28" t="str">
        <f>IFERROR(__xludf.DUMMYFUNCTION("""COMPUTED_VALUE"""),"https://www.youtube.com/watch?v=nMOyOlmBYCU")</f>
        <v>https://www.youtube.com/watch?v=nMOyOlmBYCU</v>
      </c>
      <c r="F22" s="27" t="str">
        <f>IFERROR(__xludf.DUMMYFUNCTION("""COMPUTED_VALUE"""),"Em 
What shall we do with a drunken sailor?
D
What shall we do with a drunken sailor?
Em 
What shall we do with a drunken sailor?
Em   D          Em
Earl-eye in the morning!
Em
Way hay and up she rises 
D
Way hay and up she rises 
Em
Way ha"&amp;"y and up she rises 
Em   D          Em
Earl-eye in the morning!
Em        
Shave his belly with a rusty razor
D
Shave his belly with a rusty razor
Em        
Shave his belly with a rusty razor
Em   D          Em
Earl-eye in the morning!
Em
"&amp;"
Put him in a long boat till he's sober
D
Put him in a long boat till he's sober
Em
Put him in a long boat till he's sober
Em   D          Em
Earl-eye in the morning!
Em 
Stick him in scupper with a hosepipe on him
D
Stick him in scupper with "&amp;"a hosepipe on him
Em 
Stick him in scupper with a hosepipe on him
Em   D          Em
Earl-eye in the morning!
Em 
Put him in the bed with the Captain's daughter
D
Put him in the bed with the Captain's daughter
Em 
Put him in the bed with the C"&amp;"aptain's daughter
Em   D          Em
Earl-eye in the morning!
Em              
That's what we do with a drunken sailor 
D              
That's what we do with a drunken sailor 
Em              
That's what we do with a drunken sailor 
Em   D   "&amp;"       Em
Earl-eye in the morning!")</f>
        <v>Em 
What shall we do with a drunken sailor?
D
What shall we do with a drunken sailor?
Em 
What shall we do with a drunken sailor?
Em   D          Em
Earl-eye in the morning!
Em
Way hay and up she rises 
D
Way hay and up she rises 
Em
Way hay and up she rises 
Em   D          Em
Earl-eye in the morning!
Em        
Shave his belly with a rusty razor
D
Shave his belly with a rusty razor
Em        
Shave his belly with a rusty razor
Em   D          Em
Earl-eye in the morning!
Em
Put him in a long boat till he's sober
D
Put him in a long boat till he's sober
Em
Put him in a long boat till he's sober
Em   D          Em
Earl-eye in the morning!
Em 
Stick him in scupper with a hosepipe on him
D
Stick him in scupper with a hosepipe on him
Em 
Stick him in scupper with a hosepipe on him
Em   D          Em
Earl-eye in the morning!
Em 
Put him in the bed with the Captain's daughter
D
Put him in the bed with the Captain's daughter
Em 
Put him in the bed with the Captain's daughter
Em   D          Em
Earl-eye in the morning!
Em              
That's what we do with a drunken sailor 
D              
That's what we do with a drunken sailor 
Em              
That's what we do with a drunken sailor 
Em   D          Em
Earl-eye in the morning!</v>
      </c>
      <c r="G22" s="27" t="str">
        <f>IFERROR(__xludf.DUMMYFUNCTION("""COMPUTED_VALUE"""),":)")</f>
        <v>:)</v>
      </c>
      <c r="H22" s="22">
        <f t="shared" ref="H22:I22" si="22">LEN(D22)</f>
        <v>43</v>
      </c>
      <c r="I22" s="22">
        <f t="shared" si="22"/>
        <v>43</v>
      </c>
      <c r="J22" s="12">
        <f t="shared" si="3"/>
        <v>1</v>
      </c>
      <c r="K22" s="12" t="str">
        <f>VLOOKUP(F22,Data!$A$2:$C$12,3,false)</f>
        <v>#N/A</v>
      </c>
      <c r="L22" s="12" t="str">
        <f>IF(G22,Data!$G$4,Data!$G$5)</f>
        <v>#VALUE!</v>
      </c>
      <c r="M22" s="22" t="str">
        <f>VLOOKUP(F22,Data!$A$2:$E$12,4,false)</f>
        <v>#N/A</v>
      </c>
      <c r="N22" s="22" t="str">
        <f>VLOOKUP(F22,Data!$A$2:$E$12,5,false)</f>
        <v>#N/A</v>
      </c>
    </row>
    <row r="23" ht="15.75" hidden="1" customHeight="1">
      <c r="A23" s="27" t="str">
        <f>IFERROR(__xludf.DUMMYFUNCTION("""COMPUTED_VALUE"""),"K07")</f>
        <v>K07</v>
      </c>
      <c r="B23" s="27" t="str">
        <f>IFERROR(__xludf.DUMMYFUNCTION("""COMPUTED_VALUE"""),"Somewhere Over the Rainbow")</f>
        <v>Somewhere Over the Rainbow</v>
      </c>
      <c r="C23" s="27"/>
      <c r="D23" s="28" t="str">
        <f>IFERROR(__xludf.DUMMYFUNCTION("""COMPUTED_VALUE"""),"https://www.youtube.com/watch?v=V1bFr2SWP1I")</f>
        <v>https://www.youtube.com/watch?v=V1bFr2SWP1I</v>
      </c>
      <c r="E23" s="28" t="str">
        <f>IFERROR(__xludf.DUMMYFUNCTION("""COMPUTED_VALUE"""),"https://www.youtube.com/watch?v=8CCTiQmK5t4")</f>
        <v>https://www.youtube.com/watch?v=8CCTiQmK5t4</v>
      </c>
      <c r="F23" s="27" t="str">
        <f>IFERROR(__xludf.DUMMYFUNCTION("""COMPUTED_VALUE"""),"G    D     Em     C
G    D     Em     C
G     Hm    C     G
Oooo, oooo, oooo, oooo...
C     H7    Em    C/E
Oooo, oooo, oooo, oooo...
G         Hm               C        G
Somewhere over the rainbow,  way up high
C       G                        D   "&amp;"           Em  C
and the dreams that you dream of once in a lullaby. Ohhhh.
G         Hm               C         G
Somewhere over the rainbow bluebirds fly
C       G                         D                     Em    C
and the dreams that you dream of,"&amp;" dreams really do come true. Ohhhh.
    G
Someday I'll wish upon a star,
Bm                                 Em   C
wake up where the clouds are far behind me.
      G
Where troubles melts like lemon drops,
hm
high above the chimney tops,
       Em     "&amp;"      C
that's where you'll find me, oh
G         Hm               C           G
Somewhere over the rainbow,  bluebirds fly
C       G                            D                 Em C
and the dreams that you dare to, oh, why, oh why can't I? I-I-I, oh
"&amp;" 
    G
Someday I'll wish upon a star,
Bm                                 Em   C
wake up where the clouds are far behind me-e-e.
      G
Where troubles melts like lemon drops,
Hm
high above the chimney tops
       Em           C
that's where you'll find "&amp;"me, oh
G         Hm               C        G
Somewhere over the rainbow,  way up high
C       G                        D                 Em C
and the dreams that you dare to, why, oh why can't I? I-I-I
G     Hm    C     G
Oooo, oooo, oooo, oooo...
C"&amp;"     H7    Em    C
Oooo, oooo, oooo, oooo...")</f>
        <v>G    D     Em     C
G    D     Em     C
G     Hm    C     G
Oooo, oooo, oooo, oooo...
C     H7    Em    C/E
Oooo, oooo, oooo, oooo...
G         Hm               C        G
Somewhere over the rainbow,  way up high
C       G                        D              Em  C
and the dreams that you dream of once in a lullaby. Ohhhh.
G         Hm               C         G
Somewhere over the rainbow bluebirds fly
C       G                         D                     Em    C
and the dreams that you dream of, dreams really do come true. Ohhhh.
    G
Someday I'll wish upon a star,
Bm                                 Em   C
wake up where the clouds are far behind me.
      G
Where troubles melts like lemon drops,
hm
high above the chimney tops,
       Em           C
that's where you'll find me, oh
G         Hm               C           G
Somewhere over the rainbow,  bluebirds fly
C       G                            D                 Em C
and the dreams that you dare to, oh, why, oh why can't I? I-I-I, oh
    G
Someday I'll wish upon a star,
Bm                                 Em   C
wake up where the clouds are far behind me-e-e.
      G
Where troubles melts like lemon drops,
Hm
high above the chimney tops
       Em           C
that's where you'll find me, oh
G         Hm               C        G
Somewhere over the rainbow,  way up high
C       G                        D                 Em C
and the dreams that you dare to, why, oh why can't I? I-I-I
G     Hm    C     G
Oooo, oooo, oooo, oooo...
C     H7    Em    C
Oooo, oooo, oooo, oooo...</v>
      </c>
      <c r="G23" s="27" t="str">
        <f>IFERROR(__xludf.DUMMYFUNCTION("""COMPUTED_VALUE"""),":)")</f>
        <v>:)</v>
      </c>
      <c r="H23" s="22">
        <f t="shared" ref="H23:I23" si="23">LEN(D23)</f>
        <v>43</v>
      </c>
      <c r="I23" s="22">
        <f t="shared" si="23"/>
        <v>43</v>
      </c>
      <c r="J23" s="12">
        <f t="shared" si="3"/>
        <v>1</v>
      </c>
      <c r="K23" s="12" t="str">
        <f>VLOOKUP(F23,Data!$A$2:$C$12,3,false)</f>
        <v>#N/A</v>
      </c>
      <c r="L23" s="12" t="str">
        <f>IF(G23,Data!$G$4,Data!$G$5)</f>
        <v>#VALUE!</v>
      </c>
      <c r="M23" s="22" t="str">
        <f>VLOOKUP(F23,Data!$A$2:$E$12,4,false)</f>
        <v>#N/A</v>
      </c>
      <c r="N23" s="22" t="str">
        <f>VLOOKUP(F23,Data!$A$2:$E$12,5,false)</f>
        <v>#N/A</v>
      </c>
    </row>
    <row r="24" ht="15.75" hidden="1" customHeight="1">
      <c r="A24" s="27" t="str">
        <f>IFERROR(__xludf.DUMMYFUNCTION("""COMPUTED_VALUE"""),"K08")</f>
        <v>K08</v>
      </c>
      <c r="B24" s="27" t="str">
        <f>IFERROR(__xludf.DUMMYFUNCTION("""COMPUTED_VALUE"""),"Bella ciao")</f>
        <v>Bella ciao</v>
      </c>
      <c r="C24" s="27"/>
      <c r="D24" s="28" t="str">
        <f>IFERROR(__xludf.DUMMYFUNCTION("""COMPUTED_VALUE"""),"https://www.youtube.com/watch?v=0aUav1lx3rA")</f>
        <v>https://www.youtube.com/watch?v=0aUav1lx3rA</v>
      </c>
      <c r="E24" s="28" t="str">
        <f>IFERROR(__xludf.DUMMYFUNCTION("""COMPUTED_VALUE"""),"https://www.youtube.com/watch?v=A1dkZrpZgjY")</f>
        <v>https://www.youtube.com/watch?v=A1dkZrpZgjY</v>
      </c>
      <c r="F24" s="27" t="str">
        <f>IFERROR(__xludf.DUMMYFUNCTION("""COMPUTED_VALUE"""),"Am
Una mattina mi son svegliato,
O bella, ciao! Bella, ciao!
        Am7
Bella, ciao, ciao, ciao!
       Dm               Am
Una mattina mi son svegliato
        E7          Am
e ho trovato l'invasor.
Am
O partigiano, portami via,
O bella, ciao! Bel"&amp;"la, ciao!
        Am7
Bella, ciao, ciao, ciao!
         Dm           Am
O partigiano, portami via,
        E7         Am
ché mi sento di morir.
Am
E se io muoio da partigiano,
O bella, ciao! Bella, ciao!
        Am7
Bella, ciao, ciao, ciao!
         D"&amp;"m            Am
E se io muoio da partigiano,
      E7          Am
tu mi devi seppellir.
Am
Seppellire lassù in montagna,
O bella, ciao! Bella, ciao!
        Am7
Bella, ciao, ciao, ciao!
        Dm               Am
E seppellire lassù in montagna
      "&amp;"  E7                Am
Sotto l'ombra di un bel fior.
Am
E le genti che passeranno
O bella, ciao! Bella, ciao!
        Am7
Bella, ciao, ciao, ciao!
      Dm            Am
E le genti che passeranno
      E7              Am
Ti diranno «Che bel fior!»
A"&amp;"m
«È questo il fiore del partigiano»,
O bella, ciao! Bella, ciao!
        Am7
Bella, ciao, ciao, ciao!
             Dm              Am
«È questo il fiore del partigiano
      E7          Am
morto per la libertà!»")</f>
        <v>Am
Una mattina mi son svegliato,
O bella, ciao! Bella, ciao!
        Am7
Bella, ciao, ciao, ciao!
       Dm               Am
Una mattina mi son svegliato
        E7          Am
e ho trovato l'invasor.
Am
O partigiano, portami via,
O bella, ciao! Bella, ciao!
        Am7
Bella, ciao, ciao, ciao!
         Dm           Am
O partigiano, portami via,
        E7         Am
ché mi sento di morir.
Am
E se io muoio da partigiano,
O bella, ciao! Bella, ciao!
        Am7
Bella, ciao, ciao, ciao!
         Dm            Am
E se io muoio da partigiano,
      E7          Am
tu mi devi seppellir.
Am
Seppellire lassù in montagna,
O bella, ciao! Bella, ciao!
        Am7
Bella, ciao, ciao, ciao!
        Dm               Am
E seppellire lassù in montagna
        E7                Am
Sotto l'ombra di un bel fior.
Am
E le genti che passeranno
O bella, ciao! Bella, ciao!
        Am7
Bella, ciao, ciao, ciao!
      Dm            Am
E le genti che passeranno
      E7              Am
Ti diranno «Che bel fior!»
Am
«È questo il fiore del partigiano»,
O bella, ciao! Bella, ciao!
        Am7
Bella, ciao, ciao, ciao!
             Dm              Am
«È questo il fiore del partigiano
      E7          Am
morto per la libertà!»</v>
      </c>
      <c r="G24" s="27" t="str">
        <f>IFERROR(__xludf.DUMMYFUNCTION("""COMPUTED_VALUE"""),":)")</f>
        <v>:)</v>
      </c>
      <c r="H24" s="22">
        <f t="shared" ref="H24:I24" si="24">LEN(D24)</f>
        <v>43</v>
      </c>
      <c r="I24" s="22">
        <f t="shared" si="24"/>
        <v>43</v>
      </c>
      <c r="J24" s="12">
        <f t="shared" si="3"/>
        <v>1</v>
      </c>
      <c r="K24" s="12" t="str">
        <f>VLOOKUP(F24,Data!$A$2:$C$12,3,false)</f>
        <v>#N/A</v>
      </c>
      <c r="L24" s="12" t="str">
        <f>IF(G24,Data!$G$4,Data!$G$5)</f>
        <v>#VALUE!</v>
      </c>
      <c r="M24" s="22" t="str">
        <f>VLOOKUP(F24,Data!$A$2:$E$12,4,false)</f>
        <v>#N/A</v>
      </c>
      <c r="N24" s="22" t="str">
        <f>VLOOKUP(F24,Data!$A$2:$E$12,5,false)</f>
        <v>#N/A</v>
      </c>
    </row>
    <row r="25" ht="15.75" hidden="1" customHeight="1">
      <c r="A25" s="27" t="str">
        <f>IFERROR(__xludf.DUMMYFUNCTION("""COMPUTED_VALUE"""),"K09")</f>
        <v>K09</v>
      </c>
      <c r="B25" s="27" t="str">
        <f>IFERROR(__xludf.DUMMYFUNCTION("""COMPUTED_VALUE"""),"Banks of the Ohio")</f>
        <v>Banks of the Ohio</v>
      </c>
      <c r="C25" s="27"/>
      <c r="D25" s="28" t="str">
        <f>IFERROR(__xludf.DUMMYFUNCTION("""COMPUTED_VALUE"""),"https://www.youtube.com/watch?v=-LT5ZJGj5QA")</f>
        <v>https://www.youtube.com/watch?v=-LT5ZJGj5QA</v>
      </c>
      <c r="E25" s="28" t="str">
        <f>IFERROR(__xludf.DUMMYFUNCTION("""COMPUTED_VALUE"""),"https://www.youtube.com/watch?v=-LT5ZJGj5QA")</f>
        <v>https://www.youtube.com/watch?v=-LT5ZJGj5QA</v>
      </c>
      <c r="F25" s="27" t="str">
        <f>IFERROR(__xludf.DUMMYFUNCTION("""COMPUTED_VALUE"""),"           A              E
I asked my love to take a walk
          E7                  A
To take a walk, just a little walk
     A7                      D
Down beside where the waters flow
            A     E         A
Down by the banks of the Ohio
   "&amp;"      A                  E
And only say that you’ll be mine
      E7           A
In no other’s arms entwine
     A7                      D
Down beside where the waters flow
            A     E         A
Down by the banks of the Ohio
         A          "&amp;"       E
I held a knife against her breast
    E7               A
And into my arms she pressed
        A7                   D
Crying “Please, don’t murder me
        A        E          A
I’m not prepared for eternity
A                            E
I to"&amp;"ok her by her lily white hand
    E7               A
Let her to the river strand
  A7                          D
I picked her up and threw her in
      A          E              A
And I watched as she floated down
          A                      E
I sta"&amp;"rted home ‘tween twelve and one
        E7              A
Crying, Lord, what have I done
         A7          D
Kill the only girl I loved
            A        E     A
Because she wouldn’t be my bride")</f>
        <v>           A              E
I asked my love to take a walk
          E7                  A
To take a walk, just a little walk
     A7                      D
Down beside where the waters flow
            A     E         A
Down by the banks of the Ohio
         A                  E
And only say that you’ll be mine
      E7           A
In no other’s arms entwine
     A7                      D
Down beside where the waters flow
            A     E         A
Down by the banks of the Ohio
         A                 E
I held a knife against her breast
    E7               A
And into my arms she pressed
        A7                   D
Crying “Please, don’t murder me
        A        E          A
I’m not prepared for eternity
A                            E
I took her by her lily white hand
    E7               A
Let her to the river strand
  A7                          D
I picked her up and threw her in
      A          E              A
And I watched as she floated down
          A                      E
I started home ‘tween twelve and one
        E7              A
Crying, Lord, what have I done
         A7          D
Kill the only girl I loved
            A        E     A
Because she wouldn’t be my bride</v>
      </c>
      <c r="G25" s="27" t="str">
        <f>IFERROR(__xludf.DUMMYFUNCTION("""COMPUTED_VALUE"""),":)")</f>
        <v>:)</v>
      </c>
      <c r="H25" s="22">
        <f t="shared" ref="H25:I25" si="25">LEN(D25)</f>
        <v>43</v>
      </c>
      <c r="I25" s="22">
        <f t="shared" si="25"/>
        <v>43</v>
      </c>
      <c r="J25" s="12">
        <f t="shared" si="3"/>
        <v>1</v>
      </c>
      <c r="K25" s="12" t="str">
        <f>VLOOKUP(F25,Data!$A$2:$C$12,3,false)</f>
        <v>#N/A</v>
      </c>
      <c r="L25" s="12" t="str">
        <f>IF(G25,Data!$G$4,Data!$G$5)</f>
        <v>#VALUE!</v>
      </c>
      <c r="M25" s="22" t="str">
        <f>VLOOKUP(F25,Data!$A$2:$E$12,4,false)</f>
        <v>#N/A</v>
      </c>
      <c r="N25" s="22" t="str">
        <f>VLOOKUP(F25,Data!$A$2:$E$12,5,false)</f>
        <v>#N/A</v>
      </c>
    </row>
    <row r="26" ht="15.75" hidden="1" customHeight="1">
      <c r="A26" s="27" t="str">
        <f>IFERROR(__xludf.DUMMYFUNCTION("""COMPUTED_VALUE"""),"K10")</f>
        <v>K10</v>
      </c>
      <c r="B26" s="27" t="str">
        <f>IFERROR(__xludf.DUMMYFUNCTION("""COMPUTED_VALUE"""),"As tears go by")</f>
        <v>As tears go by</v>
      </c>
      <c r="C26" s="27"/>
      <c r="D26" s="28" t="str">
        <f>IFERROR(__xludf.DUMMYFUNCTION("""COMPUTED_VALUE"""),"https://www.youtube.com/watch?v=FkLQrED71dU")</f>
        <v>https://www.youtube.com/watch?v=FkLQrED71dU</v>
      </c>
      <c r="E26" s="28" t="str">
        <f>IFERROR(__xludf.DUMMYFUNCTION("""COMPUTED_VALUE"""),"https://www.youtube.com/watch?v=3P0COo6jSlY")</f>
        <v>https://www.youtube.com/watch?v=3P0COo6jSlY</v>
      </c>
      <c r="F26" s="27" t="str">
        <f>IFERROR(__xludf.DUMMYFUNCTION("""COMPUTED_VALUE"""),"G         A              C D
It is the evening of the day
G         A                  C D
I sit and watch the children play
C             D
Smiling faces I can see
G   D/F#    Em
But not for me
G          
I sit and watch
            D
As tear"&amp;"s go by
G         A              C  D
My riches can't buy everything
G         A                 C D
I want to hear the children sing
C          D
All I hear is the sound
G  D/F#         Em
Of rain falling on the ground
C       
I sit and watc"&amp;"h
            D
As tears go by
G         A              C D
It is the evening of the day
G         A                  C D
I sit and watch the children play
C              D
Doing things I used to do
G    D/F#      Em
They think are new
C
I s"&amp;"it and watch
            D
As tears go by")</f>
        <v>G         A              C D
It is the evening of the day
G         A                  C D
I sit and watch the children play
C             D
Smiling faces I can see
G   D/F#    Em
But not for me
G          
I sit and watch
            D
As tears go by
G         A              C  D
My riches can't buy everything
G         A                 C D
I want to hear the children sing
C          D
All I hear is the sound
G  D/F#         Em
Of rain falling on the ground
C       
I sit and watch
            D
As tears go by
G         A              C D
It is the evening of the day
G         A                  C D
I sit and watch the children play
C              D
Doing things I used to do
G    D/F#      Em
They think are new
C
I sit and watch
            D
As tears go by</v>
      </c>
      <c r="G26" s="27" t="str">
        <f>IFERROR(__xludf.DUMMYFUNCTION("""COMPUTED_VALUE"""),":)")</f>
        <v>:)</v>
      </c>
      <c r="H26" s="22">
        <f t="shared" ref="H26:I26" si="26">LEN(D26)</f>
        <v>43</v>
      </c>
      <c r="I26" s="22">
        <f t="shared" si="26"/>
        <v>43</v>
      </c>
      <c r="J26" s="12">
        <f t="shared" si="3"/>
        <v>1</v>
      </c>
      <c r="K26" s="12" t="str">
        <f>VLOOKUP(F26,Data!$A$2:$C$12,3,false)</f>
        <v>#N/A</v>
      </c>
      <c r="L26" s="12" t="str">
        <f>IF(G26,Data!$G$4,Data!$G$5)</f>
        <v>#VALUE!</v>
      </c>
      <c r="M26" s="22" t="str">
        <f>VLOOKUP(F26,Data!$A$2:$E$12,4,false)</f>
        <v>#N/A</v>
      </c>
      <c r="N26" s="22" t="str">
        <f>VLOOKUP(F26,Data!$A$2:$E$12,5,false)</f>
        <v>#N/A</v>
      </c>
    </row>
    <row r="27" ht="15.75" customHeight="1">
      <c r="A27" s="27" t="str">
        <f>IFERROR(__xludf.DUMMYFUNCTION("""COMPUTED_VALUE"""),"K11")</f>
        <v>K11</v>
      </c>
      <c r="B27" s="27" t="str">
        <f>IFERROR(__xludf.DUMMYFUNCTION("""COMPUTED_VALUE"""),"Mad World ")</f>
        <v>Mad World </v>
      </c>
      <c r="C27" s="27"/>
      <c r="D27" s="28" t="str">
        <f>IFERROR(__xludf.DUMMYFUNCTION("""COMPUTED_VALUE"""),"https://www.youtube.com/watch?v=u1ZvPSpLxCg")</f>
        <v>https://www.youtube.com/watch?v=u1ZvPSpLxCg</v>
      </c>
      <c r="E27" s="28" t="str">
        <f>IFERROR(__xludf.DUMMYFUNCTION("""COMPUTED_VALUE"""),"https://www.youtube.com/watch?v=u1ZvPSpLxCg")</f>
        <v>https://www.youtube.com/watch?v=u1ZvPSpLxCg</v>
      </c>
      <c r="F27" s="27" t="str">
        <f>IFERROR(__xludf.DUMMYFUNCTION("""COMPUTED_VALUE"""),"Em                G
All around me are familiar faces
D                A  
Worn out places, worn out faces
Em                       G
Bright and early for the daily races
D              A
Going nowhere, going nowhere
Em                    A       
And I"&amp;" find it kind of funny
                  Em
I find it kind of sad
                        A
The dreams in which I'm dying
                       Em
Are the best I've ever had
                  A
I find it hard to tell you
                  Em
I find it ha"&amp;"rd to take
                   A     
When people run in circles it's a very, very
Em  A      Em  A
Mad world, mad world
Em                       G
Children waiting for the day they feel good
D               A
Happy birthday, happy birthday
Em          "&amp;"            G
And I feel the way that every child should
D               A
Sit and listen, sit and listen
Em                       G
Went to school and I was very nervous
D               A
No one knew me, no one knew me
Em                       G
Hello, t"&amp;"eacher! Tell me, what's my lesson?
D                      A
Look right through me, look right through me
Em                    A
And I find it kind of funny
                  Em
I find it kind of sad
                        A
The dreams in which I'm dy"&amp;"ing
                       Em
Are the best I've ever had
                  A
I find it hard to tell you
                  Em
I find it hard to take
                   A
When people run in circles it's a very, very
Em  A      Em  A
Mad world, mad world")</f>
        <v>Em                G
All around me are familiar faces
D                A  
Worn out places, worn out faces
Em                       G
Bright and early for the daily races
D              A
Going nowhere, going nowhere
Em                    A       
And I find it kind of funny
                  Em
I find it kind of sad
                        A
The dreams in which I'm dying
                       Em
Are the best I've ever had
                  A
I find it hard to tell you
                  Em
I find it hard to take
                   A     
When people run in circles it's a very, very
Em  A      Em  A
Mad world, mad world
Em                       G
Children waiting for the day they feel good
D               A
Happy birthday, happy birthday
Em                      G
And I feel the way that every child should
D               A
Sit and listen, sit and listen
Em                       G
Went to school and I was very nervous
D               A
No one knew me, no one knew me
Em                       G
Hello, teacher! Tell me, what's my lesson?
D                      A
Look right through me, look right through me
Em                    A
And I find it kind of funny
                  Em
I find it kind of sad
                        A
The dreams in which I'm dying
                       Em
Are the best I've ever had
                  A
I find it hard to tell you
                  Em
I find it hard to take
                   A
When people run in circles it's a very, very
Em  A      Em  A
Mad world, mad world</v>
      </c>
      <c r="G27" s="27" t="str">
        <f>IFERROR(__xludf.DUMMYFUNCTION("""COMPUTED_VALUE"""),":)")</f>
        <v>:)</v>
      </c>
      <c r="H27" s="22">
        <f t="shared" ref="H27:I27" si="27">LEN(D27)</f>
        <v>43</v>
      </c>
      <c r="I27" s="22">
        <f t="shared" si="27"/>
        <v>43</v>
      </c>
      <c r="J27" s="12">
        <f t="shared" si="3"/>
        <v>1</v>
      </c>
      <c r="K27" s="12" t="str">
        <f>VLOOKUP(F27,Data!$A$2:$C$12,3,false)</f>
        <v>#N/A</v>
      </c>
      <c r="L27" s="12" t="str">
        <f>IF(G27,Data!$G$4,Data!$G$5)</f>
        <v>#VALUE!</v>
      </c>
      <c r="M27" s="22" t="str">
        <f>VLOOKUP(F27,Data!$A$2:$E$12,4,false)</f>
        <v>#N/A</v>
      </c>
      <c r="N27" s="22" t="str">
        <f>VLOOKUP(F27,Data!$A$2:$E$12,5,false)</f>
        <v>#N/A</v>
      </c>
    </row>
    <row r="28" ht="15.75" hidden="1" customHeight="1">
      <c r="A28" s="27" t="str">
        <f>IFERROR(__xludf.DUMMYFUNCTION("""COMPUTED_VALUE"""),"K12")</f>
        <v>K12</v>
      </c>
      <c r="B28" s="27" t="str">
        <f>IFERROR(__xludf.DUMMYFUNCTION("""COMPUTED_VALUE"""),"House of the rising sun")</f>
        <v>House of the rising sun</v>
      </c>
      <c r="C28" s="27"/>
      <c r="D28" s="28" t="str">
        <f>IFERROR(__xludf.DUMMYFUNCTION("""COMPUTED_VALUE"""),"https://www.youtube.com/watch?v=N4bFqW_eu2I")</f>
        <v>https://www.youtube.com/watch?v=N4bFqW_eu2I</v>
      </c>
      <c r="E28" s="28" t="str">
        <f>IFERROR(__xludf.DUMMYFUNCTION("""COMPUTED_VALUE"""),"https://www.youtube.com/watch?v=egdVf2B2UXE")</f>
        <v>https://www.youtube.com/watch?v=egdVf2B2UXE</v>
      </c>
      <c r="F28" s="27" t="str">
        <f>IFERROR(__xludf.DUMMYFUNCTION("""COMPUTED_VALUE"""),"      A    C        D         F
There is a house in New Orleans
     Am       C      E   
They call the Rising Sun
         Am       C       D           F
And it's been the ruin of many a poor boy
    Am    E        Am C D F Am E Am E
And God I know I'm o"&amp;"ne
   Am     C     D  
My mother was a tailor
    Am       C   E
She sewed my new blue jeans
   Am     C     D        F
My father was a gamblin' man
Am      E   Am C D F Am E Am E 
Down in New Orleans
        Am   C       D       F  
Now the only thing "&amp;"a gambler needs
     Am       C     E
Is a suitcase and a trunk
        Am   C    D            F
And the only time he's satisfied
   Am        E    Am C D F Am E Am E
Is when he's on a drunk")</f>
        <v>      A    C        D         F
There is a house in New Orleans
     Am       C      E   
They call the Rising Sun
         Am       C       D           F
And it's been the ruin of many a poor boy
    Am    E        Am C D F Am E Am E
And God I know I'm one
   Am     C     D  
My mother was a tailor
    Am       C   E
She sewed my new blue jeans
   Am     C     D        F
My father was a gamblin' man
Am      E   Am C D F Am E Am E 
Down in New Orleans
        Am   C       D       F  
Now the only thing a gambler needs
     Am       C     E
Is a suitcase and a trunk
        Am   C    D            F
And the only time he's satisfied
   Am        E    Am C D F Am E Am E
Is when he's on a drunk</v>
      </c>
      <c r="G28" s="27" t="str">
        <f>IFERROR(__xludf.DUMMYFUNCTION("""COMPUTED_VALUE"""),":)")</f>
        <v>:)</v>
      </c>
      <c r="H28" s="22">
        <f t="shared" ref="H28:I28" si="28">LEN(D28)</f>
        <v>43</v>
      </c>
      <c r="I28" s="22">
        <f t="shared" si="28"/>
        <v>43</v>
      </c>
      <c r="J28" s="12">
        <f t="shared" si="3"/>
        <v>1</v>
      </c>
      <c r="K28" s="12" t="str">
        <f>VLOOKUP(F28,Data!$A$2:$C$12,3,false)</f>
        <v>#N/A</v>
      </c>
      <c r="L28" s="12" t="str">
        <f>IF(G28,Data!$G$4,Data!$G$5)</f>
        <v>#VALUE!</v>
      </c>
      <c r="M28" s="22" t="str">
        <f>VLOOKUP(F28,Data!$A$2:$E$12,4,false)</f>
        <v>#N/A</v>
      </c>
      <c r="N28" s="22" t="str">
        <f>VLOOKUP(F28,Data!$A$2:$E$12,5,false)</f>
        <v>#N/A</v>
      </c>
    </row>
    <row r="29" ht="15.75" hidden="1" customHeight="1">
      <c r="A29" s="27" t="str">
        <f>IFERROR(__xludf.DUMMYFUNCTION("""COMPUTED_VALUE"""),"N01")</f>
        <v>N01</v>
      </c>
      <c r="B29" s="27" t="str">
        <f>IFERROR(__xludf.DUMMYFUNCTION("""COMPUTED_VALUE"""),"A bolhási kertek alatt Kata")</f>
        <v>A bolhási kertek alatt Kata</v>
      </c>
      <c r="C29" s="27"/>
      <c r="D29" s="28" t="str">
        <f>IFERROR(__xludf.DUMMYFUNCTION("""COMPUTED_VALUE"""),"https://www.youtube.com/watch?v=NbEa-yckHgM")</f>
        <v>https://www.youtube.com/watch?v=NbEa-yckHgM</v>
      </c>
      <c r="E29" s="28" t="str">
        <f>IFERROR(__xludf.DUMMYFUNCTION("""COMPUTED_VALUE"""),"https://www.youtube.com/watch?v=NbEa-yckHgM")</f>
        <v>https://www.youtube.com/watch?v=NbEa-yckHgM</v>
      </c>
      <c r="F29" s="27" t="str">
        <f>IFERROR(__xludf.DUMMYFUNCTION("""COMPUTED_VALUE"""),"Dm      
A bolhási kertek alatt Kata,
Am
De sok gyalog utak vannak Kata,
Am            F
Minden legény egyet csinál,
         Dm                   
Aki a rózsájához jár Kata.
Dm
Árok partján rakjál tüzet Kata,
Am
Forralj nála édes tejet Kata,
Am        "&amp;"   F
Szeljél bele zsölmle belet,
             Dm
Azzal kínálj meg engemet Kata.")</f>
        <v>Dm      
A bolhási kertek alatt Kata,
Am
De sok gyalog utak vannak Kata,
Am            F
Minden legény egyet csinál,
         Dm                   
Aki a rózsájához jár Kata.
Dm
Árok partján rakjál tüzet Kata,
Am
Forralj nála édes tejet Kata,
Am           F
Szeljél bele zsölmle belet,
             Dm
Azzal kínálj meg engemet Kata.</v>
      </c>
      <c r="G29" s="27" t="str">
        <f>IFERROR(__xludf.DUMMYFUNCTION("""COMPUTED_VALUE"""),":)")</f>
        <v>:)</v>
      </c>
      <c r="H29" s="22">
        <f t="shared" ref="H29:I29" si="29">LEN(D29)</f>
        <v>43</v>
      </c>
      <c r="I29" s="22">
        <f t="shared" si="29"/>
        <v>43</v>
      </c>
      <c r="J29" s="12">
        <f t="shared" si="3"/>
        <v>1</v>
      </c>
      <c r="K29" s="12" t="str">
        <f>VLOOKUP(F29,Data!$A$2:$C$12,3,false)</f>
        <v>#N/A</v>
      </c>
      <c r="L29" s="12" t="str">
        <f>IF(G29,Data!$G$4,Data!$G$5)</f>
        <v>#VALUE!</v>
      </c>
      <c r="M29" s="22" t="str">
        <f>VLOOKUP(F29,Data!$A$2:$E$12,4,false)</f>
        <v>#N/A</v>
      </c>
      <c r="N29" s="22" t="str">
        <f>VLOOKUP(F29,Data!$A$2:$E$12,5,false)</f>
        <v>#N/A</v>
      </c>
    </row>
    <row r="30" ht="15.75" hidden="1" customHeight="1">
      <c r="A30" s="27" t="str">
        <f>IFERROR(__xludf.DUMMYFUNCTION("""COMPUTED_VALUE"""),"N02")</f>
        <v>N02</v>
      </c>
      <c r="B30" s="27" t="str">
        <f>IFERROR(__xludf.DUMMYFUNCTION("""COMPUTED_VALUE"""),"A szennai lipisen, laposon")</f>
        <v>A szennai lipisen, laposon</v>
      </c>
      <c r="C30" s="27"/>
      <c r="D30" s="28" t="str">
        <f>IFERROR(__xludf.DUMMYFUNCTION("""COMPUTED_VALUE"""),"https://www.youtube.com/watch?v=r4AITYAEaDM")</f>
        <v>https://www.youtube.com/watch?v=r4AITYAEaDM</v>
      </c>
      <c r="E30" s="28" t="str">
        <f>IFERROR(__xludf.DUMMYFUNCTION("""COMPUTED_VALUE"""),"https://www.youtube.com/watch?v=I7CgCDJ9s44")</f>
        <v>https://www.youtube.com/watch?v=I7CgCDJ9s44</v>
      </c>
      <c r="F30" s="27" t="str">
        <f>IFERROR(__xludf.DUMMYFUNCTION("""COMPUTED_VALUE"""),"D     G   Em       D
A szennai lipisen, laposon
A   D     G        A       
leesett a szalagos kalapom,
D    G       Em        A
arra kérlek, Bözsikém, angyalom, galambom,
D      G     Em       D
végyed fel a szalagos kalapom.")</f>
        <v>D     G   Em       D
A szennai lipisen, laposon
A   D     G        A       
leesett a szalagos kalapom,
D    G       Em        A
arra kérlek, Bözsikém, angyalom, galambom,
D      G     Em       D
végyed fel a szalagos kalapom.</v>
      </c>
      <c r="G30" s="27" t="str">
        <f>IFERROR(__xludf.DUMMYFUNCTION("""COMPUTED_VALUE"""),":)")</f>
        <v>:)</v>
      </c>
      <c r="H30" s="22">
        <f t="shared" ref="H30:I30" si="30">LEN(D30)</f>
        <v>43</v>
      </c>
      <c r="I30" s="22">
        <f t="shared" si="30"/>
        <v>43</v>
      </c>
      <c r="J30" s="12">
        <f t="shared" si="3"/>
        <v>1</v>
      </c>
      <c r="K30" s="12" t="str">
        <f>VLOOKUP(F30,Data!$A$2:$C$12,3,false)</f>
        <v>#N/A</v>
      </c>
      <c r="L30" s="12" t="str">
        <f>IF(G30,Data!$G$4,Data!$G$5)</f>
        <v>#VALUE!</v>
      </c>
      <c r="M30" s="22" t="str">
        <f>VLOOKUP(F30,Data!$A$2:$E$12,4,false)</f>
        <v>#N/A</v>
      </c>
      <c r="N30" s="22" t="str">
        <f>VLOOKUP(F30,Data!$A$2:$E$12,5,false)</f>
        <v>#N/A</v>
      </c>
    </row>
    <row r="31" ht="15.75" hidden="1" customHeight="1">
      <c r="A31" s="27" t="str">
        <f>IFERROR(__xludf.DUMMYFUNCTION("""COMPUTED_VALUE"""),"N03")</f>
        <v>N03</v>
      </c>
      <c r="B31" s="27" t="str">
        <f>IFERROR(__xludf.DUMMYFUNCTION("""COMPUTED_VALUE"""),"Általmennék én a Tiszán ladikon")</f>
        <v>Általmennék én a Tiszán ladikon</v>
      </c>
      <c r="C31" s="27"/>
      <c r="D31" s="28" t="str">
        <f>IFERROR(__xludf.DUMMYFUNCTION("""COMPUTED_VALUE"""),"https://www.youtube.com/watch?v=ml7QV_uUcAI")</f>
        <v>https://www.youtube.com/watch?v=ml7QV_uUcAI</v>
      </c>
      <c r="E31" s="28" t="str">
        <f>IFERROR(__xludf.DUMMYFUNCTION("""COMPUTED_VALUE"""),"https://www.youtube.com/watch?v=K9sXsJc285k")</f>
        <v>https://www.youtube.com/watch?v=K9sXsJc285k</v>
      </c>
      <c r="F31" s="27" t="str">
        <f>IFERROR(__xludf.DUMMYFUNCTION("""COMPUTED_VALUE"""),"D                       G                   D
Általmennék én a Tiszán ladikon, ladikon de ladikon.
D                        G                     D
Ott lakik a, ott lakik a galambom, ott lakik a galambom.
D           Am        D          G
Ott lakik a vár"&amp;"osban, a harmadik utcában,
D                           G                 D
piros rózsa, kék nefelejcs, ibolya virít az ablakában.
D                         G                        D
Által mennék én a Tiszán, nem merek, nem merek, de nem merek.
D       "&amp;"                 G                    D
Attól félek, hogy a Tiszába esek, hogy a Tiszába esek.
D           Am        D            G
Lovam hátán seje haj, félre fordul a nyereg,
D                      G                  D
A Tiszának habjai közt elveszek, a"&amp;" babámé nem leszek.")</f>
        <v>D                       G                   D
Általmennék én a Tiszán ladikon, ladikon de ladikon.
D                        G                     D
Ott lakik a, ott lakik a galambom, ott lakik a galambom.
D           Am        D          G
Ott lakik a városban, a harmadik utcában,
D                           G                 D
piros rózsa, kék nefelejcs, ibolya virít az ablakában.
D                         G                        D
Által mennék én a Tiszán, nem merek, nem merek, de nem merek.
D                        G                    D
Attól félek, hogy a Tiszába esek, hogy a Tiszába esek.
D           Am        D            G
Lovam hátán seje haj, félre fordul a nyereg,
D                      G                  D
A Tiszának habjai közt elveszek, a babámé nem leszek.</v>
      </c>
      <c r="G31" s="27" t="str">
        <f>IFERROR(__xludf.DUMMYFUNCTION("""COMPUTED_VALUE"""),":)")</f>
        <v>:)</v>
      </c>
      <c r="H31" s="22">
        <f t="shared" ref="H31:I31" si="31">LEN(D31)</f>
        <v>43</v>
      </c>
      <c r="I31" s="22">
        <f t="shared" si="31"/>
        <v>43</v>
      </c>
      <c r="J31" s="12">
        <f t="shared" si="3"/>
        <v>1</v>
      </c>
      <c r="K31" s="12" t="str">
        <f>VLOOKUP(F31,Data!$A$2:$C$12,3,false)</f>
        <v>#N/A</v>
      </c>
      <c r="L31" s="12" t="str">
        <f>IF(G31,Data!$G$4,Data!$G$5)</f>
        <v>#VALUE!</v>
      </c>
      <c r="M31" s="22" t="str">
        <f>VLOOKUP(F31,Data!$A$2:$E$12,4,false)</f>
        <v>#N/A</v>
      </c>
      <c r="N31" s="22" t="str">
        <f>VLOOKUP(F31,Data!$A$2:$E$12,5,false)</f>
        <v>#N/A</v>
      </c>
    </row>
    <row r="32" ht="15.75" hidden="1" customHeight="1">
      <c r="A32" s="27" t="str">
        <f>IFERROR(__xludf.DUMMYFUNCTION("""COMPUTED_VALUE"""),"N04")</f>
        <v>N04</v>
      </c>
      <c r="B32" s="27" t="str">
        <f>IFERROR(__xludf.DUMMYFUNCTION("""COMPUTED_VALUE"""),"Erdő, erdő, erdő")</f>
        <v>Erdő, erdő, erdő</v>
      </c>
      <c r="C32" s="27"/>
      <c r="D32" s="28" t="str">
        <f>IFERROR(__xludf.DUMMYFUNCTION("""COMPUTED_VALUE"""),"https://www.youtube.com/watch?v=GUNF_SGlKRI")</f>
        <v>https://www.youtube.com/watch?v=GUNF_SGlKRI</v>
      </c>
      <c r="E32" s="28" t="str">
        <f>IFERROR(__xludf.DUMMYFUNCTION("""COMPUTED_VALUE"""),"https://www.youtube.com/watch?v=CPeqf0gU-tY")</f>
        <v>https://www.youtube.com/watch?v=CPeqf0gU-tY</v>
      </c>
      <c r="F32" s="27" t="str">
        <f>IFERROR(__xludf.DUMMYFUNCTION("""COMPUTED_VALUE"""),"G           D
Erdő, erdő, erdő
C                G
marosszéki kerek erdő
G            D
Mardár lakik abban
C                G
Madár lakik tizenkettő
G            Am
Cukrot adnék annak a madárnak,
G          C         
dalolja ki nevét a babámnak
G       "&amp;"     D
csárdás kisangyalom, 
C                  G
érted fáj a szívem nagyon")</f>
        <v>G           D
Erdő, erdő, erdő
C                G
marosszéki kerek erdő
G            D
Mardár lakik abban
C                G
Madár lakik tizenkettő
G            Am
Cukrot adnék annak a madárnak,
G          C         
dalolja ki nevét a babámnak
G            D
csárdás kisangyalom, 
C                  G
érted fáj a szívem nagyon</v>
      </c>
      <c r="G32" s="27" t="str">
        <f>IFERROR(__xludf.DUMMYFUNCTION("""COMPUTED_VALUE"""),":)")</f>
        <v>:)</v>
      </c>
      <c r="H32" s="22">
        <f t="shared" ref="H32:I32" si="32">LEN(D32)</f>
        <v>43</v>
      </c>
      <c r="I32" s="22">
        <f t="shared" si="32"/>
        <v>43</v>
      </c>
      <c r="J32" s="12">
        <f t="shared" si="3"/>
        <v>1</v>
      </c>
      <c r="K32" s="12" t="str">
        <f>VLOOKUP(F32,Data!$A$2:$C$12,3,false)</f>
        <v>#N/A</v>
      </c>
      <c r="L32" s="12" t="str">
        <f>IF(G32,Data!$G$4,Data!$G$5)</f>
        <v>#VALUE!</v>
      </c>
      <c r="M32" s="22" t="str">
        <f>VLOOKUP(F32,Data!$A$2:$E$12,4,false)</f>
        <v>#N/A</v>
      </c>
      <c r="N32" s="22" t="str">
        <f>VLOOKUP(F32,Data!$A$2:$E$12,5,false)</f>
        <v>#N/A</v>
      </c>
    </row>
    <row r="33" ht="15.75" hidden="1" customHeight="1">
      <c r="A33" s="27" t="str">
        <f>IFERROR(__xludf.DUMMYFUNCTION("""COMPUTED_VALUE"""),"N05")</f>
        <v>N05</v>
      </c>
      <c r="B33" s="27" t="str">
        <f>IFERROR(__xludf.DUMMYFUNCTION("""COMPUTED_VALUE"""),"Érik a szőlő")</f>
        <v>Érik a szőlő</v>
      </c>
      <c r="C33" s="27"/>
      <c r="D33" s="28" t="str">
        <f>IFERROR(__xludf.DUMMYFUNCTION("""COMPUTED_VALUE"""),"https://www.youtube.com/watch?v=uMwjJVr8DEY")</f>
        <v>https://www.youtube.com/watch?v=uMwjJVr8DEY</v>
      </c>
      <c r="E33" s="28" t="str">
        <f>IFERROR(__xludf.DUMMYFUNCTION("""COMPUTED_VALUE"""),"https://www.youtube.com/watch?v=tKHHnjrpPrM")</f>
        <v>https://www.youtube.com/watch?v=tKHHnjrpPrM</v>
      </c>
      <c r="F33" s="27" t="str">
        <f>IFERROR(__xludf.DUMMYFUNCTION("""COMPUTED_VALUE""")," Em            D                G       Em
Érik a szőlő, hajlik a vessző, bodor a levele.
Am                G               C          Em
Két szegénylegény szántani menne, de nincsen kenyere.
Em              D               G      Em
Van vereshagyma a t"&amp;"arisznyába', keserű magába',
Am               G                 C        Em
Szolgalegénynek, hej, a szegénynek de kevés vacsora.
Em             D                G       Em
Zörög a kocsi, pattog a Jancsi, talán értem jönnek,
Am              G           "&amp;"      C        Em
Jaj, édesanyám, szerelmes dajkám, de hamar elvisznek.
Em             D               G        Em
Kocsira ládám, hegyibe párnám, magam is felülök,
Am                G                  C        Em
Jaj, apám, anyám, kedves szülődajkám de "&amp;"hamar elvisznek.
Em              D                G           Em
Huncut a gazda, nem néz a napra, csak a szép asszonyra,
Am               G                  C         Em
Huncut a vendég, mert mindig innék, ha vóna', ha vóna'.")</f>
        <v> Em            D                G       Em
Érik a szőlő, hajlik a vessző, bodor a levele.
Am                G               C          Em
Két szegénylegény szántani menne, de nincsen kenyere.
Em              D               G      Em
Van vereshagyma a tarisznyába', keserű magába',
Am               G                 C        Em
Szolgalegénynek, hej, a szegénynek de kevés vacsora.
Em             D                G       Em
Zörög a kocsi, pattog a Jancsi, talán értem jönnek,
Am              G                 C        Em
Jaj, édesanyám, szerelmes dajkám, de hamar elvisznek.
Em             D               G        Em
Kocsira ládám, hegyibe párnám, magam is felülök,
Am                G                  C        Em
Jaj, apám, anyám, kedves szülődajkám de hamar elvisznek.
Em              D                G           Em
Huncut a gazda, nem néz a napra, csak a szép asszonyra,
Am               G                  C         Em
Huncut a vendég, mert mindig innék, ha vóna', ha vóna'.</v>
      </c>
      <c r="G33" s="27" t="str">
        <f>IFERROR(__xludf.DUMMYFUNCTION("""COMPUTED_VALUE"""),":)")</f>
        <v>:)</v>
      </c>
      <c r="H33" s="22">
        <f t="shared" ref="H33:I33" si="33">LEN(D33)</f>
        <v>43</v>
      </c>
      <c r="I33" s="22">
        <f t="shared" si="33"/>
        <v>43</v>
      </c>
      <c r="J33" s="12">
        <f t="shared" si="3"/>
        <v>1</v>
      </c>
      <c r="K33" s="12" t="str">
        <f>VLOOKUP(F33,Data!$A$2:$C$12,3,false)</f>
        <v>#N/A</v>
      </c>
      <c r="L33" s="12" t="str">
        <f>IF(G33,Data!$G$4,Data!$G$5)</f>
        <v>#VALUE!</v>
      </c>
      <c r="M33" s="22" t="str">
        <f>VLOOKUP(F33,Data!$A$2:$E$12,4,false)</f>
        <v>#N/A</v>
      </c>
      <c r="N33" s="22" t="str">
        <f>VLOOKUP(F33,Data!$A$2:$E$12,5,false)</f>
        <v>#N/A</v>
      </c>
    </row>
    <row r="34" ht="15.75" hidden="1" customHeight="1">
      <c r="A34" s="27" t="str">
        <f>IFERROR(__xludf.DUMMYFUNCTION("""COMPUTED_VALUE"""),"N06")</f>
        <v>N06</v>
      </c>
      <c r="B34" s="27" t="str">
        <f>IFERROR(__xludf.DUMMYFUNCTION("""COMPUTED_VALUE"""),"Hej, Vargáné káposztát főz")</f>
        <v>Hej, Vargáné káposztát főz</v>
      </c>
      <c r="C34" s="27"/>
      <c r="D34" s="28" t="str">
        <f>IFERROR(__xludf.DUMMYFUNCTION("""COMPUTED_VALUE"""),"https://www.youtube.com/watch?v=1_FHTSlAyZc")</f>
        <v>https://www.youtube.com/watch?v=1_FHTSlAyZc</v>
      </c>
      <c r="E34" s="28" t="str">
        <f>IFERROR(__xludf.DUMMYFUNCTION("""COMPUTED_VALUE"""),"https://www.youtube.com/watch?v=n6i7x6VXd5w")</f>
        <v>https://www.youtube.com/watch?v=n6i7x6VXd5w</v>
      </c>
      <c r="F34" s="27" t="str">
        <f>IFERROR(__xludf.DUMMYFUNCTION("""COMPUTED_VALUE"""),"Am           Am 
Hej, Vargáné káposztát főz,
G          Am
kontya alá ütött a gőz.
C            E
Hányja, veti fakalánját,
Am         E      Am
kinek adja Zsuzsa lányát?
Am           Am
Nem adja azt más egyébnek,
G           Am
Kara István őkelmének.
C "&amp;"          E
Még akkor neki ígérte,
Am          E      Am
mikor bölcsőben rengette.
Am           Am
Nem ettem én ma egyebet,
G               Am
csak egy köcsög aludttejet.
C               E
Azt is csak úgy kalán nélkül,
Am         Em     Am
megélek én a "&amp;"lány nélkül.")</f>
        <v>Am           Am 
Hej, Vargáné káposztát főz,
G          Am
kontya alá ütött a gőz.
C            E
Hányja, veti fakalánját,
Am         E      Am
kinek adja Zsuzsa lányát?
Am           Am
Nem adja azt más egyébnek,
G           Am
Kara István őkelmének.
C           E
Még akkor neki ígérte,
Am          E      Am
mikor bölcsőben rengette.
Am           Am
Nem ettem én ma egyebet,
G               Am
csak egy köcsög aludttejet.
C               E
Azt is csak úgy kalán nélkül,
Am         Em     Am
megélek én a lány nélkül.</v>
      </c>
      <c r="G34" s="27" t="str">
        <f>IFERROR(__xludf.DUMMYFUNCTION("""COMPUTED_VALUE"""),":)")</f>
        <v>:)</v>
      </c>
      <c r="H34" s="22">
        <f t="shared" ref="H34:I34" si="34">LEN(D34)</f>
        <v>43</v>
      </c>
      <c r="I34" s="22">
        <f t="shared" si="34"/>
        <v>43</v>
      </c>
      <c r="J34" s="12">
        <f t="shared" si="3"/>
        <v>1</v>
      </c>
      <c r="K34" s="12" t="str">
        <f>VLOOKUP(F34,Data!$A$2:$C$12,3,false)</f>
        <v>#N/A</v>
      </c>
      <c r="L34" s="12" t="str">
        <f>IF(G34,Data!$G$4,Data!$G$5)</f>
        <v>#VALUE!</v>
      </c>
      <c r="M34" s="22" t="str">
        <f>VLOOKUP(F34,Data!$A$2:$E$12,4,false)</f>
        <v>#N/A</v>
      </c>
      <c r="N34" s="22" t="str">
        <f>VLOOKUP(F34,Data!$A$2:$E$12,5,false)</f>
        <v>#N/A</v>
      </c>
    </row>
    <row r="35" ht="15.75" hidden="1" customHeight="1">
      <c r="A35" s="27" t="str">
        <f>IFERROR(__xludf.DUMMYFUNCTION("""COMPUTED_VALUE"""),"N07")</f>
        <v>N07</v>
      </c>
      <c r="B35" s="27" t="str">
        <f>IFERROR(__xludf.DUMMYFUNCTION("""COMPUTED_VALUE"""),"Hol jártál az éjjel, cinegemadár")</f>
        <v>Hol jártál az éjjel, cinegemadár</v>
      </c>
      <c r="C35" s="27"/>
      <c r="D35" s="28" t="str">
        <f>IFERROR(__xludf.DUMMYFUNCTION("""COMPUTED_VALUE"""),"https://www.youtube.com/watch?v=zFMBq-kjtco")</f>
        <v>https://www.youtube.com/watch?v=zFMBq-kjtco</v>
      </c>
      <c r="E35" s="28" t="str">
        <f>IFERROR(__xludf.DUMMYFUNCTION("""COMPUTED_VALUE"""),"https://www.youtube.com/watch?v=OB11pWRvpvM")</f>
        <v>https://www.youtube.com/watch?v=OB11pWRvpvM</v>
      </c>
      <c r="F35" s="27" t="str">
        <f>IFERROR(__xludf.DUMMYFUNCTION("""COMPUTED_VALUE"""),"Am                   G
Hol jártál az éjjel, cinegemadár?
Am                 D          Am
Ablakidnál háltam, kedves violám.
Am                       G        Am
Mért nem jöttél beljebb, cinegemadár?
D                  G          Am
Féltem az uradtól, kedv"&amp;"es violám.
Am                    G
Nincs itthon az uram, cinegemadár,
Am             D          Am
Laskai erdőben hidakat csinál.
Am               G         Am
Jó lovai vannak, hamar hazaér,
D                      G            Am
Baj lesz neked rózsám, "&amp;"hogyha nálam ér?
Am                    G
Nincs itthon az uram, cinegemadár,
Am             D           Am
Laskai erdőben hidakat csinál.
Am                  G           Am
Rossz lovai vannak, nem ér ma haza,
D                   G         Am
Mulathatunk "&amp;"rózsám, egész éccaka.")</f>
        <v>Am                   G
Hol jártál az éjjel, cinegemadár?
Am                 D          Am
Ablakidnál háltam, kedves violám.
Am                       G        Am
Mért nem jöttél beljebb, cinegemadár?
D                  G          Am
Féltem az uradtól, kedves violám.
Am                    G
Nincs itthon az uram, cinegemadár,
Am             D          Am
Laskai erdőben hidakat csinál.
Am               G         Am
Jó lovai vannak, hamar hazaér,
D                      G            Am
Baj lesz neked rózsám, hogyha nálam ér?
Am                    G
Nincs itthon az uram, cinegemadár,
Am             D           Am
Laskai erdőben hidakat csinál.
Am                  G           Am
Rossz lovai vannak, nem ér ma haza,
D                   G         Am
Mulathatunk rózsám, egész éccaka.</v>
      </c>
      <c r="G35" s="27" t="str">
        <f>IFERROR(__xludf.DUMMYFUNCTION("""COMPUTED_VALUE"""),":)")</f>
        <v>:)</v>
      </c>
      <c r="H35" s="22">
        <f t="shared" ref="H35:I35" si="35">LEN(D35)</f>
        <v>43</v>
      </c>
      <c r="I35" s="22">
        <f t="shared" si="35"/>
        <v>43</v>
      </c>
      <c r="J35" s="12">
        <f t="shared" si="3"/>
        <v>1</v>
      </c>
      <c r="K35" s="12" t="str">
        <f>VLOOKUP(F35,Data!$A$2:$C$12,3,false)</f>
        <v>#N/A</v>
      </c>
      <c r="L35" s="12" t="str">
        <f>IF(G35,Data!$G$4,Data!$G$5)</f>
        <v>#VALUE!</v>
      </c>
      <c r="M35" s="22" t="str">
        <f>VLOOKUP(F35,Data!$A$2:$E$12,4,false)</f>
        <v>#N/A</v>
      </c>
      <c r="N35" s="22" t="str">
        <f>VLOOKUP(F35,Data!$A$2:$E$12,5,false)</f>
        <v>#N/A</v>
      </c>
    </row>
    <row r="36" ht="15.75" hidden="1" customHeight="1">
      <c r="A36" s="27" t="str">
        <f>IFERROR(__xludf.DUMMYFUNCTION("""COMPUTED_VALUE"""),"N08")</f>
        <v>N08</v>
      </c>
      <c r="B36" s="27" t="str">
        <f>IFERROR(__xludf.DUMMYFUNCTION("""COMPUTED_VALUE"""),"Hull a szilva a fáról")</f>
        <v>Hull a szilva a fáról</v>
      </c>
      <c r="C36" s="27"/>
      <c r="D36" s="28" t="str">
        <f>IFERROR(__xludf.DUMMYFUNCTION("""COMPUTED_VALUE"""),"https://www.youtube.com/watch?v=O-YSzVszlrc")</f>
        <v>https://www.youtube.com/watch?v=O-YSzVszlrc</v>
      </c>
      <c r="E36" s="28" t="str">
        <f>IFERROR(__xludf.DUMMYFUNCTION("""COMPUTED_VALUE"""),"https://www.youtube.com/watch?v=rDqG1BI56wo")</f>
        <v>https://www.youtube.com/watch?v=rDqG1BI56wo</v>
      </c>
      <c r="F36" s="27" t="str">
        <f>IFERROR(__xludf.DUMMYFUNCTION("""COMPUTED_VALUE"""),"Am
Hull a szilva a fáról,
G            E
most jövök a tanyáról,
G        C           E         Am
ej, haj, ruca, ruca, kukorica, derce.
Am
Egyik ága lehajlott,
G            E
az én rózsám elhagyott,
G        C           E         Am
ej, haj, ruca, ruca,"&amp;" kukorica, derce.
Am
Kis kalapom fekete,
G        E  
pávatola van benne,
G        C           E         Am
ej, haj, ruca, ruca, kukorica, derce.")</f>
        <v>Am
Hull a szilva a fáról,
G            E
most jövök a tanyáról,
G        C           E         Am
ej, haj, ruca, ruca, kukorica, derce.
Am
Egyik ága lehajlott,
G            E
az én rózsám elhagyott,
G        C           E         Am
ej, haj, ruca, ruca, kukorica, derce.
Am
Kis kalapom fekete,
G        E  
pávatola van benne,
G        C           E         Am
ej, haj, ruca, ruca, kukorica, derce.</v>
      </c>
      <c r="G36" s="27" t="str">
        <f>IFERROR(__xludf.DUMMYFUNCTION("""COMPUTED_VALUE"""),":)")</f>
        <v>:)</v>
      </c>
      <c r="H36" s="22">
        <f t="shared" ref="H36:I36" si="36">LEN(D36)</f>
        <v>43</v>
      </c>
      <c r="I36" s="22">
        <f t="shared" si="36"/>
        <v>43</v>
      </c>
      <c r="J36" s="12">
        <f t="shared" si="3"/>
        <v>1</v>
      </c>
      <c r="K36" s="12" t="str">
        <f>VLOOKUP(F36,Data!$A$2:$C$12,3,false)</f>
        <v>#N/A</v>
      </c>
      <c r="L36" s="12" t="str">
        <f>IF(G36,Data!$G$4,Data!$G$5)</f>
        <v>#VALUE!</v>
      </c>
      <c r="M36" s="22" t="str">
        <f>VLOOKUP(F36,Data!$A$2:$E$12,4,false)</f>
        <v>#N/A</v>
      </c>
      <c r="N36" s="22" t="str">
        <f>VLOOKUP(F36,Data!$A$2:$E$12,5,false)</f>
        <v>#N/A</v>
      </c>
    </row>
    <row r="37" ht="15.75" hidden="1" customHeight="1">
      <c r="A37" s="27" t="str">
        <f>IFERROR(__xludf.DUMMYFUNCTION("""COMPUTED_VALUE"""),"N09")</f>
        <v>N09</v>
      </c>
      <c r="B37" s="27" t="str">
        <f>IFERROR(__xludf.DUMMYFUNCTION("""COMPUTED_VALUE"""),"Láttál- e már valaha")</f>
        <v>Láttál- e már valaha</v>
      </c>
      <c r="C37" s="27"/>
      <c r="D37" s="28" t="str">
        <f>IFERROR(__xludf.DUMMYFUNCTION("""COMPUTED_VALUE"""),"https://www.youtube.com/watch?v=E4Pyrno1uX8&amp;list=RDE4Pyrno1uX8&amp;start_radio=1")</f>
        <v>https://www.youtube.com/watch?v=E4Pyrno1uX8&amp;list=RDE4Pyrno1uX8&amp;start_radio=1</v>
      </c>
      <c r="E37" s="28" t="str">
        <f>IFERROR(__xludf.DUMMYFUNCTION("""COMPUTED_VALUE"""),"https://www.youtube.com/watch?v=E4Pyrno1uX8")</f>
        <v>https://www.youtube.com/watch?v=E4Pyrno1uX8</v>
      </c>
      <c r="F37" s="27" t="str">
        <f>IFERROR(__xludf.DUMMYFUNCTION("""COMPUTED_VALUE"""),"C
Láttál- e már valaha
C           G
csipkebokor rózsát,
C           G
csipkebokor rózsa közt
C        G    C
két szál majorannát?
C
Egyik szál majoránna
C           G
Virág Erzsi lenne,
C          G
Másik szál majoránna
C    G     C
Váci Gábor lenne.")</f>
        <v>C
Láttál- e már valaha
C           G
csipkebokor rózsát,
C           G
csipkebokor rózsa közt
C        G    C
két szál majorannát?
C
Egyik szál majoránna
C           G
Virág Erzsi lenne,
C          G
Másik szál majoránna
C    G     C
Váci Gábor lenne.</v>
      </c>
      <c r="G37" s="27" t="str">
        <f>IFERROR(__xludf.DUMMYFUNCTION("""COMPUTED_VALUE"""),":)")</f>
        <v>:)</v>
      </c>
      <c r="H37" s="22">
        <f t="shared" ref="H37:I37" si="37">LEN(D37)</f>
        <v>76</v>
      </c>
      <c r="I37" s="22">
        <f t="shared" si="37"/>
        <v>43</v>
      </c>
      <c r="J37" s="12">
        <f t="shared" si="3"/>
        <v>1</v>
      </c>
      <c r="K37" s="12" t="str">
        <f>VLOOKUP(F37,Data!$A$2:$C$12,3,false)</f>
        <v>#N/A</v>
      </c>
      <c r="L37" s="12" t="str">
        <f>IF(G37,Data!$G$4,Data!$G$5)</f>
        <v>#VALUE!</v>
      </c>
      <c r="M37" s="22" t="str">
        <f>VLOOKUP(F37,Data!$A$2:$E$12,4,false)</f>
        <v>#N/A</v>
      </c>
      <c r="N37" s="22" t="str">
        <f>VLOOKUP(F37,Data!$A$2:$E$12,5,false)</f>
        <v>#N/A</v>
      </c>
    </row>
    <row r="38" ht="15.75" hidden="1" customHeight="1">
      <c r="A38" s="27" t="str">
        <f>IFERROR(__xludf.DUMMYFUNCTION("""COMPUTED_VALUE"""),"N10")</f>
        <v>N10</v>
      </c>
      <c r="B38" s="27" t="str">
        <f>IFERROR(__xludf.DUMMYFUNCTION("""COMPUTED_VALUE"""),"Tavaszi szél vizet áraszt")</f>
        <v>Tavaszi szél vizet áraszt</v>
      </c>
      <c r="C38" s="27"/>
      <c r="D38" s="28" t="str">
        <f>IFERROR(__xludf.DUMMYFUNCTION("""COMPUTED_VALUE"""),"https://www.youtube.com/watch?v=dCB66y5haBU")</f>
        <v>https://www.youtube.com/watch?v=dCB66y5haBU</v>
      </c>
      <c r="E38" s="28" t="str">
        <f>IFERROR(__xludf.DUMMYFUNCTION("""COMPUTED_VALUE"""),"https://www.youtube.com/watch?v=dCB66y5haBU")</f>
        <v>https://www.youtube.com/watch?v=dCB66y5haBU</v>
      </c>
      <c r="F38" s="27" t="str">
        <f>IFERROR(__xludf.DUMMYFUNCTION("""COMPUTED_VALUE"""),"C            G     C
Tavaszi szél vizet áraszt,
C    G   C     G
virágom, virágom.
C            G      Am
Minden madár társat választ,
Dm  E    A
virágom, virágom.
C            G   C
Hát én immár kit válasszak,
C    G   C     G
virágom, virág"&amp;"om.
C           G  Am
Te engemet, én tégedet,
Dm  E    Am
virágom, virágom.
C          G   C
Zöld pántlika, könnyű gúnya,
C    G   C     G
Virágom, virágom,
C           G   Am
Mert azt a szél könnyen fújja,
Dm  E    Am
Virágom, virágom.
"&amp;"
C           G     C
De a fátyol nehéz ruha,
C    G   C     G
Virágom, virágom,
C           G  Am
Mert azt a bú leszaggatja,
Dm  E    Am
Virágom, virágom.")</f>
        <v>C            G     C
Tavaszi szél vizet áraszt,
C    G   C     G
virágom, virágom.
C            G      Am
Minden madár társat választ,
Dm  E    A
virágom, virágom.
C            G   C
Hát én immár kit válasszak,
C    G   C     G
virágom, virágom.
C           G  Am
Te engemet, én tégedet,
Dm  E    Am
virágom, virágom.
C          G   C
Zöld pántlika, könnyű gúnya,
C    G   C     G
Virágom, virágom,
C           G   Am
Mert azt a szél könnyen fújja,
Dm  E    Am
Virágom, virágom.
C           G     C
De a fátyol nehéz ruha,
C    G   C     G
Virágom, virágom,
C           G  Am
Mert azt a bú leszaggatja,
Dm  E    Am
Virágom, virágom.</v>
      </c>
      <c r="G38" s="27" t="str">
        <f>IFERROR(__xludf.DUMMYFUNCTION("""COMPUTED_VALUE"""),":)")</f>
        <v>:)</v>
      </c>
      <c r="H38" s="22">
        <f t="shared" ref="H38:I38" si="38">LEN(D38)</f>
        <v>43</v>
      </c>
      <c r="I38" s="22">
        <f t="shared" si="38"/>
        <v>43</v>
      </c>
      <c r="J38" s="12">
        <f t="shared" si="3"/>
        <v>1</v>
      </c>
      <c r="K38" s="12" t="str">
        <f>VLOOKUP(F38,Data!$A$2:$C$12,3,false)</f>
        <v>#N/A</v>
      </c>
      <c r="L38" s="12" t="str">
        <f>IF(G38,Data!$G$4,Data!$G$5)</f>
        <v>#VALUE!</v>
      </c>
      <c r="M38" s="22" t="str">
        <f>VLOOKUP(F38,Data!$A$2:$E$12,4,false)</f>
        <v>#N/A</v>
      </c>
      <c r="N38" s="22" t="str">
        <f>VLOOKUP(F38,Data!$A$2:$E$12,5,false)</f>
        <v>#N/A</v>
      </c>
    </row>
    <row r="39" ht="15.75" hidden="1" customHeight="1">
      <c r="A39" s="27" t="str">
        <f>IFERROR(__xludf.DUMMYFUNCTION("""COMPUTED_VALUE"""),"S01")</f>
        <v>S01</v>
      </c>
      <c r="B39" s="27" t="str">
        <f>IFERROR(__xludf.DUMMYFUNCTION("""COMPUTED_VALUE"""),"Hé haver!")</f>
        <v>Hé haver!</v>
      </c>
      <c r="C39" s="27"/>
      <c r="D39" s="27"/>
      <c r="E39" s="27" t="str">
        <f>IFERROR(__xludf.DUMMYFUNCTION("""COMPUTED_VALUE"""),"-")</f>
        <v>-</v>
      </c>
      <c r="F39" s="27" t="str">
        <f>IFERROR(__xludf.DUMMYFUNCTION("""COMPUTED_VALUE"""),"Hé, haver! Ha nem zavar!
Most megszólal, a Somer Dal
Hogy miről szól? Azt nem tudom
Csak az a fő! Hogy dúdolom.
Élesebb legyél a késnél, harcosabb a szenvedésnél
Mert az egész Világ tudja, hogy a Somernál nincs jobb, jobb, jobb!!!
Haso-haso-so, Hasomer Ha"&amp;"acair. Para haso-so, Hasomer Hacair
Egyre megy, honnan nézed,
a Somer, s meg o meg m meg e és még r,
a Somer nagyon klassz, a Somer a legjobb,
a chanichok megőrjítik a madrichot.
Ez ám a Ken, sőt mi több a Somer a legmenőbb, Soooooooooomer!!!!!")</f>
        <v>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v>
      </c>
      <c r="G39" s="27" t="str">
        <f>IFERROR(__xludf.DUMMYFUNCTION("""COMPUTED_VALUE"""),":)")</f>
        <v>:)</v>
      </c>
      <c r="H39" s="22">
        <f t="shared" ref="H39:I39" si="39">LEN(D39)</f>
        <v>0</v>
      </c>
      <c r="I39" s="22">
        <f t="shared" si="39"/>
        <v>1</v>
      </c>
      <c r="J39" s="12">
        <f t="shared" si="3"/>
        <v>0</v>
      </c>
      <c r="K39" s="12" t="str">
        <f>VLOOKUP(F39,Data!$A$2:$C$12,3,false)</f>
        <v>#N/A</v>
      </c>
      <c r="L39" s="12" t="str">
        <f>IF(G39,Data!$G$4,Data!$G$5)</f>
        <v>#VALUE!</v>
      </c>
      <c r="M39" s="22" t="str">
        <f>VLOOKUP(F39,Data!$A$2:$E$12,4,false)</f>
        <v>#N/A</v>
      </c>
      <c r="N39" s="22" t="str">
        <f>VLOOKUP(F39,Data!$A$2:$E$12,5,false)</f>
        <v>#N/A</v>
      </c>
    </row>
    <row r="40" ht="15.75" hidden="1" customHeight="1">
      <c r="A40" s="27" t="str">
        <f>IFERROR(__xludf.DUMMYFUNCTION("""COMPUTED_VALUE"""),"S02")</f>
        <v>S02</v>
      </c>
      <c r="B40" s="27" t="str">
        <f>IFERROR(__xludf.DUMMYFUNCTION("""COMPUTED_VALUE"""),"Hine kulanu….")</f>
        <v>Hine kulanu….</v>
      </c>
      <c r="C40" s="27"/>
      <c r="D40" s="27"/>
      <c r="E40" s="27" t="str">
        <f>IFERROR(__xludf.DUMMYFUNCTION("""COMPUTED_VALUE"""),"-")</f>
        <v>-</v>
      </c>
      <c r="F40" s="27" t="str">
        <f>IFERROR(__xludf.DUMMYFUNCTION("""COMPUTED_VALUE"""),"Hine kulanu somrim, vesomrot!
Hine kulanu somrim, vesomrot!
Hine kulanu somrim, hine kulanu somrot
Hine kulanu sooomrim, vesomrot!
Hine kulanu chaverim, vechaverot!
Hine kulanu somrim, vesomrot!
Hine kulanu chaverim, hne kulanu chaverot
Hine kulanu chaav"&amp;"erim, vechaverot!
Hine kulanu chanichim, vechanichot 
Hine kulanu chanichim, vechanichot 
Hine kulanu chanichim, hine kulanu chanichot
Hine kulaanu chanichim, vechanichot!
Hine kulanu madrichim, vemadrichot 
Hine kulanu madrichim, vemadrichot 
Hine kula"&amp;"nu madrichim, hine kulanu madrichot
Hine kulanu madrichm, vemadrichot!!")</f>
        <v>Hine kulanu somrim, vesomrot!
Hine kulanu somrim, vesomrot!
Hine kulanu somrim, hine kulanu somrot
Hine kulanu sooomrim, vesomrot!
Hine kulanu chaverim, vechaverot!
Hine kulanu somrim, vesomrot!
Hine kulanu chaverim, hne kulanu chaverot
Hine kulanu chaaverim, vechaverot!
Hine kulanu chanichim, vechanichot 
Hine kulanu chanichim, vechanichot 
Hine kulanu chanichim, hine kulanu chanichot
Hine kulaanu chanichim, vechanichot!
Hine kulanu madrichim, vemadrichot 
Hine kulanu madrichim, vemadrichot 
Hine kulanu madrichim, hine kulanu madrichot
Hine kulanu madrichm, vemadrichot!!</v>
      </c>
      <c r="G40" s="27" t="str">
        <f>IFERROR(__xludf.DUMMYFUNCTION("""COMPUTED_VALUE"""),":)")</f>
        <v>:)</v>
      </c>
      <c r="H40" s="22">
        <f t="shared" ref="H40:I40" si="40">LEN(D40)</f>
        <v>0</v>
      </c>
      <c r="I40" s="22">
        <f t="shared" si="40"/>
        <v>1</v>
      </c>
      <c r="J40" s="12">
        <f t="shared" si="3"/>
        <v>0</v>
      </c>
      <c r="K40" s="12" t="str">
        <f>VLOOKUP(F40,Data!$A$2:$C$12,3,false)</f>
        <v>#N/A</v>
      </c>
      <c r="L40" s="12" t="str">
        <f>IF(G40,Data!$G$4,Data!$G$5)</f>
        <v>#VALUE!</v>
      </c>
      <c r="M40" s="22" t="str">
        <f>VLOOKUP(F40,Data!$A$2:$E$12,4,false)</f>
        <v>#N/A</v>
      </c>
      <c r="N40" s="22" t="str">
        <f>VLOOKUP(F40,Data!$A$2:$E$12,5,false)</f>
        <v>#N/A</v>
      </c>
    </row>
    <row r="41" ht="15.75" hidden="1" customHeight="1">
      <c r="A41" s="27" t="str">
        <f>IFERROR(__xludf.DUMMYFUNCTION("""COMPUTED_VALUE"""),"S03")</f>
        <v>S03</v>
      </c>
      <c r="B41" s="27" t="str">
        <f>IFERROR(__xludf.DUMMYFUNCTION("""COMPUTED_VALUE"""),"Minden fejre áll ")</f>
        <v>Minden fejre áll </v>
      </c>
      <c r="C41" s="27"/>
      <c r="D41" s="27"/>
      <c r="E41" s="28" t="str">
        <f>IFERROR(__xludf.DUMMYFUNCTION("""COMPUTED_VALUE"""),"https://www.youtube.com/watch?v=xpm9lit98mc")</f>
        <v>https://www.youtube.com/watch?v=xpm9lit98mc</v>
      </c>
      <c r="F41" s="27" t="str">
        <f>IFERROR(__xludf.DUMMYFUNCTION("""COMPUTED_VALUE"""),"G       A  
Minden fejre áll holnap  
Bm      D  
Ránk már csak madrich szólhat  
G          A          E  
Jól teszed, hogyha rá parázol  
             //  
Ez a Somer ___ Tábor  
G       A  
Mondtunk szépet és durvát  
Bm      D  
Menjünk máshová most "&amp;"már  
G                         F#  
De ha a Somer ________ megy, mi ott leszünk VELED!!!!  
G   A   E  
Minden fejre áll  
G   A   E  
[Refrén ismétlés 2x]
G       A  
Minden fejre áll holnap  
Bm      D  
Ránk már csak madrich szólhat  
G          A "&amp;"         E  
Jól teszed, hogyha rá parázol  
             //  
Ez a Somer ___ Tábor  
G       A  
Mondtunk szépet és durvát  
Bm      D  
Menjünk máshová most már  
G                         F#  
De ha a Somer ________ megy, mi ott leszünk VELED!!!!  
G"&amp;"   A   E  
Minden fejre áll  
G   A   E  
")</f>
        <v>G       A  
Minden fejre áll holnap  
Bm      D  
Ránk már csak madrich szólhat  
G          A          E  
Jól teszed, hogyha rá parázol  
             //  
Ez a Somer ___ Tábor  
G       A  
Mondtunk szépet és durvát  
Bm      D  
Menjünk máshová most már  
G                         F#  
De ha a Somer ________ megy, mi ott leszünk VELED!!!!  
G   A   E  
Minden fejre áll  
G   A   E  
[Refrén ismétlés 2x]
G       A  
Minden fejre áll holnap  
Bm      D  
Ránk már csak madrich szólhat  
G          A          E  
Jól teszed, hogyha rá parázol  
             //  
Ez a Somer ___ Tábor  
G       A  
Mondtunk szépet és durvát  
Bm      D  
Menjünk máshová most már  
G                         F#  
De ha a Somer ________ megy, mi ott leszünk VELED!!!!  
G   A   E  
Minden fejre áll  
G   A   E  
</v>
      </c>
      <c r="G41" s="27" t="str">
        <f>IFERROR(__xludf.DUMMYFUNCTION("""COMPUTED_VALUE"""),":)")</f>
        <v>:)</v>
      </c>
      <c r="H41" s="22">
        <f t="shared" ref="H41:I41" si="41">LEN(D41)</f>
        <v>0</v>
      </c>
      <c r="I41" s="22">
        <f t="shared" si="41"/>
        <v>43</v>
      </c>
      <c r="J41" s="12">
        <f t="shared" si="3"/>
        <v>0</v>
      </c>
      <c r="K41" s="12" t="str">
        <f>VLOOKUP(F41,Data!$A$2:$C$12,3,false)</f>
        <v>#N/A</v>
      </c>
      <c r="L41" s="12" t="str">
        <f>IF(G41,Data!$G$4,Data!$G$5)</f>
        <v>#VALUE!</v>
      </c>
      <c r="M41" s="22" t="str">
        <f>VLOOKUP(F41,Data!$A$2:$E$12,4,false)</f>
        <v>#N/A</v>
      </c>
      <c r="N41" s="22" t="str">
        <f>VLOOKUP(F41,Data!$A$2:$E$12,5,false)</f>
        <v>#N/A</v>
      </c>
    </row>
    <row r="42" ht="15.75" hidden="1" customHeight="1">
      <c r="A42" s="27" t="str">
        <f>IFERROR(__xludf.DUMMYFUNCTION("""COMPUTED_VALUE"""),"S04")</f>
        <v>S04</v>
      </c>
      <c r="B42" s="27" t="str">
        <f>IFERROR(__xludf.DUMMYFUNCTION("""COMPUTED_VALUE"""),"Cofi himnusz")</f>
        <v>Cofi himnusz</v>
      </c>
      <c r="C42" s="27"/>
      <c r="D42" s="27"/>
      <c r="E42" s="28" t="str">
        <f>IFERROR(__xludf.DUMMYFUNCTION("""COMPUTED_VALUE"""),"https://www.youtube.com/watch?v=m9LgCRp0B0Q")</f>
        <v>https://www.youtube.com/watch?v=m9LgCRp0B0Q</v>
      </c>
      <c r="F42" s="27" t="str">
        <f>IFERROR(__xludf.DUMMYFUNCTION("""COMPUTED_VALUE"""),"C                  C
Jóbarátok, utánam, szedjétek a lábatok
C             F          C       G      C
Fedezzünk fel együtt még egy-két titkos járatot. 
C                        C
Hangunkat majd elviszi a sűrű sötét erdő
C                F        C    G   "&amp;"    C
Cserkészek közt, jóbarát, csapatunk az első. 
F                               C      G
Együtt jöttünk, együtt megyünk, együtt kalandozva
F                           C            G
Egymás hangját jól ismerve, néha visszhangozva
F                   "&amp;"  C           G
Jóbarátnak gondjaival külön foglalkozva
F                     C       G     C
Mielőtt az egész erdő le lesz aszfaltozva. 
C
Nevetek veletek,
C
Itt önmagam lehetek,
C
Befogadnak maguk közé
C
Ezek a Someresek.
C                  C
Jóbará"&amp;"tok, utánam, hangosan szól ez a dal
C           F            C    G     C
Kalandunkba néhány dolog néha azért bezavar:
C                           C
Kicsi szúnyog, óriás darázs vagy a barna medve
C                F        C    G       C
Cserkészek közt, j"&amp;"óbarát, kinek nincs jókedve?
F                               C           G
Együtt jöttünk, együtt megyünk, együtt kalandozva
F                           C            G
Egymás hangját jól ismerve, néha visszhangozva
F                     C           G
Né"&amp;"ha messze kiabálva, s néha sóhajtozva
F
Mielőtt az egész erdő le lesz aszfaltozva.
C
Nevetek veletek,
C
Itt önmagam lehetek,
C
Befogadnak maguk közé
C
Ezek a Someresek.")</f>
        <v>C                  C
Jóbarátok, utánam, szedjétek a lábatok
C             F          C       G      C
Fedezzünk fel együtt még egy-két titkos járatot. 
C                        C
Hangunkat majd elviszi a sűrű sötét erdő
C                F        C    G       C
Cserkészek közt, jóbarát, csapatunk az első. 
F                               C      G
Együtt jöttünk, együtt megyünk, együtt kalandozva
F                           C            G
Egymás hangját jól ismerve, néha visszhangozva
F                     C           G
Jóbarátnak gondjaival külön foglalkozva
F                     C       G     C
Mielőtt az egész erdő le lesz aszfaltozva. 
C
Nevetek veletek,
C
Itt önmagam lehetek,
C
Befogadnak maguk közé
C
Ezek a Someresek.
C                  C
Jóbarátok, utánam, hangosan szól ez a dal
C           F            C    G     C
Kalandunkba néhány dolog néha azért bezavar:
C                           C
Kicsi szúnyog, óriás darázs vagy a barna medve
C                F        C    G       C
Cserkészek közt, jóbarát, kinek nincs jókedve?
F                               C           G
Együtt jöttünk, együtt megyünk, együtt kalandozva
F                           C            G
Egymás hangját jól ismerve, néha visszhangozva
F                     C           G
Néha messze kiabálva, s néha sóhajtozva
F
Mielőtt az egész erdő le lesz aszfaltozva.
C
Nevetek veletek,
C
Itt önmagam lehetek,
C
Befogadnak maguk közé
C
Ezek a Someresek.</v>
      </c>
      <c r="G42" s="27" t="str">
        <f>IFERROR(__xludf.DUMMYFUNCTION("""COMPUTED_VALUE"""),":)")</f>
        <v>:)</v>
      </c>
      <c r="H42" s="22">
        <f t="shared" ref="H42:I42" si="42">LEN(D42)</f>
        <v>0</v>
      </c>
      <c r="I42" s="22">
        <f t="shared" si="42"/>
        <v>43</v>
      </c>
      <c r="J42" s="12">
        <f t="shared" si="3"/>
        <v>0</v>
      </c>
      <c r="K42" s="12" t="str">
        <f>VLOOKUP(F42,Data!$A$2:$C$12,3,false)</f>
        <v>#N/A</v>
      </c>
      <c r="L42" s="12" t="str">
        <f>IF(G42,Data!$G$4,Data!$G$5)</f>
        <v>#VALUE!</v>
      </c>
      <c r="M42" s="22" t="str">
        <f>VLOOKUP(F42,Data!$A$2:$E$12,4,false)</f>
        <v>#N/A</v>
      </c>
      <c r="N42" s="22" t="str">
        <f>VLOOKUP(F42,Data!$A$2:$E$12,5,false)</f>
        <v>#N/A</v>
      </c>
    </row>
    <row r="43" ht="15.75" hidden="1" customHeight="1">
      <c r="A43" s="27" t="str">
        <f>IFERROR(__xludf.DUMMYFUNCTION("""COMPUTED_VALUE"""),"S05")</f>
        <v>S05</v>
      </c>
      <c r="B43" s="27" t="str">
        <f>IFERROR(__xludf.DUMMYFUNCTION("""COMPUTED_VALUE"""),"Cserkész Altató")</f>
        <v>Cserkész Altató</v>
      </c>
      <c r="C43" s="27"/>
      <c r="D43" s="27"/>
      <c r="E43" s="27" t="str">
        <f>IFERROR(__xludf.DUMMYFUNCTION("""COMPUTED_VALUE"""),"-")</f>
        <v>-</v>
      </c>
      <c r="F43" s="27" t="str">
        <f>IFERROR(__xludf.DUMMYFUNCTION("""COMPUTED_VALUE"""),"Em         D         C
Elrepül az idő, mint erdőbe a madár,
Em        D       Am
Hegedül a tücsök, úgyis hazatalál.
Em         D          C
Kinyitja a cserkész a sátor ajtaját,
Em         D         Am
Behunyja a szemét és csodás álmot lát.
Em        D  "&amp;"   Am       C
Álmában a medve énekel a bocsának
Em             D              Am           C
Máris megyünk, medve asszony, ha zavartuk, bocsánat.
Em        D
Álmát nem zavarom,
Am           C
Elfekszem az avaron
Em                 D           Am
És hagyom"&amp;", hogy az esti szellő arconsimogasson.
Em        D
Magamat betakarom,
Am         C
A szememet behunyom
Em      D           C      
Álomnak dzsungelébe lassan elutazom.
Em         D         C
Elrepül az idő, mint a szél a parázson
Em        D       Am
Gy"&amp;"ere velem aludni, kedves jóbarátom.
Em         D         C
Néma az erdő, néha halkan mormol
Em        D       Am
Cserkészek közt jó aludni, ha senki se horkol.
Em         D    Am             C
Álmában a madár szárnya meg se rebben,
Em              D    "&amp;"   Am          C
Hallgassunk hát együtt, oldódjunk a csendben.
Em        D
Álmod nem zavarom,
Am            C
Hiszen nem is akarom,
Em                 D           Am
Néha a szúnyogcsípést álmomban vakarom.
Em        D
Magamat betakarom,
Am              C
"&amp;"Fekszem egy földdarabon,
Em        D           C      
Magamat a nyugalommal jutalmazom.")</f>
        <v>Em         D         C
Elrepül az idő, mint erdőbe a madár,
Em        D       Am
Hegedül a tücsök, úgyis hazatalál.
Em         D          C
Kinyitja a cserkész a sátor ajtaját,
Em         D         Am
Behunyja a szemét és csodás álmot lát.
Em        D     Am       C
Álmában a medve énekel a bocsának
Em             D              Am           C
Máris megyünk, medve asszony, ha zavartuk, bocsánat.
Em        D
Álmát nem zavarom,
Am           C
Elfekszem az avaron
Em                 D           Am
És hagyom, hogy az esti szellő arconsimogasson.
Em        D
Magamat betakarom,
Am         C
A szememet behunyom
Em      D           C      
Álomnak dzsungelébe lassan elutazom.
Em         D         C
Elrepül az idő, mint a szél a parázson
Em        D       Am
Gyere velem aludni, kedves jóbarátom.
Em         D         C
Néma az erdő, néha halkan mormol
Em        D       Am
Cserkészek közt jó aludni, ha senki se horkol.
Em         D    Am             C
Álmában a madár szárnya meg se rebben,
Em              D       Am          C
Hallgassunk hát együtt, oldódjunk a csendben.
Em        D
Álmod nem zavarom,
Am            C
Hiszen nem is akarom,
Em                 D           Am
Néha a szúnyogcsípést álmomban vakarom.
Em        D
Magamat betakarom,
Am              C
Fekszem egy földdarabon,
Em        D           C      
Magamat a nyugalommal jutalmazom.</v>
      </c>
      <c r="G43" s="27" t="str">
        <f>IFERROR(__xludf.DUMMYFUNCTION("""COMPUTED_VALUE"""),":)")</f>
        <v>:)</v>
      </c>
      <c r="H43" s="22">
        <f t="shared" ref="H43:I43" si="43">LEN(D43)</f>
        <v>0</v>
      </c>
      <c r="I43" s="22">
        <f t="shared" si="43"/>
        <v>1</v>
      </c>
      <c r="J43" s="12">
        <f t="shared" si="3"/>
        <v>0</v>
      </c>
      <c r="K43" s="12" t="str">
        <f>VLOOKUP(F43,Data!$A$2:$C$12,3,false)</f>
        <v>#N/A</v>
      </c>
      <c r="L43" s="12" t="str">
        <f>IF(G43,Data!$G$4,Data!$G$5)</f>
        <v>#VALUE!</v>
      </c>
      <c r="M43" s="22" t="str">
        <f>VLOOKUP(F43,Data!$A$2:$E$12,4,false)</f>
        <v>#N/A</v>
      </c>
      <c r="N43" s="22" t="str">
        <f>VLOOKUP(F43,Data!$A$2:$E$12,5,false)</f>
        <v>#N/A</v>
      </c>
    </row>
    <row r="44" ht="15.75" hidden="1" customHeight="1">
      <c r="A44" s="27" t="str">
        <f>IFERROR(__xludf.DUMMYFUNCTION("""COMPUTED_VALUE"""),"S06")</f>
        <v>S06</v>
      </c>
      <c r="B44" s="27" t="str">
        <f>IFERROR(__xludf.DUMMYFUNCTION("""COMPUTED_VALUE"""),"Sir hápártizánim")</f>
        <v>Sir hápártizánim</v>
      </c>
      <c r="C44" s="27" t="str">
        <f>IFERROR(__xludf.DUMMYFUNCTION("""COMPUTED_VALUE"""),"שיר הפרטיזנים")</f>
        <v>שיר הפרטיזנים</v>
      </c>
      <c r="D44" s="28" t="str">
        <f>IFERROR(__xludf.DUMMYFUNCTION("""COMPUTED_VALUE"""),"https://www.youtube.com/watch?v=tCVfV_9V578")</f>
        <v>https://www.youtube.com/watch?v=tCVfV_9V578</v>
      </c>
      <c r="E44" s="27"/>
      <c r="F44" s="27" t="str">
        <f>IFERROR(__xludf.DUMMYFUNCTION("""COMPUTED_VALUE"""),"Dm          Gm          A
Ál ná tómmár: ""Hin-né dárki hááḥróná,
       Dm            Gm       Dm
Et or hájom hisztíru sméj háánáná!""
           Gm              Am      Gm        
||: Zé jóm nikszáfnu ló ód jáál vöjávó
     Dm        Gm           Dm
Umic"&amp;"ádénu ód járim: ""Ánáḥnu pó!"" :||
      Dm          Gm          A
Meerec hátámár ád járktéj köfórim
       Dm            Gm      Dm
Ánáḥnu pó bömákovot vöjiszurrím
         Gm              Am      Gm    
||: Ubááser tippát dáménu sám nigrá
     Dm     "&amp;"      Gm      Dm
Hálo jáánuv ód óz ruḥéjnu bigvurá. :||
      Dm          Gm          A
Ámud hásáḥár ál joménu ór jáhél.
       Dm            Gm       Dm
Im hászorer jáḥálóf tmólénu kémo cell.
           Gm      Am        Gm    
||: Áḥ im ḥálilá jáḥér l"&amp;"ávo háór
     Dm           Gm           Dm
Kémo szizmá jöhé hásír midór ledór. :||
      Dm          Gm          A
Ál ná tómmár: ""Hin-né dárki hááḥróná,
       Dm            Gm       Dm
Et or hájom hisztíru sméj háánáná!""
           Gm              Am"&amp;"      Gm        
||: Zé jóm nikszáfnu ló ód jáál vöjávó
     Dm        Gm           Dm
Umicádénu ód járim: ""Ánáḥnu pó!"" :||")</f>
        <v>Dm          Gm          A
Ál ná tómmár: "Hin-né dárki hááḥróná,
       Dm            Gm       Dm
Et or hájom hisztíru sméj háánáná!"
           Gm              Am      Gm        
||: Zé jóm nikszáfnu ló ód jáál vöjávó
     Dm        Gm           Dm
Umicádénu ód járim: "Ánáḥnu pó!" :||
      Dm          Gm          A
Meerec hátámár ád járktéj köfórim
       Dm            Gm      Dm
Ánáḥnu pó bömákovot vöjiszurrím
         Gm              Am      Gm    
||: Ubááser tippát dáménu sám nigrá
     Dm           Gm      Dm
Hálo jáánuv ód óz ruḥéjnu bigvurá. :||
      Dm          Gm          A
Ámud hásáḥár ál joménu ór jáhél.
       Dm            Gm       Dm
Im hászorer jáḥálóf tmólénu kémo cell.
           Gm      Am        Gm    
||: Áḥ im ḥálilá jáḥér lávo háór
     Dm           Gm           Dm
Kémo szizmá jöhé hásír midór ledór. :||
      Dm          Gm          A
Ál ná tómmár: "Hin-né dárki hááḥróná,
       Dm            Gm       Dm
Et or hájom hisztíru sméj háánáná!"
           Gm              Am      Gm        
||: Zé jóm nikszáfnu ló ód jáál vöjávó
     Dm        Gm           Dm
Umicádénu ód járim: "Ánáḥnu pó!" :||</v>
      </c>
      <c r="G44" s="27" t="str">
        <f>IFERROR(__xludf.DUMMYFUNCTION("""COMPUTED_VALUE"""),":)")</f>
        <v>:)</v>
      </c>
      <c r="H44" s="22">
        <f t="shared" ref="H44:I44" si="44">LEN(D44)</f>
        <v>43</v>
      </c>
      <c r="I44" s="22">
        <f t="shared" si="44"/>
        <v>0</v>
      </c>
      <c r="J44" s="12">
        <f t="shared" si="3"/>
        <v>1</v>
      </c>
      <c r="K44" s="12" t="str">
        <f>VLOOKUP(F44,Data!$A$2:$C$12,3,false)</f>
        <v>#N/A</v>
      </c>
      <c r="L44" s="12" t="str">
        <f>IF(G44,Data!$G$4,Data!$G$5)</f>
        <v>#VALUE!</v>
      </c>
      <c r="M44" s="22" t="str">
        <f>VLOOKUP(F44,Data!$A$2:$E$12,4,false)</f>
        <v>#N/A</v>
      </c>
      <c r="N44" s="22" t="str">
        <f>VLOOKUP(F44,Data!$A$2:$E$12,5,false)</f>
        <v>#N/A</v>
      </c>
    </row>
    <row r="45" ht="15.75" hidden="1" customHeight="1">
      <c r="A45" s="27" t="str">
        <f>IFERROR(__xludf.DUMMYFUNCTION("""COMPUTED_VALUE"""),"S07")</f>
        <v>S07</v>
      </c>
      <c r="B45" s="27" t="str">
        <f>IFERROR(__xludf.DUMMYFUNCTION("""COMPUTED_VALUE"""),"A partizánok dala")</f>
        <v>A partizánok dala</v>
      </c>
      <c r="C45" s="27"/>
      <c r="D45" s="28" t="str">
        <f>IFERROR(__xludf.DUMMYFUNCTION("""COMPUTED_VALUE"""),"https://www.youtube.com/watch?v=tCVfV_9V578")</f>
        <v>https://www.youtube.com/watch?v=tCVfV_9V578</v>
      </c>
      <c r="E45" s="27" t="str">
        <f>IFERROR(__xludf.DUMMYFUNCTION("""COMPUTED_VALUE"""),"-")</f>
        <v>-</v>
      </c>
      <c r="F45" s="27" t="str">
        <f>IFERROR(__xludf.DUMMYFUNCTION("""COMPUTED_VALUE"""),"Dm            Gm          Dm
Azt nem mondhatod, ez itt a végső út.
        Dm             Gm       Dm
Habár a borús lepeltől az ég is rút.
             Gm              Am          Gm
||: Kivárjuk azt, míg ránk ragyog a holnapunk.
      Dm          Gm     "&amp;"       Dm 
Zengő lépteink hallatja, itt vagyunk. :||
Kánaántól jeges csúcsig, vízen át,
Vonszoljuk a búnkat, sorsunk összbaját.
||: És ott ahol, a vércseppünk porba lezúg,
A szél a bátorságról hősi mesét súg. :||
Holnaptól minket a fény is elkísér,
Min"&amp;"den becstelennek fakulást ítél.
||: De ha a fény nem jő és végzetünk kemény,
E nóta hirdesse, hogy így is van remény. :||
Naplónk tintája nem ólom, hanem vér.
A történetben a lány sem egy csókot kér.
||: Énekünktől zúg az omló barikád,
Élteti a partizánj"&amp;"aink hadát. :||
Azt nem mondhatod, ez itt a végső út.
Habár a borús lepeltől az ég is rút.
||: Kivárjuk azt, míg ránk ragyog a holnapunk.
Zengő lépteink hallatja, itt vagyunk. :||""")</f>
        <v>Dm            Gm          Dm
Azt nem mondhatod, ez itt a végső út.
        Dm             Gm       Dm
Habár a borús lepeltől az ég is rút.
             Gm              Am          Gm
||: Kivárjuk azt, míg ránk ragyog a holnapunk.
      Dm          Gm            Dm 
Zengő lépteink hallatja, itt vagyunk. :||
Kánaántól jeges csúcsig, vízen át,
Vonszoljuk a búnkat, sorsunk összbaját.
||: És ott ahol, a vércseppünk porba lezúg,
A szél a bátorságról hősi mesét súg. :||
Holnaptól minket a fény is elkísér,
Minden becstelennek fakulást ítél.
||: De ha a fény nem jő és végzetünk kemény,
E nóta hirdesse, hogy így is van remény. :||
Naplónk tintája nem ólom, hanem vér.
A történetben a lány sem egy csókot kér.
||: Énekünktől zúg az omló barikád,
Élteti a partizánjaink hadát. :||
Azt nem mondhatod, ez itt a végső út.
Habár a borús lepeltől az ég is rút.
||: Kivárjuk azt, míg ránk ragyog a holnapunk.
Zengő lépteink hallatja, itt vagyunk. :||"</v>
      </c>
      <c r="G45" s="27" t="str">
        <f>IFERROR(__xludf.DUMMYFUNCTION("""COMPUTED_VALUE"""),":)")</f>
        <v>:)</v>
      </c>
      <c r="H45" s="22">
        <f t="shared" ref="H45:I45" si="45">LEN(D45)</f>
        <v>43</v>
      </c>
      <c r="I45" s="22">
        <f t="shared" si="45"/>
        <v>1</v>
      </c>
      <c r="J45" s="12">
        <f t="shared" si="3"/>
        <v>1</v>
      </c>
      <c r="K45" s="12" t="str">
        <f>VLOOKUP(F45,Data!$A$2:$C$12,3,false)</f>
        <v>#N/A</v>
      </c>
      <c r="L45" s="12" t="str">
        <f>IF(G45,Data!$G$4,Data!$G$5)</f>
        <v>#VALUE!</v>
      </c>
      <c r="M45" s="22" t="str">
        <f>VLOOKUP(F45,Data!$A$2:$E$12,4,false)</f>
        <v>#N/A</v>
      </c>
      <c r="N45" s="22" t="str">
        <f>VLOOKUP(F45,Data!$A$2:$E$12,5,false)</f>
        <v>#N/A</v>
      </c>
    </row>
    <row r="46" ht="15.75" customHeight="1">
      <c r="A46" s="27" t="str">
        <f>IFERROR(__xludf.DUMMYFUNCTION("""COMPUTED_VALUE"""),"T01")</f>
        <v>T01</v>
      </c>
      <c r="B46" s="27" t="str">
        <f>IFERROR(__xludf.DUMMYFUNCTION("""COMPUTED_VALUE"""),"Azt hittem érdemes")</f>
        <v>Azt hittem érdemes</v>
      </c>
      <c r="C46" s="27" t="str">
        <f>IFERROR(__xludf.DUMMYFUNCTION("""COMPUTED_VALUE"""),"(1/2)")</f>
        <v>(1/2)</v>
      </c>
      <c r="D46" s="28" t="str">
        <f>IFERROR(__xludf.DUMMYFUNCTION("""COMPUTED_VALUE"""),"https://www.youtube.com/watch?v=gV4j105Cztw")</f>
        <v>https://www.youtube.com/watch?v=gV4j105Cztw</v>
      </c>
      <c r="E46" s="27"/>
      <c r="F46" s="27" t="str">
        <f>IFERROR(__xludf.DUMMYFUNCTION("""COMPUTED_VALUE"""),"Am                 Em
Azt hittem érdemes meghalni csak azér’
Dm                         Am
Hogy egy dalt eljátsszak és hogyha a babér
 F                 Am
A fejemre kerül vagy a nagyobb nyakamba
Dm                     C             E7
Vagy hogyha még nag"&amp;"yobb hullahoppozgatva
 Am            Em
Sétáljak benne végig majd a főúton
Dm                Am
Az autók tülkölnek én meg csak hogy tudom
 F                  Am                   Dm
Rossz helyen sétálok de járdán nem férek el
           C               "&amp;"           E7
Mer’ az én koszorúm nagy helyet követel
 Am         Em
Magának és végül engem vesz úgy körül
 Dm                    Am
Hogy foglya-káplárja is leszek legbelül
 F                    Am
Fájó szívemnek csak az a kívánsága
 Dm                C"&amp;"              E7
Hogy ezt a vonulást amit én meglássa
 Am                 Em
Az anyám sóhajtson ez lett az én fiam
 Dm                  Am
Pedig nem hittük ezt amikor boldogan
 F                  Am
Otthon ültünk és vártuk már nagyon haza
 Dm           "&amp;"  C              E7
15 volt és még nem volt soha csaja
         Am  E7
Nem volt még
         Am  E7
Nem volt még
         Am  E7
Nem volt még
         Am  E7
Nem volt még")</f>
        <v>Am                 Em
Azt hittem érdemes meghalni csak azér’
Dm                         Am
Hogy egy dalt eljátsszak és hogyha a babér
 F                 Am
A fejemre kerül vagy a nagyobb nyakamba
Dm                     C             E7
Vagy hogyha még nagyobb hullahoppozgatva
 Am            Em
Sétáljak benne végig majd a főúton
Dm                Am
Az autók tülkölnek én meg csak hogy tudom
 F                  Am                   Dm
Rossz helyen sétálok de járdán nem férek el
           C                          E7
Mer’ az én koszorúm nagy helyet követel
 Am         Em
Magának és végül engem vesz úgy körül
 Dm                    Am
Hogy foglya-káplárja is leszek legbelül
 F                    Am
Fájó szívemnek csak az a kívánsága
 Dm                C              E7
Hogy ezt a vonulást amit én meglássa
 Am                 Em
Az anyám sóhajtson ez lett az én fiam
 Dm                  Am
Pedig nem hittük ezt amikor boldogan
 F                  Am
Otthon ültünk és vártuk már nagyon haza
 Dm             C              E7
15 volt és még nem volt soha csaja
         Am  E7
Nem volt még
         Am  E7
Nem volt még
         Am  E7
Nem volt még
         Am  E7
Nem volt még</v>
      </c>
      <c r="G46" s="27" t="str">
        <f>IFERROR(__xludf.DUMMYFUNCTION("""COMPUTED_VALUE"""),":)")</f>
        <v>:)</v>
      </c>
      <c r="H46" s="22">
        <f t="shared" ref="H46:I46" si="46">LEN(D46)</f>
        <v>43</v>
      </c>
      <c r="I46" s="22">
        <f t="shared" si="46"/>
        <v>0</v>
      </c>
      <c r="J46" s="12">
        <f t="shared" si="3"/>
        <v>1</v>
      </c>
      <c r="K46" s="12" t="str">
        <f>VLOOKUP(F46,Data!$A$2:$C$12,3,false)</f>
        <v>#N/A</v>
      </c>
      <c r="L46" s="12" t="str">
        <f>IF(G46,Data!$G$4,Data!$G$5)</f>
        <v>#VALUE!</v>
      </c>
      <c r="M46" s="22" t="str">
        <f>VLOOKUP(F46,Data!$A$2:$E$12,4,false)</f>
        <v>#N/A</v>
      </c>
      <c r="N46" s="22" t="str">
        <f>VLOOKUP(F46,Data!$A$2:$E$12,5,false)</f>
        <v>#N/A</v>
      </c>
    </row>
    <row r="47" ht="15.75" customHeight="1">
      <c r="A47" s="27" t="str">
        <f>IFERROR(__xludf.DUMMYFUNCTION("""COMPUTED_VALUE"""),"T01")</f>
        <v>T01</v>
      </c>
      <c r="B47" s="27" t="str">
        <f>IFERROR(__xludf.DUMMYFUNCTION("""COMPUTED_VALUE"""),"Azt hittem érdemes")</f>
        <v>Azt hittem érdemes</v>
      </c>
      <c r="C47" s="27" t="str">
        <f>IFERROR(__xludf.DUMMYFUNCTION("""COMPUTED_VALUE"""),"(2/2)")</f>
        <v>(2/2)</v>
      </c>
      <c r="D47" s="28" t="str">
        <f>IFERROR(__xludf.DUMMYFUNCTION("""COMPUTED_VALUE"""),"https://www.youtube.com/watch?v=gV4j105Cztw")</f>
        <v>https://www.youtube.com/watch?v=gV4j105Cztw</v>
      </c>
      <c r="E47" s="27"/>
      <c r="F47" s="27" t="str">
        <f>IFERROR(__xludf.DUMMYFUNCTION("""COMPUTED_VALUE"""),"Am                       Em
Vagy nem tudtunk legalább mi szülők róla
  Dm              Am
De hogy kirúgták hazajött azt mondta
 F                   Am
Bocs de a lejtőn le annyi már szentesnek
 Dm               C           E7
Gimnáziumnak meg szülői tervek"&amp;"nek
 Am                Em
Aztán most koszorú jó volt az a pofon
 Dm               Am
Apának mondja ezt anyu de én tudom
 F                    Am
Pofonból nem lett még koszorú úgy soha
Dm                 C           E7
Pofonból koszorú nem lett még soha
"&amp;"
 Am                 Em
Azt hittem érdemes meghalni csak ezér’
 Dm                     Am
Hogy egy dalt eljátsszak és hogyha belefér
 F                   Am
Színpadon halni meg nem is így csatába
 Dm                 C               E7
De hogy párnák közt"&amp;" bár mindenhogy hiába
 Am                 Em
Van ez a szar élet bár szebb is lehetne
  Dm                    Am
Ha nem volna kényszer hogy minden szar este
 F                       Am
Eljátsszam milyen szar nekem ez az élet
   Dm              C         "&amp;"     E7
Hogy örülj ha hozzáméred majd a tiédet
    Am E7
A tiéd
    Am E7
A tiéd
    Am E7
A tiéd
    Am E7
A tiéd
    Am E7
A tiéd
    Am E7
A tiéd
    Am E7
A tiéd
    Am E7
A tiéd
    Am E7
A tiéd
    Am E7
A tiéd
    Am E7
A tiéd")</f>
        <v>Am                       Em
Vagy nem tudtunk legalább mi szülők róla
  Dm              Am
De hogy kirúgták hazajött azt mondta
 F                   Am
Bocs de a lejtőn le annyi már szentesnek
 Dm               C           E7
Gimnáziumnak meg szülői terveknek
 Am                Em
Aztán most koszorú jó volt az a pofon
 Dm               Am
Apának mondja ezt anyu de én tudom
 F                    Am
Pofonból nem lett még koszorú úgy soha
Dm                 C           E7
Pofonból koszorú nem lett még soha
 Am                 Em
Azt hittem érdemes meghalni csak ezér’
 Dm                     Am
Hogy egy dalt eljátsszak és hogyha belefér
 F                   Am
Színpadon halni meg nem is így csatába
 Dm                 C               E7
De hogy párnák közt bár mindenhogy hiába
 Am                 Em
Van ez a szar élet bár szebb is lehetne
  Dm                    Am
Ha nem volna kényszer hogy minden szar este
 F                       Am
Eljátsszam milyen szar nekem ez az élet
   Dm              C              E7
Hogy örülj ha hozzáméred majd a tiédet
    Am E7
A tiéd
    Am E7
A tiéd
    Am E7
A tiéd
    Am E7
A tiéd
    Am E7
A tiéd
    Am E7
A tiéd
    Am E7
A tiéd
    Am E7
A tiéd
    Am E7
A tiéd
    Am E7
A tiéd
    Am E7
A tiéd</v>
      </c>
      <c r="G47" s="27" t="str">
        <f>IFERROR(__xludf.DUMMYFUNCTION("""COMPUTED_VALUE"""),":)")</f>
        <v>:)</v>
      </c>
      <c r="H47" s="22">
        <f t="shared" ref="H47:I47" si="47">LEN(D47)</f>
        <v>43</v>
      </c>
      <c r="I47" s="22">
        <f t="shared" si="47"/>
        <v>0</v>
      </c>
      <c r="J47" s="12">
        <f t="shared" si="3"/>
        <v>1</v>
      </c>
      <c r="K47" s="12" t="str">
        <f>VLOOKUP(F47,Data!$A$2:$C$12,3,false)</f>
        <v>#N/A</v>
      </c>
      <c r="L47" s="12" t="str">
        <f>IF(G47,Data!$G$4,Data!$G$5)</f>
        <v>#VALUE!</v>
      </c>
      <c r="M47" s="22" t="str">
        <f>VLOOKUP(F47,Data!$A$2:$E$12,4,false)</f>
        <v>#N/A</v>
      </c>
      <c r="N47" s="22" t="str">
        <f>VLOOKUP(F47,Data!$A$2:$E$12,5,false)</f>
        <v>#N/A</v>
      </c>
    </row>
    <row r="48" ht="15.75" hidden="1" customHeight="1">
      <c r="A48" s="27" t="str">
        <f>IFERROR(__xludf.DUMMYFUNCTION("""COMPUTED_VALUE"""),"T02")</f>
        <v>T02</v>
      </c>
      <c r="B48" s="27" t="str">
        <f>IFERROR(__xludf.DUMMYFUNCTION("""COMPUTED_VALUE"""),"8 óra munka")</f>
        <v>8 óra munka</v>
      </c>
      <c r="C48" s="27"/>
      <c r="D48" s="28" t="str">
        <f>IFERROR(__xludf.DUMMYFUNCTION("""COMPUTED_VALUE"""),"https://www.youtube.com/watch?v=b5TEg3WO7_Q")</f>
        <v>https://www.youtube.com/watch?v=b5TEg3WO7_Q</v>
      </c>
      <c r="E48" s="27"/>
      <c r="F48" s="27" t="str">
        <f>IFERROR(__xludf.DUMMYFUNCTION("""COMPUTED_VALUE"""),"A  A  E  E
A  A  E  E
   A            A
A munkának vége, kijössz a gyárból
   E         E
Egy vodkától erős vagy és bátor
     A             A
Egy részeg fazon a kezed után nyúl
 E                   E
Nem tudom miért, de jól belerúgsz
A               "&amp;" A
Mert elfogyott a türelmed már
      E              E
Pedig szabad a csók, szabad a tánc
A                  A
Száz éve Párizsban az volt a jó
  E            E
A kommün ezért kötelet adott
D            A            E              A
8 óra munka, 8 óra p"&amp;"ihenés, 8 óra szórakozás
D            A            F              A
8 óra munka, 8 óra pihenés, 8 óra szórakozás
  A          A 
A kocsmában, ott van a nagy élet
E                   E
Tompulnak az agyak, élesek a kések
A                A 
Sűrű a levegő "&amp;"az olcsó sör szagától
E                E  
Eleged van már e kibaszott világból
D            A            E              A
8 óra munka, 8 óra pihenés, 8 óra szórakozás
D            A            F              A
8 óra munka, 8 óra pihenés, 8 óra szórakozá"&amp;"s
   A            A
A munkának vége, kijössz a gyárból
   E         E
Egy vodkától erős vagy és bátor
     A             A
Egy részeg fazon a kezed után nyúl
 E                   E
Nem tudom miért, de jól belerúgsz
A         A 
Nézed, mi folyik itt
E "&amp;"            E 
Ami befolyik, az rögtön kifolyik
A                A 
A világos sörtől savanyú a szád
E                     E 
Nem igéri senki, hogy jobb élet vár rád
D            A            E              A
8 óra munka, 8 óra pihenés, 8 óra szórakozás
"&amp;"D            A            F              A
8 óra munka, 8 óra pihenés, 8 óra szórakozás")</f>
        <v>A  A  E  E
A  A  E  E
   A            A
A munkának vége, kijössz a gyárból
   E         E
Egy vodkától erős vagy és bátor
     A             A
Egy részeg fazon a kezed után nyúl
 E                   E
Nem tudom miért, de jól belerúgsz
A                A
Mert elfogyott a türelmed már
      E              E
Pedig szabad a csók, szabad a tánc
A                  A
Száz éve Párizsban az volt a jó
  E            E
A kommün ezért kötelet adott
D            A            E              A
8 óra munka, 8 óra pihenés, 8 óra szórakozás
D            A            F              A
8 óra munka, 8 óra pihenés, 8 óra szórakozás
  A          A 
A kocsmában, ott van a nagy élet
E                   E
Tompulnak az agyak, élesek a kések
A                A 
Sűrű a levegő az olcsó sör szagától
E                E  
Eleged van már e kibaszott világból
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c r="G48" s="27" t="str">
        <f>IFERROR(__xludf.DUMMYFUNCTION("""COMPUTED_VALUE"""),":)")</f>
        <v>:)</v>
      </c>
      <c r="H48" s="22">
        <f t="shared" ref="H48:I48" si="48">LEN(D48)</f>
        <v>43</v>
      </c>
      <c r="I48" s="22">
        <f t="shared" si="48"/>
        <v>0</v>
      </c>
      <c r="J48" s="12">
        <f t="shared" si="3"/>
        <v>1</v>
      </c>
      <c r="K48" s="12" t="str">
        <f>VLOOKUP(F48,Data!$A$2:$C$12,3,false)</f>
        <v>#N/A</v>
      </c>
      <c r="L48" s="12" t="str">
        <f>IF(G48,Data!$G$4,Data!$G$5)</f>
        <v>#VALUE!</v>
      </c>
      <c r="M48" s="22" t="str">
        <f>VLOOKUP(F48,Data!$A$2:$E$12,4,false)</f>
        <v>#N/A</v>
      </c>
      <c r="N48" s="22" t="str">
        <f>VLOOKUP(F48,Data!$A$2:$E$12,5,false)</f>
        <v>#N/A</v>
      </c>
    </row>
    <row r="49" ht="15.75" customHeight="1">
      <c r="A49" s="27" t="str">
        <f>IFERROR(__xludf.DUMMYFUNCTION("""COMPUTED_VALUE"""),"T03")</f>
        <v>T03</v>
      </c>
      <c r="B49" s="27" t="str">
        <f>IFERROR(__xludf.DUMMYFUNCTION("""COMPUTED_VALUE"""),"Adj helyet magad mellett")</f>
        <v>Adj helyet magad mellett</v>
      </c>
      <c r="C49" s="27"/>
      <c r="D49" s="28" t="str">
        <f>IFERROR(__xludf.DUMMYFUNCTION("""COMPUTED_VALUE"""),"https://www.youtube.com/watch?v=2gb3jC67Ss8")</f>
        <v>https://www.youtube.com/watch?v=2gb3jC67Ss8</v>
      </c>
      <c r="E49" s="28" t="str">
        <f>IFERROR(__xludf.DUMMYFUNCTION("""COMPUTED_VALUE"""),"https://www.youtube.com/watch?v=jkKYQ3yZ4us")</f>
        <v>https://www.youtube.com/watch?v=jkKYQ3yZ4us</v>
      </c>
      <c r="F49" s="27" t="str">
        <f>IFERROR(__xludf.DUMMYFUNCTION("""COMPUTED_VALUE"""),"Am D  Dm Am
C  G  E7 Am
Am                  D
Adj helyet magad mellett
 Dm                     Am
Az ablakhoz én is odaférjek
 C                       G
Meztelen válladhoz érjen a vállam
E7                Am
Engedd, hogy megkívánjam
C               G
"&amp;"Engedd, hogy érezzem,
       E7            Am
Hogy szabadabban lélegzem
      C                 G
És ha éhes vagyok és fáradt
      E7                Am
Magamfajta többet mit kívánhat
Am D  Dm Am
C  G  E7 Am
Am                     D
Mint a félelem a s"&amp;"zínpadon,
       Dm            Am
Ülök a közelben egy padon
C                 G
Úgy parancsolok magamnak,
    E7               Am
Még maradjak, megmaradjak
C                    G
Mint kínomban a színpadon,
      E7                   Am
Fejem a lábam köz"&amp;"t, ülök a nyakamon
C               G
Homokkal teli a szám
         E7            Am
Szép vagyok, mosolygok rám
Am D  Dm Am
C  G  E7 Am
Am                  D
Adj helyet magad mellett
 Dm                     Am
Az ablakhoz én is odaférjek
 C            "&amp;"           G
Meztelen válladhoz érjen a vállam
E7                Am
Engedd, hogy megkívánjam
C               G
Engedd, hogy érezzem,
       E7            Am
Hogy szabadabban lélegzem
      C                 G
És ha éhes vagyok és fáradt
      E7        "&amp;"        Am
Magamfajta többet mit kívánhat")</f>
        <v>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
Am D  Dm Am
C  G  E7 Am
Am                     D
Mint a félelem a színpadon,
       Dm            Am
Ülök a közelben egy padon
C                 G
Úgy parancsolok magamnak,
    E7               Am
Még maradjak, megmaradjak
C                    G
Mint kínomban a színpadon,
      E7                   Am
Fejem a lábam közt, ülök a nyakamon
C               G
Homokkal teli a szám
         E7            Am
Szép vagyok, mosolygok rám
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v>
      </c>
      <c r="G49" s="27" t="str">
        <f>IFERROR(__xludf.DUMMYFUNCTION("""COMPUTED_VALUE"""),":)")</f>
        <v>:)</v>
      </c>
      <c r="H49" s="22">
        <f t="shared" ref="H49:I49" si="49">LEN(D49)</f>
        <v>43</v>
      </c>
      <c r="I49" s="22">
        <f t="shared" si="49"/>
        <v>43</v>
      </c>
      <c r="J49" s="12">
        <f t="shared" si="3"/>
        <v>1</v>
      </c>
      <c r="K49" s="12" t="str">
        <f>VLOOKUP(F49,Data!$A$2:$C$12,3,false)</f>
        <v>#N/A</v>
      </c>
      <c r="L49" s="12" t="str">
        <f>IF(G49,Data!$G$4,Data!$G$5)</f>
        <v>#VALUE!</v>
      </c>
      <c r="M49" s="22" t="str">
        <f>VLOOKUP(F49,Data!$A$2:$E$12,4,false)</f>
        <v>#N/A</v>
      </c>
      <c r="N49" s="22" t="str">
        <f>VLOOKUP(F49,Data!$A$2:$E$12,5,false)</f>
        <v>#N/A</v>
      </c>
    </row>
    <row r="50" ht="15.75" hidden="1" customHeight="1">
      <c r="A50" s="27" t="str">
        <f>IFERROR(__xludf.DUMMYFUNCTION("""COMPUTED_VALUE"""),"T04")</f>
        <v>T04</v>
      </c>
      <c r="B50" s="27" t="str">
        <f>IFERROR(__xludf.DUMMYFUNCTION("""COMPUTED_VALUE"""),"Közeli helyeken ")</f>
        <v>Közeli helyeken </v>
      </c>
      <c r="C50" s="27"/>
      <c r="D50" s="28" t="str">
        <f>IFERROR(__xludf.DUMMYFUNCTION("""COMPUTED_VALUE"""),"https://www.youtube.com/watch?v=uZ8y1Dst8Is")</f>
        <v>https://www.youtube.com/watch?v=uZ8y1Dst8Is</v>
      </c>
      <c r="E50" s="28" t="str">
        <f>IFERROR(__xludf.DUMMYFUNCTION("""COMPUTED_VALUE"""),"https://www.youtube.com/watch?v=ZQaMSGPvXaQ")</f>
        <v>https://www.youtube.com/watch?v=ZQaMSGPvXaQ</v>
      </c>
      <c r="F50" s="27" t="str">
        <f>IFERROR(__xludf.DUMMYFUNCTION("""COMPUTED_VALUE"""),"Em  D  Am  Em
Em  D  Am  Em
Em      D         Am        Em
Közeli helyeken, dombokon, hegyeken,
C           D           Em  D    Em  D
Kibelezett kőbányák üregében.
Em      D         Am        Em
Közeli helyeken, dombokon, hegyeken,
C        D          "&amp;"     Em  D    Em  D
Most is visszhangzik a léptem.
C                 D
Itt ül az idő a nyakamon,
Am               Em
Kifogy az út a lábam alól.
C                   D
Akkor is megyek, ha nem akarok!
    Am             Em
Ha nem kísér senki utamon.
     "&amp;"  C              D
Arcom mossa eső és szárítja a szél.
   Am              Em
Az ember mindig jobbat remél.
 C                D
Porból lettem s porrá leszek,
  Am           Em
Félek, hogy a ködbe veszek.
Em  D  Am  Em
Em  D  Am  Em
Em      D         Am"&amp;"        Em
Közeli helyeken, dombokon, hegyeken,
C           D           Em  D    Em  D
Kibelezett kőbányák üregében.
Em      D         Am        Em
Közeli helyeken, dombokon, hegyeken,
C        D               Em  D    Em  D
Most is visszhangzik a léptem."&amp;"
C                 D
Itt ül az idő a nyakamon,
Am               Em
Kifogy az út a lábam alól.
C                   D
Akkor is megyek, ha nem akarok!
    Am             Em
Ha nem kísér senki utamon.
       C              D
Arcom mossa eső és szárítja a s"&amp;"zél.
   Am              Em
Az ember mindig jobbat remél.
 C                D
Porból lettem s porrá leszek,
  Am           Em
Félek, hogy a ködbe veszek.
Em  D  Am  Em
Em  D  Am  Em
C                 D
Itt ül az idő a nyakamon,
Am               Em
Kif"&amp;"ogy az út a lábam alól.
C                   D
Akkor is megyek, ha nem akarok!
    Am             Em
Ha nem kísér senki utamon.
       C              D
Arcom mossa eső és szárítja a szél.
   Am              Em
Az ember mindig jobbat remél.
 C              "&amp;"  D
Porból lettem s porrá leszek,
  Am           Em
Félek, hogy a ködbe veszek.")</f>
        <v>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v>
      </c>
      <c r="G50" s="27" t="str">
        <f>IFERROR(__xludf.DUMMYFUNCTION("""COMPUTED_VALUE"""),":)")</f>
        <v>:)</v>
      </c>
      <c r="H50" s="22">
        <f t="shared" ref="H50:I50" si="50">LEN(D50)</f>
        <v>43</v>
      </c>
      <c r="I50" s="22">
        <f t="shared" si="50"/>
        <v>43</v>
      </c>
      <c r="J50" s="12">
        <f t="shared" si="3"/>
        <v>1</v>
      </c>
      <c r="K50" s="12" t="str">
        <f>VLOOKUP(F50,Data!$A$2:$C$12,3,false)</f>
        <v>#N/A</v>
      </c>
      <c r="L50" s="12" t="str">
        <f>IF(G50,Data!$G$4,Data!$G$5)</f>
        <v>#VALUE!</v>
      </c>
      <c r="M50" s="22" t="str">
        <f>VLOOKUP(F50,Data!$A$2:$E$12,4,false)</f>
        <v>#N/A</v>
      </c>
      <c r="N50" s="22" t="str">
        <f>VLOOKUP(F50,Data!$A$2:$E$12,5,false)</f>
        <v>#N/A</v>
      </c>
    </row>
    <row r="51" ht="15.75" customHeight="1">
      <c r="A51" s="27" t="str">
        <f>IFERROR(__xludf.DUMMYFUNCTION("""COMPUTED_VALUE"""),"T05")</f>
        <v>T05</v>
      </c>
      <c r="B51" s="27" t="str">
        <f>IFERROR(__xludf.DUMMYFUNCTION("""COMPUTED_VALUE"""),"Csavargódal")</f>
        <v>Csavargódal</v>
      </c>
      <c r="C51" s="27"/>
      <c r="D51" s="28" t="str">
        <f>IFERROR(__xludf.DUMMYFUNCTION("""COMPUTED_VALUE"""),"https://www.youtube.com/watch?v=pgEPBpcRx0Y")</f>
        <v>https://www.youtube.com/watch?v=pgEPBpcRx0Y</v>
      </c>
      <c r="E51" s="28" t="str">
        <f>IFERROR(__xludf.DUMMYFUNCTION("""COMPUTED_VALUE"""),"https://www.youtube.com/watch?v=cnilNaXlmoM")</f>
        <v>https://www.youtube.com/watch?v=cnilNaXlmoM</v>
      </c>
      <c r="F51" s="27" t="str">
        <f>IFERROR(__xludf.DUMMYFUNCTION("""COMPUTED_VALUE"""),"G           C        D7            G
 Még nem tudom, hogy hol alszom ma éjjel,
G          C         D7              G
 A holnap még olyan szörnyen messze van,
G         C    H7             Em          C
 Az országút a lábam alatt és fölöttem az ég,
      "&amp;"G              D7          G
Ez a két dolog, amit tudok biztosan.
G           C        D7             G
Nem számít az, hogy hol ér a holnap reggel
G             C        D7            G
A városok jó ismerőseim
G         C       H7            Em     C
És"&amp;" mindig van egy jó barátom és néhány szerelmem
    G          D7      G
És egy-két dal gitárom húrjain
G          C       D7       G
A nagy folyók mind elérik a tengert
G         C     D7        G
Az álmaim velük futnak tovább
G          C      H7      "&amp;"       Em              C
Úgy szeretném, ha gyors lehetnék én is, mint a szél
      G             D7       G
És az otthonom lehetne a nagyvilág
G         C    D7          G
Egy napon majd megérkeznék hozzád
G            C       D7       G
Ha hét határ hú"&amp;"zódna is közöttünk
G                    H7              Em           C
Úgy fogadnál, mintha én lennék, akit sok-sok éve vársz
       G             D7          G
Milyen kár, hogy nem erre születtünk
G           C        D7            G
 Még nem tudom, ho"&amp;"gy hol alszom ma éjjel,
G          C         D7              G
 A holnap még olyan szörnyen messze van,
G         C    H7             Em          C
 Az országút a lábam alatt és fölöttem az ég,
      G              D7          G
Ez a két dolog, amit tudok"&amp;" biztosan.")</f>
        <v>G           C        D7            G
 Még nem tudom, hogy hol alszom ma éjjel,
G          C         D7              G
 A holnap még olyan szörnyen messze van,
G         C    H7             Em          C
 Az országút a lábam alatt és fölöttem az ég,
      G              D7          G
Ez a két dolog, amit tudok biztosan.
G           C        D7             G
Nem számít az, hogy hol ér a holnap reggel
G             C        D7            G
A városok jó ismerőseim
G         C       H7            Em     C
És mindig van egy jó barátom és néhány szerelmem
    G          D7      G
És egy-két dal gitárom húrjain
G          C       D7       G
A nagy folyók mind elérik a tengert
G         C     D7        G
Az álmaim velük futnak tovább
G          C      H7             Em              C
Úgy szeretném, ha gyors lehetnék én is, mint a szél
      G             D7       G
És az otthonom lehetne a nagyvilág
G         C    D7          G
Egy napon majd megérkeznék hozzád
G            C       D7       G
Ha hét határ húzódna is közöttünk
G                    H7              Em           C
Úgy fogadnál, mintha én lennék, akit sok-sok éve vársz
       G             D7          G
Milyen kár, hogy nem erre születtünk
G           C        D7            G
 Még nem tudom, hogy hol alszom ma éjjel,
G          C         D7              G
 A holnap még olyan szörnyen messze van,
G         C    H7             Em          C
 Az országút a lábam alatt és fölöttem az ég,
      G              D7          G
Ez a két dolog, amit tudok biztosan.</v>
      </c>
      <c r="G51" s="27" t="str">
        <f>IFERROR(__xludf.DUMMYFUNCTION("""COMPUTED_VALUE"""),":)")</f>
        <v>:)</v>
      </c>
      <c r="H51" s="22">
        <f t="shared" ref="H51:I51" si="51">LEN(D51)</f>
        <v>43</v>
      </c>
      <c r="I51" s="22">
        <f t="shared" si="51"/>
        <v>43</v>
      </c>
      <c r="J51" s="12">
        <f t="shared" si="3"/>
        <v>1</v>
      </c>
      <c r="K51" s="12" t="str">
        <f>VLOOKUP(F51,Data!$A$2:$C$12,3,false)</f>
        <v>#N/A</v>
      </c>
      <c r="L51" s="12" t="str">
        <f>IF(G51,Data!$G$4,Data!$G$5)</f>
        <v>#VALUE!</v>
      </c>
      <c r="M51" s="22" t="str">
        <f>VLOOKUP(F51,Data!$A$2:$E$12,4,false)</f>
        <v>#N/A</v>
      </c>
      <c r="N51" s="22" t="str">
        <f>VLOOKUP(F51,Data!$A$2:$E$12,5,false)</f>
        <v>#N/A</v>
      </c>
    </row>
    <row r="52" ht="15.75" hidden="1" customHeight="1">
      <c r="A52" s="27" t="str">
        <f>IFERROR(__xludf.DUMMYFUNCTION("""COMPUTED_VALUE"""),"T06")</f>
        <v>T06</v>
      </c>
      <c r="B52" s="27" t="str">
        <f>IFERROR(__xludf.DUMMYFUNCTION("""COMPUTED_VALUE"""),"Vigyázz magadra fiam")</f>
        <v>Vigyázz magadra fiam</v>
      </c>
      <c r="C52" s="27"/>
      <c r="D52" s="28" t="str">
        <f>IFERROR(__xludf.DUMMYFUNCTION("""COMPUTED_VALUE"""),"https://www.youtube.com/watch?v=WbKQn5wy3RI")</f>
        <v>https://www.youtube.com/watch?v=WbKQn5wy3RI</v>
      </c>
      <c r="E52" s="28" t="str">
        <f>IFERROR(__xludf.DUMMYFUNCTION("""COMPUTED_VALUE"""),"https://www.youtube.com/watch?v=cLZs2oC3MBE")</f>
        <v>https://www.youtube.com/watch?v=cLZs2oC3MBE</v>
      </c>
      <c r="F52" s="27" t="str">
        <f>IFERROR(__xludf.DUMMYFUNCTION("""COMPUTED_VALUE"""),"G C D7 G Em C D7 G G
      G          G                G  -  D      G
Tizennégy múltam éppen, vasárnap volt, azt hiszem
      C           C             A7            D
Apám bort töltött és sodort egy cigarettát nekem
       G            G              C"&amp;"          Am7
Leült mellém s azt mondta; Te most elmész, ki tudja
       D          D             D7        G  G
Mikor látunk majd újra, vigyázz magadra fiam
         C         D7            G  -  Em    G
Vigyázz jól mert a város hideg, büszke és irigy
"&amp;"       C          D              G   -    D      G
Eddig gond nélkül éltél, de már nem lesz mindig így
       C     D7           Em -  B7       G -
Ott a kollégiumban minden egész másképp van
Em       C           A7            D7            G G
Én csak az"&amp;"t kívánom, bármi lesz is ember légy, fiam
      G          G                G  -  D      G
Mikor eljött a nap, szintén egy vasárnap délután
      C           C             A7            D
Anyám könnyek közt adta rám az ünneplő ruhám
       G            "&amp;"G              C          Am7
Csirkét csomagolt az útra, apám bort töltött újra
       D          D             D7        G  G
Búcsuzóul azt mondta vigyázz magadra, fiam
         C         D7            G  -  Em    G
Vigyázz jól mert a város hideg, büsz"&amp;"ke és irígy
       C          D              G   -    D      G
Eddig gond nélkül éltél, de már nem lesz mindig így
       C         D7    G   -   B7      Em
Egész más ott az élet, egyedül hagynak téged
Em       C           A7            D7            G G
"&amp;"Én csak azt kívánom, bármi lesz is ember légy, fiam
         C         D7            G  -  Em    G
Vigyázz jól mert a város hideg, büszke és irígy
      C          D              G   -    D      G
Eddig gond nélkül éltél, de már nem lesz mindig így
    "&amp;"     C       D7                 B7         Em
Sokszor bántanak téged, hogy honnan jöttél, ne szégyeld
    C        A7            D7            G G
Én  kívánom, bármi lesz is ember légy, fiam
    C        A7            D7            G G
Én  kívánom, bárm"&amp;"i lesz is ember légy, fiam")</f>
        <v>G C D7 G Em C D7 G G
      G          G                G  -  D      G
Tizennégy múltam éppen, vasárnap volt, azt hiszem
      C           C             A7            D
Apám bort töltött és sodort egy cigarettát nekem
       G            G              C          Am7
Leült mellém s azt mondta; Te most elmész, ki tudja
       D          D             D7        G  G
Mikor látunk majd újra, vigyázz magadra fiam
         C         D7            G  -  Em    G
Vigyázz jól mert a város hideg, büszke és irigy
       C          D              G   -    D      G
Eddig gond nélkül éltél, de már nem lesz mindig így
       C     D7           Em -  B7       G -
Ott a kollégiumban minden egész másképp van
Em       C           A7            D7            G G
Én csak azt kívánom, bármi lesz is ember légy, fiam
      G          G                G  -  D      G
Mikor eljött a nap, szintén egy vasárnap délután
      C           C             A7            D
Anyám könnyek közt adta rám az ünneplő ruhám
       G            G              C          Am7
Csirkét csomagolt az útra, apám bort töltött újra
       D          D             D7        G  G
Búcsuzóul azt mondta vigyázz magadra, fiam
         C         D7            G  -  Em    G
Vigyázz jól mert a város hideg, büszke és irígy
       C          D              G   -    D      G
Eddig gond nélkül éltél, de már nem lesz mindig így
       C         D7    G   -   B7      Em
Egész más ott az élet, egyedül hagynak téged
Em       C           A7            D7            G G
Én csak azt kívánom, bármi lesz is ember légy, fiam
         C         D7            G  -  Em    G
Vigyázz jól mert a város hideg, büszke és irígy
      C          D              G   -    D      G
Eddig gond nélkül éltél, de már nem lesz mindig így
         C       D7                 B7         Em
Sokszor bántanak téged, hogy honnan jöttél, ne szégyeld
    C        A7            D7            G G
Én  kívánom, bármi lesz is ember légy, fiam
    C        A7            D7            G G
Én  kívánom, bármi lesz is ember légy, fiam</v>
      </c>
      <c r="G52" s="27" t="str">
        <f>IFERROR(__xludf.DUMMYFUNCTION("""COMPUTED_VALUE"""),":)")</f>
        <v>:)</v>
      </c>
      <c r="H52" s="22">
        <f t="shared" ref="H52:I52" si="52">LEN(D52)</f>
        <v>43</v>
      </c>
      <c r="I52" s="22">
        <f t="shared" si="52"/>
        <v>43</v>
      </c>
      <c r="J52" s="12">
        <f t="shared" si="3"/>
        <v>1</v>
      </c>
      <c r="K52" s="12" t="str">
        <f>VLOOKUP(F52,Data!$A$2:$C$12,3,false)</f>
        <v>#N/A</v>
      </c>
      <c r="L52" s="12" t="str">
        <f>IF(G52,Data!$G$4,Data!$G$5)</f>
        <v>#VALUE!</v>
      </c>
      <c r="M52" s="22" t="str">
        <f>VLOOKUP(F52,Data!$A$2:$E$12,4,false)</f>
        <v>#N/A</v>
      </c>
      <c r="N52" s="22" t="str">
        <f>VLOOKUP(F52,Data!$A$2:$E$12,5,false)</f>
        <v>#N/A</v>
      </c>
    </row>
    <row r="53" ht="15.75" hidden="1" customHeight="1">
      <c r="A53" s="27" t="str">
        <f>IFERROR(__xludf.DUMMYFUNCTION("""COMPUTED_VALUE"""),"T07")</f>
        <v>T07</v>
      </c>
      <c r="B53" s="27" t="str">
        <f>IFERROR(__xludf.DUMMYFUNCTION("""COMPUTED_VALUE"""),"Ha én rózsa volnék")</f>
        <v>Ha én rózsa volnék</v>
      </c>
      <c r="C53" s="27"/>
      <c r="D53" s="28" t="str">
        <f>IFERROR(__xludf.DUMMYFUNCTION("""COMPUTED_VALUE"""),"https://www.youtube.com/watch?v=nAw9q5vLiak")</f>
        <v>https://www.youtube.com/watch?v=nAw9q5vLiak</v>
      </c>
      <c r="E53" s="27"/>
      <c r="F53" s="27" t="str">
        <f>IFERROR(__xludf.DUMMYFUNCTION("""COMPUTED_VALUE"""),"Am Dm Am Dm
Am                   E                   Am
Ha én rózsa volnék, nem csak egyszer nyilnék
       C                G            C
Minden évben négyszer  virágba borulnék,
Am            Dm    G               C
Nyílnék a fiúnak, nyilnék én a lán"&amp;"ynak,
     Am         E          E7    Am
Az igaz szerelemnek és az elmúlásnak.
Am                   E               Am
Ha én kapu volnék, mindig nyitva állnék,
       C           G            C
Akárhonnan jönne, bárkit beengednék,
Am            Dm    "&amp;"G               C
Nem kérdezném tőle, hát téged ki küldött,
     Am         E          E7    Am
Akkor lennék boldog, ha mindenki eljött.
Am                   E               Am
Ha én ablak volnék, akkora nagy lennék,
         C            G           C"&amp;"
Hogy az egész világ láthatóvá váljék,
     Am        Dm      G     C
Megértő szemekkel átnéznének rajtam,
   Am         E          E7         Am
Akkor lennék boldog, ha mindent megmutattam.
Am                   E               Am
Ha én utca volnék, mi"&amp;"ndig tiszta lennék,
       C              G            C
Minden áldott éjjel fényben megfürödnék,
     Am         Dm      G        C
És ha egyszer rajtam lánckerék taposna,
     Am         E  E7    Am
Alattam a föld is sírva beomolna.
Am               "&amp;"    E             Am
Ha én zászló volnék, sohasem lobognék,
       C            G          C
Mindenféle szélnek haragosa lennék,
     Am         Dm          G    C
Akkor lennék boldog, ha kifeszítenének,
     Am         E          E7    Am
S nem lennék já"&amp;"téka mindenféle szélnek.")</f>
        <v>Am Dm Am Dm
Am                   E                   Am
Ha én rózsa volnék, nem csak egyszer nyilnék
       C                G            C
Minden évben négyszer  virágba borulnék,
Am            Dm    G               C
Nyílnék a fiúnak, nyilnék én a lánynak,
     Am         E          E7    Am
Az igaz szerelemnek és az elmúlásnak.
Am                   E               Am
Ha én kapu volnék, mindig nyitva állnék,
       C           G            C
Akárhonnan jönne, bárkit beengednék,
Am            Dm    G               C
Nem kérdezném tőle, hát téged ki küldött,
     Am         E          E7    Am
Akkor lennék boldog, ha mindenki eljött.
Am                   E               Am
Ha én ablak volnék, akkora nagy lennék,
         C            G           C
Hogy az egész világ láthatóvá váljék,
     Am        Dm      G     C
Megértő szemekkel átnéznének rajtam,
   Am         E          E7         Am
Akkor lennék boldog, ha mindent megmutattam.
Am                   E               Am
Ha én utca volnék, mindig tiszta lennék,
       C              G            C
Minden áldott éjjel fényben megfürödnék,
     Am         Dm      G        C
És ha egyszer rajtam lánckerék taposna,
     Am         E  E7    Am
Alattam a föld is sírva beomolna.
Am                   E             Am
Ha én zászló volnék, sohasem lobognék,
       C            G          C
Mindenféle szélnek haragosa lennék,
     Am         Dm          G    C
Akkor lennék boldog, ha kifeszítenének,
     Am         E          E7    Am
S nem lennék játéka mindenféle szélnek.</v>
      </c>
      <c r="G53" s="27" t="str">
        <f>IFERROR(__xludf.DUMMYFUNCTION("""COMPUTED_VALUE"""),":)")</f>
        <v>:)</v>
      </c>
      <c r="H53" s="22">
        <f t="shared" ref="H53:I53" si="53">LEN(D53)</f>
        <v>43</v>
      </c>
      <c r="I53" s="22">
        <f t="shared" si="53"/>
        <v>0</v>
      </c>
      <c r="J53" s="12">
        <f t="shared" si="3"/>
        <v>1</v>
      </c>
      <c r="K53" s="12" t="str">
        <f>VLOOKUP(F53,Data!$A$2:$C$12,3,false)</f>
        <v>#N/A</v>
      </c>
      <c r="L53" s="12" t="str">
        <f>IF(G53,Data!$G$4,Data!$G$5)</f>
        <v>#VALUE!</v>
      </c>
      <c r="M53" s="22" t="str">
        <f>VLOOKUP(F53,Data!$A$2:$E$12,4,false)</f>
        <v>#N/A</v>
      </c>
      <c r="N53" s="22" t="str">
        <f>VLOOKUP(F53,Data!$A$2:$E$12,5,false)</f>
        <v>#N/A</v>
      </c>
    </row>
    <row r="54" ht="15.75" customHeight="1">
      <c r="A54" s="27" t="str">
        <f>IFERROR(__xludf.DUMMYFUNCTION("""COMPUTED_VALUE"""),"T08")</f>
        <v>T08</v>
      </c>
      <c r="B54" s="27" t="str">
        <f>IFERROR(__xludf.DUMMYFUNCTION("""COMPUTED_VALUE"""),"Mit tehetnék érted ")</f>
        <v>Mit tehetnék érted </v>
      </c>
      <c r="C54" s="27"/>
      <c r="D54" s="28" t="str">
        <f>IFERROR(__xludf.DUMMYFUNCTION("""COMPUTED_VALUE"""),"https://www.youtube.com/watch?v=KkdWzfgclLk")</f>
        <v>https://www.youtube.com/watch?v=KkdWzfgclLk</v>
      </c>
      <c r="E54" s="28" t="str">
        <f>IFERROR(__xludf.DUMMYFUNCTION("""COMPUTED_VALUE"""),"https://www.youtube.com/watch?v=a9MUphJg09E")</f>
        <v>https://www.youtube.com/watch?v=a9MUphJg09E</v>
      </c>
      <c r="F54" s="27" t="str">
        <f>IFERROR(__xludf.DUMMYFUNCTION("""COMPUTED_VALUE"""),"Em            Am
Nem születtem varázslónak,
 D            G
csodát tenni nem tudok,
  C               G
S azt hiszem, már észrevetted,
  Am           B7
a jótündér sem én vagyok.
      Em         Am
De ha eltűnne az arcodról
     D            G
ez a sötét"&amp;" szomorúság,
 C           B7            Em
Úgy érezném, vannak még csodák.
     C           G
Hát mit tehetnék érted,
     D7        Em
hogy elűzzem a bánatod,
   C             G
A lelked mélyén megtörjem
  Am              B7
a gonosz varázslatot?
     "&amp;"C           G
Hát mit tehetnék érted,
        D7         Em
hogy a szívedben öröm legyen?
 C            B7          Em
Mit tehetnék, áruld el nekem!
Em            Am
Nincsen varázspálcám,
        D           G
mellyel bármit eltüntethetek,
   C        "&amp;"    G
És annyi minden van jelen,
    Am           B7
mit megszüntetni nem lehet.
      Em         Am
De ha eltűnne az arcodról
     D             G
ez a sötét szomorúság,
C            B7            Em
Úgy érezném, vannak még csodák.
     C           G
"&amp;"Hát mit tehetnék érted,
     D7        Em
hogy elűzzem a bánatod,
   C             G
A lelked mélyén megtörjem
  Am              B7
a gonosz varázslatot?
     C           G
Hát mit tehetnék érted,
        D7         Em
hogy a szívedben öröm legyen?
 C    "&amp;"        B7          Em
Mit tehetnék, áruld el nekem!
Em            Am
Nincsen hétmérföldes csizmám,
D             G
nincsen varázsköpenyem,
       C             G
S hogy holnap is még veled leszek,
Am          B7
sajnos nem ígérhetem.
      Em       "&amp;"  Am
De ha eltűnne az arcodról
     D             G
ez a sötét szomorúság,
C            B7            Em
Úgy érezném, vannak még csodák.
     C           G
Hát mit tehetnék érted,
     D7        Em
hogy elűzzem a bánatod,
   C             G
A lelked mé"&amp;"lyén megtörjem
  Am              B7
a gonosz varázslatot?
     C           G
Hát mit tehetnék érted,
        D7         Em
hogy a szívedben öröm legyen?
 C            B7          Em
Mit tehetnék, áruld el nekem!")</f>
        <v>Em            Am
Nem születtem varázslónak,
 D            G
csodát tenni nem tudok,
  C               G
S azt hiszem, már észrevetted,
  Am           B7
a jótündér sem én vagyok.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varázspálcám,
        D           G
mellyel bármit eltüntethetek,
   C            G
És annyi minden van jelen,
    Am           B7
mit megszüntetni nem lehet.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hétmérföldes csizmám,
D             G
nincsen varázsköpenyem,
       C             G
S hogy holnap is még veled leszek,
Am          B7
sajnos nem ígérhetem.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v>
      </c>
      <c r="G54" s="27" t="str">
        <f>IFERROR(__xludf.DUMMYFUNCTION("""COMPUTED_VALUE"""),":)")</f>
        <v>:)</v>
      </c>
      <c r="H54" s="22">
        <f t="shared" ref="H54:I54" si="54">LEN(D54)</f>
        <v>43</v>
      </c>
      <c r="I54" s="22">
        <f t="shared" si="54"/>
        <v>43</v>
      </c>
      <c r="J54" s="12">
        <f t="shared" si="3"/>
        <v>1</v>
      </c>
      <c r="K54" s="12" t="str">
        <f>VLOOKUP(F54,Data!$A$2:$C$12,3,false)</f>
        <v>#N/A</v>
      </c>
      <c r="L54" s="12" t="str">
        <f>IF(G54,Data!$G$4,Data!$G$5)</f>
        <v>#VALUE!</v>
      </c>
      <c r="M54" s="22" t="str">
        <f>VLOOKUP(F54,Data!$A$2:$E$12,4,false)</f>
        <v>#N/A</v>
      </c>
      <c r="N54" s="22" t="str">
        <f>VLOOKUP(F54,Data!$A$2:$E$12,5,false)</f>
        <v>#N/A</v>
      </c>
    </row>
    <row r="55" ht="15.75" customHeight="1">
      <c r="A55" s="27" t="str">
        <f>IFERROR(__xludf.DUMMYFUNCTION("""COMPUTED_VALUE"""),"T09")</f>
        <v>T09</v>
      </c>
      <c r="B55" s="27" t="str">
        <f>IFERROR(__xludf.DUMMYFUNCTION("""COMPUTED_VALUE"""),"Szilvafácska")</f>
        <v>Szilvafácska</v>
      </c>
      <c r="C55" s="27"/>
      <c r="D55" s="28" t="str">
        <f>IFERROR(__xludf.DUMMYFUNCTION("""COMPUTED_VALUE"""),"https://www.youtube.com/watch?v=DKXfvfZ8oFM")</f>
        <v>https://www.youtube.com/watch?v=DKXfvfZ8oFM</v>
      </c>
      <c r="E55" s="28" t="str">
        <f>IFERROR(__xludf.DUMMYFUNCTION("""COMPUTED_VALUE"""),"https://www.youtube.com/watch?v=_Ojd8CMGvKI")</f>
        <v>https://www.youtube.com/watch?v=_Ojd8CMGvKI</v>
      </c>
      <c r="F55" s="27" t="str">
        <f>IFERROR(__xludf.DUMMYFUNCTION("""COMPUTED_VALUE"""),"Am
A kertben két olajfa, 
A7                     Dm
idén télen elfagytak a nagy fagyba.
                     Am
Fogjuk babám, húzzuk ki, 
H7                        E
és a tüzük mellett fogunk mulatni.
Am
Hideg volt, de meleg lesz. 
A7                     "&amp;"    Dm
Minden kezdet nehéz, babám te kezdesz.
               Am
Csókolj meg és pálinkát, 
H7                       E
a poharamba azon nyomban ne sajnáld
Am
Táncol az utca ingújba, 
A7                         Dm
tavasz jött a tél helyébe, de furcsa
      "&amp;"         Am
Csak a pálinka nem elég, 
H7                      Dm
de egy vesszőt a hamuba ültetnék, hogy
Am                       Dm    
Drága kicsi szilvafácska nőj nekem,
Am          E               Am         
Had legyen, a Bandi bá’-nak pálinkája
Am  "&amp;"                      Dm
Drága kicsi szilvafácska, nőj nekem,
Am          E               Am
Had legyen, a Bandi bá’-nak pálinkája
Am                   Am
Szilvafa nőj nagyra! Szilvafa nőj nagyra
Am
Azt a keservit")</f>
        <v>Am
A kertben két olajfa, 
A7                     Dm
idén télen elfagytak a nagy fagyba.
                     Am
Fogjuk babám, húzzuk ki, 
H7                        E
és a tüzük mellett fogunk mulatni.
Am
Hideg volt, de meleg lesz. 
A7                         Dm
Minden kezdet nehéz, babám te kezdesz.
               Am
Csókolj meg és pálinkát, 
H7                       E
a poharamba azon nyomban ne sajnáld
Am
Táncol az utca ingújba, 
A7                         Dm
tavasz jött a tél helyébe, de furcsa
               Am
Csak a pálinka nem elég, 
H7                      Dm
de egy vesszőt a hamuba ültetnék, hogy
Am                       Dm    
Drága kicsi szilvafácska nőj nekem,
Am          E               Am         
Had legyen, a Bandi bá’-nak pálinkája
Am                        Dm
Drága kicsi szilvafácska, nőj nekem,
Am          E               Am
Had legyen, a Bandi bá’-nak pálinkája
Am                   Am
Szilvafa nőj nagyra! Szilvafa nőj nagyra
Am
Azt a keservit</v>
      </c>
      <c r="G55" s="27" t="str">
        <f>IFERROR(__xludf.DUMMYFUNCTION("""COMPUTED_VALUE"""),":)")</f>
        <v>:)</v>
      </c>
      <c r="H55" s="22">
        <f t="shared" ref="H55:I55" si="55">LEN(D55)</f>
        <v>43</v>
      </c>
      <c r="I55" s="22">
        <f t="shared" si="55"/>
        <v>43</v>
      </c>
      <c r="J55" s="12">
        <f t="shared" si="3"/>
        <v>1</v>
      </c>
      <c r="K55" s="12" t="str">
        <f>VLOOKUP(F55,Data!$A$2:$C$12,3,false)</f>
        <v>#N/A</v>
      </c>
      <c r="L55" s="12" t="str">
        <f>IF(G55,Data!$G$4,Data!$G$5)</f>
        <v>#VALUE!</v>
      </c>
      <c r="M55" s="22" t="str">
        <f>VLOOKUP(F55,Data!$A$2:$E$12,4,false)</f>
        <v>#N/A</v>
      </c>
      <c r="N55" s="22" t="str">
        <f>VLOOKUP(F55,Data!$A$2:$E$12,5,false)</f>
        <v>#N/A</v>
      </c>
    </row>
    <row r="56" ht="15.75" hidden="1" customHeight="1">
      <c r="A56" s="27" t="str">
        <f>IFERROR(__xludf.DUMMYFUNCTION("""COMPUTED_VALUE"""),"T10")</f>
        <v>T10</v>
      </c>
      <c r="B56" s="27" t="str">
        <f>IFERROR(__xludf.DUMMYFUNCTION("""COMPUTED_VALUE"""),"Az légy aki vagy")</f>
        <v>Az légy aki vagy</v>
      </c>
      <c r="C56" s="27"/>
      <c r="D56" s="28" t="str">
        <f>IFERROR(__xludf.DUMMYFUNCTION("""COMPUTED_VALUE"""),"https://www.youtube.com/watch?v=XQ49bXzQQBQ")</f>
        <v>https://www.youtube.com/watch?v=XQ49bXzQQBQ</v>
      </c>
      <c r="E56" s="28" t="str">
        <f>IFERROR(__xludf.DUMMYFUNCTION("""COMPUTED_VALUE"""),"https://www.youtube.com/watch?v=tvUtYu8Osmc")</f>
        <v>https://www.youtube.com/watch?v=tvUtYu8Osmc</v>
      </c>
      <c r="F56" s="27" t="str">
        <f>IFERROR(__xludf.DUMMYFUNCTION("""COMPUTED_VALUE"""),"Bb     F    Bb     F         Em7 A   Dm  A7
Hova mész, hova futsz,mondd, hogy jó reggelt!
Dm    A7 Dm A7  Bb       Bb/C   F    B/C
Ölelj át,a világ épphogy életre kelt!
F       C     Dm        Am7
Az aki szép, az reggel szép,
Bb      F           C Dm7  C7"&amp;"/E  C7/G    F
amikor ébred még ha össze is gyűr -te az ágy,
         C   Dm     Am7
alakul még az igazi kép,
Bb                Bdim7
nézni szeretném a színek, meg a fény
F                    E/C       C
hogyan fonnak Rád ma új ru  -  hát!
F            "&amp;"F/A    Bb
Az légy, aki vagy, érezd jól magad,
F      Dm7        Gm7    C
és ha elhajózom hosszú vizeken,
F      F7/A    Bb      Bdim7
néhány kikötő még útba ejthető,
F/C          C7 F
de úgyis visszaérkezel.
F   Bb  F    Bb  F    Em7 A   Dm  A7
Ébredés,"&amp;"változás, minden új nap új,
Dm    A7 Dm A7  Bb       Bb/C   F    B/C
ölelj át, mitől félsz ennyi hajnalon túl?
F       C     Dm        Am7
Az aki szép, az reggel is szép,
Bb      F           C Dm7  C7/E  C7/G    F
amikor ébred még ha össze is gyűrte az ág"&amp;"y
          C   Dm      Am7
ne siess még, ne siess úgy,
Bb                Bdim7
mondok valamit, a tükröd hazudik,
F                    E/C       C
nehogy el hidd, hogyha másnak lát!
F            F/A    Bb
Az légy, aki vagy, érezd jól magad,
F      Dm7 "&amp;"       Gm7    C
és ha elhajózom hosszú vizeken,
F      F7/A    Bb      Bdim7
néhány kikötő még útba ejthető,
F/C          C7 F
de úgyis visszaérkezem.
F       C     Dm        Am7
Az aki szép, az reggel szép,
Bb      F           C Dm7  C7/E  C7/G    F
a"&amp;"mikor ébred még ha össze is gyűr -te az ágy,
          C   Dm      Am7
ne siess még, ne siess úgy,
Bb                Bdim7
mondok valamit, a tükröd hazudik,
F                    E/C       C
nehogy el hidd, hogyha másnak lát!
F            F/A    Bb
Az l"&amp;"égy, aki vagy, érezd jól magad,
F      Dm7        Gm7    C
és ha elhajózom hosszú vizeken,
F      F7/A    Bb      Bdim7
néhány kikötő még útba ejthető,
F/C          C7 F
de mindig visszaérkezel.")</f>
        <v>Bb     F    Bb     F         Em7 A   Dm  A7
Hova mész, hova futsz,mondd, hogy jó reggelt!
Dm    A7 Dm A7  Bb       Bb/C   F    B/C
Ölelj át,a világ épphogy életre kelt!
F       C     Dm        Am7
Az aki szép, az reggel szép,
Bb      F           C Dm7  C7/E  C7/G    F
amikor ébred még ha össze is gyűr -te az ágy,
         C   Dm     Am7
alakul még az igazi kép,
Bb                Bdim7
nézni szeretném a színek, meg a fény
F                    E/C       C
hogyan fonnak Rád ma új ru  -  hát!
F            F/A    Bb
Az légy, aki vagy, érezd jól magad,
F      Dm7        Gm7    C
és ha elhajózom hosszú vizeken,
F      F7/A    Bb      Bdim7
néhány kikötő még útba ejthető,
F/C          C7 F
de úgyis visszaérkezel.
F   Bb  F    Bb  F    Em7 A   Dm  A7
Ébredés,változás, minden új nap új,
Dm    A7 Dm A7  Bb       Bb/C   F    B/C
ölelj át, mitől félsz ennyi hajnalon túl?
F       C     Dm        Am7
Az aki szép, az reggel is szép,
Bb      F           C Dm7  C7/E  C7/G    F
amikor ébred még ha össze is gyűrte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úgyis visszaérkezem.
F       C     Dm        Am7
Az aki szép, az reggel szép,
Bb      F           C Dm7  C7/E  C7/G    F
amikor ébred még ha össze is gyűr -te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mindig visszaérkezel.</v>
      </c>
      <c r="G56" s="27" t="str">
        <f>IFERROR(__xludf.DUMMYFUNCTION("""COMPUTED_VALUE"""),":)")</f>
        <v>:)</v>
      </c>
      <c r="H56" s="22">
        <f t="shared" ref="H56:I56" si="56">LEN(D56)</f>
        <v>43</v>
      </c>
      <c r="I56" s="22">
        <f t="shared" si="56"/>
        <v>43</v>
      </c>
      <c r="J56" s="12">
        <f t="shared" si="3"/>
        <v>1</v>
      </c>
      <c r="K56" s="12" t="str">
        <f>VLOOKUP(F56,Data!$A$2:$C$12,3,false)</f>
        <v>#N/A</v>
      </c>
      <c r="L56" s="12" t="str">
        <f>IF(G56,Data!$G$4,Data!$G$5)</f>
        <v>#VALUE!</v>
      </c>
      <c r="M56" s="22" t="str">
        <f>VLOOKUP(F56,Data!$A$2:$E$12,4,false)</f>
        <v>#N/A</v>
      </c>
      <c r="N56" s="22" t="str">
        <f>VLOOKUP(F56,Data!$A$2:$E$12,5,false)</f>
        <v>#N/A</v>
      </c>
    </row>
    <row r="57" ht="15.75" customHeight="1">
      <c r="A57" s="27" t="str">
        <f>IFERROR(__xludf.DUMMYFUNCTION("""COMPUTED_VALUE"""),"T11")</f>
        <v>T11</v>
      </c>
      <c r="B57" s="27" t="str">
        <f>IFERROR(__xludf.DUMMYFUNCTION("""COMPUTED_VALUE"""),"Jég dupla whiskyvel")</f>
        <v>Jég dupla whiskyvel</v>
      </c>
      <c r="C57" s="27"/>
      <c r="D57" s="28" t="str">
        <f>IFERROR(__xludf.DUMMYFUNCTION("""COMPUTED_VALUE"""),"https://www.youtube.com/watch?v=oUM5uS4_4zI")</f>
        <v>https://www.youtube.com/watch?v=oUM5uS4_4zI</v>
      </c>
      <c r="E57" s="28" t="str">
        <f>IFERROR(__xludf.DUMMYFUNCTION("""COMPUTED_VALUE"""),"https://www.youtube.com/watch?v=2h2PMTP3duY")</f>
        <v>https://www.youtube.com/watch?v=2h2PMTP3duY</v>
      </c>
      <c r="F57" s="27" t="str">
        <f>IFERROR(__xludf.DUMMYFUNCTION("""COMPUTED_VALUE"""),"Dm
Estefelé már szűk a szobám
Bb
Mint a sötét, úgy támad rám
Gm            Bb      A       Dm
Valami erő: csak menni, de bárhová
Dm
Napok óta rossz zene szólt
Bb
Összetörtem a rádiót
Gm                      Bb      A      Dm
Blues a kedvem, de senki se ha"&amp;"ngolt rá
Gm                                       Dm
Én akkor se hívlak, ha darabokra hullok szét
 Gm         Em                   A7
Régóta megvan a gyógyszer, ha valami ég
   Dm
Jég dupla whiskyvel
Dm                Bb
Két dózis egy helyen
Gm      "&amp;"            A7
Egy a társaság miatt, igen
Dm
Egy, hogy jó napom legyen
Egy a rossz időkre kell
Bb
Egy hogy jól aludjak el
    Gm                A7
Már az ágyam is kemény, hideg,
Dm
mint a jég a whiskyben
Dm
A sűrű füsthöz lárma is jár
Bb
A zongoránál"&amp;" egy hajnali sztár
Gm            Bb      A       Dm
Bal kezénél összegyűlik pár pohár
 Dm
egy szőke beáll a pult mögé
Bb
Nevet rám, mintha sejtené hazaviszem
Gm            Bb      A       Dm
Ha túl leszek rajtad már
Gm                                   "&amp;"    Dm
Én akkor se hívlak, ha darabokra hullok szét
 Gm         Em                   A7
Régóta megvan a gyógyszer, ha valami ég
   Dm
Jég dupla whiskyvel
Dm                Bb
Két dózis egy helyen
Gm                  A7
Egy a társaság miatt, igen
Dm
Egy,"&amp;" hogy jó napom legyen
Egy a rossz időkre kell
Bb
Egy hogy jól aludjak el
    Gm                A7
Már az ágyam is kemény, hideg,
Dm
mint a jég a whiskyben")</f>
        <v>Dm
Estefelé már szűk a szobám
Bb
Mint a sötét, úgy támad rám
Gm            Bb      A       Dm
Valami erő: csak menni, de bárhová
Dm
Napok óta rossz zene szólt
Bb
Összetörtem a rádiót
Gm                      Bb      A      Dm
Blues a kedvem, de senki se hangolt rá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
Dm
A sűrű füsthöz lárma is jár
Bb
A zongoránál egy hajnali sztár
Gm            Bb      A       Dm
Bal kezénél összegyűlik pár pohár
 Dm
egy szőke beáll a pult mögé
Bb
Nevet rám, mintha sejtené hazaviszem
Gm            Bb      A       Dm
Ha túl leszek rajtad már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v>
      </c>
      <c r="G57" s="27" t="str">
        <f>IFERROR(__xludf.DUMMYFUNCTION("""COMPUTED_VALUE"""),":)")</f>
        <v>:)</v>
      </c>
      <c r="H57" s="22">
        <f t="shared" ref="H57:I57" si="57">LEN(D57)</f>
        <v>43</v>
      </c>
      <c r="I57" s="22">
        <f t="shared" si="57"/>
        <v>43</v>
      </c>
      <c r="J57" s="12">
        <f t="shared" si="3"/>
        <v>1</v>
      </c>
      <c r="K57" s="12" t="str">
        <f>VLOOKUP(F57,Data!$A$2:$C$12,3,false)</f>
        <v>#N/A</v>
      </c>
      <c r="L57" s="12" t="str">
        <f>IF(G57,Data!$G$4,Data!$G$5)</f>
        <v>#VALUE!</v>
      </c>
      <c r="M57" s="22" t="str">
        <f>VLOOKUP(F57,Data!$A$2:$E$12,4,false)</f>
        <v>#N/A</v>
      </c>
      <c r="N57" s="22" t="str">
        <f>VLOOKUP(F57,Data!$A$2:$E$12,5,false)</f>
        <v>#N/A</v>
      </c>
    </row>
    <row r="58" ht="15.75" hidden="1" customHeight="1">
      <c r="A58" s="27" t="str">
        <f>IFERROR(__xludf.DUMMYFUNCTION("""COMPUTED_VALUE"""),"T12")</f>
        <v>T12</v>
      </c>
      <c r="B58" s="27" t="str">
        <f>IFERROR(__xludf.DUMMYFUNCTION("""COMPUTED_VALUE"""),"Budapest")</f>
        <v>Budapest</v>
      </c>
      <c r="C58" s="27" t="str">
        <f>IFERROR(__xludf.DUMMYFUNCTION("""COMPUTED_VALUE"""),"(1/2)")</f>
        <v>(1/2)</v>
      </c>
      <c r="D58" s="28" t="str">
        <f>IFERROR(__xludf.DUMMYFUNCTION("""COMPUTED_VALUE"""),"https://www.youtube.com/watch?v=LYBw6XTcww4")</f>
        <v>https://www.youtube.com/watch?v=LYBw6XTcww4</v>
      </c>
      <c r="E58" s="28" t="str">
        <f>IFERROR(__xludf.DUMMYFUNCTION("""COMPUTED_VALUE"""),"https://www.youtube.com/watch?v=3yoUXLHRtf0")</f>
        <v>https://www.youtube.com/watch?v=3yoUXLHRtf0</v>
      </c>
      <c r="F58" s="27" t="str">
        <f>IFERROR(__xludf.DUMMYFUNCTION("""COMPUTED_VALUE"""),"Em Em9 Em Em9
Em                   Am                    Em
Azt mondd meg nékem, hol lesz majd lakóhelyünk
Em                 Am                     Em
Maradunk itt, vagy egyszer majd továbbmegyünk?
D                C
Itt van a város, vagyunk lakói
D "&amp;"            C                Em
Maradunk itt, neve is van: Budapest
Em              Am             Em
Reggelre kelve, ahogyan ez itt szokás
Em               Am              Em
Közértbe megy le tejért János és Tamás
D              C
Házakon rések, azon k"&amp;"ilépnek
D                 C             C         Em
Házak közt járat, azokon járnak, indulnak el
Em                   Am                  Em
Azt mondd meg nékem, hol lesz majd lakóhelyünk
Em                 Am                   Em
Maradunk itt, vagy eg"&amp;"yszer majd továbbmegyünk?
D                C
Itt van a város, vagyunk lakói
D             C            Em
Maradunk itt, neve is van: Budapest
Em              Am             Em
Reggelre kelve, ahogyan ez itt szokás
Em               Am              Em
Köz"&amp;"értbe megy le tejért János és Tamás
D               C
Tócsák tükrében magukat nézve
D                 C              C         Em
Dohányszemcsékkel zakók zsebében, indulnak el")</f>
        <v>Em Em9 Em Em9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Házakon rések, azon kilépnek
D                 C             C         Em
Házak közt járat, azokon járnak, indulnak el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Tócsák tükrében magukat nézve
D                 C              C         Em
Dohányszemcsékkel zakók zsebében, indulnak el</v>
      </c>
      <c r="G58" s="27" t="str">
        <f>IFERROR(__xludf.DUMMYFUNCTION("""COMPUTED_VALUE"""),":)")</f>
        <v>:)</v>
      </c>
      <c r="H58" s="22">
        <f t="shared" ref="H58:I58" si="58">LEN(D58)</f>
        <v>43</v>
      </c>
      <c r="I58" s="22">
        <f t="shared" si="58"/>
        <v>43</v>
      </c>
      <c r="J58" s="12">
        <f t="shared" si="3"/>
        <v>1</v>
      </c>
      <c r="K58" s="12" t="str">
        <f>VLOOKUP(F58,Data!$A$2:$C$12,3,false)</f>
        <v>#N/A</v>
      </c>
      <c r="L58" s="12" t="str">
        <f>IF(G58,Data!$G$4,Data!$G$5)</f>
        <v>#VALUE!</v>
      </c>
      <c r="M58" s="22" t="str">
        <f>VLOOKUP(F58,Data!$A$2:$E$12,4,false)</f>
        <v>#N/A</v>
      </c>
      <c r="N58" s="22" t="str">
        <f>VLOOKUP(F58,Data!$A$2:$E$12,5,false)</f>
        <v>#N/A</v>
      </c>
    </row>
    <row r="59" ht="15.75" hidden="1" customHeight="1">
      <c r="A59" s="27" t="str">
        <f>IFERROR(__xludf.DUMMYFUNCTION("""COMPUTED_VALUE"""),"T12")</f>
        <v>T12</v>
      </c>
      <c r="B59" s="27" t="str">
        <f>IFERROR(__xludf.DUMMYFUNCTION("""COMPUTED_VALUE"""),"Budapest")</f>
        <v>Budapest</v>
      </c>
      <c r="C59" s="27" t="str">
        <f>IFERROR(__xludf.DUMMYFUNCTION("""COMPUTED_VALUE"""),"(2/2)")</f>
        <v>(2/2)</v>
      </c>
      <c r="D59" s="28" t="str">
        <f>IFERROR(__xludf.DUMMYFUNCTION("""COMPUTED_VALUE"""),"https://www.youtube.com/watch?v=LYBw6XTcww4")</f>
        <v>https://www.youtube.com/watch?v=LYBw6XTcww4</v>
      </c>
      <c r="E59" s="28" t="str">
        <f>IFERROR(__xludf.DUMMYFUNCTION("""COMPUTED_VALUE"""),"https://www.youtube.com/watch?v=3yoUXLHRtf0")</f>
        <v>https://www.youtube.com/watch?v=3yoUXLHRtf0</v>
      </c>
      <c r="F59" s="27" t="str">
        <f>IFERROR(__xludf.DUMMYFUNCTION("""COMPUTED_VALUE"""),"Em              Am                Em
Kérdésem volna, pálinkát mérnek-e már?
Em                 Am                   Em
Felismer tanár úr, vagy tán elfelejtett már?
Am                                    Em
Éva tegnap volt az abortusz bizottság előtt
Am    "&amp;"                           Em
Téli kabátomra hasztalan keresek vevőt
Em              Am                 Em
Házmesterünknek adjunk szép mosolyokat
Em                   Am              Em
Nézd, homlokomra egy boríték nem ráragadt
Am                       "&amp;"              Em
Más vagyok, nem az, akit épp maga most keres
Am                                 Em
Fáskerti elvtárs, legyen már olyan szíves
Em                Am            Em
A fekete lyuk egy nem létező égitest
Em             Am                Em
Hár"&amp;"om év múlva nem vagyok hadköteles
Am                                      Em
Felismer tanár úr, vagy tán elfelejtett már?
Am                                Em
Kérdésem volna, pálinkát mérnek-e már?
Em                   Am                  Em
Azt mondd m"&amp;"eg nékem, hol lesz majd lakóhelyünk
Em                 Am                   Em
Maradunk itt, vagy egyszer majd továbbmegyünk?
D                C
Itt van a város, vagyunk lakói
D               C             Em
Maradunk itten, maradunk itt, maradunk")</f>
        <v>Em              Am                Em
Kérdésem volna, pálinkát mérnek-e már?
Em                 Am                   Em
Felismer tanár úr, vagy tán elfelejtett már?
Am                                    Em
Éva tegnap volt az abortusz bizottság előtt
Am                               Em
Téli kabátomra hasztalan keresek vevőt
Em              Am                 Em
Házmesterünknek adjunk szép mosolyokat
Em                   Am              Em
Nézd, homlokomra egy boríték nem ráragadt
Am                                     Em
Más vagyok, nem az, akit épp maga most keres
Am                                 Em
Fáskerti elvtárs, legyen már olyan szíves
Em                Am            Em
A fekete lyuk egy nem létező égitest
Em             Am                Em
Három év múlva nem vagyok hadköteles
Am                                      Em
Felismer tanár úr, vagy tán elfelejtett már?
Am                                Em
Kérdésem volna, pálinkát mérnek-e már?
Em                   Am                  Em
Azt mondd meg nékem, hol lesz majd lakóhelyünk
Em                 Am                   Em
Maradunk itt, vagy egyszer majd továbbmegyünk?
D                C
Itt van a város, vagyunk lakói
D               C             Em
Maradunk itten, maradunk itt, maradunk</v>
      </c>
      <c r="G59" s="27" t="str">
        <f>IFERROR(__xludf.DUMMYFUNCTION("""COMPUTED_VALUE"""),":)")</f>
        <v>:)</v>
      </c>
      <c r="H59" s="22">
        <f t="shared" ref="H59:I59" si="59">LEN(D59)</f>
        <v>43</v>
      </c>
      <c r="I59" s="22">
        <f t="shared" si="59"/>
        <v>43</v>
      </c>
      <c r="J59" s="12">
        <f t="shared" si="3"/>
        <v>1</v>
      </c>
      <c r="K59" s="12" t="str">
        <f>VLOOKUP(F59,Data!$A$2:$C$12,3,false)</f>
        <v>#N/A</v>
      </c>
      <c r="L59" s="12" t="str">
        <f>IF(G59,Data!$G$4,Data!$G$5)</f>
        <v>#VALUE!</v>
      </c>
      <c r="M59" s="22" t="str">
        <f>VLOOKUP(F59,Data!$A$2:$E$12,4,false)</f>
        <v>#N/A</v>
      </c>
      <c r="N59" s="22" t="str">
        <f>VLOOKUP(F59,Data!$A$2:$E$12,5,false)</f>
        <v>#N/A</v>
      </c>
    </row>
    <row r="60" ht="15.75" hidden="1" customHeight="1">
      <c r="A60" s="27" t="str">
        <f>IFERROR(__xludf.DUMMYFUNCTION("""COMPUTED_VALUE"""),"T13")</f>
        <v>T13</v>
      </c>
      <c r="B60" s="27" t="str">
        <f>IFERROR(__xludf.DUMMYFUNCTION("""COMPUTED_VALUE"""),"Csönded vagyok")</f>
        <v>Csönded vagyok</v>
      </c>
      <c r="C60" s="27"/>
      <c r="D60" s="28" t="str">
        <f>IFERROR(__xludf.DUMMYFUNCTION("""COMPUTED_VALUE"""),"https://www.youtube.com/watch?v=RVXXgBecbB8")</f>
        <v>https://www.youtube.com/watch?v=RVXXgBecbB8</v>
      </c>
      <c r="E60" s="28" t="str">
        <f>IFERROR(__xludf.DUMMYFUNCTION("""COMPUTED_VALUE"""),"https://www.youtube.com/watch?v=RVXXgBecbB8")</f>
        <v>https://www.youtube.com/watch?v=RVXXgBecbB8</v>
      </c>
      <c r="F60" s="27" t="str">
        <f>IFERROR(__xludf.DUMMYFUNCTION("""COMPUTED_VALUE"""),"Em  D   C   Em
Em  D   G   G
Em  A7  Am7   Em
Em  D   G   D
Em  D   Em  Em
     Em       D           C       Em
Most elmondom mid vagyok, mid nem neked
Em        D        C       G
Vártál ha magadról szép éneket
Em       A7      Am7        Em
Dicsérő é"&amp;"neked én nem leszek
Em        D        C             Em
Mi más is lehetnék? Csak csönd neked.
Em        D             C         Em
E szó jó: csönd vagyok, csönded vagyok.
Em         D           C      G
Ha rám így kedved van, maradhatok
Em             "&amp;"A7           Am7         Em
Ülhetsz, csak tűrve, hogy dal nem dicsér,
Em         D                C         Em
Se jel, se láng, csak csönd mely égig ér.
Em          D           C         Em
S folytatom mid vagyok, mid nem neked
Em        D          C  "&amp;"     G
Ha vártál lángot, az nem lehetek
Em       A7        Am7      Em
Fölébem hajolj lásd, hamu vagyok,
Em      D          C      Em
Belőlem csak jövőd jósolhatod.
     Em        D           C         Em
Most elmondtam mid vagyok, mid nem neked
Em     "&amp;"   D        C       G
Vártál ha magadról szép éneket
Em       A7      Am7        Em
Dicsérő éneked én nem leszek
Em        D        C             Em
Mi más is lehetnék? Csak csönd neked.
Em  D   C   Em
Em  D   G   G
Em  A7  Am7   Em
Em  D   G   D
Em  D"&amp;"   Em  Em
")</f>
        <v>Em  D   C   Em
Em  D   G   G
Em  A7  Am7   Em
Em  D   G   D
Em  D   Em  Em
     Em       D           C       Em
Most elmondom mid vagyok, mid nem neked
Em        D        C       G
Vártál ha magadról szép éneket
Em       A7      Am7        Em
Dicsérő éneked én nem leszek
Em        D        C             Em
Mi más is lehetnék? Csak csönd neked.
Em        D             C         Em
E szó jó: csönd vagyok, csönded vagyok.
Em         D           C      G
Ha rám így kedved van, maradhatok
Em             A7           Am7         Em
Ülhetsz, csak tűrve, hogy dal nem dicsér,
Em         D                C         Em
Se jel, se láng, csak csönd mely égig ér.
Em          D           C         Em
S folytatom mid vagyok, mid nem neked
Em        D          C       G
Ha vártál lángot, az nem lehetek
Em       A7        Am7      Em
Fölébem hajolj lásd, hamu vagyok,
Em      D          C      Em
Belőlem csak jövőd jósolhatod.
     Em        D           C         Em
Most elmondtam mid vagyok, mid nem neked
Em        D        C       G
Vártál ha magadról szép éneket
Em       A7      Am7        Em
Dicsérő éneked én nem leszek
Em        D        C             Em
Mi más is lehetnék? Csak csönd neked.
Em  D   C   Em
Em  D   G   G
Em  A7  Am7   Em
Em  D   G   D
Em  D   Em  Em
</v>
      </c>
      <c r="G60" s="27" t="str">
        <f>IFERROR(__xludf.DUMMYFUNCTION("""COMPUTED_VALUE"""),":)")</f>
        <v>:)</v>
      </c>
      <c r="H60" s="22">
        <f t="shared" ref="H60:I60" si="60">LEN(D60)</f>
        <v>43</v>
      </c>
      <c r="I60" s="22">
        <f t="shared" si="60"/>
        <v>43</v>
      </c>
      <c r="J60" s="12">
        <f t="shared" si="3"/>
        <v>1</v>
      </c>
      <c r="K60" s="12" t="str">
        <f>VLOOKUP(F60,Data!$A$2:$C$12,3,false)</f>
        <v>#N/A</v>
      </c>
      <c r="L60" s="12" t="str">
        <f>IF(G60,Data!$G$4,Data!$G$5)</f>
        <v>#VALUE!</v>
      </c>
      <c r="M60" s="22" t="str">
        <f>VLOOKUP(F60,Data!$A$2:$E$12,4,false)</f>
        <v>#N/A</v>
      </c>
      <c r="N60" s="22" t="str">
        <f>VLOOKUP(F60,Data!$A$2:$E$12,5,false)</f>
        <v>#N/A</v>
      </c>
    </row>
    <row r="61" ht="15.75" customHeight="1">
      <c r="A61" s="27" t="str">
        <f>IFERROR(__xludf.DUMMYFUNCTION("""COMPUTED_VALUE"""),"T14")</f>
        <v>T14</v>
      </c>
      <c r="B61" s="27" t="str">
        <f>IFERROR(__xludf.DUMMYFUNCTION("""COMPUTED_VALUE"""),"Én vagyok az aki nem jó ")</f>
        <v>Én vagyok az aki nem jó </v>
      </c>
      <c r="C61" s="27"/>
      <c r="D61" s="28" t="str">
        <f>IFERROR(__xludf.DUMMYFUNCTION("""COMPUTED_VALUE"""),"https://www.youtube.com/watch?v=-DHitqhvTak")</f>
        <v>https://www.youtube.com/watch?v=-DHitqhvTak</v>
      </c>
      <c r="E61" s="28" t="str">
        <f>IFERROR(__xludf.DUMMYFUNCTION("""COMPUTED_VALUE"""),"https://www.youtube.com/watch?v=iAY8QPDe-_4")</f>
        <v>https://www.youtube.com/watch?v=iAY8QPDe-_4</v>
      </c>
      <c r="F61" s="27" t="str">
        <f>IFERROR(__xludf.DUMMYFUNCTION("""COMPUTED_VALUE"""),"Em Em Am D G D G
Am B7 Em C Am B7 Em B7 Em
Em            Em
Én vagyok az, aki nem jó,
Am          D        
Fellegajtót nyitogató.
G    D        G
Ajaj ajajajaj ajajaj
Am         B7
Nyitogatom a felleget,
Em    C   Am B7
Sírok alatta eleget.
Em   B7   "&amp;"    Em
Ajaj ajajajaj ajajaj
Em     Em
Ifiúságom telik el,
Am          D     
Azért a szívem hasad el.
 G        D        G
(Az anyád ragyogós csillaga.)
Am      B7
Ifiúság gyöngykoszorú,
Em    C     Am B7
Ki elveszti de szomorú
Em   B7       Em
Ajaj a"&amp;"jajajaj ajajaj
Em                Em
De bolond volnék, ha búsulnék,
Am         D        
Ha a búnak helyet adnék
G    D        G
Ajaj ajajajaj ajajaj
Am         B7
Én a búnak utat adok,
Em    C      Am    B7
Magam pedig vígan járok
Em   B7       Em
Ajaj "&amp;"ajajajaj ajajaj")</f>
        <v>Em Em Am D G D G
Am B7 Em C Am B7 Em B7 Em
Em            Em
Én vagyok az, aki nem jó,
Am          D        
Fellegajtót nyitogató.
G    D        G
Ajaj ajajajaj ajajaj
Am         B7
Nyitogatom a felleget,
Em    C   Am B7
Sírok alatta eleget.
Em   B7       Em
Ajaj ajajajaj ajajaj
Em     Em
Ifiúságom telik el,
Am          D     
Azért a szívem hasad el.
 G        D        G
(Az anyád ragyogós csillaga.)
Am      B7
Ifiúság gyöngykoszorú,
Em    C     Am B7
Ki elveszti de szomorú
Em   B7       Em
Ajaj ajajajaj ajajaj
Em                Em
De bolond volnék, ha búsulnék,
Am         D        
Ha a búnak helyet adnék
G    D        G
Ajaj ajajajaj ajajaj
Am         B7
Én a búnak utat adok,
Em    C      Am    B7
Magam pedig vígan járok
Em   B7       Em
Ajaj ajajajaj ajajaj</v>
      </c>
      <c r="G61" s="27" t="str">
        <f>IFERROR(__xludf.DUMMYFUNCTION("""COMPUTED_VALUE"""),":)")</f>
        <v>:)</v>
      </c>
      <c r="H61" s="22">
        <f t="shared" ref="H61:I61" si="61">LEN(D61)</f>
        <v>43</v>
      </c>
      <c r="I61" s="22">
        <f t="shared" si="61"/>
        <v>43</v>
      </c>
      <c r="J61" s="12">
        <f t="shared" si="3"/>
        <v>1</v>
      </c>
      <c r="K61" s="12" t="str">
        <f>VLOOKUP(F61,Data!$A$2:$C$12,3,false)</f>
        <v>#N/A</v>
      </c>
      <c r="L61" s="12" t="str">
        <f>IF(G61,Data!$G$4,Data!$G$5)</f>
        <v>#VALUE!</v>
      </c>
      <c r="M61" s="22" t="str">
        <f>VLOOKUP(F61,Data!$A$2:$E$12,4,false)</f>
        <v>#N/A</v>
      </c>
      <c r="N61" s="22" t="str">
        <f>VLOOKUP(F61,Data!$A$2:$E$12,5,false)</f>
        <v>#N/A</v>
      </c>
    </row>
    <row r="62" ht="15.75" hidden="1" customHeight="1">
      <c r="A62" s="27" t="str">
        <f>IFERROR(__xludf.DUMMYFUNCTION("""COMPUTED_VALUE"""),"T15")</f>
        <v>T15</v>
      </c>
      <c r="B62" s="27" t="str">
        <f>IFERROR(__xludf.DUMMYFUNCTION("""COMPUTED_VALUE"""),"Várj, míg felkel majd a nap ")</f>
        <v>Várj, míg felkel majd a nap </v>
      </c>
      <c r="C62" s="27"/>
      <c r="D62" s="28" t="str">
        <f>IFERROR(__xludf.DUMMYFUNCTION("""COMPUTED_VALUE"""),"https://www.youtube.com/watch?v=qPYGPdMkPTo")</f>
        <v>https://www.youtube.com/watch?v=qPYGPdMkPTo</v>
      </c>
      <c r="E62" s="28" t="str">
        <f>IFERROR(__xludf.DUMMYFUNCTION("""COMPUTED_VALUE"""),"https://www.youtube.com/watch?v=IuDWlITFIek")</f>
        <v>https://www.youtube.com/watch?v=IuDWlITFIek</v>
      </c>
      <c r="F62" s="27" t="str">
        <f>IFERROR(__xludf.DUMMYFUNCTION("""COMPUTED_VALUE"""),"C F C F
C                    F       C
Ha most is várod még álmod szép igéretét,
 F         Em    Dm      C
Várj, míg felkel majd a nap.
C                   F.   C
Ha látni sejtenéd, mi az éjben olvad szét,
 F         Em    Dm      C
Várj, míg felkel ma"&amp;"jd a nap.
        F         G          Am
Egy új nap mindig új reményt ígér,
    F            G         Am
A végtelen sötétjét tépve szét.
    F            Em          Dm
A félelem határt kap, mint a lét,
         F        Em     Dm       C
Te csak várj, "&amp;"míg felkel majd a nap.
C                     F    C
Ha meggyötört az éj, ha a múltad feldagadt,
 F         Em    Dm      C
Várj, míg felkel majd a nap.
C                     F          C
Ha kell, hogy tiszta légy, mint gyermek önmagad,
 F         Em    "&amp;"Dm      C
Várj, míg felkel majd a nap.
        F         G          Am
Ha megzavar, hogy túl nyitott az éj,
        F         G            Am
A csillaggal telt végtelen túl mély,
    F            Em          Dm
Mint a bölcső, biztos gömbbe zár fény,
     "&amp;"    F        Em     Dm       C
Te csak várj, míg felkel majd a nap.
C                      F  C
Sosem vagy egymagad, csak túl kicsinyke vagy,
 F         Em    Dm      C
Várj, míg felkel majd a nap.
C                        F         C
Tudod nincs menyor"&amp;"szág, de minden síron nő virág.
 F         Em    Dm      C
Várj, míg felkel majd a nap.
        F         G          Am
Ezért együtt leszünk, míg végtelen az éj.
        F         G          Am
Együtt míg a nap utoljára kél.
    F            Em          D"&amp;"m
Együtt mondjuk annak ki még fél:
         F        Em     Dm       C
Te csak várj, míg felkel majd a nap,
         F        Em     Dm       C
Te csak várj, míg felkel majd a nap.")</f>
        <v>C F C F
C                    F       C
Ha most is várod még álmod szép igéretét,
 F         Em    Dm      C
Várj, míg felkel majd a nap.
C                   F.   C
Ha látni sejtenéd, mi az éjben olvad szét,
 F         Em    Dm      C
Várj, míg felkel majd a nap.
        F         G          Am
Egy új nap mindig új reményt ígér,
    F            G         Am
A végtelen sötétjét tépve szét.
    F            Em          Dm
A félelem határt kap, mint a lét,
         F        Em     Dm       C
Te csak várj, míg felkel majd a nap.
C                     F    C
Ha meggyötört az éj, ha a múltad feldagadt,
 F         Em    Dm      C
Várj, míg felkel majd a nap.
C                     F          C
Ha kell, hogy tiszta légy, mint gyermek önmagad,
 F         Em    Dm      C
Várj, míg felkel majd a nap.
        F         G          Am
Ha megzavar, hogy túl nyitott az éj,
        F         G            Am
A csillaggal telt végtelen túl mély,
    F            Em          Dm
Mint a bölcső, biztos gömbbe zár fény,
         F        Em     Dm       C
Te csak várj, míg felkel majd a nap.
C                      F  C
Sosem vagy egymagad, csak túl kicsinyke vagy,
 F         Em    Dm      C
Várj, míg felkel majd a nap.
C                        F         C
Tudod nincs menyország, de minden síron nő virág.
 F         Em    Dm      C
Várj, míg felkel majd a nap.
        F         G          Am
Ezért együtt leszünk, míg végtelen az éj.
        F         G          Am
Együtt míg a nap utoljára kél.
    F            Em          Dm
Együtt mondjuk annak ki még fél:
         F        Em     Dm       C
Te csak várj, míg felkel majd a nap,
         F        Em     Dm       C
Te csak várj, míg felkel majd a nap.</v>
      </c>
      <c r="G62" s="27" t="str">
        <f>IFERROR(__xludf.DUMMYFUNCTION("""COMPUTED_VALUE"""),":)")</f>
        <v>:)</v>
      </c>
      <c r="H62" s="22">
        <f t="shared" ref="H62:I62" si="62">LEN(D62)</f>
        <v>43</v>
      </c>
      <c r="I62" s="22">
        <f t="shared" si="62"/>
        <v>43</v>
      </c>
      <c r="J62" s="12">
        <f t="shared" si="3"/>
        <v>1</v>
      </c>
      <c r="K62" s="12" t="str">
        <f>VLOOKUP(F62,Data!$A$2:$C$12,3,false)</f>
        <v>#N/A</v>
      </c>
      <c r="L62" s="12" t="str">
        <f>IF(G62,Data!$G$4,Data!$G$5)</f>
        <v>#VALUE!</v>
      </c>
      <c r="M62" s="22" t="str">
        <f>VLOOKUP(F62,Data!$A$2:$E$12,4,false)</f>
        <v>#N/A</v>
      </c>
      <c r="N62" s="22" t="str">
        <f>VLOOKUP(F62,Data!$A$2:$E$12,5,false)</f>
        <v>#N/A</v>
      </c>
    </row>
    <row r="63" ht="15.75" hidden="1" customHeight="1">
      <c r="A63" s="27" t="str">
        <f>IFERROR(__xludf.DUMMYFUNCTION("""COMPUTED_VALUE"""),"T16")</f>
        <v>T16</v>
      </c>
      <c r="B63" s="27" t="str">
        <f>IFERROR(__xludf.DUMMYFUNCTION("""COMPUTED_VALUE"""),"Mi vagyunk a Grund")</f>
        <v>Mi vagyunk a Grund</v>
      </c>
      <c r="C63" s="27"/>
      <c r="D63" s="28" t="str">
        <f>IFERROR(__xludf.DUMMYFUNCTION("""COMPUTED_VALUE"""),"https://www.youtube.com/watch?v=BWqGIR2Ao1M")</f>
        <v>https://www.youtube.com/watch?v=BWqGIR2Ao1M</v>
      </c>
      <c r="E63" s="28" t="str">
        <f>IFERROR(__xludf.DUMMYFUNCTION("""COMPUTED_VALUE"""),"https://www.youtube.com/watch?v=BWqGIR2Ao1M")</f>
        <v>https://www.youtube.com/watch?v=BWqGIR2Ao1M</v>
      </c>
      <c r="F63" s="27" t="str">
        <f>IFERROR(__xludf.DUMMYFUNCTION("""COMPUTED_VALUE"""),"C               G
Nagy a világ, az égig ér,
Am              F
De van ez a föld, ami kezünkbe fér.
C               G
Kinevet a nap, sugara rá,
Am              F
Rajzol egy pályát a deszkapalánk.
C                    F
És a tér, és a nyár, és a fák, az aká"&amp;"c,
C                    F
És a kert, és a ház, és a házból a srác,
Am                    F
Te meg én, ugye szép, soha nem szakadunk,
C                               G
Gyere mondd, hogy a Grund mi vagyunk.
Am                    F
Álljunk bele ha kell, b"&amp;"ármi jöjjön is el
C               G     
Legyen szabad a Grund.
Am                 F
Véssük ide ma fel, Hogy megmarad ez a hely,
C               G
Vagy egyszer belehalunk.
C               G
Nagy a világ, és rá se ránt,
Am              F
Hogy errefelé a"&amp;" követ ki veti rá.
C                       G
Ha közel a vész nem remeg a szánk,
Am                      F
Le fogjuk győzni, nekünk ez a hazánk.
C                   F
Ez a pad, ez a fal, ez a pár farakás
C                   F
Ez a dal, ahogy nő, ez a szí"&amp;"vdobogás
Am        F
Ez a jel, innen el soha nem szaladunk,
C                       G
Gyere mondd, hogy a Grund mi vagyunk.
|   Am                    F                      | 3x
|   Álljunk bele ha kell, bármi jöjjön is el     |
|   C               G   "&amp;"                         | 
|.  Legyen szabad a Grund.                      .|
|˙  Am                 F                        ˙|
|   Véssük ide ma fel, Hogy megmarad ez a hely,  |
|   C               G                            |
|   Vagy egyszer beleha"&amp;"lunk                      |
Am                F      C              G
Miért félnénk, miért élnénk, ha nem egy álomért.
Am                F      C              G     Am
Miért félnénk, miért élnénk, ha nem egy álomért.")</f>
        <v>C               G
Nagy a világ, az égig ér,
Am              F
De van ez a föld, ami kezünkbe fér.
C               G
Kinevet a nap, sugara rá,
Am              F
Rajzol egy pályát a deszkapalánk.
C                    F
És a tér, és a nyár, és a fák, az akác,
C                    F
És a kert, és a ház, és a házból a srác,
Am                    F
Te meg én, ugye szép, soha nem szakadunk,
C                               G
Gyere mondd, hogy a Grund mi vagyunk.
Am                    F
Álljunk bele ha kell, bármi jöjjön is el
C               G     
Legyen szabad a Grund.
Am                 F
Véssük ide ma fel, Hogy megmarad ez a hely,
C               G
Vagy egyszer belehalunk.
C               G
Nagy a világ, és rá se ránt,
Am              F
Hogy errefelé a követ ki veti rá.
C                       G
Ha közel a vész nem remeg a szánk,
Am                      F
Le fogjuk győzni, nekünk ez a hazánk.
C                   F
Ez a pad, ez a fal, ez a pár farakás
C                   F
Ez a dal, ahogy nő, ez a szívdobogás
Am        F
Ez a jel, innen el soha nem szaladunk,
C                       G
Gyere mondd, hogy a Grund mi vagyunk.
|   Am                    F                      | 3x
|   Álljunk bele ha kell, bármi jöjjön is el     |
|   C               G                            | 
|.  Legyen szabad a Grund.                      .|
|˙  Am                 F                        ˙|
|   Véssük ide ma fel, Hogy megmarad ez a hely,  |
|   C               G                            |
|   Vagy egyszer belehalunk                      |
Am                F      C              G
Miért félnénk, miért élnénk, ha nem egy álomért.
Am                F      C              G     Am
Miért félnénk, miért élnénk, ha nem egy álomért.</v>
      </c>
      <c r="G63" s="27" t="str">
        <f>IFERROR(__xludf.DUMMYFUNCTION("""COMPUTED_VALUE"""),":)")</f>
        <v>:)</v>
      </c>
      <c r="H63" s="22">
        <f t="shared" ref="H63:I63" si="63">LEN(D63)</f>
        <v>43</v>
      </c>
      <c r="I63" s="22">
        <f t="shared" si="63"/>
        <v>43</v>
      </c>
      <c r="J63" s="12">
        <f t="shared" si="3"/>
        <v>1</v>
      </c>
      <c r="K63" s="12" t="str">
        <f>VLOOKUP(F63,Data!$A$2:$C$12,3,false)</f>
        <v>#N/A</v>
      </c>
      <c r="L63" s="12" t="str">
        <f>IF(G63,Data!$G$4,Data!$G$5)</f>
        <v>#VALUE!</v>
      </c>
      <c r="M63" s="22" t="str">
        <f>VLOOKUP(F63,Data!$A$2:$E$12,4,false)</f>
        <v>#N/A</v>
      </c>
      <c r="N63" s="22" t="str">
        <f>VLOOKUP(F63,Data!$A$2:$E$12,5,false)</f>
        <v>#N/A</v>
      </c>
    </row>
    <row r="64" ht="15.75" hidden="1" customHeight="1">
      <c r="A64" s="27" t="str">
        <f>IFERROR(__xludf.DUMMYFUNCTION("""COMPUTED_VALUE"""),"T17")</f>
        <v>T17</v>
      </c>
      <c r="B64" s="27" t="str">
        <f>IFERROR(__xludf.DUMMYFUNCTION("""COMPUTED_VALUE"""),"Hajnali ének")</f>
        <v>Hajnali ének</v>
      </c>
      <c r="C64" s="27"/>
      <c r="D64" s="28" t="str">
        <f>IFERROR(__xludf.DUMMYFUNCTION("""COMPUTED_VALUE"""),"https://www.youtube.com/watch?v=aX5_y3qSvoU")</f>
        <v>https://www.youtube.com/watch?v=aX5_y3qSvoU</v>
      </c>
      <c r="E64" s="28" t="str">
        <f>IFERROR(__xludf.DUMMYFUNCTION("""COMPUTED_VALUE"""),"https://www.youtube.com/watch?v=h7XPfmjgJFM")</f>
        <v>https://www.youtube.com/watch?v=h7XPfmjgJFM</v>
      </c>
      <c r="F64" s="27" t="str">
        <f>IFERROR(__xludf.DUMMYFUNCTION("""COMPUTED_VALUE"""),"Am
Elkártyáztam a gyönge szívem
E7
Suhogasd fel a szoknyád, hajnal
Pálinkát lehelek rád szelíden
              Am
Megháglak nehezen, halkan.
Am
Jöjj Oroszország, vodka virág
E7
Nevetés nékem a véred
Pincefehérek a volgai fák
                    Am
T"&amp;"ejszínű szűz ez az élet.
Dm               Am
Lebukik fejem és úgy zokogok,
 E7                 Am
Haloványul bennem a bánat
 Dm                   Am
Veretik körülöttem az ősi dobot,
 E7                  Am
Szaladok, Hajnal, teutánad.
Am
Ez a csontpufo"&amp;"gás, ez a hanti rege
E7
Hitemet hirdeti híven,
Katatón bálvány, légy fekete,
                       Am
Hiszen elkártyáztam a szívem.")</f>
        <v>Am
Elkártyáztam a gyönge szívem
E7
Suhogasd fel a szoknyád, hajnal
Pálinkát lehelek rád szelíden
              Am
Megháglak nehezen, halkan.
Am
Jöjj Oroszország, vodka virág
E7
Nevetés nékem a véred
Pincefehérek a volgai fák
                    Am
Tejszínű szűz ez az élet.
Dm               Am
Lebukik fejem és úgy zokogok,
 E7                 Am
Haloványul bennem a bánat
 Dm                   Am
Veretik körülöttem az ősi dobot,
 E7                  Am
Szaladok, Hajnal, teutánad.
Am
Ez a csontpufogás, ez a hanti rege
E7
Hitemet hirdeti híven,
Katatón bálvány, légy fekete,
                       Am
Hiszen elkártyáztam a szívem.</v>
      </c>
      <c r="G64" s="27" t="str">
        <f>IFERROR(__xludf.DUMMYFUNCTION("""COMPUTED_VALUE"""),":)")</f>
        <v>:)</v>
      </c>
      <c r="H64" s="22">
        <f t="shared" ref="H64:I64" si="64">LEN(D64)</f>
        <v>43</v>
      </c>
      <c r="I64" s="22">
        <f t="shared" si="64"/>
        <v>43</v>
      </c>
      <c r="J64" s="12">
        <f t="shared" si="3"/>
        <v>1</v>
      </c>
      <c r="K64" s="12" t="str">
        <f>VLOOKUP(F64,Data!$A$2:$C$12,3,false)</f>
        <v>#N/A</v>
      </c>
      <c r="L64" s="12" t="str">
        <f>IF(G64,Data!$G$4,Data!$G$5)</f>
        <v>#VALUE!</v>
      </c>
      <c r="M64" s="22" t="str">
        <f>VLOOKUP(F64,Data!$A$2:$E$12,4,false)</f>
        <v>#N/A</v>
      </c>
      <c r="N64" s="22" t="str">
        <f>VLOOKUP(F64,Data!$A$2:$E$12,5,false)</f>
        <v>#N/A</v>
      </c>
    </row>
    <row r="65" ht="15.75" hidden="1" customHeight="1">
      <c r="A65" s="27" t="str">
        <f>IFERROR(__xludf.DUMMYFUNCTION("""COMPUTED_VALUE"""),"T18")</f>
        <v>T18</v>
      </c>
      <c r="B65" s="27" t="str">
        <f>IFERROR(__xludf.DUMMYFUNCTION("""COMPUTED_VALUE"""),"Tábortűz")</f>
        <v>Tábortűz</v>
      </c>
      <c r="C65" s="27"/>
      <c r="D65" s="28" t="str">
        <f>IFERROR(__xludf.DUMMYFUNCTION("""COMPUTED_VALUE"""),"https://www.youtube.com/watch?v=QLNz8OiSL4Q")</f>
        <v>https://www.youtube.com/watch?v=QLNz8OiSL4Q</v>
      </c>
      <c r="E65" s="28" t="str">
        <f>IFERROR(__xludf.DUMMYFUNCTION("""COMPUTED_VALUE"""),"https://www.youtube.com/watch?v=QcFMbx_MWkU")</f>
        <v>https://www.youtube.com/watch?v=QcFMbx_MWkU</v>
      </c>
      <c r="F65" s="27" t="str">
        <f>IFERROR(__xludf.DUMMYFUNCTION("""COMPUTED_VALUE"""),"D                           G
 Isten hozott, hisz csak a jók jöhetnek el
A7                         D
 Ülj hát közel, a szeretet éltet, átölel
       Bm                          Em
S ki a csillagok közt él, mind aki rég odaköltözött
A7                    "&amp;"    D
 Most visszatér s leül a tűz mögött
     G   F#m Em
Sok szív mélyén
    G       F#m      G       A
Ott ég ez a tűz egy kör közepén
     D                    Bm
Egy dal, s te újra mellém ülsz
    G           Em  Bm             A
És lobog a tábortűz"&amp;", a szél belekarolt
     D                    Bm
Egy dal, és újra köztünk élsz
   G          Em    Bm                 A
Ma újból te zenélsz, úgy van, ahogyan rég volt
     D                    Bm
Egy dal, s te újra mellém ülsz
    G           Em  Bm      "&amp;"       A
És lobog a tábortűz, a szél belekarolt
          D        F#m          Bm
Szól egy dal, és a lelkünk összeér
   G              Em  Bm           A
A gyönyörű tűzfénynél, napszínű a hold
D                      G
Súgd meg nekem, tudod, így ígérted"&amp;" rég
A7                        D
A nagy titkokat, amit egy kisgyerek nem ért
   Bm                           Em
Hiszen annyi minden volt, amire nem jutott idő
A7                             D
Pár pillanat, most hogy legyen múlt, jelen, jövő
     G   F#m"&amp;" Em
Sok szív mélyén
    G       F#m      G       A
Ott ég ez a tűz egy kör közepén
     D                    Bm
Egy dal, s te újra mellém ülsz
    G           Em  Bm             A
És lobog a tábortűz, a szél belekarolt
     D                    Bm
Egy dal"&amp;", és újra köztünk élsz
   G          Em    Bm                 A
Ma újból te zenélsz, úgy van, ahogyan rég volt
     D                    Bm
Egy dal, s te újra mellém ülsz
    G           Em  Bm             A
És lobog a tábortűz, a szél belekarolt
        "&amp;"  D        F#m          Bm
Szól egy dal, és a lelkünk összeér
   G              Em  Bm           A
A gyönyörű tűzfénynél, napszínű a hold
D              G
Isten veled, a könnyem nézd ma el
A7                            D
Mondj egy mesét ahogyan régen, c"&amp;"sak ennyi kell
   Bm                               Em
Ez a tűz örökkön ég, semmi nem dúlhatja szét
A7                          D
A lelkekért, akiket rejt az ég
     G   F#m Em
Sok szív mélyén
    G       F#m      G       A
Ott ég ez a tűz egy kör közepé"&amp;"n
     D                    Bm
Egy dal, s te újra mellém ülsz
    G           Em  Bm             A
És lobog a tábortűz, a szél belekarolt
     D                    Bm
Egy dal, és újra köztünk élsz
   G          Em    Bm                 A
Ma újból te zenél"&amp;"sz, úgy van, ahogyan rég volt
     D                    Bm
Egy dal, s te újra mellém ülsz
    G           Em  Bm             A
És lobog a tábortűz, a szél belekarolt
          D        F#m          Bm
Szól egy dal, és a lelkünk összeér
   G              E"&amp;"m  Bm           A
A gyönyörű tűzfénynél, napszínű a hold
")</f>
        <v>D                           G
 Isten hozott, hisz csak a jók jöhetnek el
A7                         D
 Ülj hát közel, a szeretet éltet, átölel
       Bm                          Em
S ki a csillagok közt él, mind aki rég odaköltözött
A7                        D
 Most visszatér s leül a tűz mögött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Súgd meg nekem, tudod, így ígérted rég
A7                        D
A nagy titkokat, amit egy kisgyerek nem ért
   Bm                           Em
Hiszen annyi minden volt, amire nem jutott idő
A7                             D
Pár pillanat, most hogy legyen múlt, jelen, jövő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Isten veled, a könnyem nézd ma el
A7                            D
Mondj egy mesét ahogyan régen, csak ennyi kell
   Bm                               Em
Ez a tűz örökkön ég, semmi nem dúlhatja szét
A7                          D
A lelkekért, akiket rejt az ég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v>
      </c>
      <c r="G65" s="27" t="str">
        <f>IFERROR(__xludf.DUMMYFUNCTION("""COMPUTED_VALUE"""),":)")</f>
        <v>:)</v>
      </c>
      <c r="H65" s="22">
        <f t="shared" ref="H65:I65" si="65">LEN(D65)</f>
        <v>43</v>
      </c>
      <c r="I65" s="22">
        <f t="shared" si="65"/>
        <v>43</v>
      </c>
      <c r="J65" s="12">
        <f t="shared" si="3"/>
        <v>1</v>
      </c>
      <c r="K65" s="12" t="str">
        <f>VLOOKUP(F65,Data!$A$2:$C$12,3,false)</f>
        <v>#N/A</v>
      </c>
      <c r="L65" s="12" t="str">
        <f>IF(G65,Data!$G$4,Data!$G$5)</f>
        <v>#VALUE!</v>
      </c>
      <c r="M65" s="22" t="str">
        <f>VLOOKUP(F65,Data!$A$2:$E$12,4,false)</f>
        <v>#N/A</v>
      </c>
      <c r="N65" s="22" t="str">
        <f>VLOOKUP(F65,Data!$A$2:$E$12,5,false)</f>
        <v>#N/A</v>
      </c>
    </row>
    <row r="66" ht="15.75" customHeight="1">
      <c r="A66" s="27" t="str">
        <f>IFERROR(__xludf.DUMMYFUNCTION("""COMPUTED_VALUE"""),"T19")</f>
        <v>T19</v>
      </c>
      <c r="B66" s="27" t="str">
        <f>IFERROR(__xludf.DUMMYFUNCTION("""COMPUTED_VALUE"""),"Van egy ország")</f>
        <v>Van egy ország</v>
      </c>
      <c r="C66" s="27"/>
      <c r="D66" s="28" t="str">
        <f>IFERROR(__xludf.DUMMYFUNCTION("""COMPUTED_VALUE"""),"https://www.youtube.com/watch?v=XBUu_k_nGyw")</f>
        <v>https://www.youtube.com/watch?v=XBUu_k_nGyw</v>
      </c>
      <c r="E66" s="28" t="str">
        <f>IFERROR(__xludf.DUMMYFUNCTION("""COMPUTED_VALUE"""),"https://www.youtube.com/watch?v=V2bOblKkeU0")</f>
        <v>https://www.youtube.com/watch?v=V2bOblKkeU0</v>
      </c>
      <c r="F66" s="27" t="str">
        <f>IFERROR(__xludf.DUMMYFUNCTION("""COMPUTED_VALUE"""),"Am             E
van egy ország ahol lakom
Dm
semmi ágán
Am
lógó flakon
Am            E
van egy város ahol élek
Dm
ahány test épp
Am
annyi lélek
C           Dm
ahány lélek annyi lom is
G
utcára tett
C
fájdalom is
F              E
itt eg"&amp;"y kiságy ja de édi
Dm
ott egy ülve
Am
alvó dédi
Am         E
kibelezett öreg szekrény
Dm
arcokat be-
Am
futó repkény
Am           E
bontott ajtó kilincs nélkül
Dm
földönfutók
Am
bilincs nélkül
C             Dm
áll a posztos mint a náds"&amp;"zál
G
bokáig le-
C
rohadt lábszár
F                  E
itt egy szép könyv ott egy labda
Dm
ez még bor de
Am
ez már abda
Am            E
nem az összes csak a nagyja
Dm       Am
aki tűri aki hagyja
Am        E
aki tűrte aki hagyta
Dm     "&amp;"       Am
nem az összes csak a nagyja
C             Dm
vasárnap volt ahogy mindig
G           C
felöltöztek ahogy illik
F            E
csupa dolgos derék polgár
Dm            Am
egy se ruszin egy se bolgár
Am           E
olyan szépek hogy az "&amp;"csuhaj
Dm
egyik bérlő
Am
másik tulaj
Am       E
kitűnőre szerepeltek
Dm
álmukban sem
Am
szemeteltek
C            Dm
nem engedték hosszú lére
G
elindultak
C
a mi-sére
F          E
kukákat se borogattak
Dm
kutyákat se
Am
kurogattak
"&amp;"Am        E
mise után leszavaztak
Dm
bezabáltak
Am
be is basztak
Am            E
pöri volt tán isler is
Dm
jóllakott az
Am
isten is
C             Dm
nem az összes csak a nagyja
G         C
aki tűrte aki hagyta
F        E
aki tűri aki hagy"&amp;"ja
Dm            Am
nem az összes csak a nagyja
Am             E
rajtam is múlt rajtam múlt
Dm          Am
tegnap kezdődött a múlt
Am          E
elkezdődött vége van
Dm          Am
borzalom és béke van
C          Dm
semmi ágán lógó flakon
G"&amp;"              C
van egy ország ahol lakom
F            E
nevezd nevén szolgáld vakon
Dm            Am
ma még bölcső ma már vagon")</f>
        <v>Am             E
van egy ország ahol lakom
Dm
semmi ágán
Am
lógó flakon
Am            E
van egy város ahol élek
Dm
ahány test épp
Am
annyi lélek
C           Dm
ahány lélek annyi lom is
G
utcára tett
C
fájdalom is
F              E
itt egy kiságy ja de édi
Dm
ott egy ülve
Am
alvó dédi
Am         E
kibelezett öreg szekrény
Dm
arcokat be-
Am
futó repkény
Am           E
bontott ajtó kilincs nélkül
Dm
földönfutók
Am
bilincs nélkül
C             Dm
áll a posztos mint a nádszál
G
bokáig le-
C
rohadt lábszár
F                  E
itt egy szép könyv ott egy labda
Dm
ez még bor de
Am
ez már abda
Am            E
nem az összes csak a nagyja
Dm       Am
aki tűri aki hagyja
Am        E
aki tűrte aki hagyta
Dm            Am
nem az összes csak a nagyja
C             Dm
vasárnap volt ahogy mindig
G           C
felöltöztek ahogy illik
F            E
csupa dolgos derék polgár
Dm            Am
egy se ruszin egy se bolgár
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Am
tegnap kezdődött a múlt
Am          E
elkezdődött vége van
Dm          Am
borzalom és béke van
C          Dm
semmi ágán lógó flakon
G              C
van egy ország ahol lakom
F            E
nevezd nevén szolgáld vakon
Dm            Am
ma még bölcső ma már vagon</v>
      </c>
      <c r="G66" s="27" t="str">
        <f>IFERROR(__xludf.DUMMYFUNCTION("""COMPUTED_VALUE"""),":)")</f>
        <v>:)</v>
      </c>
      <c r="H66" s="22">
        <f t="shared" ref="H66:I66" si="66">LEN(D66)</f>
        <v>43</v>
      </c>
      <c r="I66" s="22">
        <f t="shared" si="66"/>
        <v>43</v>
      </c>
      <c r="J66" s="12">
        <f t="shared" si="3"/>
        <v>1</v>
      </c>
      <c r="K66" s="12" t="str">
        <f>VLOOKUP(F66,Data!$A$2:$C$12,3,false)</f>
        <v>#N/A</v>
      </c>
      <c r="L66" s="12" t="str">
        <f>IF(G66,Data!$G$4,Data!$G$5)</f>
        <v>#VALUE!</v>
      </c>
      <c r="M66" s="22" t="str">
        <f>VLOOKUP(F66,Data!$A$2:$E$12,4,false)</f>
        <v>#N/A</v>
      </c>
      <c r="N66" s="22" t="str">
        <f>VLOOKUP(F66,Data!$A$2:$E$12,5,false)</f>
        <v>#N/A</v>
      </c>
    </row>
    <row r="67" ht="15.75" customHeight="1">
      <c r="A67" s="27" t="str">
        <f>IFERROR(__xludf.DUMMYFUNCTION("""COMPUTED_VALUE"""),"T20")</f>
        <v>T20</v>
      </c>
      <c r="B67" s="27" t="str">
        <f>IFERROR(__xludf.DUMMYFUNCTION("""COMPUTED_VALUE"""),"Teljesség felé")</f>
        <v>Teljesség felé</v>
      </c>
      <c r="C67" s="27"/>
      <c r="D67" s="28" t="str">
        <f>IFERROR(__xludf.DUMMYFUNCTION("""COMPUTED_VALUE"""),"https://www.youtube.com/watch?v=W1ZJr-ZEqPc")</f>
        <v>https://www.youtube.com/watch?v=W1ZJr-ZEqPc</v>
      </c>
      <c r="E67" s="28" t="str">
        <f>IFERROR(__xludf.DUMMYFUNCTION("""COMPUTED_VALUE"""),"https://www.youtube.com/watch?v=W1ZJr-ZEqPc")</f>
        <v>https://www.youtube.com/watch?v=W1ZJr-ZEqPc</v>
      </c>
      <c r="F67" s="27" t="str">
        <f>IFERROR(__xludf.DUMMYFUNCTION("""COMPUTED_VALUE"""),"D A Bm G
D                         A                   Bm                G
""Esküszöm, hogy nem fogok hányni” - mondtam a taxisnak az astorián, 
      D                        A           Bm                    G
aztán persze, hogy széthánytam mindent, és"&amp;" pénzem se volt egyáltalán 
      D                     A                   Bm                  G
de ez nem csak az én hibám, nem lehet mindig mindent az én nyakamba varrni 
         D                 A        Bm             G
csak egy elrontott éjszaka v"&amp;"ége, és úgyse fogok rá emlékezni 
        D             A         Bm       G
úgyhogy szétvertem az öklöm egy trafóház ajtaján 
   D             A           Bm           G
és felszálltam a buszra, ami hazavitt hozzád 
D                     A             "&amp;"Bm                 G
egymillió-hétszázezer ember figyeli minden egyes lépésemet, 
D                    A           Bm                    G
mégis ez az egyetlen város, ahol viszonylag szabad lehetek, 
              D             A                   Bm     "&amp;"        G
mert itt csak akkor maradok egyedül, ha tényleg egyedül akarok lenni 
   D                        A          Bm                   G
de próbálj meg olyan helyen élni, ahol csütörtök este nincs semmi 
D          A        Bm        G      D       "&amp;" A  Bm  G
akármilyen meglepő, mégiscsak ezek a legszebb éveink 
D          A          Bm        G           D    A      Bm   G
felkelünk, dolgozunk, berúgunk, lefekszünk, felkelünk megint 
D               A        Bm                G
farmerdzsekiben jár"&amp;"ok és próbálok leszokni mindenről 
  D                  A                Bm                G
a falnak támaszkodva szívom az utolsó slukkot az utolsó cigimből, 
        D           A               Bm         G
mielőtt elnyomnám a csikket, mint a kisebbrend"&amp;"űségit 
D                A                   Bm                       G
fiatal vagyok és fáradt, de legalább értem, hogy miért vagyok még itt 
D          A        Bm        G      D        A  Bm  G
akármilyen meglepő, mégiscsak ezek a legszebb éveink 
D "&amp;"         A          Bm        G           D    A      Bm   G
felkelünk, dolgozunk, berúgunk, lefekszünk, felkelünk megint 
D               A      Bm                    G
annyira utálom, amikor felteszem valamire az életem, 
      D             A         "&amp;"  Bm                      G
aztán jön valaki és megcsinálja sokkal jobban, csak úgy mellékesen
D          A        Bm        G      D        A  Bm  G
akármilyen meglepő, mégiscsak ezek a legszebb éveink 
D          A          Bm        G           D    A"&amp;"      Bm   G
felkelünk, dolgozunk, berúgunk, lefekszünk, felkelünk megint 
D A Bm G")</f>
        <v>D A Bm G
D                         A                   Bm                G
"Esküszöm, hogy nem fogok hányni” - mondtam a taxisnak az astorián, 
      D                        A           Bm                    G
aztán persze, hogy széthánytam mindent, és pénzem se volt egyáltalán 
      D                     A                   Bm                  G
de ez nem csak az én hibám, nem lehet mindig mindent az én nyakamba varrni 
         D                 A        Bm             G
csak egy elrontott éjszaka vége, és úgyse fogok rá emlékezni 
        D             A         Bm       G
úgyhogy szétvertem az öklöm egy trafóház ajtaján 
   D             A           Bm           G
és felszálltam a buszra, ami hazavitt hozzád 
D                     A             Bm                 G
egymillió-hétszázezer ember figyeli minden egyes lépésemet, 
D                    A           Bm                    G
mégis ez az egyetlen város, ahol viszonylag szabad lehetek, 
              D             A                   Bm             G
mert itt csak akkor maradok egyedül, ha tényleg egyedül akarok lenni 
   D                        A          Bm                   G
de próbálj meg olyan helyen élni, ahol csütörtök este nincs semmi 
D          A        Bm        G      D        A  Bm  G
akármilyen meglepő, mégiscsak ezek a legszebb éveink 
D          A          Bm        G           D    A      Bm   G
felkelünk, dolgozunk, berúgunk, lefekszünk, felkelünk megint 
D               A        Bm                G
farmerdzsekiben járok és próbálok leszokni mindenről 
  D                  A                Bm                G
a falnak támaszkodva szívom az utolsó slukkot az utolsó cigimből, 
        D           A               Bm         G
mielőtt elnyomnám a csikket, mint a kisebbrendűségit 
D                A                   Bm                       G
fiatal vagyok és fáradt, de legalább értem, hogy miért vagyok még itt 
D          A        Bm        G      D        A  Bm  G
akármilyen meglepő, mégiscsak ezek a legszebb éveink 
D          A          Bm        G           D    A      Bm   G
felkelünk, dolgozunk, berúgunk, lefekszünk, felkelünk megint 
D               A      Bm                    G
annyira utálom, amikor felteszem valamire az életem, 
      D             A           Bm                      G
aztán jön valaki és megcsinálja sokkal jobban, csak úgy mellékesen
D          A        Bm        G      D        A  Bm  G
akármilyen meglepő, mégiscsak ezek a legszebb éveink 
D          A          Bm        G           D    A      Bm   G
felkelünk, dolgozunk, berúgunk, lefekszünk, felkelünk megint 
D A Bm G</v>
      </c>
      <c r="G67" s="27" t="str">
        <f>IFERROR(__xludf.DUMMYFUNCTION("""COMPUTED_VALUE"""),":)")</f>
        <v>:)</v>
      </c>
      <c r="H67" s="22">
        <f t="shared" ref="H67:I67" si="67">LEN(D67)</f>
        <v>43</v>
      </c>
      <c r="I67" s="22">
        <f t="shared" si="67"/>
        <v>43</v>
      </c>
      <c r="J67" s="12">
        <f t="shared" si="3"/>
        <v>1</v>
      </c>
      <c r="K67" s="12" t="str">
        <f>VLOOKUP(F67,Data!$A$2:$C$12,3,false)</f>
        <v>#N/A</v>
      </c>
      <c r="L67" s="12" t="str">
        <f>IF(G67,Data!$G$4,Data!$G$5)</f>
        <v>#VALUE!</v>
      </c>
      <c r="M67" s="22" t="str">
        <f>VLOOKUP(F67,Data!$A$2:$E$12,4,false)</f>
        <v>#N/A</v>
      </c>
      <c r="N67" s="22" t="str">
        <f>VLOOKUP(F67,Data!$A$2:$E$12,5,false)</f>
        <v>#N/A</v>
      </c>
    </row>
    <row r="68" ht="15.75" hidden="1" customHeight="1">
      <c r="A68" s="27" t="str">
        <f>IFERROR(__xludf.DUMMYFUNCTION("""COMPUTED_VALUE"""),"T21")</f>
        <v>T21</v>
      </c>
      <c r="B68" s="27" t="str">
        <f>IFERROR(__xludf.DUMMYFUNCTION("""COMPUTED_VALUE"""),"Az utcán")</f>
        <v>Az utcán</v>
      </c>
      <c r="C68" s="27"/>
      <c r="D68" s="28" t="str">
        <f>IFERROR(__xludf.DUMMYFUNCTION("""COMPUTED_VALUE"""),"https://www.youtube.com/watch?v=hxyEMryOkOU")</f>
        <v>https://www.youtube.com/watch?v=hxyEMryOkOU</v>
      </c>
      <c r="E68" s="28" t="str">
        <f>IFERROR(__xludf.DUMMYFUNCTION("""COMPUTED_VALUE"""),"https://www.youtube.com/watch?v=hxyEMryOkOU")</f>
        <v>https://www.youtube.com/watch?v=hxyEMryOkOU</v>
      </c>
      <c r="F68" s="27" t="str">
        <f>IFERROR(__xludf.DUMMYFUNCTION("""COMPUTED_VALUE"""),"D           G
Néha furcsa hangulatban
   A           D
Az utcát járom egymagamban,
D            G
Nincsen semmihez se kedvem,
    A              D                A
De érzem azt, hogy nincs ez rendben így.
            D              G           A
Bár tud"&amp;"nám, hova, de hova, de hova, de hova megyek,
D               G        A
Hova, de hova, de hova, de hova megyek,
D               G        A              D
Hova, de hova, de hova, de hova megyek!
D            G
Megállok egy utcasarkon,
A             D
mer"&amp;"re tovább, melyik úton
D          G
Elindulok, párat lépek, 
    A         D            A
áh, erre most miért menjek én
            D              G           A
Bár tudnám, hova, de hova, de hova, de hova megyek,
D               G        A
Hova, de hov"&amp;"a, de hova, de hova megyek,
D               G        A              D
Hova, de hova, de hova, de hova megyek!
D           G
Lámpavasnak támaszkodva 
   A         D
az embereket nézem sorra
D             G
Fáradt arccal mind sietnek, 
A           D      "&amp;"      A
találgatom, merre mennek ők
            D              G           A
Bár tudnám, hova, de hova, de hova, de hova megyek,
D               G        A
Hova, de hova, de hova, de hova megyek,
D               G        A              D
Hova, de hova,"&amp;" de hova, de hova megyek!
D            G
Vannak, akik végigmérnek, 
  A               D
- Szép kis alak - így beszélnek
D          G
Fejükre is állhatnának, 
A         D            A
érdekelni nem tudnának ők
            D              G           A
"&amp;"Bár tudnám, hova, de hova, de hova, de hova megyek,
D               G        A
Hova, de hova, de hova, de hova megyek,
D               G        A              D
Hova, de hova, de hova, de hova megyek!
     D            G
Mint sűrű köd, ha gyorsan felszá"&amp;"ll, 
A            D
eszembe jut, hátha vársz rám
D              G
Látod, már nem tétovázok, 
A              D             A
megyek hozzád, meg nem állok én
            D              G           A
És most már tudom, már tudom, már tudom, hogy hova megye"&amp;"k
D                 G             A
Tudom, már tudom, már tudom, hogy merre leszek
D               G        A                     D
Tudom, már tudom, már tudom, hogy veled leszek én.")</f>
        <v>D           G
Néha furcsa hangulatban
   A           D
Az utcát járom egymagamban,
D            G
Nincsen semmihez se kedvem,
    A              D                A
De érzem azt, hogy nincs ez rendben így.
            D              G           A
Bár tudnám, hova, de hova, de hova, de hova megyek,
D               G        A
Hova, de hova, de hova, de hova megyek,
D               G        A              D
Hova, de hova, de hova, de hova megyek!
D            G
Megállok egy utcasarkon,
A             D
merre tovább, melyik úton
D          G
Elindulok, párat lépek, 
    A         D            A
áh, erre most miért menjek én
            D              G           A
Bár tudnám, hova, de hova, de hova, de hova megyek,
D               G        A
Hova, de hova, de hova, de hova megyek,
D               G        A              D
Hova, de hova, de hova, de hova megyek!
D           G
Lámpavasnak támaszkodva 
   A         D
az embereket nézem sorra
D             G
Fáradt arccal mind sietnek, 
A           D            A
találgatom, merre mennek ők
            D              G           A
Bár tudnám, hova, de hova, de hova, de hova megyek,
D               G        A
Hova, de hova, de hova, de hova megyek,
D               G        A              D
Hova, de hova, de hova, de hova megyek!
D            G
Vannak, akik végigmérnek, 
  A               D
- Szép kis alak - így beszélnek
D          G
Fejükre is állhatnának, 
A         D            A
érdekelni nem tudnának ők
            D              G           A
Bár tudnám, hova, de hova, de hova, de hova megyek,
D               G        A
Hova, de hova, de hova, de hova megyek,
D               G        A              D
Hova, de hova, de hova, de hova megyek!
     D            G
Mint sűrű köd, ha gyorsan felszáll, 
A            D
eszembe jut, hátha vársz rám
D              G
Látod, már nem tétovázok, 
A              D             A
megyek hozzád, meg nem állok én
            D              G           A
És most már tudom, már tudom, már tudom, hogy hova megyek
D                 G             A
Tudom, már tudom, már tudom, hogy merre leszek
D               G        A                     D
Tudom, már tudom, már tudom, hogy veled leszek én.</v>
      </c>
      <c r="G68" s="27" t="str">
        <f>IFERROR(__xludf.DUMMYFUNCTION("""COMPUTED_VALUE"""),":)")</f>
        <v>:)</v>
      </c>
      <c r="H68" s="22">
        <f t="shared" ref="H68:I68" si="68">LEN(D68)</f>
        <v>43</v>
      </c>
      <c r="I68" s="22">
        <f t="shared" si="68"/>
        <v>43</v>
      </c>
      <c r="J68" s="12">
        <f t="shared" si="3"/>
        <v>1</v>
      </c>
      <c r="K68" s="12" t="str">
        <f>VLOOKUP(F68,Data!$A$2:$C$12,3,false)</f>
        <v>#N/A</v>
      </c>
      <c r="L68" s="12" t="str">
        <f>IF(G68,Data!$G$4,Data!$G$5)</f>
        <v>#VALUE!</v>
      </c>
      <c r="M68" s="22" t="str">
        <f>VLOOKUP(F68,Data!$A$2:$E$12,4,false)</f>
        <v>#N/A</v>
      </c>
      <c r="N68" s="22" t="str">
        <f>VLOOKUP(F68,Data!$A$2:$E$12,5,false)</f>
        <v>#N/A</v>
      </c>
    </row>
    <row r="69" ht="15.75" hidden="1" customHeight="1">
      <c r="A69" s="27" t="str">
        <f>IFERROR(__xludf.DUMMYFUNCTION("""COMPUTED_VALUE"""),"T22")</f>
        <v>T22</v>
      </c>
      <c r="B69" s="27" t="str">
        <f>IFERROR(__xludf.DUMMYFUNCTION("""COMPUTED_VALUE"""),"Baj van a részeg tengerésszel")</f>
        <v>Baj van a részeg tengerésszel</v>
      </c>
      <c r="C69" s="27"/>
      <c r="D69" s="28" t="str">
        <f>IFERROR(__xludf.DUMMYFUNCTION("""COMPUTED_VALUE"""),"https://www.youtube.com/watch?v=1Kqsfb4UFJI")</f>
        <v>https://www.youtube.com/watch?v=1Kqsfb4UFJI</v>
      </c>
      <c r="E69" s="28" t="str">
        <f>IFERROR(__xludf.DUMMYFUNCTION("""COMPUTED_VALUE"""),"https://www.youtube.com/watch?v=LDdamEkxiyU")</f>
        <v>https://www.youtube.com/watch?v=LDdamEkxiyU</v>
      </c>
      <c r="F69" s="27" t="str">
        <f>IFERROR(__xludf.DUMMYFUNCTION("""COMPUTED_VALUE"""),"Am
Baj van a részeg tengerésszel,
G
Baj van a részeg tengerésszel,
Am
Baj van a részeg tengerésszel
Dm     G      Am
Minden áldott reggel. 
Am
Baj van a részeg tengerésszel,
G
Baj van a részeg tengerésszel,
Am
Baj van a részeg tengeréssz"&amp;"el
Dm     G      Am
Minden áldott reggel
Am
Haj, hé, de húzz rá egyet
G
Haj, hé, de húzz rá egyet
Am
Haj, hé, de húzz rá egyet
Dm     G      Am
Minden áldott reggel
Am
Jól beszopott a pálinkából
G
Jól beszopott a pálinkából
Am
Jól besz"&amp;"opott a pálinkából
Dm     G      Am
Minden áldott reggel
Am
Lökd a fenékre a víztömlővel
G
Lökd a fenékre a víztömlővel
Am
Lökd a fenékre a víztömlővel
Dm     G      Am
Minden áldott reggel
Am
Dobd bele, itt van a mentőcsónak
G
Dobd bele"&amp;", itt van a mentőcsónak
Am
Dobd bele, itt van a mentőcsónak
Dm     G      Am
Minden áldott reggel
Am
Lógjon a lába az orrkötélen 
G
Lógjon a lába az orrkötélen 
Am
Lógjon a lába az orrkötélen 
Dm     G      Am
Minden áldott reggel
Am
Kös"&amp;"d hamar oda csak a nagykorlátra
G
Kösd hamar oda csak a nagykorlátra
Am
Kösd hamar oda csak a nagykorlátra
Dm     G      Am
Minden áldott reggel
Am
Bele vele gyorsan a tengervízbe 
G
Bele vele gyorsan a tengervízbe 
Am
Bele vele gyorsan a te"&amp;"ngervízbe 
Dm     G      Am
Minden áldott reggel")</f>
        <v>Am
Baj van a részeg tengerésszel,
G
Baj van a részeg tengerésszel,
Am
Baj van a részeg tengerésszel
Dm     G      Am
Minden áldott reggel. 
Am
Baj van a részeg tengerésszel,
G
Baj van a részeg tengerésszel,
Am
Baj van a részeg tengerésszel
Dm     G      Am
Minden áldott reggel
Am
Haj, hé, de húzz rá egyet
G
Haj, hé, de húzz rá egyet
Am
Haj, hé, de húzz rá egyet
Dm     G      Am
Minden áldott reggel
Am
Jól beszopott a pálinkából
G
Jól beszopott a pálinkából
Am
Jól beszopott a pálinkából
Dm     G      Am
Minden áldott reggel
Am
Lökd a fenékre a víztömlővel
G
Lökd a fenékre a víztömlővel
Am
Lökd a fenékre a víztömlővel
Dm     G      Am
Minden áldott reggel
Am
Dobd bele, itt van a mentőcsónak
G
Dobd bele, itt van a mentőcsónak
Am
Dobd bele, itt van a mentőcsónak
Dm     G      Am
Minden áldott reggel
Am
Lógjon a lába az orrkötélen 
G
Lógjon a lába az orrkötélen 
Am
Lógjon a lába az orrkötélen 
Dm     G      Am
Minden áldott reggel
Am
Kösd hamar oda csak a nagykorlátra
G
Kösd hamar oda csak a nagykorlátra
Am
Kösd hamar oda csak a nagykorlátra
Dm     G      Am
Minden áldott reggel
Am
Bele vele gyorsan a tengervízbe 
G
Bele vele gyorsan a tengervízbe 
Am
Bele vele gyorsan a tengervízbe 
Dm     G      Am
Minden áldott reggel</v>
      </c>
      <c r="G69" s="27" t="str">
        <f>IFERROR(__xludf.DUMMYFUNCTION("""COMPUTED_VALUE"""),":)")</f>
        <v>:)</v>
      </c>
      <c r="H69" s="22">
        <f t="shared" ref="H69:I69" si="69">LEN(D69)</f>
        <v>43</v>
      </c>
      <c r="I69" s="22">
        <f t="shared" si="69"/>
        <v>43</v>
      </c>
      <c r="J69" s="12">
        <f t="shared" si="3"/>
        <v>1</v>
      </c>
      <c r="K69" s="12" t="str">
        <f>VLOOKUP(F69,Data!$A$2:$C$12,3,false)</f>
        <v>#N/A</v>
      </c>
      <c r="L69" s="12" t="str">
        <f>IF(G69,Data!$G$4,Data!$G$5)</f>
        <v>#VALUE!</v>
      </c>
      <c r="M69" s="22" t="str">
        <f>VLOOKUP(F69,Data!$A$2:$E$12,4,false)</f>
        <v>#N/A</v>
      </c>
      <c r="N69" s="22" t="str">
        <f>VLOOKUP(F69,Data!$A$2:$E$12,5,false)</f>
        <v>#N/A</v>
      </c>
    </row>
    <row r="70" ht="15.75" hidden="1" customHeight="1">
      <c r="A70" s="27" t="str">
        <f>IFERROR(__xludf.DUMMYFUNCTION("""COMPUTED_VALUE"""),"T23")</f>
        <v>T23</v>
      </c>
      <c r="B70" s="27" t="str">
        <f>IFERROR(__xludf.DUMMYFUNCTION("""COMPUTED_VALUE"""),"Rejtelmek")</f>
        <v>Rejtelmek</v>
      </c>
      <c r="C70" s="27"/>
      <c r="D70" s="28" t="str">
        <f>IFERROR(__xludf.DUMMYFUNCTION("""COMPUTED_VALUE"""),"https://www.youtube.com/watch?v=foJUYo02E2w")</f>
        <v>https://www.youtube.com/watch?v=foJUYo02E2w</v>
      </c>
      <c r="E70" s="28" t="str">
        <f>IFERROR(__xludf.DUMMYFUNCTION("""COMPUTED_VALUE"""),"https://www.youtube.com/watch?v=rfLXXqXIXTE")</f>
        <v>https://www.youtube.com/watch?v=rfLXXqXIXTE</v>
      </c>
      <c r="F70" s="27" t="str">
        <f>IFERROR(__xludf.DUMMYFUNCTION("""COMPUTED_VALUE"""),"C             C
Rejtelmek, ha zengenek
Dm              G7
Őrt állok, mint mesében.
C           C
Bebújtattál engemet
Dm           G7
Talpig nehéz hűségbe.
    C   Am  C        G
||: Don don don-dana don
C        D7        G
Don-dana dana-dana don don :|"&amp;"|
C              C
Szól a szellő, szól a víz,
Dm            G7
Elpirulsz, ha megérted.
C              C
Szól a szem és szól a szív,
Dm          G7
Folyamodnak teérted.
    C   Am  C        G
||: Don don don-dana don
C        D7        G
Don-dana dana"&amp;"-dana don :||
C          C
Én is írom énekem,
Dm               G7
Ha már szeretlek téged.
C             C
Tedd könnyűvé énnekem
Dm          G7
Ezt a nehéz hűséget.
    C   Am  C        G
||: Don don don-dana don
C        D7        G
Don-dana dana-da"&amp;"na don :||")</f>
        <v>C             C
Rejtelmek, ha zengenek
Dm              G7
Őrt állok, mint mesében.
C           C
Bebújtattál engemet
Dm           G7
Talpig nehéz hűségbe.
    C   Am  C        G
||: Don don don-dana don
C        D7        G
Don-dana dana-dana don don :||
C              C
Szól a szellő, szól a víz,
Dm            G7
Elpirulsz, ha megérted.
C              C
Szól a szem és szól a szív,
Dm          G7
Folyamodnak teérted.
    C   Am  C        G
||: Don don don-dana don
C        D7        G
Don-dana dana-dana don :||
C          C
Én is írom énekem,
Dm               G7
Ha már szeretlek téged.
C             C
Tedd könnyűvé énnekem
Dm          G7
Ezt a nehéz hűséget.
    C   Am  C        G
||: Don don don-dana don
C        D7        G
Don-dana dana-dana don :||</v>
      </c>
      <c r="G70" s="27" t="str">
        <f>IFERROR(__xludf.DUMMYFUNCTION("""COMPUTED_VALUE"""),":)")</f>
        <v>:)</v>
      </c>
      <c r="H70" s="22">
        <f t="shared" ref="H70:I70" si="70">LEN(D70)</f>
        <v>43</v>
      </c>
      <c r="I70" s="22">
        <f t="shared" si="70"/>
        <v>43</v>
      </c>
      <c r="J70" s="12">
        <f t="shared" si="3"/>
        <v>1</v>
      </c>
      <c r="K70" s="12" t="str">
        <f>VLOOKUP(F70,Data!$A$2:$C$12,3,false)</f>
        <v>#N/A</v>
      </c>
      <c r="L70" s="12" t="str">
        <f>IF(G70,Data!$G$4,Data!$G$5)</f>
        <v>#VALUE!</v>
      </c>
      <c r="M70" s="22" t="str">
        <f>VLOOKUP(F70,Data!$A$2:$E$12,4,false)</f>
        <v>#N/A</v>
      </c>
      <c r="N70" s="22" t="str">
        <f>VLOOKUP(F70,Data!$A$2:$E$12,5,false)</f>
        <v>#N/A</v>
      </c>
    </row>
    <row r="71" ht="15.75" hidden="1" customHeight="1">
      <c r="A71" s="27" t="str">
        <f>IFERROR(__xludf.DUMMYFUNCTION("""COMPUTED_VALUE"""),"T24")</f>
        <v>T24</v>
      </c>
      <c r="B71" s="27" t="str">
        <f>IFERROR(__xludf.DUMMYFUNCTION("""COMPUTED_VALUE"""),"Oj, tízen voltunk mi testvérek")</f>
        <v>Oj, tízen voltunk mi testvérek</v>
      </c>
      <c r="C71" s="27"/>
      <c r="D71" s="28" t="str">
        <f>IFERROR(__xludf.DUMMYFUNCTION("""COMPUTED_VALUE"""),"https://www.youtube.com/watch?v=j7WRDBhQ6C0")</f>
        <v>https://www.youtube.com/watch?v=j7WRDBhQ6C0</v>
      </c>
      <c r="E71" s="28" t="str">
        <f>IFERROR(__xludf.DUMMYFUNCTION("""COMPUTED_VALUE"""),"https://www.youtube.com/watch?v=j7WRDBhQ6C0")</f>
        <v>https://www.youtube.com/watch?v=j7WRDBhQ6C0</v>
      </c>
      <c r="F71" s="27" t="str">
        <f>IFERROR(__xludf.DUMMYFUNCTION("""COMPUTED_VALUE"""),"Em
Oj tízen voltunk mi testvérek
Am
ismert minket kucsaft kliens
Am
egyikünknek nyoma veszett
Em
megmaradt a tízből kilenc
Em                       D
Oj smerle húzd a hegedűt tejwje fuvolázz
D                        Em
haddhalják meg mindenütt hallja me"&amp;"g minden ház 
Em
oj oj oj oj oj oj 
D                         Em
hadd halják meg mindenütt hallja meg minden ház.
Oj kilencen voltunk mi testvérek
a batyunkban végszámra gyolcs
egyikünknek nyoma veszett
megmaradt a kilencből nyolc
Oj smerle húzd a hege"&amp;"dűt...
Oj nyolcan voltunk mi testvérek
árultunk mandulát fügét
egyikünknek nyoma veszett 
megmaradt a nyolcból hét
Oj smerle húzd a hegedűt...
Oj heten voltunk mi testvérek
vettünk-adtunk rákot, halat
egyikünknek nyoma veszett
megmaradt a hetünkből hat"&amp;"
Oj smerle húzd a hegedűt...
Oj hatan voltunk mi testvérek
elment minden ahogyan jött
egyikünknek nyoma veszett
megmaradt a hatunkból öt
Oj smerle húzd a hegedűt...
Oj öten voltunk mi testvérek
oj házaló csak az ne légy
egyikünknek nyoma veszett
megma"&amp;"radt az ötünkből négy
Em                       D
Oj smerle húzd a hegedűt tejwje fuvolázz
D                        Em
haddhalják meg mindenütt hallja meg minden ház 
Em
oj oj oj oj oj oj 
D                         Em
hadd halják meg mindenütt hallja meg "&amp;"minden ház.
Oj smerle húzd a hegedűt...
Oj négyen voltunk mi testvérek
ott voltunk minden vásáron
egyikünknek nyomaveszett
megmaradt a négyből három
Oj smerle húzd a hegedűt...
Oj hárman voltuk mi testvérek
volt sátrunkban dob s kereplő
egyikünknek ny"&amp;"omaveszett
megmaradt háromból kettő
Oj smerle húzd a hegedűt...
Oj ketten voltunk mi testvérek
végeladás ne keseregj
egyikünknek nyomaveszett
megmaradt a kettőből egy
Oj smerle húzd a hegedűt...""")</f>
        <v>Em
Oj tízen voltunk mi testvérek
Am
ismert minket kucsaft kliens
Am
egyikünknek nyoma veszett
Em
megmaradt a tízből kilenc
Em                       D
Oj smerle húzd a hegedűt tejwje fuvolázz
D                        Em
haddhalják meg mindenütt hallja meg minden ház 
Em
oj oj oj oj oj oj 
D                         Em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
Oj öten voltunk mi testvérek
oj házaló csak az ne légy
egyikünknek nyoma veszett
megmaradt az ötünkből négy
Em                       D
Oj smerle húzd a hegedűt tejwje fuvolázz
D                        Em
haddhalják meg mindenütt hallja meg minden ház 
Em
oj oj oj oj oj oj 
D                         Em
hadd halják meg mindenütt hallja meg minden ház.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v>
      </c>
      <c r="G71" s="27" t="str">
        <f>IFERROR(__xludf.DUMMYFUNCTION("""COMPUTED_VALUE"""),":)")</f>
        <v>:)</v>
      </c>
      <c r="H71" s="22">
        <f t="shared" ref="H71:I71" si="71">LEN(D71)</f>
        <v>43</v>
      </c>
      <c r="I71" s="22">
        <f t="shared" si="71"/>
        <v>43</v>
      </c>
      <c r="J71" s="12">
        <f t="shared" si="3"/>
        <v>1</v>
      </c>
      <c r="K71" s="12" t="str">
        <f>VLOOKUP(F71,Data!$A$2:$C$12,3,false)</f>
        <v>#N/A</v>
      </c>
      <c r="L71" s="12" t="str">
        <f>IF(G71,Data!$G$4,Data!$G$5)</f>
        <v>#VALUE!</v>
      </c>
      <c r="M71" s="22" t="str">
        <f>VLOOKUP(F71,Data!$A$2:$E$12,4,false)</f>
        <v>#N/A</v>
      </c>
      <c r="N71" s="22" t="str">
        <f>VLOOKUP(F71,Data!$A$2:$E$12,5,false)</f>
        <v>#N/A</v>
      </c>
    </row>
    <row r="72" ht="15.75" hidden="1" customHeight="1">
      <c r="A72" s="27" t="str">
        <f>IFERROR(__xludf.DUMMYFUNCTION("""COMPUTED_VALUE"""),"T25")</f>
        <v>T25</v>
      </c>
      <c r="B72" s="27" t="str">
        <f>IFERROR(__xludf.DUMMYFUNCTION("""COMPUTED_VALUE"""),"Embersólyom")</f>
        <v>Embersólyom</v>
      </c>
      <c r="C72" s="27"/>
      <c r="D72" s="28" t="str">
        <f>IFERROR(__xludf.DUMMYFUNCTION("""COMPUTED_VALUE"""),"https://www.youtube.com/watch?v=xey4rp0vZOY")</f>
        <v>https://www.youtube.com/watch?v=xey4rp0vZOY</v>
      </c>
      <c r="E72" s="28" t="str">
        <f>IFERROR(__xludf.DUMMYFUNCTION("""COMPUTED_VALUE"""),"https://www.youtube.com/watch?v=R02BzZH4J1s")</f>
        <v>https://www.youtube.com/watch?v=R02BzZH4J1s</v>
      </c>
      <c r="F72" s="27" t="str">
        <f>IFERROR(__xludf.DUMMYFUNCTION("""COMPUTED_VALUE"""),"Am                 Am
Ideje fölrepülnöm, ideje fölrepülnöm
Am                   Am
Sötéten vagy fehéren magam a fénybe ölnöm
Am                 Am
Ideje fölrepülnöm, ideje fölrepülnöm
Am                   Am
Sötéten vagy fehéren magam a fénybe ölnöm
Hm "&amp;"                       Hm
Csak fölszabom a vásznat, csak fölszabom a vásznat
Hm                 Hm
Zöld tea keserűjén növesztek annyi szárnyat
Hm                        Hm
Csak fölszabom a vásznat, csak fölszabom a vásznat
Hm                 Hm
Zöld tea k"&amp;"eserűjén növesztek annyi szárnyat
Am                 Am
Ideje fölrepülnöm, ideje fölrepülnöm
Am                 Am
Virágos udvarodból madaras fára ülnöm
Am                 Am
Ideje fölrepülnöm, ideje fölrepülnöm
Am                 Am
Virágos udvarodból "&amp;"madaras fára ülnöm
Em                    Em
De zúdulok az égre az Isten madarának
Em                   Em
Lábamra piros szíjat erőset nem találnak
Em                    Em
De zúdulok az égre az Isten madarának
Em                   Em
Lábamra piros szíja"&amp;"t erőset nem találnak
Am                 Am
Ideje fölrepülnöm, ideje fölrepülnöm
Am                   Am
Sötéten vagy fehéren magam a fénybe ölnöm
Am                 Am
Ideje fölrepülnöm, ideje fölrepülnöm
Am                   Am
Sötéten vagy fehéren m"&amp;"agam a fénybe ölnöm""")</f>
        <v>Am                 Am
Ideje fölrepülnöm, ideje fölrepülnöm
Am                   Am
Sötéten vagy fehéren magam a fénybe ölnöm
Am                 Am
Ideje fölrepülnöm, ideje fölrepülnöm
Am                   Am
Sötéten vagy fehéren magam a fénybe ölnöm
Hm                        Hm
Csak fölszabom a vásznat, csak fölszabom a vásznat
Hm                 Hm
Zöld tea keserűjén növesztek annyi szárnyat
Hm                        Hm
Csak fölszabom a vásznat, csak fölszabom a vásznat
Hm                 Hm
Zöld tea keserűjén növesztek annyi szárnyat
Am                 Am
Ideje fölrepülnöm, ideje fölrepülnöm
Am                 Am
Virágos udvarodból madaras fára ülnöm
Am                 Am
Ideje fölrepülnöm, ideje fölrepülnöm
Am                 Am
Virágos udvarodból madaras fára ülnöm
Em                    Em
De zúdulok az égre az Isten madarának
Em                   Em
Lábamra piros szíjat erőset nem találnak
Em                    Em
De zúdulok az égre az Isten madarának
Em                   Em
Lábamra piros szíjat erőset nem találnak
Am                 Am
Ideje fölrepülnöm, ideje fölrepülnöm
Am                   Am
Sötéten vagy fehéren magam a fénybe ölnöm
Am                 Am
Ideje fölrepülnöm, ideje fölrepülnöm
Am                   Am
Sötéten vagy fehéren magam a fénybe ölnöm"</v>
      </c>
      <c r="G72" s="27" t="str">
        <f>IFERROR(__xludf.DUMMYFUNCTION("""COMPUTED_VALUE"""),":)")</f>
        <v>:)</v>
      </c>
      <c r="H72" s="22">
        <f t="shared" ref="H72:I72" si="72">LEN(D72)</f>
        <v>43</v>
      </c>
      <c r="I72" s="22">
        <f t="shared" si="72"/>
        <v>43</v>
      </c>
      <c r="J72" s="12">
        <f t="shared" si="3"/>
        <v>1</v>
      </c>
      <c r="K72" s="12" t="str">
        <f>VLOOKUP(F72,Data!$A$2:$C$12,3,false)</f>
        <v>#N/A</v>
      </c>
      <c r="L72" s="12" t="str">
        <f>IF(G72,Data!$G$4,Data!$G$5)</f>
        <v>#VALUE!</v>
      </c>
      <c r="M72" s="22" t="str">
        <f>VLOOKUP(F72,Data!$A$2:$E$12,4,false)</f>
        <v>#N/A</v>
      </c>
      <c r="N72" s="22" t="str">
        <f>VLOOKUP(F72,Data!$A$2:$E$12,5,false)</f>
        <v>#N/A</v>
      </c>
    </row>
    <row r="73" ht="15.75" hidden="1" customHeight="1">
      <c r="A73" s="27" t="str">
        <f>IFERROR(__xludf.DUMMYFUNCTION("""COMPUTED_VALUE"""),"T26")</f>
        <v>T26</v>
      </c>
      <c r="B73" s="27" t="str">
        <f>IFERROR(__xludf.DUMMYFUNCTION("""COMPUTED_VALUE"""),"Az éjszaka")</f>
        <v>Az éjszaka</v>
      </c>
      <c r="C73" s="27"/>
      <c r="D73" s="28" t="str">
        <f>IFERROR(__xludf.DUMMYFUNCTION("""COMPUTED_VALUE"""),"https://www.youtube.com/watch?v=lm94S_21S5o")</f>
        <v>https://www.youtube.com/watch?v=lm94S_21S5o</v>
      </c>
      <c r="E73" s="28" t="str">
        <f>IFERROR(__xludf.DUMMYFUNCTION("""COMPUTED_VALUE"""),"https://www.youtube.com/watch?v=T8-8U3PtiPw")</f>
        <v>https://www.youtube.com/watch?v=T8-8U3PtiPw</v>
      </c>
      <c r="F73" s="27" t="str">
        <f>IFERROR(__xludf.DUMMYFUNCTION("""COMPUTED_VALUE"""),"Am               E                   Am
Alszik a szív és alszik a szívben az aggodalom,
Am             G              C
alszik a pókháló közelében a légy a falon.
F                      G               C    Am
Csönd van a házban, az éber egér se kapargál,"&amp;"
Am                 E                  Am
alszik a kert, a faág, a fatörzsben a harkály.
G                                C
Kasban a méh, rózsában a rózsabogár,
Dm             G                C   E7
alszik a pergő búzaszemekben a nyár.
F               "&amp;"    G                  C    Am
Alszik a holdban a láng, hideg érem az égen,
Am                E                 Am
fölkel az ősz és lopni lopakszik az éjben.
G                                C
Kasban a méh, rózsában a rózsabogár,
Dm             G       "&amp;"         C   E7
alszik a pergő búzaszemekben a nyár.
F                   G                  C    Am
Alszik a holdban a láng, hideg érem az égen,
Am                E                 Am
fölkel az ősz és lopni lopakszik az éjben.
Am                E       "&amp;"          Am
Fölkel az ősz és lopni lopakszik az éjben.")</f>
        <v>Am               E                   Am
Alszik a szív és alszik a szívben az aggodalom,
Am             G              C
alszik a pókháló közelében a légy a falon.
F                      G               C    Am
Csönd van a házban, az éber egér se kapargál,
Am                 E                  Am
alszik a kert, a faág, a fatörzsben a harkály.
G                                C
Kasban a méh, rózsában a rózsabogár,
Dm             G                C   E7
alszik a pergő búzaszemekben a nyár.
F                   G                  C    Am
Alszik a holdban a láng, hideg érem az égen,
Am                E                 Am
fölkel az ősz és lopni lopakszik az éjben.
G                                C
Kasban a méh, rózsában a rózsabogár,
Dm             G                C   E7
alszik a pergő búzaszemekben a nyár.
F                   G                  C    Am
Alszik a holdban a láng, hideg érem az égen,
Am                E                 Am
fölkel az ősz és lopni lopakszik az éjben.
Am                E                 Am
Fölkel az ősz és lopni lopakszik az éjben.</v>
      </c>
      <c r="G73" s="27" t="str">
        <f>IFERROR(__xludf.DUMMYFUNCTION("""COMPUTED_VALUE"""),":)")</f>
        <v>:)</v>
      </c>
      <c r="H73" s="22">
        <f t="shared" ref="H73:I73" si="73">LEN(D73)</f>
        <v>43</v>
      </c>
      <c r="I73" s="22">
        <f t="shared" si="73"/>
        <v>43</v>
      </c>
      <c r="J73" s="12">
        <f t="shared" si="3"/>
        <v>1</v>
      </c>
      <c r="K73" s="12" t="str">
        <f>VLOOKUP(F73,Data!$A$2:$C$12,3,false)</f>
        <v>#N/A</v>
      </c>
      <c r="L73" s="12" t="str">
        <f>IF(G73,Data!$G$4,Data!$G$5)</f>
        <v>#VALUE!</v>
      </c>
      <c r="M73" s="22" t="str">
        <f>VLOOKUP(F73,Data!$A$2:$E$12,4,false)</f>
        <v>#N/A</v>
      </c>
      <c r="N73" s="22" t="str">
        <f>VLOOKUP(F73,Data!$A$2:$E$12,5,false)</f>
        <v>#N/A</v>
      </c>
    </row>
    <row r="74" ht="15.75" hidden="1" customHeight="1">
      <c r="A74" s="27" t="str">
        <f>IFERROR(__xludf.DUMMYFUNCTION("""COMPUTED_VALUE"""),"T27")</f>
        <v>T27</v>
      </c>
      <c r="B74" s="27" t="str">
        <f>IFERROR(__xludf.DUMMYFUNCTION("""COMPUTED_VALUE"""),"Ó, ne vidd el… ")</f>
        <v>Ó, ne vidd el… </v>
      </c>
      <c r="C74" s="27"/>
      <c r="D74" s="28" t="str">
        <f>IFERROR(__xludf.DUMMYFUNCTION("""COMPUTED_VALUE"""),"https://www.youtube.com/watch?v=-qWFehHbZ9A")</f>
        <v>https://www.youtube.com/watch?v=-qWFehHbZ9A</v>
      </c>
      <c r="E74" s="28" t="str">
        <f>IFERROR(__xludf.DUMMYFUNCTION("""COMPUTED_VALUE"""),"https://www.youtube.com/watch?v=fFixQcPCyjs")</f>
        <v>https://www.youtube.com/watch?v=fFixQcPCyjs</v>
      </c>
      <c r="F74" s="27" t="str">
        <f>IFERROR(__xludf.DUMMYFUNCTION("""COMPUTED_VALUE"""),"Em            H                       Em
Ó, ne vidd el két szemeddel a napsugarat,
Em                              G
Ne menj, várj még, mert e tájék sötétben marad,
E              Am                D           G
Ág nem himbál, fecske nem száll, béres nem "&amp;"arat,
Em            H                       Em
Ó, ne vidd el két szemeddel a napsugarat!
")</f>
        <v>Em            H                       Em
Ó, ne vidd el két szemeddel a napsugarat,
Em                              G
Ne menj, várj még, mert e tájék sötétben marad,
E              Am                D           G
Ág nem himbál, fecske nem száll, béres nem arat,
Em            H                       Em
Ó, ne vidd el két szemeddel a napsugarat!
</v>
      </c>
      <c r="G74" s="27" t="str">
        <f>IFERROR(__xludf.DUMMYFUNCTION("""COMPUTED_VALUE"""),":)")</f>
        <v>:)</v>
      </c>
      <c r="H74" s="22">
        <f t="shared" ref="H74:I74" si="74">LEN(D74)</f>
        <v>43</v>
      </c>
      <c r="I74" s="22">
        <f t="shared" si="74"/>
        <v>43</v>
      </c>
      <c r="J74" s="12">
        <f t="shared" si="3"/>
        <v>1</v>
      </c>
      <c r="K74" s="12" t="str">
        <f>VLOOKUP(F74,Data!$A$2:$C$12,3,false)</f>
        <v>#N/A</v>
      </c>
      <c r="L74" s="12" t="str">
        <f>IF(G74,Data!$G$4,Data!$G$5)</f>
        <v>#VALUE!</v>
      </c>
      <c r="M74" s="22" t="str">
        <f>VLOOKUP(F74,Data!$A$2:$E$12,4,false)</f>
        <v>#N/A</v>
      </c>
      <c r="N74" s="22" t="str">
        <f>VLOOKUP(F74,Data!$A$2:$E$12,5,false)</f>
        <v>#N/A</v>
      </c>
    </row>
    <row r="75" ht="15.75" hidden="1" customHeight="1">
      <c r="A75" s="27" t="str">
        <f>IFERROR(__xludf.DUMMYFUNCTION("""COMPUTED_VALUE"""),"T28")</f>
        <v>T28</v>
      </c>
      <c r="B75" s="27" t="str">
        <f>IFERROR(__xludf.DUMMYFUNCTION("""COMPUTED_VALUE"""),"Csonka vers")</f>
        <v>Csonka vers</v>
      </c>
      <c r="C75" s="27"/>
      <c r="D75" s="28" t="str">
        <f>IFERROR(__xludf.DUMMYFUNCTION("""COMPUTED_VALUE"""),"https://www.youtube.com/watch?v=KWYNE_AG4Bk")</f>
        <v>https://www.youtube.com/watch?v=KWYNE_AG4Bk</v>
      </c>
      <c r="E75" s="28" t="str">
        <f>IFERROR(__xludf.DUMMYFUNCTION("""COMPUTED_VALUE"""),"https://www.youtube.com/watch?v=KWYNE_AG4Bk")</f>
        <v>https://www.youtube.com/watch?v=KWYNE_AG4Bk</v>
      </c>
      <c r="F75" s="27" t="str">
        <f>IFERROR(__xludf.DUMMYFUNCTION("""COMPUTED_VALUE"""),"Em   Am   G   D   x2
Em                       Am
Kezdtem ezt a verset én, tavaly május elején,
G                      D
idén lett csak készen, idén sem egészen.
Em                      Am
Címe az volt: életem, s kihúztam, mert félszegen,
G    N.C.
sánt"&amp;"ikált a címe, minden lába ríme.
Em                    Am
Újrakezdtem s ezalatt félesztendő leszaladt,
G                     D
de az égre nézve alig vettem észre.
Em                        Am
Az égen egy felhő szállt, s az a felhő nem is szállt,
G      "&amp;"                 D
lebegett vagy állt tán, mint egy őr, várt rám.
Em                     Am
Azt a felhőt néztem én míg e forgó év felén,
G                     D
csak lehullott onnan, mint katona holtan.
Em                    Am
Ismét kezdtem: háború le"&amp;"tt a címe, százsorú
G                     D
volt az első versszak jajgatott mint vert had.
Em                      Am
Jaj mit is kerestem itt katonák holttesteit,
G              D
bűverő terelte lépteimet erre.
Em                    Am
Kutattam a tárva"&amp;" tárt messze hajló láthatárt,
G                  D
föllelem, reméltem nyitját minek éltem.
Em                   Am
Életemmel kezdtem el háborúban vesztem el,
G                 D
én másról akartam szólani e dalban.
N.C.               Am                 "&amp;"G
Másról én de nem lehet valaki nem engedett,
              D
tán a ma lepergő oszló testü felhő.
Em   Am   G   D   x2
E")</f>
        <v>Em   Am   G   D   x2
Em                       Am
Kezdtem ezt a verset én, tavaly május elején,
G                      D
idén lett csak készen, idén sem egészen.
Em                      Am
Címe az volt: életem, s kihúztam, mert félszegen,
G    N.C.
sántikált a címe, minden lába ríme.
Em                    Am
Újrakezdtem s ezalatt félesztendő leszaladt,
G                     D
de az égre nézve alig vettem észre.
Em                        Am
Az égen egy felhő szállt, s az a felhő nem is szállt,
G                       D
lebegett vagy állt tán, mint egy őr, várt rám.
Em                     Am
Azt a felhőt néztem én míg e forgó év felén,
G                     D
csak lehullott onnan, mint katona holtan.
Em                    Am
Ismét kezdtem: háború lett a címe, százsorú
G                     D
volt az első versszak jajgatott mint vert had.
Em                      Am
Jaj mit is kerestem itt katonák holttesteit,
G              D
bűverő terelte lépteimet erre.
Em                    Am
Kutattam a tárva tárt messze hajló láthatárt,
G                  D
föllelem, reméltem nyitját minek éltem.
Em                   Am
Életemmel kezdtem el háborúban vesztem el,
G                 D
én másról akartam szólani e dalban.
N.C.               Am                 G
Másról én de nem lehet valaki nem engedett,
              D
tán a ma lepergő oszló testü felhő.
Em   Am   G   D   x2
E</v>
      </c>
      <c r="G75" s="27" t="str">
        <f>IFERROR(__xludf.DUMMYFUNCTION("""COMPUTED_VALUE"""),":)")</f>
        <v>:)</v>
      </c>
      <c r="H75" s="22">
        <f t="shared" ref="H75:I75" si="75">LEN(D75)</f>
        <v>43</v>
      </c>
      <c r="I75" s="22">
        <f t="shared" si="75"/>
        <v>43</v>
      </c>
      <c r="J75" s="12">
        <f t="shared" si="3"/>
        <v>1</v>
      </c>
      <c r="K75" s="12" t="str">
        <f>VLOOKUP(F75,Data!$A$2:$C$12,3,false)</f>
        <v>#N/A</v>
      </c>
      <c r="L75" s="12" t="str">
        <f>IF(G75,Data!$G$4,Data!$G$5)</f>
        <v>#VALUE!</v>
      </c>
      <c r="M75" s="22" t="str">
        <f>VLOOKUP(F75,Data!$A$2:$E$12,4,false)</f>
        <v>#N/A</v>
      </c>
      <c r="N75" s="22" t="str">
        <f>VLOOKUP(F75,Data!$A$2:$E$12,5,false)</f>
        <v>#N/A</v>
      </c>
    </row>
    <row r="76" ht="15.75" customHeight="1">
      <c r="A76" s="27" t="str">
        <f>IFERROR(__xludf.DUMMYFUNCTION("""COMPUTED_VALUE"""),"T29")</f>
        <v>T29</v>
      </c>
      <c r="B76" s="27" t="str">
        <f>IFERROR(__xludf.DUMMYFUNCTION("""COMPUTED_VALUE"""),"A keszthelyi kikötőben")</f>
        <v>A keszthelyi kikötőben</v>
      </c>
      <c r="C76" s="27"/>
      <c r="D76" s="28" t="str">
        <f>IFERROR(__xludf.DUMMYFUNCTION("""COMPUTED_VALUE"""),"https://www.youtube.com/watch?v=OvLfqt9QYNU")</f>
        <v>https://www.youtube.com/watch?v=OvLfqt9QYNU</v>
      </c>
      <c r="E76" s="28" t="str">
        <f>IFERROR(__xludf.DUMMYFUNCTION("""COMPUTED_VALUE"""),"https://www.youtube.com/watch?v=OvLfqt9QYNU")</f>
        <v>https://www.youtube.com/watch?v=OvLfqt9QYNU</v>
      </c>
      <c r="F76" s="27" t="str">
        <f>IFERROR(__xludf.DUMMYFUNCTION("""COMPUTED_VALUE"""),"Ab           Db         Ab      Eb  Ab
A keszthelyi kikötőben áll egy vitorlás
Ab           Db         Bb7         Eb
Gondtalanul ringatózik néhány kispajtás
Fm           C          Eb          Ab
Parti szellő lengeti a lányok szoknyáját
C7           Db  "&amp;"         Ab   Eb   Ab
A szívükben érzik már az éjjel illatát.
         Ab
Hölgyem pardon,
                   Bbm7
Kegyedet én nagyra tartom.
Eb7
Pardon,
            Ab
Sétáljunk a parton!
Bbm             Eb
És hogyha majd eljön velem,
Ab            F7
"&amp;"Szép szájára csókom csenem,
Bbm                Eb          Ab
A legszebb csillagért az égre felnyúlok és,
Eb
Leveszem.
Ab
Pardon,
                    Bbm7
Kegyedet én nagyra tartom.
Eb7
Pardon,
             Ab
Sétáljunk a parton!
Bbm             Eb
És h"&amp;"ogyha majd eljön velem,
Ab           F7
Szép derekát átölelem,
Bbm               Eb       Ab
A világ legszebb titkát felfedem.
Bbm          Eb
A móló most üres,
Ab           Fm
A szívem kicsordul.
Bbm           Bb7          Eb
Bocsássa meg nékem, hogyha"&amp;" elkezdem vadul...
Ab           Db         Ab      Eb  Ab
A keszthelyi kikötőben áll egy vitorlás
Ab           Db         Bb7         Eb
Gondtalanul ringatózik néhány kispajtás
Fm           C          Eb          Ab
Parti szellő lengeti a lányok szoknyá"&amp;"ját
C7           Db           Ab   Eb   Ab
A szívükben érzik már az éjjel illatát.
         Ab
Hölgyem pardon,
                   Bbm7
Kegyedet én nagyra tartom.
Eb7
Pardon,
            Ab
Sétáljunk a parton!
Bbm             Eb
És hogyha majd eljön vele"&amp;"m,
Ab            F7
Szép szájára csókom csenem,
Bbm                Eb          Ab
A legszebb csillagért az égre felnyúlok és,
Eb
Leveszem.
Ab
Pardon,
                    Bbm7
Kegyedet én nagyra tartom.
Eb7
Pardon,
             Ab
Sétáljunk a parton!
Bbm"&amp;"             Eb
És hogyha majd eljön velem,
Ab           F7
Szép derekát átölelem,
Bbm               Eb       Ab
A világ legszebb titkát felfedem.
Bbm          Eb
A móló most üres,
Ab           Fm
A szívem kicsordul.
Bbm           Bb7          Eb
Bocsás"&amp;"sa meg nékem, hogyha elkezdem vadul...
Ab           Db         Ab      Eb  Ab
A keszthelyi kikötőben áll egy vitorlás
Ab           Db         Bb7         Eb
Gondtalanul ringatózik néhány kispajtás
Fm           C          Eb          Ab
Parti szellő leng"&amp;"eti a lányok szoknyáját
C7           Db           Ab   Eb   Ab
A szívükben érzik már az éjjel illatát.
Ab           Db         Ab      Eb  Ab
A keszthelyi kikötőben áll egy vitorlás
Ab           Db         Bb7         Eb
Gondtalanul ringatózik néhány ki"&amp;"spajtás
Fm           C          Eb          Ab
Parti szellő lengeti a lányok szoknyáját
C7           Db           Ab   Eb   Ab
A szívükben érzik már az éjjel illatát.")</f>
        <v>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Db         Ab      Eb  Ab
A keszthelyi kikötőben áll egy vitorlás
Ab           Db         Bb7         Eb
Gondtalanul ringatózik néhány kispajtás
Fm           C          Eb          Ab
Parti szellő lengeti a lányok szoknyáját
C7           Db           Ab   Eb   Ab
A szívükben érzik már az éjjel illatát.</v>
      </c>
      <c r="G76" s="27" t="str">
        <f>IFERROR(__xludf.DUMMYFUNCTION("""COMPUTED_VALUE"""),":)")</f>
        <v>:)</v>
      </c>
      <c r="H76" s="22">
        <f t="shared" ref="H76:I76" si="76">LEN(D76)</f>
        <v>43</v>
      </c>
      <c r="I76" s="22">
        <f t="shared" si="76"/>
        <v>43</v>
      </c>
      <c r="J76" s="12">
        <f t="shared" si="3"/>
        <v>1</v>
      </c>
      <c r="K76" s="12" t="str">
        <f>VLOOKUP(F76,Data!$A$2:$C$12,3,false)</f>
        <v>#N/A</v>
      </c>
      <c r="L76" s="12" t="str">
        <f>IF(G76,Data!$G$4,Data!$G$5)</f>
        <v>#VALUE!</v>
      </c>
      <c r="M76" s="22" t="str">
        <f>VLOOKUP(F76,Data!$A$2:$E$12,4,false)</f>
        <v>#N/A</v>
      </c>
      <c r="N76" s="22" t="str">
        <f>VLOOKUP(F76,Data!$A$2:$E$12,5,false)</f>
        <v>#N/A</v>
      </c>
    </row>
    <row r="77" ht="15.75" hidden="1" customHeight="1">
      <c r="A77" s="27" t="str">
        <f>IFERROR(__xludf.DUMMYFUNCTION("""COMPUTED_VALUE"""),"T30")</f>
        <v>T30</v>
      </c>
      <c r="B77" s="27" t="str">
        <f>IFERROR(__xludf.DUMMYFUNCTION("""COMPUTED_VALUE"""),"Afrika")</f>
        <v>Afrika</v>
      </c>
      <c r="C77" s="27"/>
      <c r="D77" s="28" t="str">
        <f>IFERROR(__xludf.DUMMYFUNCTION("""COMPUTED_VALUE"""),"https://www.youtube.com/watch?v=Sl2Gr_rMVWw")</f>
        <v>https://www.youtube.com/watch?v=Sl2Gr_rMVWw</v>
      </c>
      <c r="E77" s="28" t="str">
        <f>IFERROR(__xludf.DUMMYFUNCTION("""COMPUTED_VALUE"""),"https://www.youtube.com/watch?v=Ke-CJDtZZYM")</f>
        <v>https://www.youtube.com/watch?v=Ke-CJDtZZYM</v>
      </c>
      <c r="F77" s="27" t="str">
        <f>IFERROR(__xludf.DUMMYFUNCTION("""COMPUTED_VALUE"""),"Em  D  Em  D
   Em     D      Em     D       Em D Em D
Ha meguntam, hogy mindig itt legyek
     Em     D    Em      D      Em D Em D
Majd utazgatok, mert utazni élvezet
Em       D        Em   D    Em D Em D
De szóba se jöhet Skandinávia
C              "&amp;" D       C              D
Csak a jó meleg Afrika, ott fülledt az erotika
     Em D Em D
Aha-ha
Em D Em D
Em     D      Em       D    Em D Em D
Kibérelek egy jó nagy puputevét
Em   D    Em       D    Em D Em D
Bejárom Kenyát és Zimbabwét
       Em     "&amp;"D   Em     D      Em D Em D
Minden feketének fizetek egy feketét
C         D       C       D
Tömény romantika, imádlak Afrika
     Em D Em D
Aha-ha
G       C             G     C
Párduc, oroszlán, gorilla, makákó
G       C         G         C
Bambusznád"&amp;", majomkenyérfa, kókuszdió
Em     D           C
Szavannák, fekete nők
D          Em D Em D
Ó-ó-ó, Afrika!
Em D Em D
  Em     D        Em        D   Em D Em D
A lányokat majd a bozótba csábítom
    Em     D     Em    D      Em D Em D
Egy négercsókért "&amp;"mindenem odaadom
Em     D       Em    D        Em D Em D
Utólag úgyis az egészet letagadom
C           D        C              D
Ha kérditek idehaza: Na milyen volt Afrika?
     Em D Em D
Aha-ha
G       C             G     C
Párduc, oroszlán, gorilla, "&amp;"makákó
G       C         G         C
Bambusznád, majomkenyérfa, kókuszdió
Em     D           C
Szavannák, fekete nők
D          Em D Em D
Ó-ó-ó, Afrika!
Em D Em D
G       C             G     C
Párduc, oroszlán, gorilla, makákó
G       C         G    "&amp;"     C
Bambusznád, majomkenyérfa, kókuszdió
Em     D           C
Szavannák, fekete nők
D          Em D Em D
Ó-ó-ó, Afrika!
Em D Em D")</f>
        <v>Em  D  Em  D
   Em     D      Em     D       Em D Em D
Ha meguntam, hogy mindig itt legyek
     Em     D    Em      D      Em D Em D
Majd utazgatok, mert utazni élvezet
Em       D        Em   D    Em D Em D
De szóba se jöhet Skandinávia
C               D       C              D
Csak a jó meleg Afrika, ott fülledt az erotika
     Em D Em D
Aha-ha
Em D Em D
Em     D      Em       D    Em D Em D
Kibérelek egy jó nagy puputevét
Em   D    Em       D    Em D Em D
Bejárom Kenyát és Zimbabwét
       Em     D   Em     D      Em D Em D
Minden feketének fizetek egy feketét
C         D       C       D
Tömény romantika, imádlak Afrika
     Em D Em D
Aha-ha
G       C             G     C
Párduc, oroszlán, gorilla, makákó
G       C         G         C
Bambusznád, majomkenyérfa, kókuszdió
Em     D           C
Szavannák, fekete nők
D          Em D Em D
Ó-ó-ó, Afrika!
Em D Em D
  Em     D        Em        D   Em D Em D
A lányokat majd a bozótba csábítom
    Em     D     Em    D      Em D Em D
Egy négercsókért mindenem odaadom
Em     D       Em    D        Em D Em D
Utólag úgyis az egészet letagadom
C           D        C              D
Ha kérditek idehaza: Na milyen volt Afrika?
     Em D Em D
Aha-ha
G       C             G     C
Párduc, oroszlán, gorilla, makákó
G       C         G         C
Bambusznád, majomkenyérfa, kókuszdió
Em     D           C
Szavannák, fekete nők
D          Em D Em D
Ó-ó-ó, Afrika!
Em D Em D
G       C             G     C
Párduc, oroszlán, gorilla, makákó
G       C         G         C
Bambusznád, majomkenyérfa, kókuszdió
Em     D           C
Szavannák, fekete nők
D          Em D Em D
Ó-ó-ó, Afrika!
Em D Em D</v>
      </c>
      <c r="G77" s="27" t="str">
        <f>IFERROR(__xludf.DUMMYFUNCTION("""COMPUTED_VALUE"""),":)")</f>
        <v>:)</v>
      </c>
      <c r="H77" s="22">
        <f t="shared" ref="H77:I77" si="77">LEN(D77)</f>
        <v>43</v>
      </c>
      <c r="I77" s="22">
        <f t="shared" si="77"/>
        <v>43</v>
      </c>
      <c r="J77" s="12">
        <f t="shared" si="3"/>
        <v>1</v>
      </c>
      <c r="K77" s="12" t="str">
        <f>VLOOKUP(F77,Data!$A$2:$C$12,3,false)</f>
        <v>#N/A</v>
      </c>
      <c r="L77" s="12" t="str">
        <f>IF(G77,Data!$G$4,Data!$G$5)</f>
        <v>#VALUE!</v>
      </c>
      <c r="M77" s="22" t="str">
        <f>VLOOKUP(F77,Data!$A$2:$E$12,4,false)</f>
        <v>#N/A</v>
      </c>
      <c r="N77" s="22" t="str">
        <f>VLOOKUP(F77,Data!$A$2:$E$12,5,false)</f>
        <v>#N/A</v>
      </c>
    </row>
    <row r="78" ht="15.75" hidden="1" customHeight="1">
      <c r="A78" s="27" t="str">
        <f>IFERROR(__xludf.DUMMYFUNCTION("""COMPUTED_VALUE"""),"T31")</f>
        <v>T31</v>
      </c>
      <c r="B78" s="27" t="str">
        <f>IFERROR(__xludf.DUMMYFUNCTION("""COMPUTED_VALUE"""),"Bál az Operában")</f>
        <v>Bál az Operában</v>
      </c>
      <c r="C78" s="27"/>
      <c r="D78" s="28" t="str">
        <f>IFERROR(__xludf.DUMMYFUNCTION("""COMPUTED_VALUE"""),"https://www.youtube.com/watch?v=hBZty68vdwA")</f>
        <v>https://www.youtube.com/watch?v=hBZty68vdwA</v>
      </c>
      <c r="E78" s="28" t="str">
        <f>IFERROR(__xludf.DUMMYFUNCTION("""COMPUTED_VALUE"""),"https://www.youtube.com/watch?v=lNGvXHXmHL0")</f>
        <v>https://www.youtube.com/watch?v=lNGvXHXmHL0</v>
      </c>
      <c r="F78" s="27" t="str">
        <f>IFERROR(__xludf.DUMMYFUNCTION("""COMPUTED_VALUE"""),"Gm
Az utcán sűrű éj,
F
Csak az operaházi lámpák
Eb
Kristályfénye száll.
Gm
Kívül semmi nesz,
       F
Pedig odabent szól a zenekar,
 Eb
S a nagyterem díszben áll.
Gm              F
Bál van az Operaházban,
        Gm
Különös bál van,
       F             "&amp;"      Gm
Itt az alkalom, hogy megtaláljam
         F
A díszes társaságban
Eb
Aidát, Sarastrót,
Gm                    D
Sparafuccilét, Rigolettót.
Gm
Népköztársaság útján
F
Mennyi különös alakot elrejt
Eb
A konfekció-kabát,
Gm
És sohasem tudható,
     F
H"&amp;"ogy mikor nem látja senki őket,
Eb
Mivé változnak át.
Gm              F
Bál van az Operaházban,
        Gm
Különös bál van,
       F                   Gm
Itt az alkalom, hogy megtaláljam
         F
A díszes társaságban
Eb
Cavaradossit, Csocsoszánt,
Gm   "&amp;"               D
Desdemonát és Don Juant.
Gm                             F
Bál van, igen, bál van az Operaházban,
        Gm
Különös bál van,
       F                   Gm
Itt az alkalom, hogy megtaláljam
         F
A díszes társaságban
Eb
Aidát, Sarastr"&amp;"ót,
Gm                     D
Sparafuccilét, Rigolettót.
Gm                F
Bál van, az Operaházban,
       Gm
Igazi bál van,
      F          Gm
Nekem réges-régi vágyam,
        F
Az hogy megtaláljam
Eb
Figarót, Izoldát, 
Gm                 D
Papagénót "&amp;"és Papagénát.
Eb
Cavaradossit, Csocsoszánt,
Gm                D
Desdemonát és Don Juant.
Eb
Figarót, Izoldát, 
Gm                  D
Papagénót és Papagénát.")</f>
        <v>Gm
Az utcán sűrű éj,
F
Csak az operaházi lámpák
Eb
Kristályfénye száll.
Gm
Kívül semmi nesz,
       F
Pedig odabent szól a zenekar,
 Eb
S a nagyterem díszben áll.
Gm              F
Bál van az Operaházban,
        Gm
Különös bál van,
       F                   Gm
Itt az alkalom, hogy megtaláljam
         F
A díszes társaságban
Eb
Aidát, Sarastrót,
Gm                    D
Sparafuccilét, Rigolettót.
Gm
Népköztársaság útján
F
Mennyi különös alakot elrejt
Eb
A konfekció-kabát,
Gm
És sohasem tudható,
     F
Hogy mikor nem látja senki őket,
Eb
Mivé változnak át.
Gm              F
Bál van az Operaházban,
        Gm
Különös bál van,
       F                   Gm
Itt az alkalom, hogy megtaláljam
         F
A díszes társaságban
Eb
Cavaradossit, Csocsoszánt,
Gm                  D
Desdemonát és Don Juant.
Gm                             F
Bál van, igen, bál van az Operaházban,
        Gm
Különös bál van,
       F                   Gm
Itt az alkalom, hogy megtaláljam
         F
A díszes társaságban
Eb
Aidát, Sarastrót,
Gm                     D
Sparafuccilét, Rigolettót.
Gm                F
Bál van, az Operaházban,
       Gm
Igazi bál van,
      F          Gm
Nekem réges-régi vágyam,
        F
Az hogy megtaláljam
Eb
Figarót, Izoldát, 
Gm                 D
Papagénót és Papagénát.
Eb
Cavaradossit, Csocsoszánt,
Gm                D
Desdemonát és Don Juant.
Eb
Figarót, Izoldát, 
Gm                  D
Papagénót és Papagénát.</v>
      </c>
      <c r="G78" s="27" t="str">
        <f>IFERROR(__xludf.DUMMYFUNCTION("""COMPUTED_VALUE"""),":)")</f>
        <v>:)</v>
      </c>
      <c r="H78" s="22">
        <f t="shared" ref="H78:I78" si="78">LEN(D78)</f>
        <v>43</v>
      </c>
      <c r="I78" s="22">
        <f t="shared" si="78"/>
        <v>43</v>
      </c>
      <c r="J78" s="12">
        <f t="shared" si="3"/>
        <v>1</v>
      </c>
      <c r="K78" s="12" t="str">
        <f>VLOOKUP(F78,Data!$A$2:$C$12,3,false)</f>
        <v>#N/A</v>
      </c>
      <c r="L78" s="12" t="str">
        <f>IF(G78,Data!$G$4,Data!$G$5)</f>
        <v>#VALUE!</v>
      </c>
      <c r="M78" s="22" t="str">
        <f>VLOOKUP(F78,Data!$A$2:$E$12,4,false)</f>
        <v>#N/A</v>
      </c>
      <c r="N78" s="22" t="str">
        <f>VLOOKUP(F78,Data!$A$2:$E$12,5,false)</f>
        <v>#N/A</v>
      </c>
    </row>
    <row r="79" ht="15.75" hidden="1" customHeight="1">
      <c r="A79" s="27" t="str">
        <f>IFERROR(__xludf.DUMMYFUNCTION("""COMPUTED_VALUE"""),"T32")</f>
        <v>T32</v>
      </c>
      <c r="B79" s="27" t="str">
        <f>IFERROR(__xludf.DUMMYFUNCTION("""COMPUTED_VALUE"""),"Balatoni nyár ")</f>
        <v>Balatoni nyár </v>
      </c>
      <c r="C79" s="27"/>
      <c r="D79" s="28" t="str">
        <f>IFERROR(__xludf.DUMMYFUNCTION("""COMPUTED_VALUE"""),"https://www.youtube.com/watch?v=b_26SkhjGU0")</f>
        <v>https://www.youtube.com/watch?v=b_26SkhjGU0</v>
      </c>
      <c r="E79" s="28" t="str">
        <f>IFERROR(__xludf.DUMMYFUNCTION("""COMPUTED_VALUE"""),"https://www.youtube.com/watch?v=QaYj_k35zkU")</f>
        <v>https://www.youtube.com/watch?v=QaYj_k35zkU</v>
      </c>
      <c r="F79" s="27" t="str">
        <f>IFERROR(__xludf.DUMMYFUNCTION("""COMPUTED_VALUE"""),"   Am                  Em                    F            G
Ültünk a mólón és néztük, hogy járja a táncát a vízen a fény.
Am                    Em                        F
élveztük, mennyire jó ez a sablonos helyzet.
 Am                        Em         "&amp;"           F               G
Hamburgert ettünk és vártuk, hogy jöjjön a fél négy, mert utazunk már.
Am                        Em                     F                  Am
Itt hagyjuk Zamárdi-felsőt, hisz újra csak elmúlt egy balatoni nyár.
Am          "&amp;"        Em                            F         G
Emlékszem, mennyire vártam a tihanyi révnél azt a kékszemű lányt.
Am                     Em         
És persze nem jött el, mert ilyenek a kékszemű lányok.
Am              Em                 F             "&amp;"G
Beültem inni és észre se vettem az árak színvonalát.
Am                   Em         F         Am
Hozták a számlát és azt hittem, rosszul látok.
Am          G           Am             G
A nyaralás messze száll, sok emlék visszajár.
Am            G F "&amp;"         G
Hányszor elmúlt már, de újra vár
                   Am  F G                  Am F G
||: A balatoni nyár,         balatoni nyár. :||
Am                   Em                          F                 G
Csónakban ültünk egy lánnyal és lehullot"&amp;"t rólunk minden erkölcsi lánc.
Am                          Em         
Senki sem láthatott minket, mert sűrű a nádas.
Am                   Em                     F          G
Szerelmes voltam és fájt volna annak a lánynak az igazság.
Am                   "&amp;"  Em      F             Am
Szemébe néztem és azt mondtam, nem vagyok házas.
Am          G           Am             G
A nyaralás messze száll, sok emlék visszajár.
Am            G F          G
Hányszor elmúlt már, de újra vár
                   Am  F G "&amp;"                 Am F G
||: A balatoni nyár,         balatoni nyár. :||
")</f>
        <v>   Am                  Em                    F            G
Ültünk a mólón és néztük, hogy járja a táncát a vízen a fény.
Am                    Em                        F
élveztük, mennyire jó ez a sablonos helyzet.
 Am                        Em                    F               G
Hamburgert ettünk és vártuk, hogy jöjjön a fél négy, mert utazunk már.
Am                        Em                     F                  Am
Itt hagyjuk Zamárdi-felsőt, hisz újra csak elmúlt egy balatoni nyár.
Am                  Em                            F         G
Emlékszem, mennyire vártam a tihanyi révnél azt a kékszemű lányt.
Am                     Em         
És persze nem jött el, mert ilyenek a kékszemű lányok.
Am              Em                 F             G
Beültem inni és észre se vettem az árak színvonalát.
Am                   Em         F         Am
Hozták a számlát és azt hittem, rosszul látok.
Am          G           Am             G
A nyaralás messze száll, sok emlék visszajár.
Am            G F          G
Hányszor elmúlt már, de újra vár
                   Am  F G                  Am F G
||: A balatoni nyár,         balatoni nyár. :||
Am                   Em                          F                 G
Csónakban ültünk egy lánnyal és lehullott rólunk minden erkölcsi lánc.
Am                          Em         
Senki sem láthatott minket, mert sűrű a nádas.
Am                   Em                     F          G
Szerelmes voltam és fájt volna annak a lánynak az igazság.
Am                     Em      F             Am
Szemébe néztem és azt mondtam, nem vagyok házas.
Am          G           Am             G
A nyaralás messze száll, sok emlék visszajár.
Am            G F          G
Hányszor elmúlt már, de újra vár
                   Am  F G                  Am F G
||: A balatoni nyár,         balatoni nyár. :||
</v>
      </c>
      <c r="G79" s="27" t="str">
        <f>IFERROR(__xludf.DUMMYFUNCTION("""COMPUTED_VALUE"""),":)")</f>
        <v>:)</v>
      </c>
      <c r="H79" s="22">
        <f t="shared" ref="H79:I79" si="79">LEN(D79)</f>
        <v>43</v>
      </c>
      <c r="I79" s="22">
        <f t="shared" si="79"/>
        <v>43</v>
      </c>
      <c r="J79" s="12">
        <f t="shared" si="3"/>
        <v>1</v>
      </c>
      <c r="K79" s="12" t="str">
        <f>VLOOKUP(F79,Data!$A$2:$C$12,3,false)</f>
        <v>#N/A</v>
      </c>
      <c r="L79" s="12" t="str">
        <f>IF(G79,Data!$G$4,Data!$G$5)</f>
        <v>#VALUE!</v>
      </c>
      <c r="M79" s="22" t="str">
        <f>VLOOKUP(F79,Data!$A$2:$E$12,4,false)</f>
        <v>#N/A</v>
      </c>
      <c r="N79" s="22" t="str">
        <f>VLOOKUP(F79,Data!$A$2:$E$12,5,false)</f>
        <v>#N/A</v>
      </c>
    </row>
    <row r="80" ht="15.75" hidden="1" customHeight="1">
      <c r="A80" s="27" t="str">
        <f>IFERROR(__xludf.DUMMYFUNCTION("""COMPUTED_VALUE"""),"T33")</f>
        <v>T33</v>
      </c>
      <c r="B80" s="27" t="str">
        <f>IFERROR(__xludf.DUMMYFUNCTION("""COMPUTED_VALUE"""),"Elizabeth ")</f>
        <v>Elizabeth </v>
      </c>
      <c r="C80" s="27"/>
      <c r="D80" s="28" t="str">
        <f>IFERROR(__xludf.DUMMYFUNCTION("""COMPUTED_VALUE"""),"https://www.youtube.com/watch?v=rCMs-Eo9OzU")</f>
        <v>https://www.youtube.com/watch?v=rCMs-Eo9OzU</v>
      </c>
      <c r="E80" s="28" t="str">
        <f>IFERROR(__xludf.DUMMYFUNCTION("""COMPUTED_VALUE"""),"https://www.youtube.com/watch?v=tRkMhVN4PHE")</f>
        <v>https://www.youtube.com/watch?v=tRkMhVN4PHE</v>
      </c>
      <c r="F80" s="27" t="str">
        <f>IFERROR(__xludf.DUMMYFUNCTION("""COMPUTED_VALUE"""),"C              Em        Am
Buta lany vagy Elizabeth ooh
F         G
de szep a hajad 
C                 Em          Am
a nyakamrol majd ledorzsolom ooh
F        G
a ruzsodat
  F            C                G             Am G
a beszed nem a te asztalod de "&amp;"a csipod bomba jo
F            C         G             Am G Am G
Elizabeth en nem tudom ilyenkor mi a jo
C               Em        Am
Ha veled alszom Elizabeth ooh
F      G
az mamorito
C              Em       Am
de reggel egy ostoba no ooh
F     G
elsz"&amp;"omorito
  F            C           G             Am G
az egyik felem feled huz a masik hazafele
F            C             G              Am G Am G
Elizabeth te kacer no ez a helyzet nagyon ize
C    Em         Am       F  G     C           Em      Am G"&amp;"
Az a baj hogy a nok vagy csunyak, vagy szepek es butak
C     Em        Am       F  G    C         Em        Am G
de ha szepek es okosak is egyben nem alnak szoba velem
F       G   F       G      C
ki erti ezt ki erti ezt en nem
C               Em     "&amp;"     Am
Buta lany ez az Elizabeth ooh
F          G
most hova megy el
C              Em           Am
Az a ferfi meg hova nyulkal ooh
F     G
a kezeivel
  F          C             G              Am   G
gyere vissza elizabeth az egsz csak trefa volt
F       "&amp;"     C             G      Am G
nelkuled mar nem vagyok se elo se holt
C    Em         Am       F  G         C          Am   G
az a baj hogy a nok vagy csunyak vagy szepek es butak
C       Em        Am        F  G   C                Am   G
vagy ha szepe"&amp;"k es okosak is egyben nem allnak szoba velem
F       G   F       G      C
ki erti ezt ki erti ezt en nem")</f>
        <v>C              Em        Am
Buta lany vagy Elizabeth ooh
F         G
de szep a hajad 
C                 Em          Am
a nyakamrol majd ledorzsolom ooh
F        G
a ruzsodat
  F            C                G             Am G
a beszed nem a te asztalod de a csipod bomba jo
F            C         G             Am G Am G
Elizabeth en nem tudom ilyenkor mi a jo
C               Em        Am
Ha veled alszom Elizabeth ooh
F      G
az mamorito
C              Em       Am
de reggel egy ostoba no ooh
F     G
elszomorito
  F            C           G             Am G
az egyik felem feled huz a masik hazafele
F            C             G              Am G Am G
Elizabeth te kacer no ez a helyzet nagyon ize
C    Em         Am       F  G     C           Em      Am G
Az a baj hogy a nok vagy csunyak, vagy szepek es butak
C     Em        Am       F  G    C         Em        Am G
de ha szepek es okosak is egyben nem alnak szoba velem
F       G   F       G      C
ki erti ezt ki erti ezt en nem
C               Em          Am
Buta lany ez az Elizabeth ooh
F          G
most hova megy el
C              Em           Am
Az a ferfi meg hova nyulkal ooh
F     G
a kezeivel
  F          C             G              Am   G
gyere vissza elizabeth az egsz csak trefa volt
F            C             G      Am G
nelkuled mar nem vagyok se elo se holt
C    Em         Am       F  G         C          Am   G
az a baj hogy a nok vagy csunyak vagy szepek es butak
C       Em        Am        F  G   C                Am   G
vagy ha szepek es okosak is egyben nem allnak szoba velem
F       G   F       G      C
ki erti ezt ki erti ezt en nem</v>
      </c>
      <c r="G80" s="27" t="str">
        <f>IFERROR(__xludf.DUMMYFUNCTION("""COMPUTED_VALUE"""),":)")</f>
        <v>:)</v>
      </c>
      <c r="H80" s="22">
        <f t="shared" ref="H80:I80" si="80">LEN(D80)</f>
        <v>43</v>
      </c>
      <c r="I80" s="22">
        <f t="shared" si="80"/>
        <v>43</v>
      </c>
      <c r="J80" s="12">
        <f t="shared" si="3"/>
        <v>1</v>
      </c>
      <c r="K80" s="12" t="str">
        <f>VLOOKUP(F80,Data!$A$2:$C$12,3,false)</f>
        <v>#N/A</v>
      </c>
      <c r="L80" s="12" t="str">
        <f>IF(G80,Data!$G$4,Data!$G$5)</f>
        <v>#VALUE!</v>
      </c>
      <c r="M80" s="22" t="str">
        <f>VLOOKUP(F80,Data!$A$2:$E$12,4,false)</f>
        <v>#N/A</v>
      </c>
      <c r="N80" s="22" t="str">
        <f>VLOOKUP(F80,Data!$A$2:$E$12,5,false)</f>
        <v>#N/A</v>
      </c>
    </row>
    <row r="81" ht="15.75" hidden="1" customHeight="1">
      <c r="A81" s="27" t="str">
        <f>IFERROR(__xludf.DUMMYFUNCTION("""COMPUTED_VALUE"""),"T34")</f>
        <v>T34</v>
      </c>
      <c r="B81" s="27" t="str">
        <f>IFERROR(__xludf.DUMMYFUNCTION("""COMPUTED_VALUE"""),"Zár az égbolt")</f>
        <v>Zár az égbolt</v>
      </c>
      <c r="C81" s="27"/>
      <c r="D81" s="28" t="str">
        <f>IFERROR(__xludf.DUMMYFUNCTION("""COMPUTED_VALUE"""),"https://www.youtube.com/watch?v=n_a6OqWqqtk")</f>
        <v>https://www.youtube.com/watch?v=n_a6OqWqqtk</v>
      </c>
      <c r="E81" s="28" t="str">
        <f>IFERROR(__xludf.DUMMYFUNCTION("""COMPUTED_VALUE"""),"https://www.youtube.com/watch?v=sx2EyuqdvH0")</f>
        <v>https://www.youtube.com/watch?v=sx2EyuqdvH0</v>
      </c>
      <c r="F81" s="27" t="str">
        <f>IFERROR(__xludf.DUMMYFUNCTION("""COMPUTED_VALUE"""),"Am             G       Am
Maradunk élve, valamit mondunk,
Am               G    Am
Mi okunk van rá, aki megáll
Am             G         Am
Homokos, vizes síkon, az tudja:
Am                 G         Am
Tovább kell menni, szétnézni kár,
Am               G"&amp;"        Am
Nem ott a parton van az a balkon
Am             G      Am
Szomorú nővel, aki talán
Am             G         Am
Szeretni tudna egy ilyen bajszost,
Am              G         Am
Aki egy cseppet se mediterrán.
4x
C                   Am G
Igyekez"&amp;"z, az égbolt zár!
Am             G        Am
Talán egy déli tengeren télen
Am                 G       Am
Nyirkos vaskorlát, langyos eső,
Am                    G         Am
Jól van, majd holnap, Elhagyott csónak
Am                 G       Am
Aljában als"&amp;"zom, és elhever ő
Am           G       Am
Valami ágyon Magyarországon,
Am              G       Am
Balatonszárszón közelebbről,
Am               G     Am
Mindenki alszik, aki haragszik,
Am                  G      Am
Csak abban dolgozik némi erő.
4x
C     "&amp;"              Am G
Igyekezz, az égbolt zár!
Am                   G         Am
Úgy volt pedig, hogy ki fogjuk bírni,
Am                    G       Am
Kíváncsi voltál, hogy kibírod-e,
Am                       G    Am
Úgy volt, hogy mindig a másik hal meg,"&amp;"
Am                G       Am
Más bolondul meg, mi meg sose,
Am               G          Am
Egy mutatványom van még, ha látom,
Am                 G       Am
Hogy sokan néztek, megmutatom,
Am                 G           Am
Nálam egy fénykép, tessék csak né"&amp;"zzék,
Am                  G     Am
Bálnák a parton, de minek vajon?
4x
C                   Am G
Igyekezz, az égbolt zár!")</f>
        <v>Am             G       Am
Maradunk élve, valamit mondunk,
Am               G    Am
Mi okunk van rá, aki megáll
Am             G         Am
Homokos, vizes síkon, az tudja:
Am                 G         Am
Tovább kell menni, szétnézni kár,
Am               G        Am
Nem ott a parton van az a balkon
Am             G      Am
Szomorú nővel, aki talán
Am             G         Am
Szeretni tudna egy ilyen bajszost,
Am              G         Am
Aki egy cseppet se mediterrán.
4x
C                   Am G
Igyekezz, az égbolt zár!
Am             G        Am
Talán egy déli tengeren télen
Am                 G       Am
Nyirkos vaskorlát, langyos eső,
Am                    G         Am
Jól van, majd holnap, Elhagyott csónak
Am                 G       Am
Aljában alszom, és elhever ő
Am           G       Am
Valami ágyon Magyarországon,
Am              G       Am
Balatonszárszón közelebbről,
Am               G     Am
Mindenki alszik, aki haragszik,
Am                  G      Am
Csak abban dolgozik némi erő.
4x
C                   Am G
Igyekezz, az égbolt zár!
Am                   G         Am
Úgy volt pedig, hogy ki fogjuk bírni,
Am                    G       Am
Kíváncsi voltál, hogy kibírod-e,
Am                       G    Am
Úgy volt, hogy mindig a másik hal meg,
Am                G       Am
Más bolondul meg, mi meg sose,
Am               G          Am
Egy mutatványom van még, ha látom,
Am                 G       Am
Hogy sokan néztek, megmutatom,
Am                 G           Am
Nálam egy fénykép, tessék csak nézzék,
Am                  G     Am
Bálnák a parton, de minek vajon?
4x
C                   Am G
Igyekezz, az égbolt zár!</v>
      </c>
      <c r="G81" s="27" t="str">
        <f>IFERROR(__xludf.DUMMYFUNCTION("""COMPUTED_VALUE"""),":)")</f>
        <v>:)</v>
      </c>
      <c r="H81" s="22">
        <f t="shared" ref="H81:I81" si="81">LEN(D81)</f>
        <v>43</v>
      </c>
      <c r="I81" s="22">
        <f t="shared" si="81"/>
        <v>43</v>
      </c>
      <c r="J81" s="12">
        <f t="shared" si="3"/>
        <v>1</v>
      </c>
      <c r="K81" s="12" t="str">
        <f>VLOOKUP(F81,Data!$A$2:$C$12,3,false)</f>
        <v>#N/A</v>
      </c>
      <c r="L81" s="12" t="str">
        <f>IF(G81,Data!$G$4,Data!$G$5)</f>
        <v>#VALUE!</v>
      </c>
      <c r="M81" s="22" t="str">
        <f>VLOOKUP(F81,Data!$A$2:$E$12,4,false)</f>
        <v>#N/A</v>
      </c>
      <c r="N81" s="22" t="str">
        <f>VLOOKUP(F81,Data!$A$2:$E$12,5,false)</f>
        <v>#N/A</v>
      </c>
    </row>
    <row r="82" ht="15.75" customHeight="1">
      <c r="A82" s="27" t="str">
        <f>IFERROR(__xludf.DUMMYFUNCTION("""COMPUTED_VALUE"""),"T35")</f>
        <v>T35</v>
      </c>
      <c r="B82" s="27" t="str">
        <f>IFERROR(__xludf.DUMMYFUNCTION("""COMPUTED_VALUE"""),"Ezt is elviszem magammal")</f>
        <v>Ezt is elviszem magammal</v>
      </c>
      <c r="C82" s="27"/>
      <c r="D82" s="28" t="str">
        <f>IFERROR(__xludf.DUMMYFUNCTION("""COMPUTED_VALUE"""),"https://www.youtube.com/watch?v=eEmWyteg7yo")</f>
        <v>https://www.youtube.com/watch?v=eEmWyteg7yo</v>
      </c>
      <c r="E82" s="28" t="str">
        <f>IFERROR(__xludf.DUMMYFUNCTION("""COMPUTED_VALUE"""),"https://www.youtube.com/watch?v=eEmWyteg7yo")</f>
        <v>https://www.youtube.com/watch?v=eEmWyteg7yo</v>
      </c>
      <c r="F82" s="27" t="str">
        <f>IFERROR(__xludf.DUMMYFUNCTION("""COMPUTED_VALUE"""),"Cm              Bb        Cm     Bb        Cm
Ezt is elviszem magammal, viszem magammal, ha lehet,
                Bb        Cm      Bb       Cm
ezt is elviszem magammal, viszem magammal, ha lehet...
Cm              Gm
viszem a régen kihízott nacim
Cm "&amp;"                            Bb
viszem a kelet-német származású macim
Cm                  Gm
ezernyi véglet közül a köztest
Cm                           Bb
viszem a Csokonai Vitéz Mihály Összest
Cm                Gm
ott lesz az ágyam ahova fekszem
Cm      "&amp;"                        Bb
elviszem alvókának egy-két régi ex-em
Cm               Bb
viszem a barnát viszem a szőkét
Cm                               Gm
viszem a felhalmozott kapcsolati tőkét
Cm              Bb        Cm     Bb        Cm
Ezt is elvisze"&amp;"m magammal, viszem magammal, ha lehet,
                Bb        Cm      Bb    Cm
ezt is elviszem magammal, viszem magammal
Cm              Gm
viszem a tutit viszem a gagyit
Cm                     Bb
viszem az otthonkában utcára tett nagyit
Cm          "&amp;"   Gm
megannyi némán átbliccelt évet
Cm                  Bb
elviszem magammal a szentendrei HÉV-et
Cm                 Gm
viszem a bölcsit viszem a temetőt
Cm                    Bb
viszem a csokoládébarna bőrű szeretőm
Cm                  Bb
kicsit a nyara"&amp;"t kicsit a telet
Cm                             Gm
viszem a mindörökké-Moszkva-Moszkva teret
Cm              Bb        Cm     Bb        Cm
Ezt is elviszem magammal, viszem magammal, ha lehet,
                Bb        Cm      Bb    Cm
ezt is elviszem m"&amp;"agammal, viszem magammal
Cm           Bb
apuka titkát anyuka aranyát
Cm                  Bb
elviszem magammal a Bácskát meg a Baranyát
Cm                      Gm
viszem a Marcsit viszem a Karcsit
Cm                           Bb
elviszem Kenesétől Keszt"&amp;"helyig a Balcsit
Cm                        Bb
viszek egy búval bevetett földet
Cm                       Bb
viszem a pirosat a fehéret a zöldet
Cm                      Gm
elviszem ezt is elviszem azt is
Cm                          Bb
viszem a jófiút de elv"&amp;"iszem a faszt is
Cm              Bb        Cm     Bb        Cm
Ezt is elviszem magammal, viszem magammal, ha lehet,
                Bb        Cm      Bb
ezt is elviszem magammal, viszem magammal
Cm                Bb
viszem a bankot viszem a pálmát
C"&amp;"m                          Gm
elviszem minden igaz magyar ember álmát
Cm                    Bb
viszek egy csontig lelakott testet
Cm                                Gm
viszont az nem kérdés hogy Buda helyett: Pestet
Cm                      Bb
viszek egy sz"&amp;"ívet viszek egy májat
Cm                        Gm
viszek egy kívül-belül lakhatatlan tájat
Cm                       Bb
naná hogy úgy van ahogy azt sejted:
Cm                           Gm
viszek egy lassú burjánzásnak indul sejtet
Cm                      "&amp;" Bb
viszek egy csúnyán beszopott mesét
Cm                            Gm
viszem a legesleges legutolsó esélyt
Cm                     Bb
ki tudja, lesz-e búcsúzni időm
Cm                          Gm
viszem a Duna-parton levetetett cipőm
Cm                  "&amp;"    Bb
mit bánom úgyis elviszem lazán
Cm                             Gm
elviszem gond nélkül a hátamon a hazám
Cm                   Bb
aki ma büntet az holnap lövet
Cm                                  Gm
viszek egy mindig újra föl-földobott követ
Cm   "&amp;"           Bb        Cm     Bb        Cm
Ezt is elviszem magammal, viszem magammal, ha lehet,
                Bb        Cm      Bb     Cm
ezt is elviszem magammal, viszem magammal")</f>
        <v>Cm              Bb        Cm     Bb        Cm
Ezt is elviszem magammal, viszem magammal, ha lehet,
                Bb        Cm      Bb       Cm
ezt is elviszem magammal, viszem magammal, ha lehet...
Cm              Gm
viszem a régen kihízott nacim
Cm                             Bb
viszem a kelet-német származású macim
Cm                  Gm
ezernyi véglet közül a köztest
Cm                           Bb
viszem a Csokonai Vitéz Mihály Összest
Cm                Gm
ott lesz az ágyam ahova fekszem
Cm                              Bb
elviszem alvókának egy-két régi ex-em
Cm               Bb
viszem a barnát viszem a szőkét
Cm                               Gm
viszem a felhalmozott kapcsolati tőkét
Cm              Bb        Cm     Bb        Cm
Ezt is elviszem magammal, viszem magammal, ha lehet,
                Bb        Cm      Bb    Cm
ezt is elviszem magammal, viszem magammal
Cm              Gm
viszem a tutit viszem a gagyit
Cm                     Bb
viszem az otthonkában utcára tett nagyit
Cm             Gm
megannyi némán átbliccelt évet
Cm                  Bb
elviszem magammal a szentendrei HÉV-et
Cm                 Gm
viszem a bölcsit viszem a temetőt
Cm                    Bb
viszem a csokoládébarna bőrű szeretőm
Cm                  Bb
kicsit a nyarat kicsit a telet
Cm                             Gm
viszem a mindörökké-Moszkva-Moszkva teret
Cm              Bb        Cm     Bb        Cm
Ezt is elviszem magammal, viszem magammal, ha lehet,
                Bb        Cm      Bb    Cm
ezt is elviszem magammal, viszem magammal
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c r="G82" s="27" t="str">
        <f>IFERROR(__xludf.DUMMYFUNCTION("""COMPUTED_VALUE"""),":)")</f>
        <v>:)</v>
      </c>
      <c r="H82" s="22">
        <f t="shared" ref="H82:I82" si="82">LEN(D82)</f>
        <v>43</v>
      </c>
      <c r="I82" s="22">
        <f t="shared" si="82"/>
        <v>43</v>
      </c>
      <c r="J82" s="12">
        <f t="shared" si="3"/>
        <v>1</v>
      </c>
      <c r="K82" s="12" t="str">
        <f>VLOOKUP(F82,Data!$A$2:$C$12,3,false)</f>
        <v>#N/A</v>
      </c>
      <c r="L82" s="12" t="str">
        <f>IF(G82,Data!$G$4,Data!$G$5)</f>
        <v>#VALUE!</v>
      </c>
      <c r="M82" s="22" t="str">
        <f>VLOOKUP(F82,Data!$A$2:$E$12,4,false)</f>
        <v>#N/A</v>
      </c>
      <c r="N82" s="22" t="str">
        <f>VLOOKUP(F82,Data!$A$2:$E$12,5,false)</f>
        <v>#N/A</v>
      </c>
    </row>
    <row r="83" ht="15.75" hidden="1" customHeight="1">
      <c r="A83" s="27" t="str">
        <f>IFERROR(__xludf.DUMMYFUNCTION("""COMPUTED_VALUE"""),"T36")</f>
        <v>T36</v>
      </c>
      <c r="B83" s="27" t="str">
        <f>IFERROR(__xludf.DUMMYFUNCTION("""COMPUTED_VALUE"""),"Csillag vagy fecske")</f>
        <v>Csillag vagy fecske</v>
      </c>
      <c r="C83" s="27"/>
      <c r="D83" s="28" t="str">
        <f>IFERROR(__xludf.DUMMYFUNCTION("""COMPUTED_VALUE"""),"https://www.youtube.com/watch?v=14jMDziqES4")</f>
        <v>https://www.youtube.com/watch?v=14jMDziqES4</v>
      </c>
      <c r="E83" s="28" t="str">
        <f>IFERROR(__xludf.DUMMYFUNCTION("""COMPUTED_VALUE"""),"https://www.youtube.com/watch?v=xxVqDZcLSyY")</f>
        <v>https://www.youtube.com/watch?v=xxVqDZcLSyY</v>
      </c>
      <c r="F83" s="27" t="str">
        <f>IFERROR(__xludf.DUMMYFUNCTION("""COMPUTED_VALUE""")," Am          G/B
Nem jöttél túl korán
       C
De időm az volt,
    E
Nagy komám lett
     F        Am
És ültünk büfékben,
  Dm    E7
Várva reád
  Am         G/B
Egymás hátát ütve,
   C     E
Italokat küldve
   F        Am
Múltját sem sejtő,
   Dm       E"&amp;"7
Kékruhás nőknek
     Fmaj7         Am
Maradj otthon, nézzél TV-t
         Fmaj7            Am
Töksötét vonatokat mutat minden csatorna
 Fmaj7            Am
Mennek utas nincs egy se
       Dm            E7      Fmaj7
Csak a büfékocsiban állnak (része"&amp;"gen)
 Am              Fmaj7                Am
Ketten, amelyik rosszul van az vagyok én
          Fmaj7             Am
Kár, hogy most mutatnak az elébb még
Dm               E7
Istent dicsértem én
 Am                 G/B
Nem kezdtünk nagyon bele
  C    "&amp;"             E
Semmibe, jössz úgyis te
   F             Am
És minek is bármit is
  Dm      E7
E kis időre
 Am             G/B
És aztán nem jötté'
  C          E
Átgyúrtuk életté
  F      Am
Idő komámmal
 Dm         E7
Ez üldögélést
     Fmaj7         "&amp;"Am
Maradj otthon, nézzél TV-t
         Fmaj7            Am
Töksötét vonatokat mutat minden csatorna
 Fmaj7            Am
Mennek utas nincs egy se
       Dm            E7      Fmaj7
Csak a büfékocsiban állnak (részegen)
 Am              Fmaj7              "&amp;"  Am
Ketten, amelyik rosszul van az vagyok én
          Fmaj7             Am
Kár, hogy most mutatnak az elébb még
Dm               E7
Istent dicsértem én
 Am             G/B
Végül is mindegy is
   C                 E
Tudtam, hogy nem is jössz
  F     "&amp;"       Am
Este csillag voltál
  Dm           E7
Nappal meg fecske
  Am            G/B
Minden föld bevetve
   C         E
Minden nő rendbe
   F              Am
Na, ezt hagyom itt neked
  Dm              E7
Te csillag vagy fecske!
     Fmaj7         Am
"&amp;"Maradj otthon, nézzél TV-t
         Fmaj7            Am
Töksötét vonatokat mutat minden csatorna
 Fmaj7            Am
Mennek utas nincs egy se
       Dm            E7      Fmaj7
Csak a büfékocsiban állnak (részegen)
 Am              Fmaj7                A"&amp;"m
Ketten, amelyik rosszul van az vagyok én
          Fmaj7             Am
Kár, hogy most mutatnak az elébb még
Dm               E7
Istent dicsértem én
     Fmaj7
Részegen
Am    Fmaj7
Részegen
Am    Fmaj7
Részegen
Am Dm E7
     Fmaj7
Részegen")</f>
        <v> Am          G/B
Nem jöttél túl korán
       C
De időm az volt,
    E
Nagy komám lett
     F        Am
És ültünk büfékben,
  Dm    E7
Várva reád
  Am         G/B
Egymás hátát ütve,
   C     E
Italokat küldve
   F        Am
Múltját sem sejtő,
   Dm       E7
Kékruhás nőknek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Nem kezdtünk nagyon bele
  C                 E
Semmibe, jössz úgyis te
   F             Am
És minek is bármit is
  Dm      E7
E kis időre
 Am             G/B
És aztán nem jötté'
  C          E
Átgyúrtuk életté
  F      Am
Idő komámmal
 Dm         E7
Ez üldögélést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Végül is mindegy is
   C                 E
Tudtam, hogy nem is jössz
  F            Am
Este csillag voltál
  Dm           E7
Nappal meg fecske
  Am            G/B
Minden föld bevetve
   C         E
Minden nő rendbe
   F              Am
Na, ezt hagyom itt neked
  Dm              E7
Te csillag vagy fecske!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Fmaj7
Részegen
Am    Fmaj7
Részegen
Am    Fmaj7
Részegen
Am Dm E7
     Fmaj7
Részegen</v>
      </c>
      <c r="G83" s="27" t="str">
        <f>IFERROR(__xludf.DUMMYFUNCTION("""COMPUTED_VALUE"""),":)")</f>
        <v>:)</v>
      </c>
      <c r="H83" s="22">
        <f t="shared" ref="H83:I83" si="83">LEN(D83)</f>
        <v>43</v>
      </c>
      <c r="I83" s="22">
        <f t="shared" si="83"/>
        <v>43</v>
      </c>
      <c r="J83" s="12">
        <f t="shared" si="3"/>
        <v>1</v>
      </c>
      <c r="K83" s="12" t="str">
        <f>VLOOKUP(F83,Data!$A$2:$C$12,3,false)</f>
        <v>#N/A</v>
      </c>
      <c r="L83" s="12" t="str">
        <f>IF(G83,Data!$G$4,Data!$G$5)</f>
        <v>#VALUE!</v>
      </c>
      <c r="M83" s="22" t="str">
        <f>VLOOKUP(F83,Data!$A$2:$E$12,4,false)</f>
        <v>#N/A</v>
      </c>
      <c r="N83" s="22" t="str">
        <f>VLOOKUP(F83,Data!$A$2:$E$12,5,false)</f>
        <v>#N/A</v>
      </c>
    </row>
    <row r="84" ht="15.75" customHeight="1">
      <c r="A84" s="27" t="str">
        <f>IFERROR(__xludf.DUMMYFUNCTION("""COMPUTED_VALUE"""),"T37")</f>
        <v>T37</v>
      </c>
      <c r="B84" s="27" t="str">
        <f>IFERROR(__xludf.DUMMYFUNCTION("""COMPUTED_VALUE"""),"Ha az életben ")</f>
        <v>Ha az életben </v>
      </c>
      <c r="C84" s="27"/>
      <c r="D84" s="28" t="str">
        <f>IFERROR(__xludf.DUMMYFUNCTION("""COMPUTED_VALUE"""),"https://www.youtube.com/watch?v=mMaEeK--SUo")</f>
        <v>https://www.youtube.com/watch?v=mMaEeK--SUo</v>
      </c>
      <c r="E84" s="28" t="str">
        <f>IFERROR(__xludf.DUMMYFUNCTION("""COMPUTED_VALUE"""),"https://www.youtube.com/watch?v=RjY5haxPUxs")</f>
        <v>https://www.youtube.com/watch?v=RjY5haxPUxs</v>
      </c>
      <c r="F84" s="27" t="str">
        <f>IFERROR(__xludf.DUMMYFUNCTION("""COMPUTED_VALUE"""),"D              F#7
Ha az életben nincs már több móka
D           F#7
Meghalunk, mintha nem volna
D               F#7               Bm   -   A
Több dolgunk a világba, és édes lenne a halál
 G    -   F#m  -  D
Hát ilyen értelembe
D         F#7
Énekeljük e"&amp;"l azt, hogy vége
D          F#7
Nem járunk ki többet rétre
D          F#7 
Nem úszunk többet a strandon
    Bm               A
És nem borozunk már többet a gangon
D  F#m-G=A  D  F#m-G=A
D  F#m-G  Hm-A  G-A
D            F#7
Nem mondjuk nőknek, hogy"&amp;" szép vagy
D                        F#7
Ők a farkunkra azt, hogy de szép nagy
D         F#7
Nem süt a nap be az ágyba
    Bm               A
Mint az athéni hotelszobába
D         F#7
Nem mosol bugyit, hogy tiszta
D           F#7
Legyél, az akropoliszr"&amp;"a
D              F#7
Ha felmegyünk, és ott a csikket
   Bm  -   A         G   -   F#m
A városra pöccintjük, és a viccek se
G           G
Lesznek már a nevetések is
Gm
Rövidülnek, ahogy az élet se
 D         D
Kéne már a halál után
D            D   -  "&amp;"G = A
Énnekem már úgy igazán
D              F#7
Ha az életben nincs már több móka
D           F#7
Meghalunk, mintha nem volna
D               F#7               Bm   -   A
Több dolgunk a világba, és édes lenne a halál")</f>
        <v>D              F#7
Ha az életben nincs már több móka
D           F#7
Meghalunk, mintha nem volna
D               F#7               Bm   -   A
Több dolgunk a világba, és édes lenne a halál
 G    -   F#m  -  D
Hát ilyen értelembe
D         F#7
Énekeljük el azt, hogy vége
D          F#7
Nem járunk ki többet rétre
D          F#7 
Nem úszunk többet a strandon
    Bm               A
És nem borozunk már többet a gangon
D  F#m-G=A  D  F#m-G=A
D  F#m-G  Hm-A  G-A
D            F#7
Nem mondjuk nőknek, hogy szép vagy
D                        F#7
Ők a farkunkra azt, hogy de szép nagy
D         F#7
Nem süt a nap be az ágyba
    Bm               A
Mint az athéni hotelszobába
D         F#7
Nem mosol bugyit, hogy tiszta
D           F#7
Legyél, az akropoliszra
D              F#7
Ha felmegyünk, és ott a csikket
   Bm  -   A         G   -   F#m
A városra pöccintjük, és a viccek se
G           G
Lesznek már a nevetések is
Gm
Rövidülnek, ahogy az élet se
 D         D
Kéne már a halál után
D            D   -  G = A
Énnekem már úgy igazán
D              F#7
Ha az életben nincs már több móka
D           F#7
Meghalunk, mintha nem volna
D               F#7               Bm   -   A
Több dolgunk a világba, és édes lenne a halál</v>
      </c>
      <c r="G84" s="27" t="str">
        <f>IFERROR(__xludf.DUMMYFUNCTION("""COMPUTED_VALUE"""),":)")</f>
        <v>:)</v>
      </c>
      <c r="H84" s="22">
        <f t="shared" ref="H84:I84" si="84">LEN(D84)</f>
        <v>43</v>
      </c>
      <c r="I84" s="22">
        <f t="shared" si="84"/>
        <v>43</v>
      </c>
      <c r="J84" s="12">
        <f t="shared" si="3"/>
        <v>1</v>
      </c>
      <c r="K84" s="12" t="str">
        <f>VLOOKUP(F84,Data!$A$2:$C$12,3,false)</f>
        <v>#N/A</v>
      </c>
      <c r="L84" s="12" t="str">
        <f>IF(G84,Data!$G$4,Data!$G$5)</f>
        <v>#VALUE!</v>
      </c>
      <c r="M84" s="22" t="str">
        <f>VLOOKUP(F84,Data!$A$2:$E$12,4,false)</f>
        <v>#N/A</v>
      </c>
      <c r="N84" s="22" t="str">
        <f>VLOOKUP(F84,Data!$A$2:$E$12,5,false)</f>
        <v>#N/A</v>
      </c>
    </row>
    <row r="85" ht="15.75" hidden="1" customHeight="1">
      <c r="A85" s="27" t="str">
        <f>IFERROR(__xludf.DUMMYFUNCTION("""COMPUTED_VALUE"""),"T38")</f>
        <v>T38</v>
      </c>
      <c r="B85" s="27" t="str">
        <f>IFERROR(__xludf.DUMMYFUNCTION("""COMPUTED_VALUE"""),"Szájber gyerek ")</f>
        <v>Szájber gyerek </v>
      </c>
      <c r="C85" s="27"/>
      <c r="D85" s="28" t="str">
        <f>IFERROR(__xludf.DUMMYFUNCTION("""COMPUTED_VALUE"""),"https://www.youtube.com/watch?v=TdgRQvi6EFg")</f>
        <v>https://www.youtube.com/watch?v=TdgRQvi6EFg</v>
      </c>
      <c r="E85" s="28" t="str">
        <f>IFERROR(__xludf.DUMMYFUNCTION("""COMPUTED_VALUE"""),"https://www.youtube.com/watch?v=w3nQS3SDRnE")</f>
        <v>https://www.youtube.com/watch?v=w3nQS3SDRnE</v>
      </c>
      <c r="F85" s="27" t="str">
        <f>IFERROR(__xludf.DUMMYFUNCTION("""COMPUTED_VALUE"""),"Cm               G
Van egy kék tó a fák alatt,
G                       Cm
Ha beleteszem, lehűti a lábamat.
     Cm -           A#     G# -   Fm
(De) Szájbergyerek, kérjél bocsánatot,
G7                     G
Mert nem mutatom meg a kacsámat ott.
Cm    "&amp;"           G
Van egy kék tó a fák alatt,
G                       Cm
Ha beleteszem, lehűti a lábamat.
     Cm -           A#     G# -   Fm
(De) Szájbergyerek, kérjél bocsánatot,
G7                     G
Mert nem mutatom meg a kacsámat ott
Cm          "&amp;"   G
Megbántottál, szájbergyerek
G                   Cm
Azt mondtad, az élet gyorsan lepereg,
Cm         A#        G# Fm
Ezért soha nem nézel hátra,
 G7                          G
És nem is olyan magas hegy a Mátra.
Cm             G
Tudod, először hi"&amp;"ttem neked,
G             Cm
Hogy az élet gyorsan pereg.
Cm           A#        G# Fm
Megpróbáltam nem nézni hátra.
  G7                   G
A Mátránál magasabb a Tátra.
Cm               G
Van egy kék tó a fák alatt,
 G                  Cm
A partjára"&amp;" tettem a lábamat,
Cm            A#         G#       Fm
Egyik reggel megláttam a kacsámat ott,
G7               G
Azóta szeretem a vasárnapot.
Cm               G
Van egy kék tó a fák alatt,
G                       Cm
Ha beleteszem, lehűti a lábamat.
"&amp;"     Cm -           A#     G# -   Fm
(De) Szájbergyerek, kérjél bocsánatot,
G7                     G
Mert nem mutatom meg a kacsámat ott.
Cm G G Cm Cm - A# G# - Fm G7 G
Cm             G
Mostmár nézek előre és hátra,
G                    Cm
Mostm"&amp;"ár magas hegy a Mátra,
Cm         A#   G#        Fm
Kicsi vagy még, szájbergyerek,
   G7         G
De majd te is rájössz, hogy
Cm               G
Van egy kék tó a fák alatt,
G                       Cm
Ha beleteszem, lehűti a lábamat.
     Cm -       "&amp;"    A#     G# -   Fm
(De) Szájbergyerek, kérjél bocsánatot,
G7                     G
Mert nem mutatom meg a kacsámat ott.
Cm               G
Van egy kék tó a fák alatt,
G                       Cm
Ha beleteszem, lehűti a lábamat.
     Cm -           A"&amp;"#     G# -   Fm
(De) Szájbergyerek, kérjél bocsánatot,
G7
Mert nem mutatom meg a
 G
Nem mutatom meg a
G              G
kacsámat ott, kacsámat ott
Cm - G - Cm")</f>
        <v>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G
Mert nem mutatom meg a kacsámat ott
Cm             G
Megbántottál, szájbergyerek
G                   Cm
Azt mondtad, az élet gyorsan lepereg,
Cm         A#        G# Fm
Ezért soha nem nézel hátra,
 G7                          G
És nem is olyan magas hegy a Mátra.
Cm             G
Tudod, először hittem neked,
G             Cm
Hogy az élet gyorsan pereg.
Cm           A#        G# Fm
Megpróbáltam nem nézni hátra.
  G7                   G
A Mátránál magasabb a Tátra.
Cm               G
Van egy kék tó a fák alatt,
 G                  Cm
A partjára tettem a lábamat,
Cm            A#         G#       Fm
Egyik reggel megláttam a kacsámat ott,
G7               G
Azóta szeretem a vasárnapot.
Cm               G
Van egy kék tó a fák alatt,
G                       Cm
Ha beleteszem, lehűti a lábamat.
     Cm -           A#     G# -   Fm
(De) Szájbergyerek, kérjél bocsánatot,
G7                     G
Mert nem mutatom meg a kacsámat ott.
Cm G G Cm Cm - A# G# - Fm G7 G
Cm             G
Mostmár nézek előre és hátra,
G                    Cm
Mostmár magas hegy a Mátra,
Cm         A#   G#        Fm
Kicsi vagy még, szájbergyerek,
   G7         G
De majd te is rájössz, hogy
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Mert nem mutatom meg a
 G
Nem mutatom meg a
G              G
kacsámat ott, kacsámat ott
Cm - G - Cm</v>
      </c>
      <c r="G85" s="27" t="str">
        <f>IFERROR(__xludf.DUMMYFUNCTION("""COMPUTED_VALUE"""),":)")</f>
        <v>:)</v>
      </c>
      <c r="H85" s="22">
        <f t="shared" ref="H85:I85" si="85">LEN(D85)</f>
        <v>43</v>
      </c>
      <c r="I85" s="22">
        <f t="shared" si="85"/>
        <v>43</v>
      </c>
      <c r="J85" s="12">
        <f t="shared" si="3"/>
        <v>1</v>
      </c>
      <c r="K85" s="12" t="str">
        <f>VLOOKUP(F85,Data!$A$2:$C$12,3,false)</f>
        <v>#N/A</v>
      </c>
      <c r="L85" s="12" t="str">
        <f>IF(G85,Data!$G$4,Data!$G$5)</f>
        <v>#VALUE!</v>
      </c>
      <c r="M85" s="22" t="str">
        <f>VLOOKUP(F85,Data!$A$2:$E$12,4,false)</f>
        <v>#N/A</v>
      </c>
      <c r="N85" s="22" t="str">
        <f>VLOOKUP(F85,Data!$A$2:$E$12,5,false)</f>
        <v>#N/A</v>
      </c>
    </row>
    <row r="86" ht="15.75" hidden="1" customHeight="1">
      <c r="A86" s="27" t="str">
        <f>IFERROR(__xludf.DUMMYFUNCTION("""COMPUTED_VALUE"""),"T39")</f>
        <v>T39</v>
      </c>
      <c r="B86" s="27" t="str">
        <f>IFERROR(__xludf.DUMMYFUNCTION("""COMPUTED_VALUE"""),"A pancsoló kislány")</f>
        <v>A pancsoló kislány</v>
      </c>
      <c r="C86" s="27"/>
      <c r="D86" s="28" t="str">
        <f>IFERROR(__xludf.DUMMYFUNCTION("""COMPUTED_VALUE"""),"https://www.youtube.com/watch?v=EB0VldSw3w0")</f>
        <v>https://www.youtube.com/watch?v=EB0VldSw3w0</v>
      </c>
      <c r="E86" s="28" t="str">
        <f>IFERROR(__xludf.DUMMYFUNCTION("""COMPUTED_VALUE"""),"https://www.youtube.com/watch?v=Ln8WUSI60QU")</f>
        <v>https://www.youtube.com/watch?v=Ln8WUSI60QU</v>
      </c>
      <c r="F86" s="27" t="str">
        <f>IFERROR(__xludf.DUMMYFUNCTION("""COMPUTED_VALUE"""),"   G           G       G         D      D7               D         D            G
Ha végre itt a nyár és meleg az idő, az ember strandra jár, mert azért van itt ő
    G          G       G7     C         C             G                A            D
Míg an"&amp;"yu öltözik  az   apu ideges, hogy olyan lassan készül el, hogy addira este lesz. 
           G            C               D                  G
Ij jaj úgy élvezem én a strandot, ottan annyira szép és jó
      C               Am7           D7            G"&amp;"
annyi vicceset látok, hallok és még Bambi is kapható.
       Am      D      G               Am      D     G    
La la la la,   L a la la la,   La la la la,   La la la.
  G               G       G           D         D7         D     D          G
A stra"&amp;"ndon az is jó, hogy van még sok gyerek és van homokozó és labdázni lehet, 
     G             G       G7         C        C             G             A           D
Csak azt nem értem én, sok néni miért visít, ha véletlen egy labda épp egy bácsira ráesik
"&amp;"
Ij jaj
G             G   G          D     D7          D    D          G
De apukámra is én azért ügyelek és mindig odavisz a lelkiismeret
    G         G       G7           C         C             G
Ha fekszik a napon és izzad már szegény, kis vödröm ví"&amp;"zzel megtöltöm és
A                 D
rálocsolom mind én
Ij jaj
    G        G    G        D        D7           D    D         G
De este szomorú a hazafelé út, mert otthon az anyu a fürdőkádba dug,
    G                G   G7           C        C    "&amp;"           G            
Már volt vele ezért már nagyon sok vitám, mert ki hallott még ilyen dolgot,
A                D
Fürdeni strand után ?
       G              C               D                  G                    
Otthon nem szeretem a strandot, "&amp;"abban semmi se szép, se jó.
         C                Am7  
""Gyorsan mosdani"" mást se hallok
       D7            G
És még bambi se kapható.  /Brü hü hü/")</f>
        <v>   G           G       G         D      D7               D         D            G
Ha végre itt a nyár és meleg az idő, az ember strandra jár, mert azért van itt ő
    G          G       G7     C         C             G                A            D
Míg anyu öltözik  az   apu ideges, hogy olyan lassan készül el, hogy addira este lesz. 
           G            C               D                  G
Ij jaj úgy élvezem én a strandot, ottan annyira szép és jó
      C               Am7           D7            G
annyi vicceset látok, hallok és még Bambi is kapható.
       Am      D      G               Am      D     G    
La la la la,   L a la la la,   La la la la,   La la la.
  G               G       G           D         D7         D     D          G
A strandon az is jó, hogy van még sok gyerek és van homokozó és labdázni lehet, 
     G             G       G7         C        C             G             A           D
Csak azt nem értem én, sok néni miért visít, ha véletlen egy labda épp egy bácsira ráesik
Ij jaj
G             G   G          D     D7          D    D          G
De apukámra is én azért ügyelek és mindig odavisz a lelkiismeret
    G         G       G7           C         C             G
Ha fekszik a napon és izzad már szegény, kis vödröm vízzel megtöltöm és
A                 D
rálocsolom mind én
Ij jaj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"Gyorsan mosdani" mást se hallok
       D7            G
És még bambi se kapható.  /Brü hü hü/</v>
      </c>
      <c r="G86" s="27" t="str">
        <f>IFERROR(__xludf.DUMMYFUNCTION("""COMPUTED_VALUE"""),":)")</f>
        <v>:)</v>
      </c>
      <c r="H86" s="22">
        <f t="shared" ref="H86:I86" si="86">LEN(D86)</f>
        <v>43</v>
      </c>
      <c r="I86" s="22">
        <f t="shared" si="86"/>
        <v>43</v>
      </c>
      <c r="J86" s="12">
        <f t="shared" si="3"/>
        <v>1</v>
      </c>
      <c r="K86" s="12" t="str">
        <f>VLOOKUP(F86,Data!$A$2:$C$12,3,false)</f>
        <v>#N/A</v>
      </c>
      <c r="L86" s="12" t="str">
        <f>IF(G86,Data!$G$4,Data!$G$5)</f>
        <v>#VALUE!</v>
      </c>
      <c r="M86" s="22" t="str">
        <f>VLOOKUP(F86,Data!$A$2:$E$12,4,false)</f>
        <v>#N/A</v>
      </c>
      <c r="N86" s="22" t="str">
        <f>VLOOKUP(F86,Data!$A$2:$E$12,5,false)</f>
        <v>#N/A</v>
      </c>
    </row>
    <row r="87" ht="15.75" hidden="1" customHeight="1">
      <c r="A87" s="27" t="str">
        <f>IFERROR(__xludf.DUMMYFUNCTION("""COMPUTED_VALUE"""),"T40")</f>
        <v>T40</v>
      </c>
      <c r="B87" s="27" t="str">
        <f>IFERROR(__xludf.DUMMYFUNCTION("""COMPUTED_VALUE"""),"Iszom a bort")</f>
        <v>Iszom a bort</v>
      </c>
      <c r="C87" s="27"/>
      <c r="D87" s="28" t="str">
        <f>IFERROR(__xludf.DUMMYFUNCTION("""COMPUTED_VALUE"""),"https://www.youtube.com/watch?v=Fy1YVaIlmcs")</f>
        <v>https://www.youtube.com/watch?v=Fy1YVaIlmcs</v>
      </c>
      <c r="E87" s="28" t="str">
        <f>IFERROR(__xludf.DUMMYFUNCTION("""COMPUTED_VALUE"""),"https://www.youtube.com/watch?v=Pe5b5Z2tCLw")</f>
        <v>https://www.youtube.com/watch?v=Pe5b5Z2tCLw</v>
      </c>
      <c r="F87" s="27" t="str">
        <f>IFERROR(__xludf.DUMMYFUNCTION("""COMPUTED_VALUE"""),"Am             Dm        G
Iszom a bort, ölelem a babámat
Am             Dm          G
úgysem érem keresztül a hazámat
C              Dm         Am
úgysem érem keresztül a világot
G                  G
elengedem most már nem őrzöm a lángot
Am           "&amp;"             Dm   G
csak annyit még, neked s nekem elég
Am              Dm       G
világítsa be az erdő közepét
C                     Dm         Am
arcodat láthassam, ha leszáll az este
  G
s kezed teszed kezembe
Am              Dm       G
iszom a bort"&amp;", ölelem a babámat
Am                Dm       G
úgysem érem keresztül a hazámat
C                 Dm      Am           G
úgysem érem keresztül az erdő felett a csillagos eget
     G                    Am      Dm    G
csak ebbe a kis gyertyába lehozni tudo"&amp;"m neked
 Am   Dm    Gadd11
Náj - ná - náj")</f>
        <v>Am             Dm        G
Iszom a bort, ölelem a babámat
Am             Dm          G
úgysem érem keresztül a hazámat
C              Dm         Am
úgysem érem keresztül a világot
G                  G
elengedem most már nem őrzöm a lángot
Am                        Dm   G
csak annyit még, neked s nekem elég
Am              Dm       G
világítsa be az erdő közepét
C                     Dm         Am
arcodat láthassam, ha leszáll az este
  G
s kezed teszed kezembe
Am              Dm       G
iszom a bort, ölelem a babámat
Am                Dm       G
úgysem érem keresztül a hazámat
C                 Dm      Am           G
úgysem érem keresztül az erdő felett a csillagos eget
     G                    Am      Dm    G
csak ebbe a kis gyertyába lehozni tudom neked
 Am   Dm    Gadd11
Náj - ná - náj</v>
      </c>
      <c r="G87" s="27" t="str">
        <f>IFERROR(__xludf.DUMMYFUNCTION("""COMPUTED_VALUE"""),":)")</f>
        <v>:)</v>
      </c>
      <c r="H87" s="22">
        <f t="shared" ref="H87:I87" si="87">LEN(D87)</f>
        <v>43</v>
      </c>
      <c r="I87" s="22">
        <f t="shared" si="87"/>
        <v>43</v>
      </c>
      <c r="J87" s="12">
        <f t="shared" si="3"/>
        <v>1</v>
      </c>
      <c r="K87" s="12" t="str">
        <f>VLOOKUP(F87,Data!$A$2:$C$12,3,false)</f>
        <v>#N/A</v>
      </c>
      <c r="L87" s="12" t="str">
        <f>IF(G87,Data!$G$4,Data!$G$5)</f>
        <v>#VALUE!</v>
      </c>
      <c r="M87" s="22" t="str">
        <f>VLOOKUP(F87,Data!$A$2:$E$12,4,false)</f>
        <v>#N/A</v>
      </c>
      <c r="N87" s="22" t="str">
        <f>VLOOKUP(F87,Data!$A$2:$E$12,5,false)</f>
        <v>#N/A</v>
      </c>
    </row>
    <row r="88" ht="15.75" customHeight="1">
      <c r="A88" s="27" t="str">
        <f>IFERROR(__xludf.DUMMYFUNCTION("""COMPUTED_VALUE"""),"T41")</f>
        <v>T41</v>
      </c>
      <c r="B88" s="27" t="str">
        <f>IFERROR(__xludf.DUMMYFUNCTION("""COMPUTED_VALUE"""),"Micimackó")</f>
        <v>Micimackó</v>
      </c>
      <c r="C88" s="27" t="str">
        <f>IFERROR(__xludf.DUMMYFUNCTION("""COMPUTED_VALUE"""),"(1/2)")</f>
        <v>(1/2)</v>
      </c>
      <c r="D88" s="28" t="str">
        <f>IFERROR(__xludf.DUMMYFUNCTION("""COMPUTED_VALUE"""),"https://www.youtube.com/watch?v=RUuXKgS7feE")</f>
        <v>https://www.youtube.com/watch?v=RUuXKgS7feE</v>
      </c>
      <c r="E88" s="28" t="str">
        <f>IFERROR(__xludf.DUMMYFUNCTION("""COMPUTED_VALUE"""),"https://www.youtube.com/watch?v=hq5oB3ruJiE")</f>
        <v>https://www.youtube.com/watch?v=hq5oB3ruJiE</v>
      </c>
      <c r="F88" s="27" t="str">
        <f>IFERROR(__xludf.DUMMYFUNCTION("""COMPUTED_VALUE"""),"C                Em
Egy napon, mikor Micimackónak
F           G
Semmi dolga nem akadt,
C                   Em
Eszébe jutott, hogy tenni kéne
F             G
Valami nagyon fontosat.
Am           Em
Elment tehát Malackához,
F              C
Hogy meglesse, m"&amp;"it csinál.
   Am         F
De Malackánál éppen akkor
D7           G
Senkit nem talált.
        C        Em
Így hát elindult hazafelé,
  F            G
Miközben sűrűn hullt a hó.
C             Em
Arra gondolt, otthon talán
F            G
Akad egy kis e"&amp;"nnivaló.
Am                Em
Hogy kimelegedjék ugrándozott
  F           C
S jó nagyokat lépett
    Am           F
S a hidegre való tekintettel
D7       G
Énekelni kezdett.
C            F
Minél inkább havazik,
G            C
Annál inkább hull a hó.
"&amp;"C            F
Minél inkább hull a hó,
G            C
Annál inkább havazik.
F            C
Hull a hó és hózik-zik-zik,
G           C
  Micimackó fázik-zik-zik,
F            C
Hull a hó és hózik-zik-zik,
G           C
  Micimackó fázik.")</f>
        <v>C                Em
Egy napon, mikor Micimackónak
F           G
Semmi dolga nem akadt,
C                   Em
Eszébe jutott, hogy tenni kéne
F             G
Valami nagyon fontosat.
Am           Em
Elment tehát Malackához,
F              C
Hogy meglesse, mit csinál.
   Am         F
De Malackánál éppen akkor
D7           G
Senkit nem talált.
        C        Em
Így hát elindult hazafelé,
  F            G
Miközben sűrűn hullt a hó.
C             Em
Arra gondolt, otthon talán
F            G
Akad egy kis ennivaló.
Am                Em
Hogy kimelegedjék ugrándozott
  F           C
S jó nagyokat lépett
    Am           F
S a hidegre való tekintettel
D7       G
Énekelni kezdett.
C            F
Minél inkább havazik,
G            C
Annál inkább hull a hó.
C            F
Minél inkább hull a hó,
G            C
Annál inkább havazik.
F            C
Hull a hó és hózik-zik-zik,
G           C
  Micimackó fázik-zik-zik,
F            C
Hull a hó és hózik-zik-zik,
G           C
  Micimackó fázik.</v>
      </c>
      <c r="G88" s="27" t="str">
        <f>IFERROR(__xludf.DUMMYFUNCTION("""COMPUTED_VALUE"""),":)")</f>
        <v>:)</v>
      </c>
      <c r="H88" s="22">
        <f t="shared" ref="H88:I88" si="88">LEN(D88)</f>
        <v>43</v>
      </c>
      <c r="I88" s="22">
        <f t="shared" si="88"/>
        <v>43</v>
      </c>
      <c r="J88" s="12">
        <f t="shared" si="3"/>
        <v>1</v>
      </c>
      <c r="K88" s="12" t="str">
        <f>VLOOKUP(F88,Data!$A$2:$C$12,3,false)</f>
        <v>#N/A</v>
      </c>
      <c r="L88" s="12" t="str">
        <f>IF(G88,Data!$G$4,Data!$G$5)</f>
        <v>#VALUE!</v>
      </c>
      <c r="M88" s="22" t="str">
        <f>VLOOKUP(F88,Data!$A$2:$E$12,4,false)</f>
        <v>#N/A</v>
      </c>
      <c r="N88" s="22" t="str">
        <f>VLOOKUP(F88,Data!$A$2:$E$12,5,false)</f>
        <v>#N/A</v>
      </c>
    </row>
    <row r="89" ht="15.75" hidden="1" customHeight="1">
      <c r="A89" s="27" t="str">
        <f>IFERROR(__xludf.DUMMYFUNCTION("""COMPUTED_VALUE"""),"T41")</f>
        <v>T41</v>
      </c>
      <c r="B89" s="27" t="str">
        <f>IFERROR(__xludf.DUMMYFUNCTION("""COMPUTED_VALUE"""),"Micimackó")</f>
        <v>Micimackó</v>
      </c>
      <c r="C89" s="27" t="str">
        <f>IFERROR(__xludf.DUMMYFUNCTION("""COMPUTED_VALUE"""),"(2/2)")</f>
        <v>(2/2)</v>
      </c>
      <c r="D89" s="28" t="str">
        <f>IFERROR(__xludf.DUMMYFUNCTION("""COMPUTED_VALUE"""),"https://www.youtube.com/watch?v=RUuXKgS7feE")</f>
        <v>https://www.youtube.com/watch?v=RUuXKgS7feE</v>
      </c>
      <c r="E89" s="28" t="str">
        <f>IFERROR(__xludf.DUMMYFUNCTION("""COMPUTED_VALUE"""),"https://www.youtube.com/watch?v=hq5oB3ruJiE")</f>
        <v>https://www.youtube.com/watch?v=hq5oB3ruJiE</v>
      </c>
      <c r="F89" s="27" t="str">
        <f>IFERROR(__xludf.DUMMYFUNCTION("""COMPUTED_VALUE"""),"C            Em
Ismert erdei körökben
      F         G
Az az általános nézet,
     C               Em
Hogy Micimackó, mint minden medve,
F         G
Szereti a mézet.
Am             Em
És ez nem csak afféle
F           C
Szerény vélemény,
Am           F
H"&amp;"atározottan állítom, hogy
D7          G
Tény, tény, tény.
C            Em
Ezért, mikor hideg van
   F            G
És sűrűn hull a fehér hó,
C                    Em
Kell, hogy legyen az almáriumban
F        G
  Eltéve ennivaló.
Am            Em
Így azt"&amp;"án, ha délidőben
F            C
Micimackó megéhezik,
Am            F
Megkóstol egy csupor mézet
D7        G
Alaposan, fenékig.
C            F
Minél inkább havazik,
G            C
Annál inkább hull a hó.
C            F
Minél inkább hull a hó,
G        "&amp;"    C
Annál inkább havazik.
F            C
Hull a hó és hózik-zik-zik,
G           C
  Micimackó fázik-zik-zik,
F            C
Hull a hó és hózik-zik-zik,
G           C
  Micimackó fázik.
C           Em
Micimackó a barátom,
   F           G
És gyakra"&amp;"n elbeszélgetünk
C         Em
Azokról a dolgokról,
    F             G
Mit mind a ketten ismerünk.
   Am            Em
És tanultunk egy verset is,
   F             C
És most már kívülről tudom.
   Am           F
Ha hideg van és hull a hó,
   D7           "&amp;"G
Én mindig ezt dúdolgatom:
C            F
Minél inkább havazik,
G            C
Annál inkább hull a hó.
C            F
Minél inkább hull a hó,
G            C
Annál inkább havazik.
F            C
Hull a hó és hózik-zik-zik,
G           C
  Micimackó fá"&amp;"zik-zik-zik,
F            C
Hull a hó és hózik-zik-zik,
G           C
  Micimackó fázik.")</f>
        <v>C            Em
Ismert erdei körökben
      F         G
Az az általános nézet,
     C               Em
Hogy Micimackó, mint minden medve,
F         G
Szereti a mézet.
Am             Em
És ez nem csak afféle
F           C
Szerény vélemény,
Am           F
Határozottan állítom, hogy
D7          G
Tény, tény, tény.
C            Em
Ezért, mikor hideg van
   F            G
És sűrűn hull a fehér hó,
C                    Em
Kell, hogy legyen az almáriumban
F        G
  Eltéve ennivaló.
Am            Em
Így aztán, ha délidőben
F            C
Micimackó megéhezik,
Am            F
Megkóstol egy csupor mézet
D7        G
Alaposan, fenékig.
C            F
Minél inkább havazik,
G            C
Annál inkább hull a hó.
C            F
Minél inkább hull a hó,
G            C
Annál inkább havazik.
F            C
Hull a hó és hózik-zik-zik,
G           C
  Micimackó fázik-zik-zik,
F            C
Hull a hó és hózik-zik-zik,
G           C
  Micimackó fázik.
C           Em
Micimackó a barátom,
   F           G
És gyakran elbeszélgetünk
C         Em
Azokról a dolgokról,
    F             G
Mit mind a ketten ismerünk.
   Am            Em
És tanultunk egy verset is,
   F             C
És most már kívülről tudom.
   Am           F
Ha hideg van és hull a hó,
   D7           G
Én mindig ezt dúdolgatom:
C            F
Minél inkább havazik,
G            C
Annál inkább hull a hó.
C            F
Minél inkább hull a hó,
G            C
Annál inkább havazik.
F            C
Hull a hó és hózik-zik-zik,
G           C
  Micimackó fázik-zik-zik,
F            C
Hull a hó és hózik-zik-zik,
G           C
  Micimackó fázik.</v>
      </c>
      <c r="G89" s="27" t="str">
        <f>IFERROR(__xludf.DUMMYFUNCTION("""COMPUTED_VALUE"""),":)")</f>
        <v>:)</v>
      </c>
      <c r="H89" s="22">
        <f t="shared" ref="H89:I89" si="89">LEN(D89)</f>
        <v>43</v>
      </c>
      <c r="I89" s="22">
        <f t="shared" si="89"/>
        <v>43</v>
      </c>
      <c r="J89" s="12">
        <f t="shared" si="3"/>
        <v>1</v>
      </c>
      <c r="K89" s="12" t="str">
        <f>VLOOKUP(F89,Data!$A$2:$C$12,3,false)</f>
        <v>#N/A</v>
      </c>
      <c r="L89" s="12" t="str">
        <f>IF(G89,Data!$G$4,Data!$G$5)</f>
        <v>#VALUE!</v>
      </c>
      <c r="M89" s="22" t="str">
        <f>VLOOKUP(F89,Data!$A$2:$E$12,4,false)</f>
        <v>#N/A</v>
      </c>
      <c r="N89" s="22" t="str">
        <f>VLOOKUP(F89,Data!$A$2:$E$12,5,false)</f>
        <v>#N/A</v>
      </c>
    </row>
    <row r="90" ht="15.75" customHeight="1">
      <c r="A90" s="27" t="str">
        <f>IFERROR(__xludf.DUMMYFUNCTION("""COMPUTED_VALUE"""),"T42")</f>
        <v>T42</v>
      </c>
      <c r="B90" s="27" t="str">
        <f>IFERROR(__xludf.DUMMYFUNCTION("""COMPUTED_VALUE"""),"Hallelujah")</f>
        <v>Hallelujah</v>
      </c>
      <c r="C90" s="27"/>
      <c r="D90" s="28" t="str">
        <f>IFERROR(__xludf.DUMMYFUNCTION("""COMPUTED_VALUE"""),"https://www.youtube.com/watch?v=ttEMYvpoR-k")</f>
        <v>https://www.youtube.com/watch?v=ttEMYvpoR-k</v>
      </c>
      <c r="E90" s="28" t="str">
        <f>IFERROR(__xludf.DUMMYFUNCTION("""COMPUTED_VALUE"""),"https://www.youtube.com/watch?v=y8AWFf7EAc4")</f>
        <v>https://www.youtube.com/watch?v=y8AWFf7EAc4</v>
      </c>
      <c r="F90" s="27" t="str">
        <f>IFERROR(__xludf.DUMMYFUNCTION("""COMPUTED_VALUE"""),"C                   Am
Hallom létezett egykor egy titkos akkord,
     C                       Am
Amit Dávid játszott és az Úr kedvére volt
      F                  G        C    G
S bár téged nem érdekel, elmondom újra.
   C              F     G
Az ötös k"&amp;"övette a négyeset,
    Am                     F
Egy moll, egy dúr, s máris megszületett
    G               E7          Am
S a király zavarban súgta: Halleluja
     F          Am         F          C G C G
Halleluja, Halleluja, Halleluja, Halleluja.
C  "&amp;"                    Am
Bizonyság kellett, bár volt hited,
  C                        Am
A háztetőn állt, s hosszan nézhetted,
  F             G        C      G
A hold fényében fürdött, kivirulva.
   C               F        G
És megbűvölt, és levágta haja"&amp;"d,
Am                   F
Leláncolt, széttörte trónodat,
   G                E7           Am
És ajkadról ellopta végleg: Halleluja.
     F          Am         F          C G C G
Halleluja, Halleluja, Halleluja, Halleluja.
C                 Am
Tudod, jár"&amp;"tam már régen itt,
C                 Am
Ismerem szobádnak sarkait,
F           G             C        G
Magányon át vitt Hozzád a véletlen útja.
  C                  F     G
A díszkapun láttam a címeredet,
     Am                 F
De a szerelem nem dicső"&amp;" fáklyásmenet,
         G             E7           Am
Csak egy fázós, kicsit fáradt: Halleluja.
     F          Am         F          C G C G
Halleluja, Halleluja, Halleluja, Halleluja.
C              Am
És volt idő, hogy elmondtad még,
     C          "&amp;"         Am
Hogy ott, belül milyen a helyzet épp,
   F            G      C     G
De ezt már sose hallom tőled újra.
      C             F  G
Pedig úgy költöztem én beléd,
     Am                      F
Hogy galambot hoztam, hogy : Nézd, de szép.
   G     "&amp;" E7               Am
És együtt lélegeztük: Halleluja.
     F           Am        F          C GC G
Halleluja, Halleluja, Halleluja, Halleluja.
C                    Am
Mondod, a nevet csak bitorlom,
  C                       Am
S én azt a nevet még csak "&amp;"nem is tudom,
   F          G         C     G
De mit számít neked, ha bárki tudja!?
     C             F    G 
Mert minden szóban fény ragyog,
   Am               F
És mindegy melyiket hallgatod,
     G                E7          Am
Hogy Szent, vagy össze"&amp;"tört a Halleluja.
     F           Am        F          C GC G
Halleluja, Halleluja, Halleluja, Halleluja..
   C              Am
Én próbáltam, hát ennyi telt,
C               Am
Kezemre érintés nem felelt,
F              G                  C     G
Igaza"&amp;"t mondok, bármily szép, vagy csúnya
  C                  F   G
S bár meglehet, hogy tévedek,
  Am              F
A dal ura elé úgy léphetek,
     G                 E7              Am
Hogy nyelvemen nincsen más, mint: Halleluja.
     G                 E7"&amp;"              Am
Hogy nyelvemen nincsen más, mint: Halleluja.
     G                 E7              Am
Hogy nyelvemen nincsen más, mint: Halleluja.
     G                 E7              Am
Hogy nyelvemen nincsen más, mint: Halleluja.
")</f>
        <v>C                   Am
Hallom létezett egykor egy titkos akkord,
     C                       Am
Amit Dávid játszott és az Úr kedvére volt
      F                  G        C    G
S bár téged nem érdekel, elmondom újra.
   C              F     G
Az ötös követte a négyeset,
    Am                     F
Egy moll, egy dúr, s máris megszületett
    G               E7          Am
S a király zavarban súgta: Halleluja
     F          Am         F          C G C G
Halleluja, Halleluja, Halleluja, Halleluja.
C                      Am
Bizonyság kellett, bár volt hited,
  C                        Am
A háztetőn állt, s hosszan nézhetted,
  F             G        C      G
A hold fényében fürdött, kivirulva.
   C               F        G
És megbűvölt, és levágta hajad,
Am                   F
Leláncolt, széttörte trónodat,
   G                E7           Am
És ajkadról ellopta végleg: Halleluja.
     F          Am         F          C G C G
Halleluja, Halleluja, Halleluja, Halleluja.
C                 Am
Tudod, jártam már régen itt,
C                 Am
Ismerem szobádnak sarkait,
F           G             C        G
Magányon át vitt Hozzád a véletlen útja.
  C                  F     G
A díszkapun láttam a címeredet,
     Am                 F
De a szerelem nem dicső fáklyásmenet,
         G             E7           Am
Csak egy fázós, kicsit fáradt: Halleluja.
     F          Am         F          C G C G
Halleluja, Halleluja, Halleluja, Halleluja.
C              Am
És volt idő, hogy elmondtad még,
     C                   Am
Hogy ott, belül milyen a helyzet épp,
   F            G      C     G
De ezt már sose hallom tőled újra.
      C             F  G
Pedig úgy költöztem én beléd,
     Am                      F
Hogy galambot hoztam, hogy : Nézd, de szép.
   G      E7               Am
És együtt lélegeztük: Halleluja.
     F           Am        F          C GC G
Halleluja, Halleluja, Halleluja, Halleluja.
C                    Am
Mondod, a nevet csak bitorlom,
  C                       Am
S én azt a nevet még csak nem is tudom,
   F          G         C     G
De mit számít neked, ha bárki tudja!?
     C             F    G 
Mert minden szóban fény ragyog,
   Am               F
És mindegy melyiket hallgatod,
     G                E7          Am
Hogy Szent, vagy összetört a Halleluja.
     F           Am        F          C GC G
Halleluja, Halleluja, Halleluja, Halleluja..
   C              Am
Én próbáltam, hát ennyi telt,
C               Am
Kezemre érintés nem felelt,
F              G                  C     G
Igazat mondok, bármily szép, vagy csúnya
  C                  F   G
S bár meglehet, hogy tévedek,
  Am              F
A dal ura elé úgy léphetek,
     G                 E7              Am
Hogy nyelvemen nincsen más, mint: Halleluja.
     G                 E7              Am
Hogy nyelvemen nincsen más, mint: Halleluja.
     G                 E7              Am
Hogy nyelvemen nincsen más, mint: Halleluja.
     G                 E7              Am
Hogy nyelvemen nincsen más, mint: Halleluja.
</v>
      </c>
      <c r="G90" s="27" t="str">
        <f>IFERROR(__xludf.DUMMYFUNCTION("""COMPUTED_VALUE"""),":)")</f>
        <v>:)</v>
      </c>
      <c r="H90" s="22">
        <f t="shared" ref="H90:I90" si="90">LEN(D90)</f>
        <v>43</v>
      </c>
      <c r="I90" s="22">
        <f t="shared" si="90"/>
        <v>43</v>
      </c>
      <c r="J90" s="12">
        <f t="shared" si="3"/>
        <v>1</v>
      </c>
      <c r="K90" s="12" t="str">
        <f>VLOOKUP(F90,Data!$A$2:$C$12,3,false)</f>
        <v>#N/A</v>
      </c>
      <c r="L90" s="12" t="str">
        <f>IF(G90,Data!$G$4,Data!$G$5)</f>
        <v>#VALUE!</v>
      </c>
      <c r="M90" s="22" t="str">
        <f>VLOOKUP(F90,Data!$A$2:$E$12,4,false)</f>
        <v>#N/A</v>
      </c>
      <c r="N90" s="22" t="str">
        <f>VLOOKUP(F90,Data!$A$2:$E$12,5,false)</f>
        <v>#N/A</v>
      </c>
    </row>
    <row r="91" ht="15.75" customHeight="1">
      <c r="A91" s="27" t="str">
        <f>IFERROR(__xludf.DUMMYFUNCTION("""COMPUTED_VALUE"""),"T43")</f>
        <v>T43</v>
      </c>
      <c r="B91" s="27" t="str">
        <f>IFERROR(__xludf.DUMMYFUNCTION("""COMPUTED_VALUE"""),"Mindenki másképp csinálja")</f>
        <v>Mindenki másképp csinálja</v>
      </c>
      <c r="C91" s="27"/>
      <c r="D91" s="28" t="str">
        <f>IFERROR(__xludf.DUMMYFUNCTION("""COMPUTED_VALUE"""),"https://www.youtube.com/watch?v=BR0p9uLJvJw")</f>
        <v>https://www.youtube.com/watch?v=BR0p9uLJvJw</v>
      </c>
      <c r="E91" s="28" t="str">
        <f>IFERROR(__xludf.DUMMYFUNCTION("""COMPUTED_VALUE"""),"https://www.youtube.com/watch?v=BR0p9uLJvJw")</f>
        <v>https://www.youtube.com/watch?v=BR0p9uLJvJw</v>
      </c>
      <c r="F91" s="27" t="str">
        <f>IFERROR(__xludf.DUMMYFUNCTION("""COMPUTED_VALUE"""),"G
Van akit nem várnak csak érkezik,
        Am
Van aki azért van, mert elhiszik,
        Am
Van aki feltámad, ha kivárja,
          Hm         H7          Em
S van aki egyszerűen születik a világra.
Am       D       G     Em
Mindenki másképp csinálja.
"&amp;"
        G
Van aki megmondja, hogy mit szabad,
        Am
Van aki nem teszi, amit nem szabad,
        Am
Van aki nem tudja, hogy nem szabad,
           Hm          H7              Em
S olyan is van, akiről nem értem, hogy miért szabad?
Am       D       "&amp;"G     Em
Mindenki másképp csinálja.
        G
Van aki imádja és elteszi,
        Am
Van aki örökli és elveri,
        Am
Van aki gyűjtöget, van aki megnyeri,
        Hm           H7           Em
Van aki hamisítja, s van aki csak felveszi.
Am       D  "&amp;"     G     Em
Mindenki másképp csinálja.
        G
Van aki hátulról tör előre,
        Am
Van aki vár, míg elfogynak előle,
        Am
Van aki tüntet és van aki kitüntet,
        Hm           H7         Em
Van aki feltűnik s a talapzatra felülhet.
Am "&amp;"      D       G     Em
Mindenki másképp csinálja.
        G
Van aki virággal és gyengéden,
        Am
Van aki rohammal és keményen,
        Am
Van aki csellel, van aki csalással,
        Hm          H7       Em
Van aki esküvel, és akad aki lakással.
A"&amp;"m       D       G     Em
Mindenki másképp csinálja.
        G
Van aki kivetkőzik magából,
        Am
Van aki levetkőzik magától,
        Am
Van aki kénytelen, van aki képtelen,
         Hm             H7          Em
Van akit ösztön hajt és van akit az é"&amp;"rtelem.
Am       D       G     Em
Mindenki másképp csinálja.
        G
Van aki felír, és van akit leírnak,
         Am
Van akit meghívnak, és akit behívnak,
         Am
Van akit fogadnak, s van aki nem fogad,
         Hm             H7       Em
Van ak"&amp;"it felmentenek, s akad aki ott marad.
Am       D       G     Em
Mindenki másképp csinálja.
        G
Van aki ihletből, van aki hangokból,
        Am
Van aki magától, van aki másoktól,
        Am
Van aki eljátssza, van aki énekli,
        Hm          H"&amp;"7       Em
Van aki megveti, és akad aki élvezi.
Am       D       G     Em
Mindenki másképp csinálja.
")</f>
        <v>G
Van akit nem várnak csak érkezik,
        Am
Van aki azért van, mert elhiszik,
        Am
Van aki feltámad, ha kivárja,
          Hm         H7          Em
S van aki egyszerűen születik a világra.
Am       D       G     Em
Mindenki másképp csinálja.
        G
Van aki megmondja, hogy mit szabad,
        Am
Van aki nem teszi, amit nem szabad,
        Am
Van aki nem tudja, hogy nem szabad,
           Hm          H7              Em
S olyan is van, akiről nem értem, hogy miért szabad?
Am       D       G     Em
Mindenki másképp csinálja.
        G
Van aki imádja és elteszi,
        Am
Van aki örökli és elveri,
        Am
Van aki gyűjtöget, van aki megnyeri,
        Hm           H7           Em
Van aki hamisítja, s van aki csak felveszi.
Am       D       G     Em
Mindenki másképp csinálja.
        G
Van aki hátulról tör előre,
        Am
Van aki vár, míg elfogynak előle,
        Am
Van aki tüntet és van aki kitüntet,
        Hm           H7         Em
Van aki feltűnik s a talapzatra felülhet.
Am       D       G     Em
Mindenki másképp csinálja.
        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
</v>
      </c>
      <c r="G91" s="27" t="str">
        <f>IFERROR(__xludf.DUMMYFUNCTION("""COMPUTED_VALUE"""),":)")</f>
        <v>:)</v>
      </c>
      <c r="H91" s="22">
        <f t="shared" ref="H91:I91" si="91">LEN(D91)</f>
        <v>43</v>
      </c>
      <c r="I91" s="22">
        <f t="shared" si="91"/>
        <v>43</v>
      </c>
      <c r="J91" s="12">
        <f t="shared" si="3"/>
        <v>1</v>
      </c>
      <c r="K91" s="12" t="str">
        <f>VLOOKUP(F91,Data!$A$2:$C$12,3,false)</f>
        <v>#N/A</v>
      </c>
      <c r="L91" s="12" t="str">
        <f>IF(G91,Data!$G$4,Data!$G$5)</f>
        <v>#VALUE!</v>
      </c>
      <c r="M91" s="22" t="str">
        <f>VLOOKUP(F91,Data!$A$2:$E$12,4,false)</f>
        <v>#N/A</v>
      </c>
      <c r="N91" s="22" t="str">
        <f>VLOOKUP(F91,Data!$A$2:$E$12,5,false)</f>
        <v>#N/A</v>
      </c>
    </row>
    <row r="92" ht="15.75" customHeight="1">
      <c r="A92" s="27" t="str">
        <f>IFERROR(__xludf.DUMMYFUNCTION("""COMPUTED_VALUE"""),"T44")</f>
        <v>T44</v>
      </c>
      <c r="B92" s="27" t="str">
        <f>IFERROR(__xludf.DUMMYFUNCTION("""COMPUTED_VALUE"""),"Neked írom a dalt ")</f>
        <v>Neked írom a dalt </v>
      </c>
      <c r="C92" s="27"/>
      <c r="D92" s="28" t="str">
        <f>IFERROR(__xludf.DUMMYFUNCTION("""COMPUTED_VALUE"""),"https://www.youtube.com/watch?v=NaaWfWR1Yfc&amp;pp=ygUTTmVrZWQgw61yb20gYSBkYWx0IA%3D%3D")</f>
        <v>https://www.youtube.com/watch?v=NaaWfWR1Yfc&amp;pp=ygUTTmVrZWQgw61yb20gYSBkYWx0IA%3D%3D</v>
      </c>
      <c r="E92" s="28" t="str">
        <f>IFERROR(__xludf.DUMMYFUNCTION("""COMPUTED_VALUE"""),"https://www.youtube.com/watch?v=g9oln0zb8II")</f>
        <v>https://www.youtube.com/watch?v=g9oln0zb8II</v>
      </c>
      <c r="F92" s="27" t="str">
        <f>IFERROR(__xludf.DUMMYFUNCTION("""COMPUTED_VALUE"""),"C F C                          F
Hé, te, aki az utcán újságot árulsz
C                                   F
És ötkor kelsz, zötyögsz villamoson, és
C                          F
Éjjel tanulsz és fáj a szemed,
      C                     F    G
S a fáradtság"&amp;"tól a könnyed kicsordul,
G                             C
Adj egy percet nekem az életedbõl!
C F C                          F
Hé, te, aki nappal a dolgodat végzed,
C                         F
Géped vezeted s hajtod magad
C                          F
S em"&amp;"bert gyógyítasz s gyereket tanítsz
      C                   F   G
S este fáradtan várod az álmodat,
G                             C
Te is adj egy percet az életedbõl!
C               F
Vártam rá, hogy elmondjam,
F
Hogy elénekeljem, hogy tudd, hogy ére"&amp;"zd,
F
Hogy elhidd nekem, hogy neked szól a gitár,
F
Neked zörög a dob, neked gyúlnak a fények
                      C           F    G
És csak neked írom a dalt, neked énekelek,
       F      C          F      G
Neked írom a dalt, neked énekelek, óóóó
"&amp;"C F C                          F
Asszony, te, aki életet adtál kezembe,
C                         F
Hogy neked is írjon egy dalt,
C                          F
Most ülj be szépen, tedd öledbe kezed,és
      C                   F   G
Hunyd be a szemed és cs"&amp;"endben figyelj rám,
G                             C
Még egy percet kérek az életedből!
C               F
Vártam rá, hogy elmondjam,
F
Hogy elénekeljem, hogy tudd, hogy érezd,
F
Hogy elhidd nekem, hogy neked szól a gitár,
F
Neked zörög a dob, neked gyúl"&amp;"nak a fények
                      C           F    G
És csak neked írom a dalt, neked énekelek,
       F      C          F      G
Neked írom a dalt, neked énekelek, óóóó
C F C                          F
Lány,és most te jössz a sorban, kinek tudnia kel"&amp;"l,
C                         F
Hogy rád is vár még egy dal,
C                       F
Ó de nem ez a dal, egy sokkal szebb,
      C                   F        G
Ami csak a tiéd, oh, most figyelj rám,oh
G                             C
Adj egy percet nekem a"&amp;"z életedbõl!
C               F
Vártam rá, hogy elmondjam,
F
Hogy elénekeljem, hogy tudd, hogy érezd,
F
Hogy elhidd nekem, hogy neked szól a gitár,
F
Neked zörög a dob, neked gyúlnak a fények
                      C           F    G
És csak neked írom a"&amp;" dalt, neked énekelek,
       F      C          F      G
Neked írom a dalt, neked énekelek, óóóó")</f>
        <v>C F C                          F
Hé, te, aki az utcán újságot árulsz
C                                   F
És ötkor kelsz, zötyögsz villamoson, és
C                          F
Éjjel tanulsz és fáj a szemed,
      C                     F    G
S a fáradtságtól a könnyed kicsordul,
G                             C
Adj egy percet nekem az életedbõl!
C F C                          F
Hé, te, aki nappal a dolgodat végzed,
C                         F
Géped vezeted s hajtod magad
C                          F
S embert gyógyítasz s gyereket tanítsz
      C                   F   G
S este fáradtan várod az álmodat,
G                             C
Te is adj egy percet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
C F C                          F
Asszony, te, aki életet adtál kezembe,
C                         F
Hogy neked is írjon egy dalt,
C                          F
Most ülj be szépen, tedd öledbe kezed,és
      C                   F   G
Hunyd be a szemed és csendben figyelj rám,
G                             C
Még egy percet kérek az életedből!
C               F
Vártam rá, hogy elmondjam,
F
Hogy elénekeljem, hogy tudd, hogy érezd,
F
Hogy elhidd nekem, hogy neked szól a gitár,
F
Neked zörög a dob, neked gyúlnak a fények
                      C           F    G
És csak neked írom a dalt, neked énekelek,
       F      C          F      G
Neked írom a dalt, neked énekelek, óóóó
C F C                          F
Lány,és most te jössz a sorban, kinek tudnia kell,
C                         F
Hogy rád is vár még egy dal,
C                       F
Ó de nem ez a dal, egy sokkal szebb,
      C                   F        G
Ami csak a tiéd, oh, most figyelj rám,oh
G                             C
Adj egy percet nekem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v>
      </c>
      <c r="G92" s="27" t="str">
        <f>IFERROR(__xludf.DUMMYFUNCTION("""COMPUTED_VALUE"""),":)")</f>
        <v>:)</v>
      </c>
      <c r="H92" s="22">
        <f t="shared" ref="H92:I92" si="92">LEN(D92)</f>
        <v>83</v>
      </c>
      <c r="I92" s="22">
        <f t="shared" si="92"/>
        <v>43</v>
      </c>
      <c r="J92" s="12">
        <f t="shared" si="3"/>
        <v>1</v>
      </c>
      <c r="K92" s="12" t="str">
        <f>VLOOKUP(F92,Data!$A$2:$C$12,3,false)</f>
        <v>#N/A</v>
      </c>
      <c r="L92" s="12" t="str">
        <f>IF(G92,Data!$G$4,Data!$G$5)</f>
        <v>#VALUE!</v>
      </c>
      <c r="M92" s="22" t="str">
        <f>VLOOKUP(F92,Data!$A$2:$E$12,4,false)</f>
        <v>#N/A</v>
      </c>
      <c r="N92" s="22" t="str">
        <f>VLOOKUP(F92,Data!$A$2:$E$12,5,false)</f>
        <v>#N/A</v>
      </c>
    </row>
    <row r="93" ht="15.75" hidden="1" customHeight="1">
      <c r="A93" s="27" t="str">
        <f>IFERROR(__xludf.DUMMYFUNCTION("""COMPUTED_VALUE"""),"T45")</f>
        <v>T45</v>
      </c>
      <c r="B93" s="27" t="str">
        <f>IFERROR(__xludf.DUMMYFUNCTION("""COMPUTED_VALUE"""),"Valaki mondja meg ")</f>
        <v>Valaki mondja meg </v>
      </c>
      <c r="C93" s="27"/>
      <c r="D93" s="28" t="str">
        <f>IFERROR(__xludf.DUMMYFUNCTION("""COMPUTED_VALUE"""),"https://www.youtube.com/watch?v=emQUKzGm50o&amp;pp=ygUVdmFsYWtpIG1vbmRqYSBtZWcgbGd0")</f>
        <v>https://www.youtube.com/watch?v=emQUKzGm50o&amp;pp=ygUVdmFsYWtpIG1vbmRqYSBtZWcgbGd0</v>
      </c>
      <c r="E93" s="28" t="str">
        <f>IFERROR(__xludf.DUMMYFUNCTION("""COMPUTED_VALUE"""),"https://www.youtube.com/watch?v=4-rbFNt2KUs")</f>
        <v>https://www.youtube.com/watch?v=4-rbFNt2KUs</v>
      </c>
      <c r="F93" s="27" t="str">
        <f>IFERROR(__xludf.DUMMYFUNCTION("""COMPUTED_VALUE"""),"C               Em  
Madarak jönnek, madarak jönnek,  
F               G  
halálesőt permeteznek  
C               Em  
Madarak jönnek, madarak jönnek,  
F               G  
fekete könnyel megvéreznek  
C               C  
Valaki mondja meg milyen az él"&amp;"et,  
F               C  
valaki mondja meg miért ilyen  
C               C  
Valaki mondja meg miért szép az élet,  
F               C  
valaki mondja meg miért nem  
C               C  
Valaki mondja meg miért jó az ember,  
F        E        Am  
val"&amp;"aki mondja meg miért nem  
F               G  
Valaki mondja meg miért lesz gonosszá,  
F               C  
valaki mondja meg miért nem  
C               Em  
Madarak jönnek, madarak jönnek,  
F               G  
halálesőt permeteznek  
C               "&amp;"Em  
Madarak jönnek, madarak jönnek,  
F               G  
fekete könnyel megvéreznek  
C               C  
Valaki mondja meg kinek kell hinnem,  
F               C  
valaki mondja meg kinek nem  
C               C  
Valaki mondja meg ki hova érhet,  
F"&amp;"               C  
s milyen az íze az élet vizének  
C               C  
Valaki mondja meg, a hosszú évek  
F        E         Am  
miért tűnnek úgy, mint egy pillanat  
F               G  
Valaki mondja meg mi az, hogy elmúlt,  
F               C  
val"&amp;"aki mondja meg hol maradt  
C               Em  
Madarak jönnek, madarak jönnek,  
F               G  
halálesőt permeteznek  
C               Em  
Madarak jönnek, madarak jönnek,  
F               G  
fekete könnyel megvéreznek  
C               C  
"&amp;"Valaki mondja meg, hogyan kell élni,  
F               C  
apám azt mondta: „ne bánts mást”  
C               C  
Valaki látta, hogy bántottalak már,  
F               C  
valaki látta, hogy bántottál  
C               C  
Valaki mondja meg, miért vagyu"&amp;"nk itt,  
F        E        Am  
anyám azt mondta, hogy boldog légy  
F               G  
De anyám azt nem mondta, miért nem e földön,  
F               C  
anyám nem mondta, mondd miért  
C               Em  
Madarak jönnek, madarak jönnek,  
F        "&amp;"       G  
halálesőt permeteznek  
C               Em  
Madarak jönnek, madarak jönnek,  
F               G  
fekete könnyel megvéreznek  ")</f>
        <v>C               Em  
Madarak jönnek, madarak jönnek,  
F               G  
halálesőt permeteznek  
C               Em  
Madarak jönnek, madarak jönnek,  
F               G  
fekete könnyel megvéreznek  
C               C  
Valaki mondja meg milyen az élet,  
F               C  
valaki mondja meg miért ilyen  
C               C  
Valaki mondja meg miért szép az élet,  
F               C  
valaki mondja meg miért nem  
C               C  
Valaki mondja meg miért jó az ember,  
F        E        Am  
valaki mondja meg miért nem  
F               G  
Valaki mondja meg miért lesz gonosszá,  
F               C  
valaki mondja meg miért nem  
C               Em  
Madarak jönnek, madarak jönnek,  
F               G  
halálesőt permeteznek  
C               Em  
Madarak jönnek, madarak jönnek,  
F               G  
fekete könnyel megvéreznek  
C               C  
Valaki mondja meg kinek kell hinnem,  
F               C  
valaki mondja meg kinek nem  
C               C  
Valaki mondja meg ki hova érhet,  
F               C  
s milyen az íze az élet vizének  
C               C  
Valaki mondja meg, a hosszú évek  
F        E         Am  
miért tűnnek úgy, mint egy pillanat  
F               G  
Valaki mondja meg mi az, hogy elmúlt,  
F               C  
valaki mondja meg hol maradt  
C               Em  
Madarak jönnek, madarak jönnek,  
F               G  
halálesőt permeteznek  
C               Em  
Madarak jönnek, madarak jönnek,  
F               G  
fekete könnyel megvéreznek  
C               C  
Valaki mondja meg, hogyan kell élni,  
F               C  
apám azt mondta: „ne bánts mást”  
C               C  
Valaki látta, hogy bántottalak már,  
F               C  
valaki látta, hogy bántottál  
C               C  
Valaki mondja meg, miért vagyunk itt,  
F        E        Am  
anyám azt mondta, hogy boldog légy  
F               G  
De anyám azt nem mondta, miért nem e földön,  
F               C  
anyám nem mondta, mondd miért  
C               Em  
Madarak jönnek, madarak jönnek,  
F               G  
halálesőt permeteznek  
C               Em  
Madarak jönnek, madarak jönnek,  
F               G  
fekete könnyel megvéreznek  </v>
      </c>
      <c r="G93" s="27" t="str">
        <f>IFERROR(__xludf.DUMMYFUNCTION("""COMPUTED_VALUE"""),":)")</f>
        <v>:)</v>
      </c>
      <c r="H93" s="22">
        <f t="shared" ref="H93:I93" si="93">LEN(D93)</f>
        <v>79</v>
      </c>
      <c r="I93" s="22">
        <f t="shared" si="93"/>
        <v>43</v>
      </c>
      <c r="J93" s="12">
        <f t="shared" si="3"/>
        <v>1</v>
      </c>
      <c r="K93" s="12" t="str">
        <f>VLOOKUP(F93,Data!$A$2:$C$12,3,false)</f>
        <v>#N/A</v>
      </c>
      <c r="L93" s="12" t="str">
        <f>IF(G93,Data!$G$4,Data!$G$5)</f>
        <v>#VALUE!</v>
      </c>
      <c r="M93" s="22" t="str">
        <f>VLOOKUP(F93,Data!$A$2:$E$12,4,false)</f>
        <v>#N/A</v>
      </c>
      <c r="N93" s="22" t="str">
        <f>VLOOKUP(F93,Data!$A$2:$E$12,5,false)</f>
        <v>#N/A</v>
      </c>
    </row>
    <row r="94" ht="15.75" hidden="1" customHeight="1">
      <c r="A94" s="27" t="str">
        <f>IFERROR(__xludf.DUMMYFUNCTION("""COMPUTED_VALUE"""),"T46")</f>
        <v>T46</v>
      </c>
      <c r="B94" s="27" t="str">
        <f>IFERROR(__xludf.DUMMYFUNCTION("""COMPUTED_VALUE"""),"Szociálisan érzékeny dal")</f>
        <v>Szociálisan érzékeny dal</v>
      </c>
      <c r="C94" s="27" t="str">
        <f>IFERROR(__xludf.DUMMYFUNCTION("""COMPUTED_VALUE"""),"(1/2)")</f>
        <v>(1/2)</v>
      </c>
      <c r="D94" s="28" t="str">
        <f>IFERROR(__xludf.DUMMYFUNCTION("""COMPUTED_VALUE"""),"https://www.youtube.com/watch?v=QK2fzZDdyqg")</f>
        <v>https://www.youtube.com/watch?v=QK2fzZDdyqg</v>
      </c>
      <c r="E94" s="27"/>
      <c r="F94" s="27" t="str">
        <f>IFERROR(__xludf.DUMMYFUNCTION("""COMPUTED_VALUE"""),"     Am                                 D
א: Te a kölyköket és a kutyákat tudod felnevelni
   Am                            D
ב: Te a háztartási gépeket tudod megszerelni
   E                          F
ג: Mind a ketten megtanultunk autót vezetni
   C    "&amp;"               Bb           G
ג: Csak azt nem tudni, mikor fogunk egymásba szeretni
   Am                                  D
א: Te a szomszédokkal jóba' vagy, én a kocsmárosokkal
   Am                           D
ב: Minden pincért lenyűgözünk a borraval"&amp;"óval
   E                                F
ג: Megtanultuk, hogy mikor szabad a másikon nevetni
   C                   Bb           G
ג: Csak azt nem tudni, mikor fogunk egymásba szeretni
   Am                 B
א: Te vagy otthon, ha hív a doktor
   E
ב:"&amp;" Te veszed a húst a boltból,
   Am                  B7
א: Ha te főzöl ebédet, hát én
   E
ג: Főzök utána kávét.
  F
ג: A lottón sok pénzt fogunk nyerni
   E            Em
ג: Kertes házat fogunk venni
        Dm                          E
ג: Csak azt nem t"&amp;"udni, mikor fogunk egymásba szeretni.")</f>
        <v>     Am                                 D
א: Te a kölyköket és a kutyákat tudod felnevelni
   Am                            D
ב: Te a háztartási gépeket tudod megszerelni
   E                          F
ג: Mind a ketten megtanultunk autót vezetni
   C                   Bb           G
ג: Csak azt nem tudni, mikor fogunk egymásba szeretni
   Am                                  D
א: Te a szomszédokkal jóba' vagy, én a kocsmárosokkal
   Am                           D
ב: Minden pincért lenyűgözünk a borravalóval
   E                                F
ג: Megtanultuk, hogy mikor szabad a másikon nevetni
   C                   Bb           G
ג: Csak azt nem tudni, mikor fogunk egymásba szeretni
   Am                 B
א: Te vagy otthon, ha hív a doktor
   E
ב: Te veszed a húst a boltból,
   Am                  B7
א: Ha te főzöl ebédet, hát én
   E
ג: Főzök utána kávét.
  F
ג: A lottón sok pénzt fogunk nyerni
   E            Em
ג: Kertes házat fogunk venni
        Dm                          E
ג: Csak azt nem tudni, mikor fogunk egymásba szeretni.</v>
      </c>
      <c r="G94" s="27" t="str">
        <f>IFERROR(__xludf.DUMMYFUNCTION("""COMPUTED_VALUE"""),":)")</f>
        <v>:)</v>
      </c>
      <c r="H94" s="22">
        <f t="shared" ref="H94:I94" si="94">LEN(D94)</f>
        <v>43</v>
      </c>
      <c r="I94" s="22">
        <f t="shared" si="94"/>
        <v>0</v>
      </c>
      <c r="J94" s="12">
        <f t="shared" si="3"/>
        <v>1</v>
      </c>
      <c r="K94" s="12" t="str">
        <f>VLOOKUP(F94,Data!$A$2:$C$12,3,false)</f>
        <v>#N/A</v>
      </c>
      <c r="L94" s="12" t="str">
        <f>IF(G94,Data!$G$4,Data!$G$5)</f>
        <v>#VALUE!</v>
      </c>
      <c r="M94" s="22" t="str">
        <f>VLOOKUP(F94,Data!$A$2:$E$12,4,false)</f>
        <v>#N/A</v>
      </c>
      <c r="N94" s="22" t="str">
        <f>VLOOKUP(F94,Data!$A$2:$E$12,5,false)</f>
        <v>#N/A</v>
      </c>
    </row>
    <row r="95" ht="15.75" customHeight="1">
      <c r="A95" s="27" t="str">
        <f>IFERROR(__xludf.DUMMYFUNCTION("""COMPUTED_VALUE"""),"T46")</f>
        <v>T46</v>
      </c>
      <c r="B95" s="27" t="str">
        <f>IFERROR(__xludf.DUMMYFUNCTION("""COMPUTED_VALUE"""),"Szociálisan érzékeny dal")</f>
        <v>Szociálisan érzékeny dal</v>
      </c>
      <c r="C95" s="27" t="str">
        <f>IFERROR(__xludf.DUMMYFUNCTION("""COMPUTED_VALUE"""),"(2/2)")</f>
        <v>(2/2)</v>
      </c>
      <c r="D95" s="28" t="str">
        <f>IFERROR(__xludf.DUMMYFUNCTION("""COMPUTED_VALUE"""),"https://www.youtube.com/watch?v=QK2fzZDdyqg")</f>
        <v>https://www.youtube.com/watch?v=QK2fzZDdyqg</v>
      </c>
      <c r="E95" s="27"/>
      <c r="F95" s="27" t="str">
        <f>IFERROR(__xludf.DUMMYFUNCTION("""COMPUTED_VALUE"""),"Am                    D
ג: Lemegyünk az óvodába, gyerekünk lesz nemsokára
   Am
א: Én viszem a hátizsákot,
   D
ב: én viszem a kis pupákot
   E
א: Én szedem a gesztenyéket,
   F
ב: én mesélem a meséket
   C          Bb
א: Te fekszel le korábban,
         "&amp;" G
ב: (majd) dolgozol a kisszobában
   Am                 B
א: Te vagy otthon, ha hív a doktor
   E
ב: Te veszed a húst a boltból,
   Am
א: Ha te főzöl ebédet, hát én
   E
ג: Főzök utána kávét.
   F
ג: Többet fogunk keresni,
   Em
ג: Többet fogunk nevet"&amp;"ni,
   Dm                               E
ג: Csak azt nem tudni, mikor fogunk egymásba szeretni
Am D Am D E
E F C Bb G
   Am          B 
ג: Te keresed, én kutatom,
   E
ג: ha te nézed én mutatom
   Am           B
ג: Ha kinyitod, kitárom
   E
ג: Gondol"&amp;"atod kitalálom
   F
ג: Így fogjuk majd felnevelni,
   Em
ג: úgy fogjuk majd megszerelni,
   Dm                               E
ג: Csak azt nem tudni, mikor fogunk egymásba szeretni
   Am 
ג: Jaj.
")</f>
        <v>Am                    D
ג: Lemegyünk az óvodába, gyerekünk lesz nemsokára
   Am
א: Én viszem a hátizsákot,
   D
ב: én viszem a kis pupákot
   E
א: Én szedem a gesztenyéket,
   F
ב: én mesélem a meséket
   C          Bb
א: Te fekszel le korábban,
          G
ב: (majd) dolgozol a kisszobában
   Am                 B
א: Te vagy otthon, ha hív a doktor
   E
ב: Te veszed a húst a boltból,
   Am
א: Ha te főzöl ebédet, hát én
   E
ג: Főzök utána kávét.
   F
ג: Többet fogunk keresni,
   Em
ג: Többet fogunk nevetni,
   Dm                               E
ג: Csak azt nem tudni, mikor fogunk egymásba szeretni
Am D Am D E
E F C Bb G
   Am          B 
ג: Te keresed, én kutatom,
   E
ג: ha te nézed én mutatom
   Am           B
ג: Ha kinyitod, kitárom
   E
ג: Gondolatod kitalálom
   F
ג: Így fogjuk majd felnevelni,
   Em
ג: úgy fogjuk majd megszerelni,
   Dm                               E
ג: Csak azt nem tudni, mikor fogunk egymásba szeretni
   Am 
ג: Jaj.
</v>
      </c>
      <c r="G95" s="27" t="str">
        <f>IFERROR(__xludf.DUMMYFUNCTION("""COMPUTED_VALUE"""),":)")</f>
        <v>:)</v>
      </c>
      <c r="H95" s="22">
        <f t="shared" ref="H95:I95" si="95">LEN(D95)</f>
        <v>43</v>
      </c>
      <c r="I95" s="22">
        <f t="shared" si="95"/>
        <v>0</v>
      </c>
      <c r="J95" s="12">
        <f t="shared" si="3"/>
        <v>1</v>
      </c>
      <c r="K95" s="12" t="str">
        <f>VLOOKUP(F95,Data!$A$2:$C$12,3,false)</f>
        <v>#N/A</v>
      </c>
      <c r="L95" s="12" t="str">
        <f>IF(G95,Data!$G$4,Data!$G$5)</f>
        <v>#VALUE!</v>
      </c>
      <c r="M95" s="22" t="str">
        <f>VLOOKUP(F95,Data!$A$2:$E$12,4,false)</f>
        <v>#N/A</v>
      </c>
      <c r="N95" s="22" t="str">
        <f>VLOOKUP(F95,Data!$A$2:$E$12,5,false)</f>
        <v>#N/A</v>
      </c>
    </row>
    <row r="96" ht="15.75" customHeight="1">
      <c r="A96" s="27" t="str">
        <f>IFERROR(__xludf.DUMMYFUNCTION("""COMPUTED_VALUE"""),"T47")</f>
        <v>T47</v>
      </c>
      <c r="B96" s="27" t="str">
        <f>IFERROR(__xludf.DUMMYFUNCTION("""COMPUTED_VALUE"""),"Azért vannak a jó barátok")</f>
        <v>Azért vannak a jó barátok</v>
      </c>
      <c r="C96" s="27"/>
      <c r="D96" s="28" t="str">
        <f>IFERROR(__xludf.DUMMYFUNCTION("""COMPUTED_VALUE"""),"https://www.youtube.com/watch?v=HIKPIJeKjqA")</f>
        <v>https://www.youtube.com/watch?v=HIKPIJeKjqA</v>
      </c>
      <c r="E96" s="28" t="str">
        <f>IFERROR(__xludf.DUMMYFUNCTION("""COMPUTED_VALUE"""),"https://www.youtube.com/watch?v=gFFpM5r5io0")</f>
        <v>https://www.youtube.com/watch?v=gFFpM5r5io0</v>
      </c>
      <c r="F96" s="27" t="str">
        <f>IFERROR(__xludf.DUMMYFUNCTION("""COMPUTED_VALUE"""),"G                F     C      G
Az esőt felszáritani, úgysem tudod.
G                F     C      G
A szelet megforditani, úgysem tudod.
D             G    E                      Am         C         D
Ujjaid kozt a kor, úgy száll, mint szurke por, es a p"&amp;"erc hordja el.
       G                          Bm
Azért vannak a jo barátok, hogy a rég elvesztett álmot
       G             G7            C
visszahozzák néked majd egy szép napon.
       Cm                         G            Em
Azért vannak a joba"&amp;"rátok, hogy az eltűnt boldogságot 
      Am           D         G
visszaidézzék egy fázos alkonyon.
G                  F     C       G
Az érzést elhalgattani, úgysem tudod.
G               F     C        G
Az almot megalmodni, úgysem tudod.
D           "&amp;"  G    E                      Am         C         D
Ujjaid kozt a kor, úgy száll, mint szurke por, es a perc hordja el.
       G                          Bm
Azért vannak a jo barátok, hogy a rég elvesztett álmot
       G             G7            C
vis"&amp;"szahozzák néked majd egy szép napon.
       Cm                         G            Em
Azért vannak a jobarátok, hogy az eltűnt boldogságot 
      Am           D         G
visszaidézzék egy fázos alkonyon.")</f>
        <v>G                F     C      G
Az esőt felszáritani, úgysem tudod.
G                F     C      G
A szelet megforditani,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
G                  F     C       G
Az érzést elhalgattani, úgysem tudod.
G               F     C        G
Az almot megalmodni,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v>
      </c>
      <c r="G96" s="27" t="str">
        <f>IFERROR(__xludf.DUMMYFUNCTION("""COMPUTED_VALUE"""),":)")</f>
        <v>:)</v>
      </c>
      <c r="H96" s="22">
        <f t="shared" ref="H96:I96" si="96">LEN(D96)</f>
        <v>43</v>
      </c>
      <c r="I96" s="22">
        <f t="shared" si="96"/>
        <v>43</v>
      </c>
      <c r="J96" s="12">
        <f t="shared" si="3"/>
        <v>1</v>
      </c>
      <c r="K96" s="12" t="str">
        <f>VLOOKUP(F96,Data!$A$2:$C$12,3,false)</f>
        <v>#N/A</v>
      </c>
      <c r="L96" s="12" t="str">
        <f>IF(G96,Data!$G$4,Data!$G$5)</f>
        <v>#VALUE!</v>
      </c>
      <c r="M96" s="22" t="str">
        <f>VLOOKUP(F96,Data!$A$2:$E$12,4,false)</f>
        <v>#N/A</v>
      </c>
      <c r="N96" s="22" t="str">
        <f>VLOOKUP(F96,Data!$A$2:$E$12,5,false)</f>
        <v>#N/A</v>
      </c>
    </row>
    <row r="97" ht="15.75" customHeight="1">
      <c r="A97" s="27" t="str">
        <f>IFERROR(__xludf.DUMMYFUNCTION("""COMPUTED_VALUE"""),"T48")</f>
        <v>T48</v>
      </c>
      <c r="B97" s="27" t="str">
        <f>IFERROR(__xludf.DUMMYFUNCTION("""COMPUTED_VALUE"""),"Egyszer véget ér ")</f>
        <v>Egyszer véget ér </v>
      </c>
      <c r="C97" s="27"/>
      <c r="D97" s="28" t="str">
        <f>IFERROR(__xludf.DUMMYFUNCTION("""COMPUTED_VALUE"""),"https://www.youtube.com/watch?v=fNdGG_knKbk")</f>
        <v>https://www.youtube.com/watch?v=fNdGG_knKbk</v>
      </c>
      <c r="E97" s="28" t="str">
        <f>IFERROR(__xludf.DUMMYFUNCTION("""COMPUTED_VALUE"""),"https://www.youtube.com/watch?v=vrsM-a1m4vE")</f>
        <v>https://www.youtube.com/watch?v=vrsM-a1m4vE</v>
      </c>
      <c r="F97" s="27" t="str">
        <f>IFERROR(__xludf.DUMMYFUNCTION("""COMPUTED_VALUE"""),"         Am         E         Am
Egyszer véget ér a lázas ifjúság
        Am           E          Am
Egyszer elmúlnak a színes éjszakák
         C          G              F           E
Egyszer véget ér az álom, egyszer véget ér a nyár
    F             E "&amp;"            Am
Ami elmúlt, soha nem jön vissza már
         Am         E         Am
Egyszer véget ér a lázas ifjúság
         Am           E           Am
Egyszer nélkülünk megy a vonat tovább
      C         G            F          E
És az állomáson áll"&amp;"unk, ahol integetni kell
      F            E            Am
De a búcsúra csak pár ember figyel
         Am         E         Am
Egyszer véget ér a lázas ifjúság
        Am           E          Am
Egyszer elmúlnak a színes éjszakák
        C          G "&amp;"            F           E
Sajnos véget ér az álom, sajnos véget ér a nyár
       F           E           Am
De a szívünk addig új csodára vár
           C            G               C            G
Ezért ne féljünk az újtól, mert az jót hozhat nekünk
  "&amp;"    C            G         C          G
Talán abban van az utolsó remény
        C         G             C            G
Létünk ingoványra épül, mely a sötét mélybe húz
      C             G             B                                
De ha akarjuk, még "&amp;"tűzhet ránk a fény
        Am           E        Am                                   
Egyszer véget érnek múló napjaink                                  
        Am           E        Am                                   "&amp;"
Egyszer elbúcsúznak túlzó vágyaink                                 
       C                  G              F           E             
Tudjuk azt, hogy egyszer végleg, sajnos végleg elmegyünk           
       F             E           Am               "&amp;"                 
De még addig mindent újra kezdhetünk                               
      Am       E              Am                                   
La-la-la-la-la la-la-la-la-la-la                                   
      Am    "&amp;"   E              Am                                   
la-la-la-la-la la-la-la-la-la-la                                   
      C           G           F            E                       
la-la-la-la-la-la-la-la la-la-la-la-la-la-la                   "&amp;"    
      F          E            Am                                   
la-la-la-la-la-la la-la-la-la-la")</f>
        <v>         Am         E         Am
Egyszer véget ér a lázas ifjúság
        Am           E          Am
Egyszer elmúlnak a színes éjszakák
         C          G              F           E
Egyszer véget ér az álom, egyszer véget ér a nyár
    F             E             Am
Ami elmúlt, soha nem jön vissza már
         Am         E         Am
Egyszer véget ér a lázas ifjúság
         Am           E           Am
Egyszer nélkülünk megy a vonat tovább
      C         G            F          E
És az állomáson állunk, ahol integetni kell
      F            E            Am
De a búcsúra csak pár ember figyel
         Am         E         Am
Egyszer véget ér a lázas ifjúság
        Am           E          Am
Egyszer elmúlnak a színes éjszakák
        C          G             F           E
Sajnos véget ér az álom, sajnos véget ér a nyár
       F           E           Am
De a szívünk addig új csodára vár
           C            G               C            G
Ezért ne féljünk az újtól, mert az jót hozhat nekünk
      C            G         C          G
Talán abban van az utolsó remény
        C         G             C            G
Létünk ingoványra épül, mely a sötét mélybe húz
      C             G             B                                
De ha akarjuk, még tűzhet ránk a fény
        Am           E        Am                                   
Egyszer véget érnek múló napjaink                                  
        Am           E        Am                                   
Egyszer elbúcsúznak túlzó vágyaink                                 
       C                  G              F           E             
Tudjuk azt, hogy egyszer végleg, sajnos végleg elmegyünk           
       F             E           Am                                
De még addig mindent újra kezdhetünk                               
      Am       E              Am                                   
La-la-la-la-la la-la-la-la-la-la                                   
      Am       E              Am                                   
la-la-la-la-la la-la-la-la-la-la                                   
      C           G           F            E                       
la-la-la-la-la-la-la-la la-la-la-la-la-la-la                       
      F          E            Am                                   
la-la-la-la-la-la la-la-la-la-la</v>
      </c>
      <c r="G97" s="27" t="str">
        <f>IFERROR(__xludf.DUMMYFUNCTION("""COMPUTED_VALUE"""),":)")</f>
        <v>:)</v>
      </c>
      <c r="H97" s="22">
        <f t="shared" ref="H97:I97" si="97">LEN(D97)</f>
        <v>43</v>
      </c>
      <c r="I97" s="22">
        <f t="shared" si="97"/>
        <v>43</v>
      </c>
      <c r="J97" s="12">
        <f t="shared" si="3"/>
        <v>1</v>
      </c>
      <c r="K97" s="12" t="str">
        <f>VLOOKUP(F97,Data!$A$2:$C$12,3,false)</f>
        <v>#N/A</v>
      </c>
      <c r="L97" s="12" t="str">
        <f>IF(G97,Data!$G$4,Data!$G$5)</f>
        <v>#VALUE!</v>
      </c>
      <c r="M97" s="22" t="str">
        <f>VLOOKUP(F97,Data!$A$2:$E$12,4,false)</f>
        <v>#N/A</v>
      </c>
      <c r="N97" s="22" t="str">
        <f>VLOOKUP(F97,Data!$A$2:$E$12,5,false)</f>
        <v>#N/A</v>
      </c>
    </row>
    <row r="98" ht="15.75" hidden="1" customHeight="1">
      <c r="A98" s="27" t="str">
        <f>IFERROR(__xludf.DUMMYFUNCTION("""COMPUTED_VALUE"""),"T49")</f>
        <v>T49</v>
      </c>
      <c r="B98" s="27" t="str">
        <f>IFERROR(__xludf.DUMMYFUNCTION("""COMPUTED_VALUE"""),"Most élsz")</f>
        <v>Most élsz</v>
      </c>
      <c r="C98" s="27"/>
      <c r="D98" s="28" t="str">
        <f>IFERROR(__xludf.DUMMYFUNCTION("""COMPUTED_VALUE"""),"https://www.youtube.com/watch?v=zexIfl7h88Q")</f>
        <v>https://www.youtube.com/watch?v=zexIfl7h88Q</v>
      </c>
      <c r="E98" s="28" t="str">
        <f>IFERROR(__xludf.DUMMYFUNCTION("""COMPUTED_VALUE"""),"https://www.youtube.com/watch?v=0bx7blXygrc")</f>
        <v>https://www.youtube.com/watch?v=0bx7blXygrc</v>
      </c>
      <c r="F98" s="27" t="str">
        <f>IFERROR(__xludf.DUMMYFUNCTION("""COMPUTED_VALUE"""),"Bm                   Am7         G
Olvad az idő, mint a halvány jégvirág,
       A           F#m          Bm
és a tűnő boldogság majd véget ér.
 Bm                  D             G
Ott állsz egyedül, falevél a dombtetőn,
 A                    F#m         "&amp;"   Bm
álmos holdfény rád köszön, s elfúj a szél.
A           D            Am7        D
Addig van remény, minden perc ünnepel,
   A              D              G             F#
hisz mindig van remény, hinni kell, ó hidd hát el!
  Bm               "&amp;" B7                Em
Most élsz, most vigyázz, hogy jól csináld,
 C                 Bm          G7         F#
mert a legapróbb hibád megbosszulja önmagát.
   Bm             B7                Em
Most élsz, most vigyázz, hogy jól csináld,
      C           "&amp;"      Bm        G7          F#
most örülj, hogy van ki vár, és a két karjába zár.
Bm                 Am7           G
Múló örömök sivár létünk színpadán,
       A           F#m          Bm
mikor egy szó hallatán dobban a szív.
  Bm                  D    "&amp;"         G
Sajnos vége lesz, tudjuk már a kezdetén,
A               F#m            Bm
túl az álmaink ködén a semmi hív.
A           D            Am7        D
De addig van remény, minden perc ünnepel,
 A              D              G             F#
his"&amp;"z mindig van remény, hinni kell, ó hidd hát el!
Bm                B7                Em
Most élsz, most vigyázz, hogy jól csináld,
       C           Bm   G7               F#
mert a legapróbb hibád megbosszulja önmagát.
  Bm            B7                "&amp;"  Em
Most élsz, most örülj, hogy szép a nyár,
  C                      Bm       G7             F#
most örülj, hogy van ki vár, és a két karjába zár.
 Bm                                B7                   Em
Most, most, most, most élsz, most örülj, hogy s"&amp;"zép a nyár,
  C                     Bm        G7          F#        Bm
most örülj, hogy van ki vár, és a két karjába zár.")</f>
        <v>Bm                   Am7         G
Olvad az idő, mint a halvány jégvirág,
       A           F#m          Bm
és a tűnő boldogság majd véget ér.
 Bm                  D             G
Ott állsz egyedül, falevél a dombtetőn,
 A                    F#m            Bm
álmos holdfény rád köszön, s elfúj a szél.
A           D            Am7        D
Addig van remény, minden perc ünnepel,
   A              D              G             F#
hisz mindig van remény, hinni kell, ó hidd hát el!
  Bm                B7                Em
Most élsz, most vigyázz, hogy jól csináld,
 C                 Bm          G7         F#
mert a legapróbb hibád megbosszulja önmagát.
   Bm             B7                Em
Most élsz, most vigyázz, hogy jól csináld,
      C                 Bm        G7          F#
most örülj, hogy van ki vár, és a két karjába zár.
Bm                 Am7           G
Múló örömök sivár létünk színpadán,
       A           F#m          Bm
mikor egy szó hallatán dobban a szív.
  Bm                  D             G
Sajnos vége lesz, tudjuk már a kezdetén,
A               F#m            Bm
túl az álmaink ködén a semmi hív.
A           D            Am7        D
De addig van remény, minden perc ünnepel,
 A              D              G             F#
hisz mindig van remény, hinni kell, ó hidd hát el!
Bm                B7                Em
Most élsz, most vigyázz, hogy jól csináld,
       C           Bm   G7               F#
mert a legapróbb hibád megbosszulja önmagát.
  Bm            B7                  Em
Most élsz, most örülj, hogy szép a nyár,
  C                      Bm       G7             F#
most örülj, hogy van ki vár, és a két karjába zár.
 Bm                                B7                   Em
Most, most, most, most élsz, most örülj, hogy szép a nyár,
  C                     Bm        G7          F#        Bm
most örülj, hogy van ki vár, és a két karjába zár.</v>
      </c>
      <c r="G98" s="27" t="str">
        <f>IFERROR(__xludf.DUMMYFUNCTION("""COMPUTED_VALUE"""),":)")</f>
        <v>:)</v>
      </c>
      <c r="H98" s="22">
        <f t="shared" ref="H98:I98" si="98">LEN(D98)</f>
        <v>43</v>
      </c>
      <c r="I98" s="22">
        <f t="shared" si="98"/>
        <v>43</v>
      </c>
      <c r="J98" s="12">
        <f t="shared" si="3"/>
        <v>1</v>
      </c>
      <c r="K98" s="12" t="str">
        <f>VLOOKUP(F98,Data!$A$2:$C$12,3,false)</f>
        <v>#N/A</v>
      </c>
      <c r="L98" s="12" t="str">
        <f>IF(G98,Data!$G$4,Data!$G$5)</f>
        <v>#VALUE!</v>
      </c>
      <c r="M98" s="22" t="str">
        <f>VLOOKUP(F98,Data!$A$2:$E$12,4,false)</f>
        <v>#N/A</v>
      </c>
      <c r="N98" s="22" t="str">
        <f>VLOOKUP(F98,Data!$A$2:$E$12,5,false)</f>
        <v>#N/A</v>
      </c>
    </row>
    <row r="99" ht="15.75" hidden="1" customHeight="1">
      <c r="A99" s="27" t="str">
        <f>IFERROR(__xludf.DUMMYFUNCTION("""COMPUTED_VALUE"""),"T50")</f>
        <v>T50</v>
      </c>
      <c r="B99" s="27" t="str">
        <f>IFERROR(__xludf.DUMMYFUNCTION("""COMPUTED_VALUE"""),"Csúzli dal")</f>
        <v>Csúzli dal</v>
      </c>
      <c r="C99" s="27" t="str">
        <f>IFERROR(__xludf.DUMMYFUNCTION("""COMPUTED_VALUE"""),"(1/2)")</f>
        <v>(1/2)</v>
      </c>
      <c r="D99" s="28" t="str">
        <f>IFERROR(__xludf.DUMMYFUNCTION("""COMPUTED_VALUE"""),"https://www.youtube.com/watch?v=6MVoEHFwqmw")</f>
        <v>https://www.youtube.com/watch?v=6MVoEHFwqmw</v>
      </c>
      <c r="E99" s="28" t="str">
        <f>IFERROR(__xludf.DUMMYFUNCTION("""COMPUTED_VALUE"""),"https://www.youtube.com/watch?v=BuJBNKVqQzs")</f>
        <v>https://www.youtube.com/watch?v=BuJBNKVqQzs</v>
      </c>
      <c r="F99" s="27" t="str">
        <f>IFERROR(__xludf.DUMMYFUNCTION("""COMPUTED_VALUE"""),"G                            E
Képzeld csak mi lenne akkor, ha mindenki remegne attól, hogy
A                            D7            G
új dolgok jöhetnek szembe, s emiatt inkább semmit se tenne
G                        E
Ésszel kell előre menni, de leck"&amp;"éből elég ma ennyi
A                           D7             G
Nem kell a falnak rohannod, elég ha megmászod
E          D                E
Illemtanár nem kell, hogy a palánta nőjön
E                D                C
Nincsen szabály, magától zöldül a f"&amp;"ű is a földön
E            D         E
Minden madár jól tudja hogyan repüljön
E                D                 C             E
Nincsen szabály, csak az az igazi, ami a szívből jön
G                        E
Ezt kéne még megtanulni, célozni, nem törni-"&amp;"zúzni
A                            D7          G
Jó kézben lesz így a csúzli, ideje volna már megtanulni
G                         E
Célba talált ma a csúzli, sajnos, hogy el kell búcsúzni
A                           E                G
Próbáld te is velün"&amp;"k fújni, szóljon a csúzli dal
Refr.")</f>
        <v>G                            E
Képzeld csak mi lenne akkor, ha mindenki remegne attól, hogy
A                            D7            G
új dolgok jöhetnek szembe, s emiatt inkább semmit se tenne
G                        E
Ésszel kell előre menni, de leckéből elég ma ennyi
A                           D7             G
Nem kell a falnak rohannod, elég ha megmászod
E          D                E
Illemtanár nem kell, hogy a palánta nőjön
E                D                C
Nincsen szabály, magától zöldül a fű is a földön
E            D         E
Minden madár jól tudja hogyan repüljön
E                D                 C             E
Nincsen szabály, csak az az igazi, ami a szívből jön
G                        E
Ezt kéne még megtanulni, célozni, nem törni-zúzni
A                            D7          G
Jó kézben lesz így a csúzli, ideje volna már megtanulni
G                         E
Célba talált ma a csúzli, sajnos, hogy el kell búcsúzni
A                           E                G
Próbáld te is velünk fújni, szóljon a csúzli dal
Refr.</v>
      </c>
      <c r="G99" s="27" t="str">
        <f>IFERROR(__xludf.DUMMYFUNCTION("""COMPUTED_VALUE"""),":)")</f>
        <v>:)</v>
      </c>
      <c r="H99" s="22">
        <f t="shared" ref="H99:I99" si="99">LEN(D99)</f>
        <v>43</v>
      </c>
      <c r="I99" s="22">
        <f t="shared" si="99"/>
        <v>43</v>
      </c>
      <c r="J99" s="12">
        <f t="shared" si="3"/>
        <v>1</v>
      </c>
      <c r="K99" s="12" t="str">
        <f>VLOOKUP(F99,Data!$A$2:$C$12,3,false)</f>
        <v>#N/A</v>
      </c>
      <c r="L99" s="12" t="str">
        <f>IF(G99,Data!$G$4,Data!$G$5)</f>
        <v>#VALUE!</v>
      </c>
      <c r="M99" s="22" t="str">
        <f>VLOOKUP(F99,Data!$A$2:$E$12,4,false)</f>
        <v>#N/A</v>
      </c>
      <c r="N99" s="22" t="str">
        <f>VLOOKUP(F99,Data!$A$2:$E$12,5,false)</f>
        <v>#N/A</v>
      </c>
    </row>
    <row r="100" ht="15.75" customHeight="1">
      <c r="A100" s="27" t="str">
        <f>IFERROR(__xludf.DUMMYFUNCTION("""COMPUTED_VALUE"""),"T50")</f>
        <v>T50</v>
      </c>
      <c r="B100" s="27" t="str">
        <f>IFERROR(__xludf.DUMMYFUNCTION("""COMPUTED_VALUE"""),"Csúzli dal")</f>
        <v>Csúzli dal</v>
      </c>
      <c r="C100" s="27" t="str">
        <f>IFERROR(__xludf.DUMMYFUNCTION("""COMPUTED_VALUE"""),"(2/2)")</f>
        <v>(2/2)</v>
      </c>
      <c r="D100" s="28" t="str">
        <f>IFERROR(__xludf.DUMMYFUNCTION("""COMPUTED_VALUE"""),"https://www.youtube.com/watch?v=6MVoEHFwqmw")</f>
        <v>https://www.youtube.com/watch?v=6MVoEHFwqmw</v>
      </c>
      <c r="E100" s="28" t="str">
        <f>IFERROR(__xludf.DUMMYFUNCTION("""COMPUTED_VALUE"""),"https://www.youtube.com/watch?v=G-i-oYHYBT0")</f>
        <v>https://www.youtube.com/watch?v=G-i-oYHYBT0</v>
      </c>
      <c r="F100" s="27" t="str">
        <f>IFERROR(__xludf.DUMMYFUNCTION("""COMPUTED_VALUE"""),"G                          E
Mindenki nem fog szeretni, jó lecke volt mára ennyi
A                          D7                 G
Mindenki nem fog szeretni, de emiatt nem kell kétségbe esni
G                              E
Több az, ha kevesen szeretnek, de"&amp;" vannak, kik veled nevetnek
A                             D7               G
Érted, ha kell, tűzbe mennek, s mosolyuk őszinte
Refr.
G                         E
Mindenki megérti egyszer, hogy miért van a kézben hangszer,
A                            D7"&amp;"               G
Addig, míg külön-külön szól, zenekar nem lesz sohasem abból.
G                         E
Célba talált ma a csúzli, sajnos, hogy el kell búcsúzni,
A                           D7                G
Próbáld Te is velünk fújni, szóljon a csúzli"&amp;" dal.
Refr.
G                            E
Hidd el, hogy magadba nézve, nincs, amit takarni kéne,
A                            D7            G
A pózok csak zavart okoznak, mire valók az idegen tollak,
G                       E
Álarcot hiába vesz fel, "&amp;"attól még ugyanaz az ember,
A                           D7              G
Változni belülről tud csak, ki magán változtat.
Refr.")</f>
        <v>G                          E
Mindenki nem fog szeretni, jó lecke volt mára ennyi
A                          D7                 G
Mindenki nem fog szeretni, de emiatt nem kell kétségbe esni
G                              E
Több az, ha kevesen szeretnek, de vannak, kik veled nevetnek
A                             D7               G
Érted, ha kell, tűzbe mennek, s mosolyuk őszinte
Refr.
G                         E
Mindenki megérti egyszer, hogy miért van a kézben hangszer,
A                            D7               G
Addig, míg külön-külön szól, zenekar nem lesz sohasem abból.
G                         E
Célba talált ma a csúzli, sajnos, hogy el kell búcsúzni,
A                           D7                G
Próbáld Te is velünk fújni, szóljon a csúzli dal.
Refr.
G                            E
Hidd el, hogy magadba nézve, nincs, amit takarni kéne,
A                            D7            G
A pózok csak zavart okoznak, mire valók az idegen tollak,
G                       E
Álarcot hiába vesz fel, attól még ugyanaz az ember,
A                           D7              G
Változni belülről tud csak, ki magán változtat.
Refr.</v>
      </c>
      <c r="G100" s="27" t="str">
        <f>IFERROR(__xludf.DUMMYFUNCTION("""COMPUTED_VALUE"""),":)")</f>
        <v>:)</v>
      </c>
      <c r="H100" s="22">
        <f t="shared" ref="H100:I100" si="100">LEN(D100)</f>
        <v>43</v>
      </c>
      <c r="I100" s="22">
        <f t="shared" si="100"/>
        <v>43</v>
      </c>
      <c r="J100" s="12">
        <f t="shared" si="3"/>
        <v>1</v>
      </c>
      <c r="K100" s="12" t="str">
        <f>VLOOKUP(F100,Data!$A$2:$C$12,3,false)</f>
        <v>#N/A</v>
      </c>
      <c r="L100" s="12" t="str">
        <f>IF(G100,Data!$G$4,Data!$G$5)</f>
        <v>#VALUE!</v>
      </c>
      <c r="M100" s="22" t="str">
        <f>VLOOKUP(F100,Data!$A$2:$E$12,4,false)</f>
        <v>#N/A</v>
      </c>
      <c r="N100" s="22" t="str">
        <f>VLOOKUP(F100,Data!$A$2:$E$12,5,false)</f>
        <v>#N/A</v>
      </c>
    </row>
    <row r="101" ht="15.75" customHeight="1">
      <c r="A101" s="27" t="str">
        <f>IFERROR(__xludf.DUMMYFUNCTION("""COMPUTED_VALUE"""),"T51")</f>
        <v>T51</v>
      </c>
      <c r="B101" s="27" t="str">
        <f>IFERROR(__xludf.DUMMYFUNCTION("""COMPUTED_VALUE"""),"Legyetek jók, ha tudtok!")</f>
        <v>Legyetek jók, ha tudtok!</v>
      </c>
      <c r="C101" s="27"/>
      <c r="D101" s="28" t="str">
        <f>IFERROR(__xludf.DUMMYFUNCTION("""COMPUTED_VALUE"""),"https://www.youtube.com/watch?v=TseVKQWTHZo")</f>
        <v>https://www.youtube.com/watch?v=TseVKQWTHZo</v>
      </c>
      <c r="E101" s="28" t="str">
        <f>IFERROR(__xludf.DUMMYFUNCTION("""COMPUTED_VALUE"""),"https://www.youtube.com/watch?v=0fm-aKRRCm0")</f>
        <v>https://www.youtube.com/watch?v=0fm-aKRRCm0</v>
      </c>
      <c r="F101" s="27" t="str">
        <f>IFERROR(__xludf.DUMMYFUNCTION("""COMPUTED_VALUE"""),"Am    E       Am       E
Végre elmúlt, ennek is vége,
   Am            C      E
Az iskola udvara üresen áll
Am      E      Am        E
Vége az évnek, pont ez a lényeg,
  Am                   C        E
A csomagom kész van, a küszöbön áll.
C             "&amp;" G
Oly nehéz most jónak lenni,
C             G
El sem tudnád képzelni,                    
C                 G
Annyi mindent meg kell tenni    
   Am               G     Am
De nem ígérem, hogy jó leszek
Am    E     Am         E
Semmi jóból most ki ne ha"&amp;"gyjál,   
Am              C       E         
Nem tart soká a hetedik nyár,
Am   E     Am        E
Néha durva volt is a játék,           
Am               C        E
Nem mutattam, de nekem is fáj.
C              G
Oly nehéz most jónak lenni,
C           "&amp;"  G
El sem tudnád képzelni,                    
C                 G
Annyi mindent meg kell tenni    
   Am               G     Am
De nem ígérem, hogy jó leszek
Am                Am
Az az egy fontos: legyetek jók most,         
Am                     E
M"&amp;"ár nem kell túl sok a holnaphoz;                                              
       C                   E
Legyen szebb most nekünk a játék,                 
Am       E      Am
Legalább egyszer még!
Am    C              G
Ugye tényleg nem fog fájni,
G "&amp;"      Dm            C
Ha majd végre nagy leszek,                               
C                  G
Ugye másképp fogom gondolni,               
Am        G          Am
Azt, hogy milyenek a felnőttek?
Am                Am
Az az egy fontos: legyetek jók "&amp;"most,         
Am                     E
Már nem kell túl sok a holnaphoz;                                              
       C                   E
Legyen szebb most nekünk a játék,                 
Am       E      Am
Legalább egyszer még!")</f>
        <v>Am    E       Am       E
Végre elmúlt, ennek is vége,
   Am            C      E
Az iskola udvara üresen áll
Am      E      Am        E
Vége az évnek, pont ez a lényeg,
  Am                   C        E
A csomagom kész van, a küszöbön áll.
C              G
Oly nehéz most jónak lenni,
C             G
El sem tudnád képzelni,                    
C                 G
Annyi mindent meg kell tenni    
   Am               G     Am
De nem ígérem, hogy jó leszek
Am    E     Am         E
Semmi jóból most ki ne hagyjál,   
Am              C       E         
Nem tart soká a hetedik nyár,
Am   E     Am        E
Néha durva volt is a játék,           
Am               C        E
Nem mutattam, de nekem is fáj.
C              G
Oly nehéz most jónak lenni,
C             G
El sem tudnád képzelni,                    
C                 G
Annyi mindent meg kell tenni    
   Am               G     Am
De nem ígérem, hogy jó leszek
Am                Am
Az az egy fontos: legyetek jók most,         
Am                     E
Már nem kell túl sok a holnaphoz;                                              
       C                   E
Legyen szebb most nekünk a játék,                 
Am       E      Am
Legalább egyszer még!
Am    C              G
Ugye tényleg nem fog fájni,
G       Dm            C
Ha majd végre nagy leszek,                               
C                  G
Ugye másképp fogom gondolni,               
Am        G          Am
Azt, hogy milyenek a felnőttek?
Am                Am
Az az egy fontos: legyetek jók most,         
Am                     E
Már nem kell túl sok a holnaphoz;                                              
       C                   E
Legyen szebb most nekünk a játék,                 
Am       E      Am
Legalább egyszer még!</v>
      </c>
      <c r="G101" s="27" t="str">
        <f>IFERROR(__xludf.DUMMYFUNCTION("""COMPUTED_VALUE"""),":)")</f>
        <v>:)</v>
      </c>
      <c r="H101" s="22">
        <f t="shared" ref="H101:I101" si="101">LEN(D101)</f>
        <v>43</v>
      </c>
      <c r="I101" s="22">
        <f t="shared" si="101"/>
        <v>43</v>
      </c>
      <c r="J101" s="12">
        <f t="shared" si="3"/>
        <v>1</v>
      </c>
      <c r="K101" s="12" t="str">
        <f>VLOOKUP(F101,Data!$A$2:$C$12,3,false)</f>
        <v>#N/A</v>
      </c>
      <c r="L101" s="12" t="str">
        <f>IF(G101,Data!$G$4,Data!$G$5)</f>
        <v>#VALUE!</v>
      </c>
      <c r="M101" s="22" t="str">
        <f>VLOOKUP(F101,Data!$A$2:$E$12,4,false)</f>
        <v>#N/A</v>
      </c>
      <c r="N101" s="22" t="str">
        <f>VLOOKUP(F101,Data!$A$2:$E$12,5,false)</f>
        <v>#N/A</v>
      </c>
    </row>
    <row r="102" ht="15.75" customHeight="1">
      <c r="A102" s="27" t="str">
        <f>IFERROR(__xludf.DUMMYFUNCTION("""COMPUTED_VALUE"""),"T52")</f>
        <v>T52</v>
      </c>
      <c r="B102" s="27" t="str">
        <f>IFERROR(__xludf.DUMMYFUNCTION("""COMPUTED_VALUE"""),"Jó nekem")</f>
        <v>Jó nekem</v>
      </c>
      <c r="C102" s="27"/>
      <c r="D102" s="28" t="str">
        <f>IFERROR(__xludf.DUMMYFUNCTION("""COMPUTED_VALUE"""),"https://www.youtube.com/watch?v=bkDgNkYmKWA")</f>
        <v>https://www.youtube.com/watch?v=bkDgNkYmKWA</v>
      </c>
      <c r="E102" s="28" t="str">
        <f>IFERROR(__xludf.DUMMYFUNCTION("""COMPUTED_VALUE"""),"https://www.youtube.com/watch?v=RMFR9ZJZdrs")</f>
        <v>https://www.youtube.com/watch?v=RMFR9ZJZdrs</v>
      </c>
      <c r="F102" s="27" t="str">
        <f>IFERROR(__xludf.DUMMYFUNCTION("""COMPUTED_VALUE"""),"Em C G D x2
Em             C                  G
  Reggel mikor kinéztem és láttam,
            D                 Em
  De sajnos szemembe sütött a Nap.
               C               G
  Reggel mikor kinéztem és láttam,
            D                 Em
 "&amp;" De sajnos szemembe sütött a Nap.
Em         C                    G
  Láttam a madarakat szállni az égen,
         D                 Em
  Sajnos szemembe sütött a Nap.
            C                 G
  Láttam az embereket járni a réten,
         D     "&amp;"            Em
  Sajnos szemembe sütött a Nap.
  Em               C                    G
    Az öreg raszta tanítja Everything’s alright,
                   D                    Em
    Az öreg raszta tanítja Everything’s alright,
                   C  "&amp;"                  G
    Az öreg raszta tanítja Everything’s alright,
                 D         Em    C                   G
    Csak dúdolom azt, hogy jó jó jó jó jó jó de jó nekem,
  D          Em    C           G
    Azt hogy jó jó jó jó de jó nekem,
  "&amp;"     D
    Jó nekem.
Em             C                  G
  Azt mondják, hogy pozitívan éljek,
               D                Em
  De nem rezeg bennem már semmi sem.
               C                 G
  Azt mondják, hogy pozitívan éljek,
              "&amp;" D                Em
  De nem rezeg bennem már semmi sem.
Em            C              G
  Lekéstem a gépemet, nem megyek,
      D                 Em
  Nem megyek én már haza.
              C              G
  Lekéstem a gépemet, nem megyek,
            "&amp;"   D         Em    C                   G
  Csak dúdolom azt, hogy jó jó jó jó jó jó de jó nekem,
D          Em    C           G
  Azt hogy jó jó jó jó de jó nekem,
     D
  Jó nekem.
Em             C                  G
  Reggel mikor kinéztem és láttam"&amp;",
            D                 Em
  De sajnos szemembe sütött a Nap.
               C               G
  Reggel mikor kinéztem és láttam,
            D                 Em
  De sajnos szemembe sütött a Nap.
Em         C                    G
  Láttam a"&amp;" madarakat szállni az égen,
         D                 Em
  Sajnos szemembe sütött a Nap.
            C                 G
  Láttam az embereket járni a réten,
         D                 Em
  Sajnos szemembe sütött a Nap.
  Em               C           "&amp;"         G
    Az öreg raszta tanítja Everything’s alright,
                   D                    Em
    Az öreg raszta tanítja Everything’s alright,
                   C                    G
    Az öreg raszta tanítja Everything’s alright,
            "&amp;"     D         Em    C                   G
    Csak dúdolom azt, hogy jó jó jó jó jó jó de jó nekem,
  D          Em    C           G
    Azt hogy jó jó jó jó de jó nekem,
       D
    Jó nekem.")</f>
        <v>Em C G D x2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
Em            C              G
  Lekéstem a gépemet, nem megyek,
      D                 Em
  Nem megyek én már haza.
              C              G
  Lekéstem a gépemet, nem megyek,
               D         Em    C                   G
  Csak dúdolom azt, hogy jó jó jó jó jó jó de jó nekem,
D          Em    C           G
  Azt hogy jó jó jó jó de jó nekem,
     D
  Jó nekem.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v>
      </c>
      <c r="G102" s="27" t="str">
        <f>IFERROR(__xludf.DUMMYFUNCTION("""COMPUTED_VALUE"""),":)")</f>
        <v>:)</v>
      </c>
      <c r="H102" s="22">
        <f t="shared" ref="H102:I102" si="102">LEN(D102)</f>
        <v>43</v>
      </c>
      <c r="I102" s="22">
        <f t="shared" si="102"/>
        <v>43</v>
      </c>
      <c r="J102" s="12">
        <f t="shared" si="3"/>
        <v>1</v>
      </c>
      <c r="K102" s="12" t="str">
        <f>VLOOKUP(F102,Data!$A$2:$C$12,3,false)</f>
        <v>#N/A</v>
      </c>
      <c r="L102" s="12" t="str">
        <f>IF(G102,Data!$G$4,Data!$G$5)</f>
        <v>#VALUE!</v>
      </c>
      <c r="M102" s="22" t="str">
        <f>VLOOKUP(F102,Data!$A$2:$E$12,4,false)</f>
        <v>#N/A</v>
      </c>
      <c r="N102" s="22" t="str">
        <f>VLOOKUP(F102,Data!$A$2:$E$12,5,false)</f>
        <v>#N/A</v>
      </c>
    </row>
    <row r="103" ht="15.75" customHeight="1">
      <c r="A103" s="27" t="str">
        <f>IFERROR(__xludf.DUMMYFUNCTION("""COMPUTED_VALUE"""),"T53")</f>
        <v>T53</v>
      </c>
      <c r="B103" s="27" t="str">
        <f>IFERROR(__xludf.DUMMYFUNCTION("""COMPUTED_VALUE"""),"Bella ciao")</f>
        <v>Bella ciao</v>
      </c>
      <c r="C103" s="27"/>
      <c r="D103" s="28" t="str">
        <f>IFERROR(__xludf.DUMMYFUNCTION("""COMPUTED_VALUE"""),"https://www.youtube.com/watch?v=Ugd7vTIwH74")</f>
        <v>https://www.youtube.com/watch?v=Ugd7vTIwH74</v>
      </c>
      <c r="E103" s="28" t="str">
        <f>IFERROR(__xludf.DUMMYFUNCTION("""COMPUTED_VALUE"""),"https://www.youtube.com/watch?v=A1dkZrpZgjY")</f>
        <v>https://www.youtube.com/watch?v=A1dkZrpZgjY</v>
      </c>
      <c r="F103" s="27" t="str">
        <f>IFERROR(__xludf.DUMMYFUNCTION("""COMPUTED_VALUE"""),"Dm                          
Eljött a hajnal, elébe mentem,
         F                      A7          
Ó bella ciao, bella ciao, bella ciao, ciao, ciao,
         C7            F     
Eljött a hajnal, elébe mentem,
        A7           Dm
És rámtalált a "&amp;"megszálló.
Dm     
Ha partizán vagy, vigyél el innen,  
         F                      A7                      
Ó bella ciao, bella ciao, bella ciao, ciao, ciao,
   C7             F  
Ha partizán vagy, vigyél el innen,
        A7           Dm
Mert ma ér"&amp;"zem, meghalok!
Dm     
Ha meghalok majd, mint annyi társam,
         F                      A7          
Ó bella ciao, bella ciao, bella ciao, ciao, ciao,
    C7             F  
Ha meghalok majd, mint annyi társam,
       A7           Dm
Légy te az, ki e"&amp;"ltemet.
Dm     
A hegyvidéken temess el engem,
         F                      A7          
Ó bella ciao, bella ciao, bella ciao, ciao, ciao,
   C7          F  
A hegyvidéken temess el engem,
        A7      Dm
Legyen virág a síromon.
Dm     
Az ő virág"&amp;"a, a partizáné,
         F                      A7          
Ó bella ciao, bella ciao, bella ciao, ciao, ciao,
   C7          F  
Az ő virága, a partizáné,
        A7         Dm
Ki a szabadságért halt meg.")</f>
        <v>Dm                          
Eljött a hajnal, elébe mentem,
         F                      A7          
Ó bella ciao, bella ciao, bella ciao, ciao, ciao,
         C7            F     
Eljött a hajnal, elébe mentem,
        A7           Dm
És rámtalált a megszálló.
Dm     
Ha partizán vagy, vigyél el innen,  
         F                      A7                      
Ó bella ciao, bella ciao, bella ciao, ciao, ciao,
   C7             F  
Ha partizán vagy, vigyél el innen,
        A7           Dm
Mert ma érzem, meghalok!
Dm     
Ha meghalok majd, mint annyi társam,
         F                      A7          
Ó bella ciao, bella ciao, bella ciao, ciao, ciao,
    C7             F  
Ha meghalok majd, mint annyi társam,
       A7           Dm
Légy te az, ki eltemet.
Dm     
A hegyvidéken temess el engem,
         F                      A7          
Ó bella ciao, bella ciao, bella ciao, ciao, ciao,
   C7          F  
A hegyvidéken temess el engem,
        A7      Dm
Legyen virág a síromon.
Dm     
Az ő virága, a partizáné,
         F                      A7          
Ó bella ciao, bella ciao, bella ciao, ciao, ciao,
   C7          F  
Az ő virága, a partizáné,
        A7         Dm
Ki a szabadságért halt meg.</v>
      </c>
      <c r="G103" s="27" t="str">
        <f>IFERROR(__xludf.DUMMYFUNCTION("""COMPUTED_VALUE"""),":)")</f>
        <v>:)</v>
      </c>
      <c r="H103" s="22">
        <f t="shared" ref="H103:I103" si="103">LEN(D103)</f>
        <v>43</v>
      </c>
      <c r="I103" s="22">
        <f t="shared" si="103"/>
        <v>43</v>
      </c>
      <c r="J103" s="12">
        <f t="shared" si="3"/>
        <v>1</v>
      </c>
      <c r="K103" s="12" t="str">
        <f>VLOOKUP(F103,Data!$A$2:$C$12,3,false)</f>
        <v>#N/A</v>
      </c>
      <c r="L103" s="12" t="str">
        <f>IF(G103,Data!$G$4,Data!$G$5)</f>
        <v>#VALUE!</v>
      </c>
      <c r="M103" s="22" t="str">
        <f>VLOOKUP(F103,Data!$A$2:$E$12,4,false)</f>
        <v>#N/A</v>
      </c>
      <c r="N103" s="22" t="str">
        <f>VLOOKUP(F103,Data!$A$2:$E$12,5,false)</f>
        <v>#N/A</v>
      </c>
    </row>
    <row r="104" ht="15.75" hidden="1" customHeight="1">
      <c r="A104" s="27" t="str">
        <f>IFERROR(__xludf.DUMMYFUNCTION("""COMPUTED_VALUE"""),"T54")</f>
        <v>T54</v>
      </c>
      <c r="B104" s="27" t="str">
        <f>IFERROR(__xludf.DUMMYFUNCTION("""COMPUTED_VALUE"""),"Petróleumlámpa ")</f>
        <v>Petróleumlámpa </v>
      </c>
      <c r="C104" s="27"/>
      <c r="D104" s="28" t="str">
        <f>IFERROR(__xludf.DUMMYFUNCTION("""COMPUTED_VALUE"""),"https://www.youtube.com/watch?v=YL6ya7FITz8")</f>
        <v>https://www.youtube.com/watch?v=YL6ya7FITz8</v>
      </c>
      <c r="E104" s="28" t="str">
        <f>IFERROR(__xludf.DUMMYFUNCTION("""COMPUTED_VALUE"""),"https://www.youtube.com/watch?v=ya3amChrev0")</f>
        <v>https://www.youtube.com/watch?v=ya3amChrev0</v>
      </c>
      <c r="F104" s="27" t="str">
        <f>IFERROR(__xludf.DUMMYFUNCTION("""COMPUTED_VALUE"""),"F C F C F C F C F  F
   F
Kényes porcelán, és itt áll a zongorán
         Ab         Bb                                F
Egy fényes régi régi régi régi lámpa.
   F
Talpán zöld betűk: én vagyok a fény, a tűz,
             Ab Bb              F
Hogy láss a"&amp;"z éjszakába'.
                             E
Petróleumlámpa,
                Am              F4 F4 C
Milyen szép a lángja.
F C F C F C F C F  F
   F
Kémlelt éjjeket, sok lepkét megégetett
         Ab         Bb                                F
És tűrt s"&amp;"ok sok sok hazugságot
   F
Száz év rálépett, ismeri az életet
             Ab Bb              F
És érti a nagyvilágot
                             E
Petróleum lámpa,
                Am              F4 F4 C
Milyen szép a lángja
F C F C F C F C F  F
á á á"&amp;"
   F
Kislány, ha itt jársz, az árnyékod kék óriás,
         Ab         Bb                                F
Megnéz és elvarázsol
   F
Bámulsz, hogy mi van, nézel, mint a moziban,
             Ab Bb              F
És két szép szemedben táncol
            "&amp;"                 E
Petróleum lámpa,
                Am              F4 F4 C
Milyen szép a lángja
F C F C F C F C F  F
á á á")</f>
        <v>F C F C F C F C F  F
   F
Kényes porcelán, és itt áll a zongorán
         Ab         Bb                                F
Egy fényes régi régi régi régi lámpa.
   F
Talpán zöld betűk: én vagyok a fény, a tűz,
             Ab Bb              F
Hogy láss az éjszakába'.
                             E
Petróleumlámpa,
                Am              F4 F4 C
Milyen szép a lángja.
F C F C F C F C F  F
   F
Kémlelt éjjeket, sok lepkét megégetett
         Ab         Bb                                F
És tűrt sok sok sok hazugságot
   F
Száz év rálépett, ismeri az életet
             Ab Bb              F
És érti a nagyvilágot
                             E
Petróleum lámpa,
                Am              F4 F4 C
Milyen szép a lángja
F C F C F C F C F  F
á á á
   F
Kislány, ha itt jársz, az árnyékod kék óriás,
         Ab         Bb                                F
Megnéz és elvarázsol
   F
Bámulsz, hogy mi van, nézel, mint a moziban,
             Ab Bb              F
És két szép szemedben táncol
                             E
Petróleum lámpa,
                Am              F4 F4 C
Milyen szép a lángja
F C F C F C F C F  F
á á á</v>
      </c>
      <c r="G104" s="27" t="str">
        <f>IFERROR(__xludf.DUMMYFUNCTION("""COMPUTED_VALUE"""),":)")</f>
        <v>:)</v>
      </c>
      <c r="H104" s="22">
        <f t="shared" ref="H104:I104" si="104">LEN(D104)</f>
        <v>43</v>
      </c>
      <c r="I104" s="22">
        <f t="shared" si="104"/>
        <v>43</v>
      </c>
      <c r="J104" s="12">
        <f t="shared" si="3"/>
        <v>1</v>
      </c>
      <c r="K104" s="12" t="str">
        <f>VLOOKUP(F104,Data!$A$2:$C$12,3,false)</f>
        <v>#N/A</v>
      </c>
      <c r="L104" s="12" t="str">
        <f>IF(G104,Data!$G$4,Data!$G$5)</f>
        <v>#VALUE!</v>
      </c>
      <c r="M104" s="22" t="str">
        <f>VLOOKUP(F104,Data!$A$2:$E$12,4,false)</f>
        <v>#N/A</v>
      </c>
      <c r="N104" s="22" t="str">
        <f>VLOOKUP(F104,Data!$A$2:$E$12,5,false)</f>
        <v>#N/A</v>
      </c>
    </row>
    <row r="105" ht="15.75" hidden="1" customHeight="1">
      <c r="A105" s="27" t="str">
        <f>IFERROR(__xludf.DUMMYFUNCTION("""COMPUTED_VALUE"""),"T55")</f>
        <v>T55</v>
      </c>
      <c r="B105" s="27" t="str">
        <f>IFERROR(__xludf.DUMMYFUNCTION("""COMPUTED_VALUE"""),"Szása")</f>
        <v>Szása</v>
      </c>
      <c r="C105" s="27"/>
      <c r="D105" s="28" t="str">
        <f>IFERROR(__xludf.DUMMYFUNCTION("""COMPUTED_VALUE"""),"https://www.youtube.com/watch?v=pnRlWRaizZk")</f>
        <v>https://www.youtube.com/watch?v=pnRlWRaizZk</v>
      </c>
      <c r="E105" s="28" t="str">
        <f>IFERROR(__xludf.DUMMYFUNCTION("""COMPUTED_VALUE"""),"https://www.youtube.com/watch?v=pnRlWRaizZk")</f>
        <v>https://www.youtube.com/watch?v=pnRlWRaizZk</v>
      </c>
      <c r="F105" s="27" t="str">
        <f>IFERROR(__xludf.DUMMYFUNCTION("""COMPUTED_VALUE"""),"Am         E     Am                E
Nem volt a Szása egy moszkvai nagy dáma,
Am         E              Am  C        Am
Nem volt a Szása csak egy kis cigánykisleány,
Dm                  Am
Nagy Oroszországban a vad Ural aljában
E            E7      "&amp;"  Am  E         Am
Vitte kopott trojkáján egy cigánykaraván.
Am      E          Am           E
Szergej dalára víg táncot jár a Szása,
Am      E              Am  E     Am
Szergej virága díszlik dús barna haján,
Dm                Am
Csodás nyári éj"&amp;"en az erdő sűrűjében
E            E7               Am     E    Am
Csókot kér a legény, s csókra csókot ád a lány.
Am         E     Am                E
Egyszer csak vége lett a dalnak és a táncnak,
Am         E      Am  C        Am
Elvitte őt erőve"&amp;"l egy kozák legény,
Dm                  Am
Hites feleségnek és törvényes cselédnek,
E            E7    Am E     Am
Álmaiban él csupán az erdei legény.
Am         E     Am                E
Sápadt a Szása és búsan jár a házban,
Am         E      Am"&amp;"  C        Am
Unott minden éjszakája, unott nappala,
Dm                  Am
De, ha Szergej eljő, hogy „Szása, hív az erdő!”,
E            E7    Am E     Am
Újra ő a legvidámabb, a legboldogabb.
")</f>
        <v>Am         E     Am                E
Nem volt a Szása egy moszkvai nagy dáma,
Am         E              Am  C        Am
Nem volt a Szása csak egy kis cigánykisleány,
Dm                  Am
Nagy Oroszországban a vad Ural aljában
E            E7        Am  E         Am
Vitte kopott trojkáján egy cigánykaraván.
Am      E          Am           E
Szergej dalára víg táncot jár a Szása,
Am      E              Am  E     Am
Szergej virága díszlik dús barna haján,
Dm                Am
Csodás nyári éjen az erdő sűrűjében
E            E7               Am     E    Am
Csókot kér a legény, s csókra csókot ád a lány.
Am         E     Am                E
Egyszer csak vége lett a dalnak és a táncnak,
Am         E      Am  C        Am
Elvitte őt erővel egy kozák legény,
Dm                  Am
Hites feleségnek és törvényes cselédnek,
E            E7    Am E     Am
Álmaiban él csupán az erdei legény.
Am         E     Am                E
Sápadt a Szása és búsan jár a házban,
Am         E      Am  C        Am
Unott minden éjszakája, unott nappala,
Dm                  Am
De, ha Szergej eljő, hogy „Szása, hív az erdő!”,
E            E7    Am E     Am
Újra ő a legvidámabb, a legboldogabb.
</v>
      </c>
      <c r="G105" s="27" t="str">
        <f>IFERROR(__xludf.DUMMYFUNCTION("""COMPUTED_VALUE"""),":)")</f>
        <v>:)</v>
      </c>
      <c r="H105" s="22">
        <f t="shared" ref="H105:I105" si="105">LEN(D105)</f>
        <v>43</v>
      </c>
      <c r="I105" s="22">
        <f t="shared" si="105"/>
        <v>43</v>
      </c>
      <c r="J105" s="12">
        <f t="shared" si="3"/>
        <v>1</v>
      </c>
      <c r="K105" s="12" t="str">
        <f>VLOOKUP(F105,Data!$A$2:$C$12,3,false)</f>
        <v>#N/A</v>
      </c>
      <c r="L105" s="12" t="str">
        <f>IF(G105,Data!$G$4,Data!$G$5)</f>
        <v>#VALUE!</v>
      </c>
      <c r="M105" s="22" t="str">
        <f>VLOOKUP(F105,Data!$A$2:$E$12,4,false)</f>
        <v>#N/A</v>
      </c>
      <c r="N105" s="22" t="str">
        <f>VLOOKUP(F105,Data!$A$2:$E$12,5,false)</f>
        <v>#N/A</v>
      </c>
    </row>
    <row r="106" ht="15.75" hidden="1" customHeight="1">
      <c r="A106" s="27" t="str">
        <f>IFERROR(__xludf.DUMMYFUNCTION("""COMPUTED_VALUE"""),"T56")</f>
        <v>T56</v>
      </c>
      <c r="B106" s="27" t="str">
        <f>IFERROR(__xludf.DUMMYFUNCTION("""COMPUTED_VALUE"""),"A börtön ablakában")</f>
        <v>A börtön ablakában</v>
      </c>
      <c r="C106" s="27"/>
      <c r="D106" s="28" t="str">
        <f>IFERROR(__xludf.DUMMYFUNCTION("""COMPUTED_VALUE"""),"https://www.youtube.com/watch?v=_HKFnV9oSyM")</f>
        <v>https://www.youtube.com/watch?v=_HKFnV9oSyM</v>
      </c>
      <c r="E106" s="27" t="str">
        <f>IFERROR(__xludf.DUMMYFUNCTION("""COMPUTED_VALUE"""),"-")</f>
        <v>-</v>
      </c>
      <c r="F106" s="27" t="str">
        <f>IFERROR(__xludf.DUMMYFUNCTION("""COMPUTED_VALUE"""),"C   Am    F   G
C   Am    F   G
  C           Am
A börtön ablakába
      F            G
soha nem süt be a nap
   C          Am
az évek tovaszállnak
          F         G
mint egy múló pillanat
      C         Am
ragyogón süt a nap
     F        "&amp;"  G
és szikrázik a fény
         C         Am
csak a szívem szomorú
    F           G
ha rád gondolok én
           C   Am   F   G
szeretlek én.           Ó...
C   Am   F   G
 C           Am
Egy késő üzenet
       F        G
egy elkésett levél
  C "&amp;"          Am
amelyben üzenem
      F              G
hogy nem vagy már enyém
      C         Am
ragyogón süt a nap
     F          G
és szikrázik a fény
         C         Am
csak a szívem szomorú
    F           G
ha rád gondolok én
           C   Am "&amp;"  F   G
szeretlek én.           Ó...
C   Am   F   G
   C           Am
A börtönben az évek
     F            G
oly lassan múlnak el
      C          Am
egy csavargó dalától
 F           G
vidámabb leszel
      C         Am
ragyogón süt a nap
     F"&amp;"          G
és szikrázik a fény
         C         Am
csak a szívem szomorú
    F           G
ha rád gondolok én
           C   Am   F   G
szeretlek én.           Ó...
C   Am   F   G
          C
szeretlek én.")</f>
        <v>C   Am    F   G
C   Am    F   G
  C           Am
A börtön ablakába
      F            G
soha nem süt be a nap
   C          Am
az évek tovaszállnak
          F         G
mint egy múló pillanat
      C         Am
ragyogón süt a nap
     F          G
és szikrázik a fény
         C         Am
csak a szívem szomorú
    F           G
ha rád gondolok én
           C   Am   F   G
szeretlek én.           Ó...
C   Am   F   G
 C           Am
Egy késő üzenet
       F        G
egy elkésett levél
  C           Am
amelyben üzenem
      F              G
hogy nem vagy már enyém
      C         Am
ragyogón süt a nap
     F          G
és szikrázik a fény
         C         Am
csak a szívem szomorú
    F           G
ha rád gondolok én
           C   Am   F   G
szeretlek én.           Ó...
C   Am   F   G
   C           Am
A börtönben az évek
     F            G
oly lassan múlnak el
      C          Am
egy csavargó dalától
 F           G
vidámabb leszel
      C         Am
ragyogón süt a nap
     F          G
és szikrázik a fény
         C         Am
csak a szívem szomorú
    F           G
ha rád gondolok én
           C   Am   F   G
szeretlek én.           Ó...
C   Am   F   G
          C
szeretlek én.</v>
      </c>
      <c r="G106" s="27" t="str">
        <f>IFERROR(__xludf.DUMMYFUNCTION("""COMPUTED_VALUE"""),":)")</f>
        <v>:)</v>
      </c>
      <c r="H106" s="22">
        <f t="shared" ref="H106:I106" si="106">LEN(D106)</f>
        <v>43</v>
      </c>
      <c r="I106" s="22">
        <f t="shared" si="106"/>
        <v>1</v>
      </c>
      <c r="J106" s="12">
        <f t="shared" si="3"/>
        <v>1</v>
      </c>
      <c r="K106" s="12" t="str">
        <f>VLOOKUP(F106,Data!$A$2:$C$12,3,false)</f>
        <v>#N/A</v>
      </c>
      <c r="L106" s="12" t="str">
        <f>IF(G106,Data!$G$4,Data!$G$5)</f>
        <v>#VALUE!</v>
      </c>
      <c r="M106" s="22" t="str">
        <f>VLOOKUP(F106,Data!$A$2:$E$12,4,false)</f>
        <v>#N/A</v>
      </c>
      <c r="N106" s="22" t="str">
        <f>VLOOKUP(F106,Data!$A$2:$E$12,5,false)</f>
        <v>#N/A</v>
      </c>
    </row>
    <row r="107" ht="15.75" hidden="1" customHeight="1">
      <c r="A107" s="27" t="str">
        <f>IFERROR(__xludf.DUMMYFUNCTION("""COMPUTED_VALUE"""),"T57")</f>
        <v>T57</v>
      </c>
      <c r="B107" s="27" t="str">
        <f>IFERROR(__xludf.DUMMYFUNCTION("""COMPUTED_VALUE"""),"Szállj fel magasra ")</f>
        <v>Szállj fel magasra </v>
      </c>
      <c r="C107" s="27"/>
      <c r="D107" s="28" t="str">
        <f>IFERROR(__xludf.DUMMYFUNCTION("""COMPUTED_VALUE"""),"https://www.youtube.com/watch?v=GnW6BIBFyME")</f>
        <v>https://www.youtube.com/watch?v=GnW6BIBFyME</v>
      </c>
      <c r="E107" s="28" t="str">
        <f>IFERROR(__xludf.DUMMYFUNCTION("""COMPUTED_VALUE"""),"https://www.youtube.com/watch?v=TfNzil_7wrU")</f>
        <v>https://www.youtube.com/watch?v=TfNzil_7wrU</v>
      </c>
      <c r="F107" s="27" t="str">
        <f>IFERROR(__xludf.DUMMYFUNCTION("""COMPUTED_VALUE"""),"  C       F      E             Am
Szállj, szállj, szállj fel magasra!
       F           G          C    F-G
Dalom hódítsd meg most a kék eget!
 C     F    E            Am
Jöjj, jöjj, kérlek, ne menj el,
        F         G         C   \
Gyere, hallgasd c"&amp;"sak az éneket!
Vártam, hogy végre szóljak,
Azt  hogy elmondjam, mit is gondolok.
Hallgasd, hallgasd meg, kérlek,
Azt, mi számomra a legszentebb dolog.
F                    G
Kérlek, higgy, hogy neked higgyek,
E                    Am
Kérlek, bízz, hogy"&amp;" bízhassak én!
F                    G
Kérlek, szólj, hogy hozzád szóljak,
E                 Am          F   \
Kérlek, élj, hogy élhessek én!
Szállj, szállj...
[Szóló]
Kérlek, higgy...
Szállj, szállj...
Szállj, szállj...
")</f>
        <v>  C       F      E             Am
Szállj, szállj, szállj fel magasra!
       F           G          C    F-G
Dalom hódítsd meg most a kék eget!
 C     F    E            Am
Jöjj, jöjj, kérlek, ne menj el,
        F         G         C   \
Gyere, hallgasd csak az éneket!
Vártam, hogy végre szóljak,
Azt  hogy elmondjam, mit is gondolok.
Hallgasd, hallgasd meg, kérlek,
Azt, mi számomra a legszentebb dolog.
F                    G
Kérlek, higgy, hogy neked higgyek,
E                    Am
Kérlek, bízz, hogy bízhassak én!
F                    G
Kérlek, szólj, hogy hozzád szóljak,
E                 Am          F   \
Kérlek, élj, hogy élhessek én!
Szállj, szállj...
[Szóló]
Kérlek, higgy...
Szállj, szállj...
Szállj, szállj...
</v>
      </c>
      <c r="G107" s="27" t="str">
        <f>IFERROR(__xludf.DUMMYFUNCTION("""COMPUTED_VALUE"""),":)")</f>
        <v>:)</v>
      </c>
      <c r="H107" s="22">
        <f t="shared" ref="H107:I107" si="107">LEN(D107)</f>
        <v>43</v>
      </c>
      <c r="I107" s="22">
        <f t="shared" si="107"/>
        <v>43</v>
      </c>
      <c r="J107" s="12">
        <f t="shared" si="3"/>
        <v>1</v>
      </c>
      <c r="K107" s="12" t="str">
        <f>VLOOKUP(F107,Data!$A$2:$C$12,3,false)</f>
        <v>#N/A</v>
      </c>
      <c r="L107" s="12" t="str">
        <f>IF(G107,Data!$G$4,Data!$G$5)</f>
        <v>#VALUE!</v>
      </c>
      <c r="M107" s="22" t="str">
        <f>VLOOKUP(F107,Data!$A$2:$E$12,4,false)</f>
        <v>#N/A</v>
      </c>
      <c r="N107" s="22" t="str">
        <f>VLOOKUP(F107,Data!$A$2:$E$12,5,false)</f>
        <v>#N/A</v>
      </c>
    </row>
    <row r="108" ht="15.75" hidden="1" customHeight="1">
      <c r="A108" s="27" t="str">
        <f>IFERROR(__xludf.DUMMYFUNCTION("""COMPUTED_VALUE"""),"T58")</f>
        <v>T58</v>
      </c>
      <c r="B108" s="27" t="str">
        <f>IFERROR(__xludf.DUMMYFUNCTION("""COMPUTED_VALUE"""),"Ajjajjaj ")</f>
        <v>Ajjajjaj </v>
      </c>
      <c r="C108" s="27"/>
      <c r="D108" s="28" t="str">
        <f>IFERROR(__xludf.DUMMYFUNCTION("""COMPUTED_VALUE"""),"https://www.youtube.com/watch?v=HvhCfVYB_JA")</f>
        <v>https://www.youtube.com/watch?v=HvhCfVYB_JA</v>
      </c>
      <c r="E108" s="27"/>
      <c r="F108" s="27" t="str">
        <f>IFERROR(__xludf.DUMMYFUNCTION("""COMPUTED_VALUE"""),"Am          C
Ha nyikorog a szekér
   F  Em       Dm
És ködbe iázik a szamár
         Am             C
Lebeg a szögre akasztva az idő
     F    Em    Dm
De a mami ma még hazavár
        Am            C
Ragad a hajnal süpped a beton
   F        Em    Dm
És"&amp;" visszafele forog a föld
Bm7b5
        Egy angyal zúg le a gangról
      E                         Am
Mer az Úr a bánat rozsdás kardjába dőlt
            C
Nem tudom a neved
     F          Em    Dm
Csak hallgatom mit ugat a mély
          Am           "&amp;"  C
Szívesen szánkóznék lefele veled
         F      Em     Dm
De engem nem vonz már a meredély
          Am                 C
Dugd le az ujjad, dőlj meg egy kicsit
    F       Em       Dm
Míg hánysz én tartom a fejed
Bm7b5                      E
        "&amp;"Rakétákat lő a telihold
              Am
S te valahogy nem találod a helyed
Am C              F           C
Ajjajjaj, egy levelet felkapott a vihar
     Am      C          F           C
Ajjajjaj, ajjajjaj lehet a szívben is zivatar
      Am            "&amp;"C         F
Tudom szeretet nélkül minden ház üres
       C          Am
Minden városka lakatlan
        C       F
Minden zseni ügyetlen
       E               Dm
Félős nyuszi csak a kalapban
Am C F Em Dm
Am        C
Hallod e te bolond,
        F    "&amp;"   Em     Dm
Ahogy az ereimben lüktet a vér?
        Am            C
Rezeg az emberben minden atom
       F      Em   Dm
És csak az téved el aki él
           Am                C
De ha csak dünnyögsz, mardosod magad
    F       Em  Dm
És nyaldosod a sebei"&amp;"det
Bm7b5                        E
        Ami ma még az ajtón bejött
               Am
Holnap a kulcslyukon kimegy.
Am C              F           C
Ajjajjaj, egy levelet felkapott a vihar
     Am      C          F           C
Ajjajjaj, ajjajjaj lehet "&amp;"a szívben is zivatar
       Am           C         F
Tudom szeretet nélkül minden ház üres
       C          Am
Minden városka lakatlan
        C       F
Minden zseni ügyetlen
       E               F   Em   F   G
Félős nyuszi csak a kalapban
     Am "&amp;"     C             F           C
Ajjajjaj, ajjajjaj egy levelet felkapott a vihar
     Am      C          F           C
Ajjajjaj, ajjajjaj lehet a szívben is zivatar
      Am            C         F
Tudom szeretet nélkül minden ház üres
       C          A"&amp;"m
Minden városka lakatlan
        C       F
Minden zseni ügyetlen
        E             Dm
Céltalan üzenet a palackban
")</f>
        <v>Am          C
Ha nyikorog a szekér
   F  Em       Dm
És ködbe iázik a szamár
         Am             C
Lebeg a szögre akasztva az idő
     F    Em    Dm
De a mami ma még hazavár
        Am            C
Ragad a hajnal süpped a beton
   F        Em    Dm
És visszafele forog a föld
Bm7b5
        Egy angyal zúg le a gangról
      E                         Am
Mer az Úr a bánat rozsdás kardjába dőlt
            C
Nem tudom a neved
     F          Em    Dm
Csak hallgatom mit ugat a mély
          Am             C
Szívesen szánkóznék lefele veled
         F      Em     Dm
De engem nem vonz már a meredély
          Am                 C
Dugd le az ujjad, dőlj meg egy kicsit
    F       Em       Dm
Míg hánysz én tartom a fejed
Bm7b5                      E
        Rakétákat lő a telihold
              Am
S te valahogy nem találod a helyed
Am C              F           C
Ajjajjaj, egy levelet felkapott a vihar
     Am      C          F           C
Ajjajjaj, ajjajjaj lehet a szívben is zivatar
      Am            C         F
Tudom szeretet nélkül minden ház üres
       C          Am
Minden városka lakatlan
        C       F
Minden zseni ügyetlen
       E               Dm
Félős nyuszi csak a kalapban
Am C F Em Dm
Am        C
Hallod e te bolond,
        F       Em     Dm
Ahogy az ereimben lüktet a vér?
        Am            C
Rezeg az emberben minden atom
       F      Em   Dm
És csak az téved el aki él
           Am                C
De ha csak dünnyögsz, mardosod magad
    F       Em  Dm
És nyaldosod a sebeidet
Bm7b5                        E
        Ami ma még az ajtón bejött
               Am
Holnap a kulcslyukon kimegy.
Am C              F           C
Ajjajjaj, egy levelet felkapott a vihar
     Am      C          F           C
Ajjajjaj, ajjajjaj lehet a szívben is zivatar
       Am           C         F
Tudom szeretet nélkül minden ház üres
       C          Am
Minden városka lakatlan
        C       F
Minden zseni ügyetlen
       E               F   Em   F   G
Félős nyuszi csak a kalapban
     Am      C             F           C
Ajjajjaj, ajjajjaj egy levelet felkapott a vihar
     Am      C          F           C
Ajjajjaj, ajjajjaj lehet a szívben is zivatar
      Am            C         F
Tudom szeretet nélkül minden ház üres
       C          Am
Minden városka lakatlan
        C       F
Minden zseni ügyetlen
        E             Dm
Céltalan üzenet a palackban
</v>
      </c>
      <c r="G108" s="27" t="str">
        <f>IFERROR(__xludf.DUMMYFUNCTION("""COMPUTED_VALUE"""),":)")</f>
        <v>:)</v>
      </c>
      <c r="H108" s="22">
        <f t="shared" ref="H108:I108" si="108">LEN(D108)</f>
        <v>43</v>
      </c>
      <c r="I108" s="22">
        <f t="shared" si="108"/>
        <v>0</v>
      </c>
      <c r="J108" s="12">
        <f t="shared" si="3"/>
        <v>1</v>
      </c>
      <c r="K108" s="12" t="str">
        <f>VLOOKUP(F108,Data!$A$2:$C$12,3,false)</f>
        <v>#N/A</v>
      </c>
      <c r="L108" s="12" t="str">
        <f>IF(G108,Data!$G$4,Data!$G$5)</f>
        <v>#VALUE!</v>
      </c>
      <c r="M108" s="22" t="str">
        <f>VLOOKUP(F108,Data!$A$2:$E$12,4,false)</f>
        <v>#N/A</v>
      </c>
      <c r="N108" s="22" t="str">
        <f>VLOOKUP(F108,Data!$A$2:$E$12,5,false)</f>
        <v>#N/A</v>
      </c>
    </row>
    <row r="109" ht="15.75" customHeight="1">
      <c r="A109" s="27" t="str">
        <f>IFERROR(__xludf.DUMMYFUNCTION("""COMPUTED_VALUE"""),"T59")</f>
        <v>T59</v>
      </c>
      <c r="B109" s="27" t="str">
        <f>IFERROR(__xludf.DUMMYFUNCTION("""COMPUTED_VALUE"""),"Autó egy szerpentinen ")</f>
        <v>Autó egy szerpentinen </v>
      </c>
      <c r="C109" s="27"/>
      <c r="D109" s="28" t="str">
        <f>IFERROR(__xludf.DUMMYFUNCTION("""COMPUTED_VALUE"""),"https://www.youtube.com/watch?v=a1AkJgIT15k")</f>
        <v>https://www.youtube.com/watch?v=a1AkJgIT15k</v>
      </c>
      <c r="E109" s="28" t="str">
        <f>IFERROR(__xludf.DUMMYFUNCTION("""COMPUTED_VALUE"""),"https://www.youtube.com/watch?v=y2yTI2HfMwg")</f>
        <v>https://www.youtube.com/watch?v=y2yTI2HfMwg</v>
      </c>
      <c r="F109" s="27" t="str">
        <f>IFERROR(__xludf.DUMMYFUNCTION("""COMPUTED_VALUE"""),"Am            G
Most olyan könnyű minden
Am              G
Szinte csak a semmi tart
Am              G
A kutyákat elengedtem
Dm               F
És a forgószél elvitte a vihart
Am          G
Alattunk a tenger
Am             G
Szemben a nap zuhan
Am      "&amp;"      G
Nyeljük a csíkokat
Dm                     F
És a világ pajkos szellőként suhan
C                      G
Tékozló angyal a magasban
                                Dm
Böffent nincs baj, nincs haragban senkivel
F                                 C
"&amp;"G dúrban zúgják a fákon a kabócák
              G                   Dm
Hogy láss csodát, láss ezer csodát
Láss ezer csodát
Am         G
Éhes pupillákkal
Am          G
Vállamra ördög ül
Am           G
Ballal elpöckölöm
Dm              F
Az élet jobb h"&amp;"íján egyedül
Am              G
Autó egy szerpentinen
Am                G
Mely ki tudja merre tart
Am             G
Kócos kis romantika
Dm                F
Tejfogával a szívembe mart
C                      G
Tékozló angyal a magasban
                "&amp;"                Dm
Böffent nincs baj, nincs haragban senkivel
F                                 C
G dúrban zúgják a fákon a kabócák
              G                   Dm
Hogy láss csodát, láss ezer csodát
Dm
Láss ezer csodát
Láss ezer csodát!")</f>
        <v>Am            G
Most olyan könnyű minden
Am              G
Szinte csak a semmi tart
Am              G
A kutyákat elengedtem
Dm               F
És a forgószél elvitte a vihart
Am          G
Alattunk a tenger
Am             G
Szemben a nap zuhan
Am            G
Nyeljük a csíkokat
Dm                     F
És a világ pajkos szellőként suhan
C                      G
Tékozló angyal a magasban
                                Dm
Böffent nincs baj, nincs haragban senkivel
F                                 C
G dúrban zúgják a fákon a kabócák
              G                   Dm
Hogy láss csodát, láss ezer csodát
Láss ezer csodát
Am         G
Éhes pupillákkal
Am          G
Vállamra ördög ül
Am           G
Ballal elpöckölöm
Dm              F
Az élet jobb híján egyedül
Am              G
Autó egy szerpentinen
Am                G
Mely ki tudja merre tart
Am             G
Kócos kis romantika
Dm                F
Tejfogával a szívembe mart
C                      G
Tékozló angyal a magasban
                                Dm
Böffent nincs baj, nincs haragban senkivel
F                                 C
G dúrban zúgják a fákon a kabócák
              G                   Dm
Hogy láss csodát, láss ezer csodát
Dm
Láss ezer csodát
Láss ezer csodát!</v>
      </c>
      <c r="G109" s="27" t="str">
        <f>IFERROR(__xludf.DUMMYFUNCTION("""COMPUTED_VALUE"""),":)")</f>
        <v>:)</v>
      </c>
      <c r="H109" s="22">
        <f t="shared" ref="H109:I109" si="109">LEN(D109)</f>
        <v>43</v>
      </c>
      <c r="I109" s="22">
        <f t="shared" si="109"/>
        <v>43</v>
      </c>
      <c r="J109" s="12">
        <f t="shared" si="3"/>
        <v>1</v>
      </c>
      <c r="K109" s="12" t="str">
        <f>VLOOKUP(F109,Data!$A$2:$C$12,3,false)</f>
        <v>#N/A</v>
      </c>
      <c r="L109" s="12" t="str">
        <f>IF(G109,Data!$G$4,Data!$G$5)</f>
        <v>#VALUE!</v>
      </c>
      <c r="M109" s="22" t="str">
        <f>VLOOKUP(F109,Data!$A$2:$E$12,4,false)</f>
        <v>#N/A</v>
      </c>
      <c r="N109" s="22" t="str">
        <f>VLOOKUP(F109,Data!$A$2:$E$12,5,false)</f>
        <v>#N/A</v>
      </c>
    </row>
    <row r="110" ht="15.75" hidden="1" customHeight="1">
      <c r="A110" s="27" t="str">
        <f>IFERROR(__xludf.DUMMYFUNCTION("""COMPUTED_VALUE"""),"T60")</f>
        <v>T60</v>
      </c>
      <c r="B110" s="27" t="str">
        <f>IFERROR(__xludf.DUMMYFUNCTION("""COMPUTED_VALUE"""),"Most múlik pontosan")</f>
        <v>Most múlik pontosan</v>
      </c>
      <c r="C110" s="27"/>
      <c r="D110" s="28" t="str">
        <f>IFERROR(__xludf.DUMMYFUNCTION("""COMPUTED_VALUE"""),"https://www.youtube.com/watch?v=bbF7VVsKYIw")</f>
        <v>https://www.youtube.com/watch?v=bbF7VVsKYIw</v>
      </c>
      <c r="E110" s="28" t="str">
        <f>IFERROR(__xludf.DUMMYFUNCTION("""COMPUTED_VALUE"""),"https://www.youtube.com/watch?v=wh8YrVzD5t4")</f>
        <v>https://www.youtube.com/watch?v=wh8YrVzD5t4</v>
      </c>
      <c r="F110" s="27" t="str">
        <f>IFERROR(__xludf.DUMMYFUNCTION("""COMPUTED_VALUE"""),"G
Most múlik pontosan
         D
engedem hadd menjen
Em                                 C
szaladjon kifelé belőlem gondoltam egyetlen
              G
nem vagy itt jó helyen
            D
nem vagy való nekem
          C           Am
villámlik mennydörög
  "&amp;"          G         D
ez tényleg szerelem
            G
Látom, hogy elsuhan
         D
felettem egy madár
Em
tátongó szívében szögesdrót
          C
csőrében szalmaszál
        G
Magamat ringatom,
                 D
még ő landol egy almafán
         C "&amp;"          Am
az Isten kertjében
         G        D
almabort inhalál
B7                        Em
Vágtatnék tovább veled az éjben
   C                   F7
Az álmok foltos indián lován
B7                            Em
Egy táltos szív remeg a konyhaké"&amp;"sben
C                       D
Talpam alatt sár és ingovány
      G
Azóta szüntelen
         D
őt látom mindenhol
Em
Meredten nézek a távolba
         C
otthonom kőpokol
          G
szilánkos mennyország
          D
folyékony torztükör
          C     "&amp;"   Am           G          D
szentjánosbogarak      fényében tündököl
B7                           Em
Egy indián lidérc kísért itt bennem
C                      F7
Szemhéjain rozsdás szemfedő
B7                         Em
A tükrökön túl fenn a felleg"&amp;"ekben
C                     D
Furulyáját elejti egy angyalszárnyú kígyóbűvölő.")</f>
        <v>G
Most múlik pontosan
         D
engedem hadd menjen
Em                                 C
szaladjon kifelé belőlem gondoltam egyetlen
              G
nem vagy itt jó helyen
            D
nem vagy való nekem
          C           Am
villámlik mennydörög
            G         D
ez tényleg szerelem
            G
Látom, hogy elsuhan
         D
felettem egy madár
Em
tátongó szívében szögesdrót
          C
csőrében szalmaszál
        G
Magamat ringatom,
                 D
még ő landol egy almafán
         C           Am
az Isten kertjében
         G        D
almabort inhalál
B7                        Em
Vágtatnék tovább veled az éjben
   C                   F7
Az álmok foltos indián lován
B7                            Em
Egy táltos szív remeg a konyhakésben
C                       D
Talpam alatt sár és ingovány
      G
Azóta szüntelen
         D
őt látom mindenhol
Em
Meredten nézek a távolba
         C
otthonom kőpokol
          G
szilánkos mennyország
          D
folyékony torztükör
          C        Am           G          D
szentjánosbogarak      fényében tündököl
B7                           Em
Egy indián lidérc kísért itt bennem
C                      F7
Szemhéjain rozsdás szemfedő
B7                         Em
A tükrökön túl fenn a fellegekben
C                     D
Furulyáját elejti egy angyalszárnyú kígyóbűvölő.</v>
      </c>
      <c r="G110" s="27" t="str">
        <f>IFERROR(__xludf.DUMMYFUNCTION("""COMPUTED_VALUE"""),":)")</f>
        <v>:)</v>
      </c>
      <c r="H110" s="22">
        <f t="shared" ref="H110:I110" si="110">LEN(D110)</f>
        <v>43</v>
      </c>
      <c r="I110" s="22">
        <f t="shared" si="110"/>
        <v>43</v>
      </c>
      <c r="J110" s="12">
        <f t="shared" si="3"/>
        <v>1</v>
      </c>
      <c r="K110" s="12" t="str">
        <f>VLOOKUP(F110,Data!$A$2:$C$12,3,false)</f>
        <v>#N/A</v>
      </c>
      <c r="L110" s="12" t="str">
        <f>IF(G110,Data!$G$4,Data!$G$5)</f>
        <v>#VALUE!</v>
      </c>
      <c r="M110" s="22" t="str">
        <f>VLOOKUP(F110,Data!$A$2:$E$12,4,false)</f>
        <v>#N/A</v>
      </c>
      <c r="N110" s="22" t="str">
        <f>VLOOKUP(F110,Data!$A$2:$E$12,5,false)</f>
        <v>#N/A</v>
      </c>
    </row>
    <row r="111" ht="15.75" hidden="1" customHeight="1">
      <c r="A111" s="27" t="str">
        <f>IFERROR(__xludf.DUMMYFUNCTION("""COMPUTED_VALUE"""),"T61")</f>
        <v>T61</v>
      </c>
      <c r="B111" s="27" t="str">
        <f>IFERROR(__xludf.DUMMYFUNCTION("""COMPUTED_VALUE"""),"Sehol se talállak ")</f>
        <v>Sehol se talállak </v>
      </c>
      <c r="C111" s="27"/>
      <c r="D111" s="28" t="str">
        <f>IFERROR(__xludf.DUMMYFUNCTION("""COMPUTED_VALUE"""),"https://www.youtube.com/watch?v=g1aonhGogcc")</f>
        <v>https://www.youtube.com/watch?v=g1aonhGogcc</v>
      </c>
      <c r="E111" s="28" t="str">
        <f>IFERROR(__xludf.DUMMYFUNCTION("""COMPUTED_VALUE"""),"https://www.youtube.com/watch?v=HrpuISwcQJ4")</f>
        <v>https://www.youtube.com/watch?v=HrpuISwcQJ4</v>
      </c>
      <c r="F111" s="27" t="str">
        <f>IFERROR(__xludf.DUMMYFUNCTION("""COMPUTED_VALUE"""),"Em
voltam New Yorkban
F#
reptéren Londonban
Am
Berlinben lassú volt a fény
B
imbolygott Amszterdam
Em
és hess jött Marrakech
F#
Párizsból sms
Am
szikrázott Velence
B
mint Varsóban a fűszeres
Em
lány aki eladó
F#
de én nem Bem apó
A"&amp;"m
halló halló halló
B
hallucináció
Em
csak a szerelem
F#
eleven elemem
Am
valahol elveszett
B
veszettül keresem
C                 D     B
sehol se talállak téged életem
Em      G
voltam Keleten
D       C
jártam Nyugaton
Em      G
d"&amp;"éli legelőn
D       C
északi ugaron
Em      G
sorstalan utakon
D       C          D
fejvesztve kutatom őt
B
nem tudom hol lakom
Em F# Am B (2x)
Em
itt lesz a szekrényben
F#
a kávéscsészében
Am
vagy tán a szőnyeg alatt
B
az ajtó mögött"&amp;" nem néztem
Em
egy sötét sarokban
F#
nyilvános wc-ben
Am
a körúton egy kávéházban
B
budai erkélyen
Em
jaj hívok nyomozó
F#
mer én nem Columbo
Am
halló halló halló
B
hallucináció
Em
csak a szerelem
F#
eleven elemem
Am
valahol el"&amp;"veszett
B
veszettül keresem
C                 D     B
sehol se talállak téged életem
Em      G
voltam Keleten
D       C
jártam Nyugaton
Em      G
déli legelőn
D       C
északi ugaron
Em      G
sorstalan utakon
D       C          D
fejve"&amp;"sztve kutatom őt
B
nem tudom hol lakom
Em F# Am B (10x)
Em")</f>
        <v>Em
voltam New Yorkban
F#
reptéren Londonban
Am
Berlinben lassú volt a fény
B
imbolygott Amszterdam
Em
és hess jött Marrakech
F#
Párizsból sms
Am
szikrázott Velence
B
mint Varsóban a fűszeres
Em
lány aki eladó
F#
de én nem Bem apó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(2x)
Em
itt lesz a szekrényben
F#
a kávéscsészében
Am
vagy tán a szőnyeg alatt
B
az ajtó mögött nem néztem
Em
egy sötét sarokban
F#
nyilvános wc-ben
Am
a körúton egy kávéházban
B
budai erkélyen
Em
jaj hívok nyomozó
F#
mer én nem Columbo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(10x)
Em</v>
      </c>
      <c r="G111" s="27" t="str">
        <f>IFERROR(__xludf.DUMMYFUNCTION("""COMPUTED_VALUE"""),":)")</f>
        <v>:)</v>
      </c>
      <c r="H111" s="22">
        <f t="shared" ref="H111:I111" si="111">LEN(D111)</f>
        <v>43</v>
      </c>
      <c r="I111" s="22">
        <f t="shared" si="111"/>
        <v>43</v>
      </c>
      <c r="J111" s="12">
        <f t="shared" si="3"/>
        <v>1</v>
      </c>
      <c r="K111" s="12" t="str">
        <f>VLOOKUP(F111,Data!$A$2:$C$12,3,false)</f>
        <v>#N/A</v>
      </c>
      <c r="L111" s="12" t="str">
        <f>IF(G111,Data!$G$4,Data!$G$5)</f>
        <v>#VALUE!</v>
      </c>
      <c r="M111" s="22" t="str">
        <f>VLOOKUP(F111,Data!$A$2:$E$12,4,false)</f>
        <v>#N/A</v>
      </c>
      <c r="N111" s="22" t="str">
        <f>VLOOKUP(F111,Data!$A$2:$E$12,5,false)</f>
        <v>#N/A</v>
      </c>
    </row>
    <row r="112" ht="15.75" hidden="1" customHeight="1">
      <c r="A112" s="27" t="str">
        <f>IFERROR(__xludf.DUMMYFUNCTION("""COMPUTED_VALUE"""),"T62")</f>
        <v>T62</v>
      </c>
      <c r="B112" s="27" t="str">
        <f>IFERROR(__xludf.DUMMYFUNCTION("""COMPUTED_VALUE"""),"67-es út ")</f>
        <v>67-es út </v>
      </c>
      <c r="C112" s="27"/>
      <c r="D112" s="28" t="str">
        <f>IFERROR(__xludf.DUMMYFUNCTION("""COMPUTED_VALUE"""),"https://www.youtube.com/watch?v=HE4aAQCghGs")</f>
        <v>https://www.youtube.com/watch?v=HE4aAQCghGs</v>
      </c>
      <c r="E112" s="28" t="str">
        <f>IFERROR(__xludf.DUMMYFUNCTION("""COMPUTED_VALUE"""),"https://www.youtube.com/watch?v=IJTVv2ZedA8")</f>
        <v>https://www.youtube.com/watch?v=IJTVv2ZedA8</v>
      </c>
      <c r="F112" s="27" t="str">
        <f>IFERROR(__xludf.DUMMYFUNCTION("""COMPUTED_VALUE"""),"G                   D          Em             C
Nagy esők jönnek és elindulok, elmegyek innen messze
  G     C    Em           C
A 67-es úton várhatsz rám dideregve
G               D          Em             C
Nyáréjszakán ha nem jövök, esik az eső és menn"&amp;"ydörög
  G                D         Em             C
A csillagokkal, ha szédülök, esik az eső és nem találsz rám
C      Em          C D
Csillagok, csillagok mondjátok el nekem
G     Em           C D
Merre jár, hol lehet most a kedvesem
G         Em      "&amp;" Am               D        G
Veszélyes út, amin jársz, veszélyes út, amin járok
G       Em            Am           D            G
Egyszer te is hazatalálsz, egyszer én is hazatalálok
G                   D          Em             C
Nagy esők jönnek és itt"&amp;" maradok, itt maradok örökre,
  G     C    Em           C
A 67-es út mellett az árokparton ülve
G               D          Em             C
Nyáréjszakán ha nem jövök, esik az eső és mennydörög
  G                D         Em             C
A csillagokkal h"&amp;"a szédülök, esik az eső és nem találsz rám
C      Em          C D
Csillagok, csillagok mondjátok el nekem
G     Em           C D
Merre jár, hol lehet most a kedvesem
G         Em       Am               D        G
Veszélyes út, amin jársz, veszélyes út, "&amp;"amin járok
G       Em            Am           D            G
Egyszer te is hazatalálsz, egyszer én is hazatalálok")</f>
        <v>G                   D          Em             C
Nagy esők jönnek és elindulok, elmegyek innen messze
  G     C    Em           C
A 67-es úton várhatsz rám dideregve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
G                   D          Em             C
Nagy esők jönnek és itt maradok, itt maradok örökre,
  G     C    Em           C
A 67-es út mellett az árokparton ülve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v>
      </c>
      <c r="G112" s="27" t="str">
        <f>IFERROR(__xludf.DUMMYFUNCTION("""COMPUTED_VALUE"""),":)")</f>
        <v>:)</v>
      </c>
      <c r="H112" s="22">
        <f t="shared" ref="H112:I112" si="112">LEN(D112)</f>
        <v>43</v>
      </c>
      <c r="I112" s="22">
        <f t="shared" si="112"/>
        <v>43</v>
      </c>
      <c r="J112" s="12">
        <f t="shared" si="3"/>
        <v>1</v>
      </c>
      <c r="K112" s="12" t="str">
        <f>VLOOKUP(F112,Data!$A$2:$C$12,3,false)</f>
        <v>#N/A</v>
      </c>
      <c r="L112" s="12" t="str">
        <f>IF(G112,Data!$G$4,Data!$G$5)</f>
        <v>#VALUE!</v>
      </c>
      <c r="M112" s="22" t="str">
        <f>VLOOKUP(F112,Data!$A$2:$E$12,4,false)</f>
        <v>#N/A</v>
      </c>
      <c r="N112" s="22" t="str">
        <f>VLOOKUP(F112,Data!$A$2:$E$12,5,false)</f>
        <v>#N/A</v>
      </c>
    </row>
    <row r="113" ht="15.75" hidden="1" customHeight="1">
      <c r="A113" s="27" t="str">
        <f>IFERROR(__xludf.DUMMYFUNCTION("""COMPUTED_VALUE"""),"T63")</f>
        <v>T63</v>
      </c>
      <c r="B113" s="27" t="str">
        <f>IFERROR(__xludf.DUMMYFUNCTION("""COMPUTED_VALUE"""),"Erdő közepében ")</f>
        <v>Erdő közepében </v>
      </c>
      <c r="C113" s="27"/>
      <c r="D113" s="28" t="str">
        <f>IFERROR(__xludf.DUMMYFUNCTION("""COMPUTED_VALUE"""),"https://www.youtube.com/watch?v=E27kXI8RSTY")</f>
        <v>https://www.youtube.com/watch?v=E27kXI8RSTY</v>
      </c>
      <c r="E113" s="28" t="str">
        <f>IFERROR(__xludf.DUMMYFUNCTION("""COMPUTED_VALUE"""),"https://www.youtube.com/watch?v=VtKDPNxPfCw")</f>
        <v>https://www.youtube.com/watch?v=VtKDPNxPfCw</v>
      </c>
      <c r="F113" s="27" t="str">
        <f>IFERROR(__xludf.DUMMYFUNCTION("""COMPUTED_VALUE"""),"Am
Sötét kapuk, magas házak
E           Am
Fényes udvarok
Am
Nyíljatok meg lábam előtt
   E         Am
Ha arra indulok
C
Erdő közepében járok
Dm
Egyszer majd rád találok
Am          C
Csillagom vezess
   E          Am
Én utánad megyek
"&amp;"
C
Erdő közepében járok
Dm
Egyszer majd rád találok
Am          C
Csillagom vezess
   E          Am
Én utánad megyek
Am
Felhő, felhő fenn az égen
E             Am
Vártunk már nagyon
Am
Esőt hozz a virágoknak
E             Am
Mosd el sok "&amp;"bajom
C
Erdő közepében járok
Dm
Egyszer majd rád találok
Am          C
Csillagom vezess
   E          Am
Én utánad megyek
C
Erdő közepében járok
Dm
Egyszer majd rád találok
Am          C
Csillagom vezess
   E          Am
Én utánad meg"&amp;"yek
Am
Fehér ingem tiszta legyen
E             Am
Olyan, mint a hó
Am
Átok engem el ne érjen
E               Am
Ne bánthasson a szó
C
Erdő közepében járok
Dm
Egyszer majd rád találok
Am          C
Csillagom vezess
   E          Am
Én u"&amp;"tánad megyek
C
Erdő közepében járok
Dm
Egyszer majd rád találok
Am          C
Csillagom vezess
   E          Am
Én utánad megyek")</f>
        <v>Am
Sötét kapuk, magas házak
E           Am
Fényes udvarok
Am
Nyíljatok meg lábam előtt
   E         Am
Ha arra indulok
C
Erdő közepében járok
Dm
Egyszer majd rád találok
Am          C
Csillagom vezess
   E          Am
Én utánad megyek
C
Erdő közepében járok
Dm
Egyszer majd rád találok
Am          C
Csillagom vezess
   E          Am
Én utánad megyek
Am
Felhő, felhő fenn az égen
E             Am
Vártunk már nagyon
Am
Esőt hozz a virágoknak
E             Am
Mosd el sok bajom
C
Erdő közepében járok
Dm
Egyszer majd rád találok
Am          C
Csillagom vezess
   E          Am
Én utánad megyek
C
Erdő közepében járok
Dm
Egyszer majd rád találok
Am          C
Csillagom vezess
   E          Am
Én utánad megyek
Am
Fehér ingem tiszta legyen
E             Am
Olyan, mint a hó
Am
Átok engem el ne érjen
E               Am
Ne bánthasson a szó
C
Erdő közepében járok
Dm
Egyszer majd rád találok
Am          C
Csillagom vezess
   E          Am
Én utánad megyek
C
Erdő közepében járok
Dm
Egyszer majd rád találok
Am          C
Csillagom vezess
   E          Am
Én utánad megyek</v>
      </c>
      <c r="G113" s="27" t="str">
        <f>IFERROR(__xludf.DUMMYFUNCTION("""COMPUTED_VALUE"""),":)")</f>
        <v>:)</v>
      </c>
      <c r="H113" s="22">
        <f t="shared" ref="H113:I113" si="113">LEN(D113)</f>
        <v>43</v>
      </c>
      <c r="I113" s="22">
        <f t="shared" si="113"/>
        <v>43</v>
      </c>
      <c r="J113" s="12">
        <f t="shared" si="3"/>
        <v>1</v>
      </c>
      <c r="K113" s="12" t="str">
        <f>VLOOKUP(F113,Data!$A$2:$C$12,3,false)</f>
        <v>#N/A</v>
      </c>
      <c r="L113" s="12" t="str">
        <f>IF(G113,Data!$G$4,Data!$G$5)</f>
        <v>#VALUE!</v>
      </c>
      <c r="M113" s="22" t="str">
        <f>VLOOKUP(F113,Data!$A$2:$E$12,4,false)</f>
        <v>#N/A</v>
      </c>
      <c r="N113" s="22" t="str">
        <f>VLOOKUP(F113,Data!$A$2:$E$12,5,false)</f>
        <v>#N/A</v>
      </c>
    </row>
    <row r="114" ht="15.75" hidden="1" customHeight="1">
      <c r="A114" s="27" t="str">
        <f>IFERROR(__xludf.DUMMYFUNCTION("""COMPUTED_VALUE"""),"T64")</f>
        <v>T64</v>
      </c>
      <c r="B114" s="27" t="str">
        <f>IFERROR(__xludf.DUMMYFUNCTION("""COMPUTED_VALUE"""),"Fáj a szívem érted")</f>
        <v>Fáj a szívem érted</v>
      </c>
      <c r="C114" s="27"/>
      <c r="D114" s="28" t="str">
        <f>IFERROR(__xludf.DUMMYFUNCTION("""COMPUTED_VALUE"""),"https://www.youtube.com/watch?v=ipDej6nFgQg")</f>
        <v>https://www.youtube.com/watch?v=ipDej6nFgQg</v>
      </c>
      <c r="E114" s="28" t="str">
        <f>IFERROR(__xludf.DUMMYFUNCTION("""COMPUTED_VALUE"""),"https://www.youtube.com/watch?v=Of7ItDwWnX4")</f>
        <v>https://www.youtube.com/watch?v=Of7ItDwWnX4</v>
      </c>
      <c r="F114" s="27" t="str">
        <f>IFERROR(__xludf.DUMMYFUNCTION("""COMPUTED_VALUE"""),"Dm F A Dm Dm F A# Dm
Dm          Bb       
Letörlöm én minden könnyed
F             A
Áldjon meg az isten téged
Dm           Bb
Bocsássa meg rossz szavamat
F               A       
Bocsássa meg ha bántottalak
Dm    A   F       G
Aj-aj-ja-jaj A"&amp;"j-aj-jaj
G     A      Dm
Fáj a szívem érted
Dm    A      F     G
Aj-aj-ja-jaj Aj-aj-jaj
G     A      Dm  
Fáj a szívem ér - ted
Dm         Bb
Elindulok, merre megyek?
F         A            
Sehova se nem érkezek
Dm        Bb         
Sehova"&amp;" se nem érkezek
F          A       
Otthonomra sosem lelek
D      A     F      G
Aj-aj-ja-jaj Aj-aj-jaj
      A      Dm
Fáj a szívem érted
D#m        H
Eső esik a magas égből
F#                A#   
Könnycsepp hull a két szememből
D#m        "&amp;" H
Felhők közé elbujtanak
F#          A#     
Mindhalálig téged várlak
D#m     A#     F#     G#
A j  -  aj  -  ja  -  jaj.
G#    Bb     D#m
Fáj a szívem ér - ted
Em          C          
Letörlöm én minden könnyed
G             H      
Áldjon "&amp;"meg az isten téged
Em           C          
Bocsássa meg rossz szavamat
G               H      
Bocsássa meg ha bántottalak
Em      H      G      A
A j  -  aj  -  ja  -  jaj.
A     H      Em
Fáj a szívem ér - ted")</f>
        <v>Dm F A Dm Dm F A# Dm
Dm          Bb       
Letörlöm én minden könnyed
F             A
Áldjon meg az isten téged
Dm           Bb
Bocsássa meg rossz szavamat
F               A       
Bocsássa meg ha bántottalak
Dm    A   F       G
Aj-aj-ja-jaj Aj-aj-jaj
G     A      Dm
Fáj a szívem érted
Dm    A      F     G
Aj-aj-ja-jaj Aj-aj-jaj
G     A      Dm  
Fáj a szívem ér - ted
Dm         Bb
Elindulok, merre megyek?
F         A            
Sehova se nem érkezek
Dm        Bb         
Sehova se nem érkezek
F          A       
Otthonomra sosem lelek
D      A     F      G
Aj-aj-ja-jaj Aj-aj-jaj
      A      Dm
Fáj a szívem érted
D#m        H
Eső esik a magas égből
F#                A#   
Könnycsepp hull a két szememből
D#m         H
Felhők közé elbujtanak
F#          A#     
Mindhalálig téged várlak
D#m     A#     F#     G#
A j  -  aj  -  ja  -  jaj.
G#    Bb     D#m
Fáj a szívem ér - ted
Em          C          
Letörlöm én minden könnyed
G             H      
Áldjon meg az isten téged
Em           C          
Bocsássa meg rossz szavamat
G               H      
Bocsássa meg ha bántottalak
Em      H      G      A
A j  -  aj  -  ja  -  jaj.
A     H      Em
Fáj a szívem ér - ted</v>
      </c>
      <c r="G114" s="27" t="str">
        <f>IFERROR(__xludf.DUMMYFUNCTION("""COMPUTED_VALUE"""),":)")</f>
        <v>:)</v>
      </c>
      <c r="H114" s="22">
        <f t="shared" ref="H114:I114" si="114">LEN(D114)</f>
        <v>43</v>
      </c>
      <c r="I114" s="22">
        <f t="shared" si="114"/>
        <v>43</v>
      </c>
      <c r="J114" s="12">
        <f t="shared" si="3"/>
        <v>1</v>
      </c>
      <c r="K114" s="12" t="str">
        <f>VLOOKUP(F114,Data!$A$2:$C$12,3,false)</f>
        <v>#N/A</v>
      </c>
      <c r="L114" s="12" t="str">
        <f>IF(G114,Data!$G$4,Data!$G$5)</f>
        <v>#VALUE!</v>
      </c>
      <c r="M114" s="22" t="str">
        <f>VLOOKUP(F114,Data!$A$2:$E$12,4,false)</f>
        <v>#N/A</v>
      </c>
      <c r="N114" s="22" t="str">
        <f>VLOOKUP(F114,Data!$A$2:$E$12,5,false)</f>
        <v>#N/A</v>
      </c>
    </row>
    <row r="115" ht="15.75" hidden="1" customHeight="1">
      <c r="A115" s="27" t="str">
        <f>IFERROR(__xludf.DUMMYFUNCTION("""COMPUTED_VALUE"""),"T65")</f>
        <v>T65</v>
      </c>
      <c r="B115" s="27" t="str">
        <f>IFERROR(__xludf.DUMMYFUNCTION("""COMPUTED_VALUE"""),"Ha itt lennél velem")</f>
        <v>Ha itt lennél velem</v>
      </c>
      <c r="C115" s="27"/>
      <c r="D115" s="28" t="str">
        <f>IFERROR(__xludf.DUMMYFUNCTION("""COMPUTED_VALUE"""),"https://www.youtube.com/watch?v=yM9emQMPRgc")</f>
        <v>https://www.youtube.com/watch?v=yM9emQMPRgc</v>
      </c>
      <c r="E115" s="28" t="str">
        <f>IFERROR(__xludf.DUMMYFUNCTION("""COMPUTED_VALUE"""),"https://www.youtube.com/watch?v=N0AV_4cZdB4")</f>
        <v>https://www.youtube.com/watch?v=N0AV_4cZdB4</v>
      </c>
      <c r="F115" s="27" t="str">
        <f>IFERROR(__xludf.DUMMYFUNCTION("""COMPUTED_VALUE"""),"C        G       C
Én mennék veled, de nem akarod
      F      C       G     C
Csak nézek utánad az ablakon
           F     C     G        C
Ahogy egy kisfiú, ha nem hiszi el
      C        E     Am
Hogy most már menni kell
    C        G       C
A me"&amp;"sének vége és álmodom
      F      C       G     C
Hogy virág nyílik a domboldalon
    F     C     G        C
A felhők fölött ragyog a nap
   C        E     Am
Ha itt lennél velem
    C        G       C
Én letörölném a könnyeid
   F      C       G     "&amp;"C
És elmondanám, hogy szép lehet
    F     C     G        C
A holnap, hogyha elhiszed
   C        E     Am
Ha itt lennél velem
   C              G
Ha itt lennél velem
    C               F
És fognád a két kezem
    C            G
Én nem engedném el
 C "&amp;"    F     G            C  C G
Többé már sosem, kedvesem
C        G       C
A mesének vége és álmodom
   F      C       G     C
Hogy reggel újra felkel a nap
   F     C     G        C
Igazat mond és megsimogat
   C        E     Am
Ha itt lennél velem
 "&amp;"    C        G       C
Én mennék veled, de nem akarod
   F      C       G     C
Csak nézek utánad az ablakon
           F     C     G        C
Ahogy egy kisfiú, ha nem hiszi el,
      C        E     Am
hogy most már menni kell.
   C              G
Ha "&amp;"itt lennél velem
    C               F
És fognád a két kezem
    C            G
Én azt kérném megint
 C     F     G            C  C G
Hogy hazudj még nekem, kedvesem
   C              G
Ha itt lennél velem
    C               F
És fognád a két kezem
   "&amp;" C            G
Én azt kérném megint
 C     F     G            C  C G
Hogy hazudj még nekem, kedvesem")</f>
        <v>C        G       C
Én mennék veled, de nem akarod
      F      C       G     C
Csak nézek utánad az ablakon
           F     C     G        C
Ahogy egy kisfiú, ha nem hiszi el
      C        E     Am
Hogy most már menni kell
    C        G       C
A mesének vége és álmodom
      F      C       G     C
Hogy virág nyílik a domboldalon
    F     C     G        C
A felhők fölött ragyog a nap
   C        E     Am
Ha itt lennél velem
    C        G       C
Én letörölném a könnyeid
   F      C       G     C
És elmondanám, hogy szép lehet
    F     C     G        C
A holnap, hogyha elhiszed
   C        E     Am
Ha itt lennél velem
   C              G
Ha itt lennél velem
    C               F
És fognád a két kezem
    C            G
Én nem engedném el
 C     F     G            C  C G
Többé már sosem, kedvesem
C        G       C
A mesének vége és álmodom
   F      C       G     C
Hogy reggel újra felkel a nap
   F     C     G        C
Igazat mond és megsimogat
   C        E     Am
Ha itt lennél velem
     C        G       C
Én mennék veled, de nem akarod
   F      C       G     C
Csak nézek utánad az ablakon
           F     C     G        C
Ahogy egy kisfiú, ha nem hiszi el,
      C        E     Am
hogy most már menni kell.
   C              G
Ha itt lennél velem
    C               F
És fognád a két kezem
    C            G
Én azt kérném megint
 C     F     G            C  C G
Hogy hazudj még nekem, kedvesem
   C              G
Ha itt lennél velem
    C               F
És fognád a két kezem
    C            G
Én azt kérném megint
 C     F     G            C  C G
Hogy hazudj még nekem, kedvesem</v>
      </c>
      <c r="G115" s="27" t="str">
        <f>IFERROR(__xludf.DUMMYFUNCTION("""COMPUTED_VALUE"""),":)")</f>
        <v>:)</v>
      </c>
      <c r="H115" s="22">
        <f t="shared" ref="H115:I115" si="115">LEN(D115)</f>
        <v>43</v>
      </c>
      <c r="I115" s="22">
        <f t="shared" si="115"/>
        <v>43</v>
      </c>
      <c r="J115" s="12">
        <f t="shared" si="3"/>
        <v>1</v>
      </c>
      <c r="K115" s="12" t="str">
        <f>VLOOKUP(F115,Data!$A$2:$C$12,3,false)</f>
        <v>#N/A</v>
      </c>
      <c r="L115" s="12" t="str">
        <f>IF(G115,Data!$G$4,Data!$G$5)</f>
        <v>#VALUE!</v>
      </c>
      <c r="M115" s="22" t="str">
        <f>VLOOKUP(F115,Data!$A$2:$E$12,4,false)</f>
        <v>#N/A</v>
      </c>
      <c r="N115" s="22" t="str">
        <f>VLOOKUP(F115,Data!$A$2:$E$12,5,false)</f>
        <v>#N/A</v>
      </c>
    </row>
    <row r="116" ht="15.75" customHeight="1">
      <c r="A116" s="27" t="str">
        <f>IFERROR(__xludf.DUMMYFUNCTION("""COMPUTED_VALUE"""),"T66")</f>
        <v>T66</v>
      </c>
      <c r="B116" s="27" t="str">
        <f>IFERROR(__xludf.DUMMYFUNCTION("""COMPUTED_VALUE"""),"Szállj el kismadár")</f>
        <v>Szállj el kismadár</v>
      </c>
      <c r="C116" s="27"/>
      <c r="D116" s="28" t="str">
        <f>IFERROR(__xludf.DUMMYFUNCTION("""COMPUTED_VALUE"""),"https://www.youtube.com/watch?v=2LkUu85JLAc")</f>
        <v>https://www.youtube.com/watch?v=2LkUu85JLAc</v>
      </c>
      <c r="E116" s="28" t="str">
        <f>IFERROR(__xludf.DUMMYFUNCTION("""COMPUTED_VALUE"""),"https://www.youtube.com/watch?v=2LkUu85JLAc")</f>
        <v>https://www.youtube.com/watch?v=2LkUu85JLAc</v>
      </c>
      <c r="F116" s="27" t="str">
        <f>IFERROR(__xludf.DUMMYFUNCTION("""COMPUTED_VALUE"""),"C
Szállj el kismadár
G
Nézd meg, hogy merre jár
Am                          F
Mondd el, hogy merre járhat ő
C
Mondd el, hogy szeretem
G
Mondd el, hogy kell nekem
Am                           F
Mondd el, hogy semmi más nem kell
       C
Csak a hold az "&amp;"égen
                E
Csak a nap ragyogjon
              Am
Simogasson a szél
    F          G       C
Simogasson ha arcomhoz ér
                  E
Csak a hold ragyogjon
              Am
Csak a nap az égen
       F     G
Nekem semmi más nem kell.
C
Ke"&amp;"ll, hogy rátalálj
G
Szállj el kismadár
Am                          F
Nézd meg, hogy merre járhat ő
C
Vidd el a levelem
G
Mondd el, hogy kell nekem
Am                           F
Mondd el, hogy semmi más nem kell
               C
Csak a hold az égen
  "&amp;"             E
Csak a nap ragyogjon
             Am
Simogasson a szél
    F          G       C
Simogasson ha arcomhoz ér
                  E
Csak a hold ragyogjon
              Am
Csak a nap az égen
       F    G
Nekem semmi más nem
C                   "&amp;"       G
Soha ne gyere, ha most nem jössz
Am                                F
Soha ne szeress, ha most nem vagy itt
C                          G
Soha ne gyere, ha most nem jössz
Am                                F
Soha ne szeress, ha most nem vagy itt   
"&amp;"
               C
Csak a hold az égen
               E
Csak a nap ragyogjon
             Am
Simogasson a szél
    F          G       C
Simogasson ha arcomhoz ér
                  E
Csak a hold ragyogjon
              Am
Csak a nap az égen
       F    G
Ne"&amp;"kem semmi más nem kell
")</f>
        <v>C
Szállj el kismadár
G
Nézd meg, hogy merre jár
Am                          F
Mondd el, hogy merre járhat ő
C
Mondd el, hogy szeretem
G
Mondd el, hogy kell nekem
Am                           F
Mondd el, hogy semmi más nem kell
       C
Csak a hold az égen
                E
Csak a nap ragyogjon
              Am
Simogasson a szél
    F          G       C
Simogasson ha arcomhoz ér
                  E
Csak a hold ragyogjon
              Am
Csak a nap az égen
       F     G
Nekem semmi más nem kell.
C
Kell, hogy rátalálj
G
Szállj el kismadár
Am                          F
Nézd meg, hogy merre járhat ő
C
Vidd el a levelem
G
Mondd el, hogy kell nekem
Am                           F
Mondd el, hogy semmi más nem kell
               C
Csak a hold az égen
               E
Csak a nap ragyogjon
             Am
Simogasson a szél
    F          G       C
Simogasson ha arcomhoz ér
                  E
Csak a hold ragyogjon
              Am
Csak a nap az égen
       F    G
Nekem semmi más nem
C                          G
Soha ne gyere, ha most nem jössz
Am                                F
Soha ne szeress, ha most nem vagy itt
C                          G
Soha ne gyere, ha most nem jössz
Am                                F
Soha ne szeress, ha most nem vagy itt   
               C
Csak a hold az égen
               E
Csak a nap ragyogjon
             Am
Simogasson a szél
    F          G       C
Simogasson ha arcomhoz ér
                  E
Csak a hold ragyogjon
              Am
Csak a nap az égen
       F    G
Nekem semmi más nem kell
</v>
      </c>
      <c r="G116" s="27" t="str">
        <f>IFERROR(__xludf.DUMMYFUNCTION("""COMPUTED_VALUE"""),":)")</f>
        <v>:)</v>
      </c>
      <c r="H116" s="22">
        <f t="shared" ref="H116:I116" si="116">LEN(D116)</f>
        <v>43</v>
      </c>
      <c r="I116" s="22">
        <f t="shared" si="116"/>
        <v>43</v>
      </c>
      <c r="J116" s="12">
        <f t="shared" si="3"/>
        <v>1</v>
      </c>
      <c r="K116" s="12" t="str">
        <f>VLOOKUP(F116,Data!$A$2:$C$12,3,false)</f>
        <v>#N/A</v>
      </c>
      <c r="L116" s="12" t="str">
        <f>IF(G116,Data!$G$4,Data!$G$5)</f>
        <v>#VALUE!</v>
      </c>
      <c r="M116" s="22" t="str">
        <f>VLOOKUP(F116,Data!$A$2:$E$12,4,false)</f>
        <v>#N/A</v>
      </c>
      <c r="N116" s="22" t="str">
        <f>VLOOKUP(F116,Data!$A$2:$E$12,5,false)</f>
        <v>#N/A</v>
      </c>
    </row>
    <row r="117" ht="15.75" hidden="1" customHeight="1">
      <c r="A117" s="27" t="str">
        <f>IFERROR(__xludf.DUMMYFUNCTION("""COMPUTED_VALUE"""),"T67")</f>
        <v>T67</v>
      </c>
      <c r="B117" s="27" t="str">
        <f>IFERROR(__xludf.DUMMYFUNCTION("""COMPUTED_VALUE"""),"Szeretni valakit valamiért ")</f>
        <v>Szeretni valakit valamiért </v>
      </c>
      <c r="C117" s="27"/>
      <c r="D117" s="28" t="str">
        <f>IFERROR(__xludf.DUMMYFUNCTION("""COMPUTED_VALUE"""),"https://www.youtube.com/watch?v=YukMpEFjoRA")</f>
        <v>https://www.youtube.com/watch?v=YukMpEFjoRA</v>
      </c>
      <c r="E117" s="28" t="str">
        <f>IFERROR(__xludf.DUMMYFUNCTION("""COMPUTED_VALUE"""),"https://www.youtube.com/watch?v=GuE1QigNAH0")</f>
        <v>https://www.youtube.com/watch?v=GuE1QigNAH0</v>
      </c>
      <c r="F117" s="27" t="str">
        <f>IFERROR(__xludf.DUMMYFUNCTION("""COMPUTED_VALUE"""),"G  D  Em  C  G  D  G  C
G                    D                Em
Hosszú az út, míg a kezem a kezedhez ér.
C                 G     D
Szeretni valakit valamiért.
G                  D                  Em
Ne tudja senki, ne értse senki, hogy miért.
C       "&amp;"          G     D
Szeretni valakit valamiért.
Ezer életen és ezer bajon át,
Szeretni valakit valamiért.
Akkor is, hogyha nem lehet, hogyha fáj,
Szeretni valakit valamiért.
        G             C
Fenn az ég s lent a föld,
      Am            D
Álmodun"&amp;"k s felébredünk.
       G          C
Minden út körbe fut,
       Am              D             G
Béke van, felejts el minden háborút!
G  Em  C  D  (x2)
Esik a hó és szemembe fúj a szél.
Szeretni valakit valamiért.
Ég a gyertya ég, el ne aludjék.
Szere"&amp;"tni valakit valamiért.
Ezer életen és ezer bajon át...
Fenn az ég s lent a föld...
Fenn az ég s lent a föld...
G  Em  C  D  (x2)
")</f>
        <v>G  D  Em  C  G  D  G  C
G                    D                Em
Hosszú az út, míg a kezem a kezedhez ér.
C                 G     D
Szeretni valakit valamiért.
G                  D                  Em
Ne tudja senki, ne értse senki, hogy miért.
C                 G     D
Szeretni valakit valamiért.
Ezer életen és ezer bajon át,
Szeretni valakit valamiért.
Akkor is, hogyha nem lehet, hogyha fáj,
Szeretni valakit valamiért.
        G             C
Fenn az ég s lent a föld,
      Am            D
Álmodunk s felébredünk.
       G          C
Minden út körbe fut,
       Am              D             G
Béke van, felejts el minden háborút!
G  Em  C  D  (x2)
Esik a hó és szemembe fúj a szél.
Szeretni valakit valamiért.
Ég a gyertya ég, el ne aludjék.
Szeretni valakit valamiért.
Ezer életen és ezer bajon át...
Fenn az ég s lent a föld...
Fenn az ég s lent a föld...
G  Em  C  D  (x2)
</v>
      </c>
      <c r="G117" s="27" t="str">
        <f>IFERROR(__xludf.DUMMYFUNCTION("""COMPUTED_VALUE"""),":)")</f>
        <v>:)</v>
      </c>
      <c r="H117" s="22">
        <f t="shared" ref="H117:I117" si="117">LEN(D117)</f>
        <v>43</v>
      </c>
      <c r="I117" s="22">
        <f t="shared" si="117"/>
        <v>43</v>
      </c>
      <c r="J117" s="12">
        <f t="shared" si="3"/>
        <v>1</v>
      </c>
      <c r="K117" s="12" t="str">
        <f>VLOOKUP(F117,Data!$A$2:$C$12,3,false)</f>
        <v>#N/A</v>
      </c>
      <c r="L117" s="12" t="str">
        <f>IF(G117,Data!$G$4,Data!$G$5)</f>
        <v>#VALUE!</v>
      </c>
      <c r="M117" s="22" t="str">
        <f>VLOOKUP(F117,Data!$A$2:$E$12,4,false)</f>
        <v>#N/A</v>
      </c>
      <c r="N117" s="22" t="str">
        <f>VLOOKUP(F117,Data!$A$2:$E$12,5,false)</f>
        <v>#N/A</v>
      </c>
    </row>
    <row r="118" ht="15.75" hidden="1" customHeight="1">
      <c r="A118" s="27" t="str">
        <f>IFERROR(__xludf.DUMMYFUNCTION("""COMPUTED_VALUE"""),"T68")</f>
        <v>T68</v>
      </c>
      <c r="B118" s="27" t="str">
        <f>IFERROR(__xludf.DUMMYFUNCTION("""COMPUTED_VALUE"""),"Vigyázz a madárra")</f>
        <v>Vigyázz a madárra</v>
      </c>
      <c r="C118" s="27"/>
      <c r="D118" s="28" t="str">
        <f>IFERROR(__xludf.DUMMYFUNCTION("""COMPUTED_VALUE"""),"https://www.youtube.com/watch?v=ulqbh-ovrLw")</f>
        <v>https://www.youtube.com/watch?v=ulqbh-ovrLw</v>
      </c>
      <c r="E118" s="28" t="str">
        <f>IFERROR(__xludf.DUMMYFUNCTION("""COMPUTED_VALUE"""),"https://www.youtube.com/watch?v=EnglA2gJK8U")</f>
        <v>https://www.youtube.com/watch?v=EnglA2gJK8U</v>
      </c>
      <c r="F118" s="27" t="str">
        <f>IFERROR(__xludf.DUMMYFUNCTION("""COMPUTED_VALUE"""),"D    Am     2x
D                           Am
Ember, a világ a két kezedtől sír,
D
Egyikkel a kerted ásod,
A
Másikkal a sírt.
A7                                             D
A másik, tudod, bőven várhat rád,
G             A       "&amp;"             Hm      E
Építsd a kerted hát tovább,
D               A                      G
S, közben a mindent jól vigyázd!
C
Vigyázz a madárra,
Ha kertedbe repül,
Am
Őrizd meg a csendet,
S el se menekül.
F                            "&amp;"  C
Bajban a világ, ha egyszer újra
Dm      G
messze száll.
C
Vigyázz a madárra, ha
Válladra repül,
Am
Amerre az élet, arra menekül.
F                              C
Bajban a világ, ha egyszer újra
Dm     G       A
messze száll.
"&amp;"
Ember, a világból csak
a sajátod érdekel,
a szükség határát, oh, ritkán hagytad el.
Azon túl szintén van világ,
Gondolhatod, ott gondolnak rád
S, értük a mindent jól vigyázd!
Vigyázz a madárra,
Ha kertedbe repül,
Őrizd meg a csendet,
S "&amp;"el se menekül.
Bajban a világ, ha egyszer újra
messze száll.
Vigyázz a madárra, ha
Válladra repül,
Amerre az élet, arra menekül.
Bajban a világ, ha egyszer újra
messze száll.
D
Vigyázz a madárra,
Ha kertedbe repül,
Hm
Őriz"&amp;"d meg a csendet,
S el se menekül.
G                              D
Bajban a világ, ha egyszer újra
Em      A
messze száll.
D
Vigyázz a madárra, ha
Válladra repül,
Hm
Amerre az élet, arra menekül.
G                              D
Bajb"&amp;"an a világ, ha egyszer újra
Em     A       D
messze száll.")</f>
        <v>D    Am     2x
D                           Am
Ember, a világ a két kezedtől sír,
D
Egyikkel a kerted ásod,
A
Másikkal a sírt.
A7                                             D
A másik, tudod, bőven várhat rád,
G             A                    Hm      E
Építsd a kerted hát tovább,
D               A                      G
S, közben a mindent jól vigyázd!
C
Vigyázz a madárra,
Ha kertedbe repül,
Am
Őrizd meg a csendet,
S el se menekül.
F                              C
Bajban a világ, ha egyszer újra
Dm      G
messze száll.
C
Vigyázz a madárra, ha
Válladra repül,
Am
Amerre az élet, arra menekül.
F                              C
Bajban a világ, ha egyszer újra
Dm     G       A
messze száll.
Ember, a világból csak
a sajátod érdekel,
a szükség határát, oh, ritkán hagytad el.
Azon túl szintén van világ,
Gondolhatod, ott gondolnak rád
S, értük a mindent jól vigyázd!
Vigyázz a madárra,
Ha kertedbe repül,
Őrizd meg a csendet,
S el se menekül.
Bajban a világ, ha egyszer újra
messze száll.
Vigyázz a madárra, ha
Válladra repül,
Amerre az élet, arra menekül.
Bajban a világ, ha egyszer újra
messze száll.
D
Vigyázz a madárra,
Ha kertedbe repül,
Hm
Őrizd meg a csendet,
S el se menekül.
G                              D
Bajban a világ, ha egyszer újra
Em      A
messze száll.
D
Vigyázz a madárra, ha
Válladra repül,
Hm
Amerre az élet, arra menekül.
G                              D
Bajban a világ, ha egyszer újra
Em     A       D
messze száll.</v>
      </c>
      <c r="G118" s="27" t="str">
        <f>IFERROR(__xludf.DUMMYFUNCTION("""COMPUTED_VALUE"""),":)")</f>
        <v>:)</v>
      </c>
      <c r="H118" s="22">
        <f t="shared" ref="H118:I118" si="118">LEN(D118)</f>
        <v>43</v>
      </c>
      <c r="I118" s="22">
        <f t="shared" si="118"/>
        <v>43</v>
      </c>
      <c r="J118" s="12">
        <f t="shared" si="3"/>
        <v>1</v>
      </c>
      <c r="K118" s="12" t="str">
        <f>VLOOKUP(F118,Data!$A$2:$C$12,3,false)</f>
        <v>#N/A</v>
      </c>
      <c r="L118" s="12" t="str">
        <f>IF(G118,Data!$G$4,Data!$G$5)</f>
        <v>#VALUE!</v>
      </c>
      <c r="M118" s="22" t="str">
        <f>VLOOKUP(F118,Data!$A$2:$E$12,4,false)</f>
        <v>#N/A</v>
      </c>
      <c r="N118" s="22" t="str">
        <f>VLOOKUP(F118,Data!$A$2:$E$12,5,false)</f>
        <v>#N/A</v>
      </c>
    </row>
    <row r="119" ht="15.75" hidden="1" customHeight="1">
      <c r="A119" s="27" t="str">
        <f>IFERROR(__xludf.DUMMYFUNCTION("""COMPUTED_VALUE"""),"T69")</f>
        <v>T69</v>
      </c>
      <c r="B119" s="27" t="str">
        <f>IFERROR(__xludf.DUMMYFUNCTION("""COMPUTED_VALUE"""),"16 tonna")</f>
        <v>16 tonna</v>
      </c>
      <c r="C119" s="27"/>
      <c r="D119" s="28" t="str">
        <f>IFERROR(__xludf.DUMMYFUNCTION("""COMPUTED_VALUE"""),"https://www.youtube.com/watch?v=5CtKr7Ou3gc")</f>
        <v>https://www.youtube.com/watch?v=5CtKr7Ou3gc</v>
      </c>
      <c r="E119" s="28" t="str">
        <f>IFERROR(__xludf.DUMMYFUNCTION("""COMPUTED_VALUE"""),"https://www.youtube.com/watch?v=rcK69m2FdPA")</f>
        <v>https://www.youtube.com/watch?v=rcK69m2FdPA</v>
      </c>
      <c r="F119" s="27" t="str">
        <f>IFERROR(__xludf.DUMMYFUNCTION("""COMPUTED_VALUE"""),"   Am                   F  -  E
Az ember sárból jön és sárba tér,
    Am                        F    -   E
A szegény ember nem más, csak izom és vér
     Am               Dm
Csak izom és vér és csontos kéz,
   F            E  -  Am
És erős hát és d"&amp;"urva ész.
Tizenhat tonnát raksz és mennyi a bér,
Egy nappal vénebb vagy a hiteledért,
Szent Péter engem ne hívj, én nem mehetek
A lelkem a vállalatot illeti meg.
Hogy megszülettem, nem volt még napsugár,
De csákányt a kézbe, és a bánya vár.
Tiz"&amp;"enhat tonnát raktam, akár a gép,
S a zord főnök így szólt: elég szép.
Tizenhat tonnát raksz...
Hogy megszülettem eső hullt a telepeken,
És ""küszködj"" és ""melózz"" lett a becenevem.
Mint kölykét az oroszlán, nevelt a sors,
S az asszony hallgat"&amp;" mert a kezem gyors.
Tizenhat tonnát raksz...
Aki jőni lát, jobb ha félre lép,
Volt, ki nem tünt el, s már a csontja sem ép.
Az egyik öklöm vas, a másik acél,
Ha nem talál el jobbról, akkor balról ér.
Tizenhat tonnát raksz...
")</f>
        <v>   Am                   F  -  E
Az ember sárból jön és sárba tér,
    Am                        F    -   E
A szegény ember nem más, csak izom és vér
     Am               Dm
Csak izom és vér és csontos kéz,
   F            E  -  Am
És erős hát és durva ész.
Tizenhat tonnát raksz és mennyi a bér,
Egy nappal vénebb vagy a hiteledért,
Szent Péter engem ne hívj, én nem mehetek
A lelkem a vállalatot illeti meg.
Hogy megszülettem, nem volt még napsugár,
De csákányt a kézbe, és a bánya vár.
Tizenhat tonnát raktam, akár a gép,
S a zord főnök így szólt: elég szép.
Tizenhat tonnát raksz...
Hogy megszülettem eső hullt a telepeken,
És "küszködj" és "melózz" lett a becenevem.
Mint kölykét az oroszlán, nevelt a sors,
S az asszony hallgat mert a kezem gyors.
Tizenhat tonnát raksz...
Aki jőni lát, jobb ha félre lép,
Volt, ki nem tünt el, s már a csontja sem ép.
Az egyik öklöm vas, a másik acél,
Ha nem talál el jobbról, akkor balról ér.
Tizenhat tonnát raksz...
</v>
      </c>
      <c r="G119" s="27" t="str">
        <f>IFERROR(__xludf.DUMMYFUNCTION("""COMPUTED_VALUE"""),":)")</f>
        <v>:)</v>
      </c>
      <c r="H119" s="22">
        <f t="shared" ref="H119:I119" si="119">LEN(D119)</f>
        <v>43</v>
      </c>
      <c r="I119" s="22">
        <f t="shared" si="119"/>
        <v>43</v>
      </c>
      <c r="J119" s="12">
        <f t="shared" si="3"/>
        <v>1</v>
      </c>
      <c r="K119" s="12" t="str">
        <f>VLOOKUP(F119,Data!$A$2:$C$12,3,false)</f>
        <v>#N/A</v>
      </c>
      <c r="L119" s="12" t="str">
        <f>IF(G119,Data!$G$4,Data!$G$5)</f>
        <v>#VALUE!</v>
      </c>
      <c r="M119" s="22" t="str">
        <f>VLOOKUP(F119,Data!$A$2:$E$12,4,false)</f>
        <v>#N/A</v>
      </c>
      <c r="N119" s="22" t="str">
        <f>VLOOKUP(F119,Data!$A$2:$E$12,5,false)</f>
        <v>#N/A</v>
      </c>
    </row>
    <row r="120" ht="15.75" hidden="1" customHeight="1">
      <c r="A120" s="27" t="str">
        <f>IFERROR(__xludf.DUMMYFUNCTION("""COMPUTED_VALUE"""),"T70")</f>
        <v>T70</v>
      </c>
      <c r="B120" s="27" t="str">
        <f>IFERROR(__xludf.DUMMYFUNCTION("""COMPUTED_VALUE"""),"Ohio")</f>
        <v>Ohio</v>
      </c>
      <c r="C120" s="27"/>
      <c r="D120" s="28" t="str">
        <f>IFERROR(__xludf.DUMMYFUNCTION("""COMPUTED_VALUE"""),"https://www.youtube.com/watch?v=_fqz5Cb163k")</f>
        <v>https://www.youtube.com/watch?v=_fqz5Cb163k</v>
      </c>
      <c r="E120" s="28" t="str">
        <f>IFERROR(__xludf.DUMMYFUNCTION("""COMPUTED_VALUE"""),"https://www.youtube.com/watch?v=6WfaTjj3T4Q")</f>
        <v>https://www.youtube.com/watch?v=6WfaTjj3T4Q</v>
      </c>
      <c r="F120" s="27" t="str">
        <f>IFERROR(__xludf.DUMMYFUNCTION("""COMPUTED_VALUE"""),"D                  A
Megkértem őt, szép kedvesen
       A7              D
Jöjjön velem, sétáljon velem
           D7               G
Vár ránk a part, hív a nagy folyó
Gm        D    A7        D
Csobban a víz, hív az Ohio
D                  A
"&amp;"Megmondtam én, enyém leszel
       A7              D
És többé már senki nem ölel
           D7               G
Vár ránk a part, hív a nagy folyó
Gm        D    A7        D
Csobban a víz, hív az Ohio
D                  A
Ott a parton átöleltem
"&amp;"
       A7              D
S a késemet nekiszegeztem
           D7               G
Felkiáltott, kérlek, ne ölj meg
Gm        D    A7        D
A halálba ne küldj engemet
D                  A
Éjfél után mentem haza
       A7              D
Jaj, "&amp;"mit tettem, ó, én ostoba
           D7               G
Megöltem őt, akit szerettem
Gm        D    A7        D
Mert nem kellett, ó, a szerelmem")</f>
        <v>D                  A
Megkértem őt, szép kedvesen
       A7              D
Jöjjön velem, sétáljon velem
           D7               G
Vár ránk a part, hív a nagy folyó
Gm        D    A7        D
Csobban a víz, hív az Ohio
D                  A
Megmondtam én, enyém leszel
       A7              D
És többé már senki nem ölel
           D7               G
Vár ránk a part, hív a nagy folyó
Gm        D    A7        D
Csobban a víz, hív az Ohio
D                  A
Ott a parton átöleltem
       A7              D
S a késemet nekiszegeztem
           D7               G
Felkiáltott, kérlek, ne ölj meg
Gm        D    A7        D
A halálba ne küldj engemet
D                  A
Éjfél után mentem haza
       A7              D
Jaj, mit tettem, ó, én ostoba
           D7               G
Megöltem őt, akit szerettem
Gm        D    A7        D
Mert nem kellett, ó, a szerelmem</v>
      </c>
      <c r="G120" s="27" t="str">
        <f>IFERROR(__xludf.DUMMYFUNCTION("""COMPUTED_VALUE"""),":)")</f>
        <v>:)</v>
      </c>
      <c r="H120" s="22">
        <f t="shared" ref="H120:I120" si="120">LEN(D120)</f>
        <v>43</v>
      </c>
      <c r="I120" s="22">
        <f t="shared" si="120"/>
        <v>43</v>
      </c>
      <c r="J120" s="12">
        <f t="shared" si="3"/>
        <v>1</v>
      </c>
      <c r="K120" s="12" t="str">
        <f>VLOOKUP(F120,Data!$A$2:$C$12,3,false)</f>
        <v>#N/A</v>
      </c>
      <c r="L120" s="12" t="str">
        <f>IF(G120,Data!$G$4,Data!$G$5)</f>
        <v>#VALUE!</v>
      </c>
      <c r="M120" s="22" t="str">
        <f>VLOOKUP(F120,Data!$A$2:$E$12,4,false)</f>
        <v>#N/A</v>
      </c>
      <c r="N120" s="22" t="str">
        <f>VLOOKUP(F120,Data!$A$2:$E$12,5,false)</f>
        <v>#N/A</v>
      </c>
    </row>
    <row r="121" ht="15.75" hidden="1" customHeight="1">
      <c r="A121" s="27" t="str">
        <f>IFERROR(__xludf.DUMMYFUNCTION("""COMPUTED_VALUE"""),"T71")</f>
        <v>T71</v>
      </c>
      <c r="B121" s="27" t="str">
        <f>IFERROR(__xludf.DUMMYFUNCTION("""COMPUTED_VALUE"""),"Bájoló")</f>
        <v>Bájoló</v>
      </c>
      <c r="C121" s="27"/>
      <c r="D121" s="28" t="str">
        <f>IFERROR(__xludf.DUMMYFUNCTION("""COMPUTED_VALUE"""),"https://www.youtube.com/watch?v=PcPmokVbz3A")</f>
        <v>https://www.youtube.com/watch?v=PcPmokVbz3A</v>
      </c>
      <c r="E121" s="28" t="str">
        <f>IFERROR(__xludf.DUMMYFUNCTION("""COMPUTED_VALUE"""),"https://www.youtube.com/watch?v=PcPmokVbz3A")</f>
        <v>https://www.youtube.com/watch?v=PcPmokVbz3A</v>
      </c>
      <c r="F121" s="27" t="str">
        <f>IFERROR(__xludf.DUMMYFUNCTION("""COMPUTED_VALUE"""),"           C             G
Rebbenő szemmel ülök a fényben,
         Dm          Am
Rózsafa ugrik át a sövényen,
           C             G
Ugrik a fény is, gyűlik a felleg,
         Dm              Am
Surran a villám, s már feleselget.
          C"&amp;"             G
S már feleselget, fenn a magasban,
         Dm            Am
Fenn a magasban dörgedelem vad,
        C             G
Dörgedelem vad, dörgedelemmel,
         Dm              Am
Dörgedelemmel, s kékje lehervad.
         C             "&amp;"G
S kékje lehervad, lenn a tavaknak,
          Dm               Am
Lenn a tavaknak, s tükre megárad.
          C             G
S tükre megárad, jöjj be a házba,
         Dm                Am
Jöjj be a házba, vesd le ruhádat.
          C           "&amp;"  G
Vesd le ruhádat, már esik is kinn,
          Dm                Am
Már esik is kinn, már esik is kinn.
         C             G
Vesd le az inged, mossa az eső,
         Dm         Am
Mossa az eső össze szívünket.
")</f>
        <v>           C             G
Rebbenő szemmel ülök a fényben,
         Dm          Am
Rózsafa ugrik át a sövényen,
           C             G
Ugrik a fény is, gyűlik a felleg,
         Dm              Am
Surran a villám, s már feleselget.
          C             G
S már feleselget, fenn a magasban,
         Dm            Am
Fenn a magasban dörgedelem vad,
        C             G
Dörgedelem vad, dörgedelemmel,
         Dm              Am
Dörgedelemmel, s kékje lehervad.
         C             G
S kékje lehervad, lenn a tavaknak,
          Dm               Am
Lenn a tavaknak, s tükre megárad.
          C             G
S tükre megárad, jöjj be a házba,
         Dm                Am
Jöjj be a házba, vesd le ruhádat.
          C             G
Vesd le ruhádat, már esik is kinn,
          Dm                Am
Már esik is kinn, már esik is kinn.
         C             G
Vesd le az inged, mossa az eső,
         Dm         Am
Mossa az eső össze szívünket.
</v>
      </c>
      <c r="G121" s="27" t="str">
        <f>IFERROR(__xludf.DUMMYFUNCTION("""COMPUTED_VALUE"""),":)")</f>
        <v>:)</v>
      </c>
      <c r="H121" s="22">
        <f t="shared" ref="H121:I121" si="121">LEN(D121)</f>
        <v>43</v>
      </c>
      <c r="I121" s="22">
        <f t="shared" si="121"/>
        <v>43</v>
      </c>
      <c r="J121" s="12">
        <f t="shared" si="3"/>
        <v>1</v>
      </c>
      <c r="K121" s="12" t="str">
        <f>VLOOKUP(F121,Data!$A$2:$C$12,3,false)</f>
        <v>#N/A</v>
      </c>
      <c r="L121" s="12" t="str">
        <f>IF(G121,Data!$G$4,Data!$G$5)</f>
        <v>#VALUE!</v>
      </c>
      <c r="M121" s="22" t="str">
        <f>VLOOKUP(F121,Data!$A$2:$E$12,4,false)</f>
        <v>#N/A</v>
      </c>
      <c r="N121" s="22" t="str">
        <f>VLOOKUP(F121,Data!$A$2:$E$12,5,false)</f>
        <v>#N/A</v>
      </c>
    </row>
    <row r="122" ht="15.75" hidden="1" customHeight="1">
      <c r="A122" s="27" t="str">
        <f>IFERROR(__xludf.DUMMYFUNCTION("""COMPUTED_VALUE"""),"T72")</f>
        <v>T72</v>
      </c>
      <c r="B122" s="27" t="str">
        <f>IFERROR(__xludf.DUMMYFUNCTION("""COMPUTED_VALUE"""),"Egyszerű dal")</f>
        <v>Egyszerű dal</v>
      </c>
      <c r="C122" s="27"/>
      <c r="D122" s="28" t="str">
        <f>IFERROR(__xludf.DUMMYFUNCTION("""COMPUTED_VALUE"""),"https://www.youtube.com/watch?v=OS07TNrrwjU")</f>
        <v>https://www.youtube.com/watch?v=OS07TNrrwjU</v>
      </c>
      <c r="E122" s="28" t="str">
        <f>IFERROR(__xludf.DUMMYFUNCTION("""COMPUTED_VALUE"""),"https://www.youtube.com/watch?v=OS07TNrrwjU")</f>
        <v>https://www.youtube.com/watch?v=OS07TNrrwjU</v>
      </c>
      <c r="F122" s="27" t="str">
        <f>IFERROR(__xludf.DUMMYFUNCTION("""COMPUTED_VALUE"""),"   Em  -  G        D  -  G
Néha úgy hiányzik a marihuána
        Em -  G       D  -  G
Mint a hercegnőnek a Don Juan
      Em  -  G       D  -   G
Ha az erkélyről, a szemébe néz
 Em - G        D   -   G
Vonzza, mint méhet a méz
Meg az a srác, akit már t"&amp;"e is láttál
És tudtam jól, utálja magát
De mégsem hittem volna, hogy a végén
Előveszi a pisztolyát
            C                  D
Ez csak egy egyszerű dal, semmit nem akar
     Em    -    G   D - G
Néha ilyen is kell
            C                  D
E"&amp;"z csak egy egyszerű dal, semmit nem akar
   Em            D             C  \
De ennél többet nem árulhatok el
Valami szomorú dallam hangja halkan
Kísértenek éjszakákon át
Velem vannak és együtt
Dúdolgatjuk a halál dalát
Hogy ez a szerelem nekem nem a "&amp;"május
Én örülök, ha valahogy túlélem
A szerelem csak egy rohadt mágus
Ha elkapom úgyis kiherélem
Ez csak egy egyszerű dal...
")</f>
        <v>   Em  -  G        D  -  G
Néha úgy hiányzik a marihuána
        Em -  G       D  -  G
Mint a hercegnőnek a Don Juan
      Em  -  G       D  -   G
Ha az erkélyről, a szemébe néz
 Em - G        D   -   G
Vonzza, mint méhet a méz
Meg az a srác, akit már te is láttál
És tudtam jól, utálja magát
De mégsem hittem volna, hogy a végén
Előveszi a pisztolyát
            C                  D
Ez csak egy egyszerű dal, semmit nem akar
     Em    -    G   D - G
Néha ilyen is kell
            C                  D
Ez csak egy egyszerű dal, semmit nem akar
   Em            D             C  \
De ennél többet nem árulhatok el
Valami szomorú dallam hangja halkan
Kísértenek éjszakákon át
Velem vannak és együtt
Dúdolgatjuk a halál dalát
Hogy ez a szerelem nekem nem a május
Én örülök, ha valahogy túlélem
A szerelem csak egy rohadt mágus
Ha elkapom úgyis kiherélem
Ez csak egy egyszerű dal...
</v>
      </c>
      <c r="G122" s="27" t="str">
        <f>IFERROR(__xludf.DUMMYFUNCTION("""COMPUTED_VALUE"""),":)")</f>
        <v>:)</v>
      </c>
      <c r="H122" s="22">
        <f t="shared" ref="H122:I122" si="122">LEN(D122)</f>
        <v>43</v>
      </c>
      <c r="I122" s="22">
        <f t="shared" si="122"/>
        <v>43</v>
      </c>
      <c r="J122" s="12">
        <f t="shared" si="3"/>
        <v>1</v>
      </c>
      <c r="K122" s="12" t="str">
        <f>VLOOKUP(F122,Data!$A$2:$C$12,3,false)</f>
        <v>#N/A</v>
      </c>
      <c r="L122" s="12" t="str">
        <f>IF(G122,Data!$G$4,Data!$G$5)</f>
        <v>#VALUE!</v>
      </c>
      <c r="M122" s="22" t="str">
        <f>VLOOKUP(F122,Data!$A$2:$E$12,4,false)</f>
        <v>#N/A</v>
      </c>
      <c r="N122" s="22" t="str">
        <f>VLOOKUP(F122,Data!$A$2:$E$12,5,false)</f>
        <v>#N/A</v>
      </c>
    </row>
    <row r="123" ht="15.75" hidden="1" customHeight="1">
      <c r="A123" s="27" t="str">
        <f>IFERROR(__xludf.DUMMYFUNCTION("""COMPUTED_VALUE"""),"T73")</f>
        <v>T73</v>
      </c>
      <c r="B123" s="27" t="str">
        <f>IFERROR(__xludf.DUMMYFUNCTION("""COMPUTED_VALUE"""),"Mennyország Tourist")</f>
        <v>Mennyország Tourist</v>
      </c>
      <c r="C123" s="27" t="str">
        <f>IFERROR(__xludf.DUMMYFUNCTION("""COMPUTED_VALUE"""),"(1/2)")</f>
        <v>(1/2)</v>
      </c>
      <c r="D123" s="28" t="str">
        <f>IFERROR(__xludf.DUMMYFUNCTION("""COMPUTED_VALUE"""),"https://www.youtube.com/watch?v=BJceRTvD9Fo")</f>
        <v>https://www.youtube.com/watch?v=BJceRTvD9Fo</v>
      </c>
      <c r="E123" s="28" t="str">
        <f>IFERROR(__xludf.DUMMYFUNCTION("""COMPUTED_VALUE"""),"https://www.youtube.com/watch?v=BJceRTvD9Fo")</f>
        <v>https://www.youtube.com/watch?v=BJceRTvD9Fo</v>
      </c>
      <c r="F123" s="27" t="str">
        <f>IFERROR(__xludf.DUMMYFUNCTION("""COMPUTED_VALUE"""),"Am
Ülj le mellém
C
Valamit mondok
G
Szomjas vagy látom
Egy üveg bort kibontok, figyelj...
 Am
Lehet, hogy nem vagy gyenge
        C
De ha a szívedbe szalad a penge
      Am
Attól nem érzed magad jobban
     C
Ha a kocsidban bomba robban
Tudom én, e"&amp;"rős vagy, persze
De ha a fejedben ott van a fejsze
Vagy a fegyver csövébe nézel
Ott már semmire nem mégy pénzzel
És hiába vagy gazdag
Ha az égiek leszavaznak
A kocka el van vetve
Te meg a föld alá temetve
Ott már hiába van ügyvéd
Aki a törvényektől "&amp;"megvéd
Itt senki se golyóálló
És ha szakad a védőháló
   F
A halálugrás végén
   G
A túlvilági TV-n
     Am              F
Majd rólad szólnak a hírek
C                G
Veled van tele a sajtó
      Am            F
Aki a pokolra kíván jutni
      C  "&amp;"             G
Annak balra a második ajtó
        Am               F
De ha a Szent-Péter-szigetekre
    C                 G
Már be van fizetve az útja
        F               F
Önnek a Mennyország Tourist
          G           G
A legjobb szolgáltatást ny"&amp;"újtja
Am Am Am Am")</f>
        <v>Am
Ülj le mellém
C
Valamit mondok
G
Szomjas vagy látom
Egy üveg bort kibontok, figyelj...
 Am
Lehet, hogy nem vagy gyenge
        C
De ha a szívedbe szalad a penge
      Am
Attól nem érzed magad jobban
     C
Ha a kocsidban bomba robban
Tudom én, erős vagy, persze
De ha a fejedben ott van a fejsze
Vagy a fegyver csövébe nézel
Ott már semmire nem mégy pénzzel
És hiába vagy gazdag
Ha az égiek leszavaznak
A kocka el van vetve
Te meg a föld alá temetve
Ott már hiába van ügyvéd
Aki a törvényektől megvéd
Itt senki se golyóálló
És ha szakad a védőháló
   F
A halálugrás végén
   G
A túlvilági TV-n
     Am              F
Majd rólad szólnak a hírek
C                G
Veled van tele a sajtó
      Am            F
Aki a pokolra kíván jutni
      C               G
Annak balra a második ajtó
        Am               F
De ha a Szent-Péter-szigetekre
    C                 G
Már be van fizetve az útja
        F               F
Önnek a Mennyország Tourist
          G           G
A legjobb szolgáltatást nyújtja
Am Am Am Am</v>
      </c>
      <c r="G123" s="27" t="str">
        <f>IFERROR(__xludf.DUMMYFUNCTION("""COMPUTED_VALUE"""),":)")</f>
        <v>:)</v>
      </c>
      <c r="H123" s="22">
        <f t="shared" ref="H123:I123" si="123">LEN(D123)</f>
        <v>43</v>
      </c>
      <c r="I123" s="22">
        <f t="shared" si="123"/>
        <v>43</v>
      </c>
      <c r="J123" s="12">
        <f t="shared" si="3"/>
        <v>1</v>
      </c>
      <c r="K123" s="12" t="str">
        <f>VLOOKUP(F123,Data!$A$2:$C$12,3,false)</f>
        <v>#N/A</v>
      </c>
      <c r="L123" s="12" t="str">
        <f>IF(G123,Data!$G$4,Data!$G$5)</f>
        <v>#VALUE!</v>
      </c>
      <c r="M123" s="22" t="str">
        <f>VLOOKUP(F123,Data!$A$2:$E$12,4,false)</f>
        <v>#N/A</v>
      </c>
      <c r="N123" s="22" t="str">
        <f>VLOOKUP(F123,Data!$A$2:$E$12,5,false)</f>
        <v>#N/A</v>
      </c>
    </row>
    <row r="124" ht="15.75" hidden="1" customHeight="1">
      <c r="A124" s="27" t="str">
        <f>IFERROR(__xludf.DUMMYFUNCTION("""COMPUTED_VALUE"""),"T73")</f>
        <v>T73</v>
      </c>
      <c r="B124" s="27" t="str">
        <f>IFERROR(__xludf.DUMMYFUNCTION("""COMPUTED_VALUE"""),"Mennyország Tourist")</f>
        <v>Mennyország Tourist</v>
      </c>
      <c r="C124" s="27" t="str">
        <f>IFERROR(__xludf.DUMMYFUNCTION("""COMPUTED_VALUE"""),"(2/2)")</f>
        <v>(2/2)</v>
      </c>
      <c r="D124" s="28" t="str">
        <f>IFERROR(__xludf.DUMMYFUNCTION("""COMPUTED_VALUE"""),"https://www.youtube.com/watch?v=BJceRTvD9Fo")</f>
        <v>https://www.youtube.com/watch?v=BJceRTvD9Fo</v>
      </c>
      <c r="E124" s="28" t="str">
        <f>IFERROR(__xludf.DUMMYFUNCTION("""COMPUTED_VALUE"""),"https://www.youtube.com/watch?v=BJceRTvD9Fo")</f>
        <v>https://www.youtube.com/watch?v=BJceRTvD9Fo</v>
      </c>
      <c r="F124" s="27" t="str">
        <f>IFERROR(__xludf.DUMMYFUNCTION("""COMPUTED_VALUE"""),"   Am
És lehet, hogy nem vagy gyáva
     C
És a végén te maradsz állva
   Am
De mire jó úgy ez az élet
       C
Hogyha futnod kell, amíg éled
És hiába vagy bátor
Mint egy római gladiátor
Aki keményebb mint a szikla
Mégis lehet, hogy elég egy szikra
  F
"&amp;"A gyújtózsinór végén
     G
És a túlvilági TV-n
     Am              F
Majd rólad szólnak a hírek
C                G
Veled van tele a sajtó
Aki a pokolra kíván jutni
Annak balra a második ajtó
De ha a Szent-Péter-szigetekre
Már be van fizetve az útja
Ö"&amp;"nnek a Mennyország Tourist
A legjobb szolgáltatást nyújtja
Am                   C
Mi Atyánk, ki vagy a Mennyekbe'
            F            G
Mondd csak, melyik ajtón menjek be
Mi Atyánk, ki vagy a Mennyekbe'
Mondd csak, melyik ajtón menjek be
Mi Atyán"&amp;"k, ki vagy a Mennyekbe'
Mondd csak, én melyik ajtón menjek be
Mi Atyánk, ki vagy a Mennyekbe'
Mondd csak...
 Am            F
Az emberek meg néznek
 C              G
Hogy az Isten a pénz lett
Sorban nyílnak a bankok
És az jelenti a rangod
Hogy mennyire"&amp;" állat az autód
Mekkora mellű a nőd
        F            F
És hogy meddig bírod feltekerni
G
A kocsiban a hangerőt
G
A kocsiban a hangerőt
Am  F  C  G  (x3)
F  F  G  G
Majd rólad szólnak a hírek
Veled van tele a sajtó
Aki a pokolra kíván jutni
A"&amp;"nnak balra a második ajtó
De ha a Szent-Péter-szigetekre
Már be van fizetve az útja
Önnek a Mennyország Tourist
A legjobb szolgáltatást nyújtja
Am                   C
Mi Atyánk, ki vagy a Mennyekbe'
            F            G
Mondd csak, melyik ajtón me"&amp;"njek be
Mi Atyánk, ki vagy a Mennyekbe'
Mondd csak, melyik ajtón menjek be
Mi Atyánk, ki vagy a Mennyekbe'
Mondd csak, melyik ajtón menjek be
Mi Atyánk, ki vagy a Mennyekbe'
Mondd csak, melyik ajtón menjek beeeee
Am  F  C              G
        Mely"&amp;"ik ajtón menjek be
Am  F  C              G
        Melyik ajtón menjek be
Am  F  C              G
        Melyik ajtón menjek be
Am  F  C              G
Am
Ülj le mellém
C               Am
Valamit mondok")</f>
        <v>   Am
És lehet, hogy nem vagy gyáva
     C
És a végén te maradsz állva
   Am
De mire jó úgy ez az élet
       C
Hogyha futnod kell, amíg éled
És hiába vagy bátor
Mint egy római gladiátor
Aki keményebb mint a szikla
Mégis lehet, hogy elég egy szikra
  F
A gyújtózsinór végén
     G
És a túlvilági TV-n
     Am              F
Majd rólad szólnak a hírek
C                G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én melyik ajtón menjek be
Mi Atyánk, ki vagy a Mennyekbe'
Mondd csak...
 Am            F
Az emberek meg néznek
 C              G
Hogy az Isten a pénz lett
Sorban nyílnak a bankok
És az jelenti a rangod
Hogy mennyire állat az autód
Mekkora mellű a nőd
        F            F
És hogy meddig bírod feltekerni
G
A kocsiban a hangerőt
G
A kocsiban a hangerőt
Am  F  C  G  (x3)
F  F  G  G
Majd rólad szólnak a hírek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melyik ajtón menjek be
Mi Atyánk, ki vagy a Mennyekbe'
Mondd csak, melyik ajtón menjek beeeee
Am  F  C              G
        Melyik ajtón menjek be
Am  F  C              G
        Melyik ajtón menjek be
Am  F  C              G
        Melyik ajtón menjek be
Am  F  C              G
Am
Ülj le mellém
C               Am
Valamit mondok</v>
      </c>
      <c r="G124" s="27" t="str">
        <f>IFERROR(__xludf.DUMMYFUNCTION("""COMPUTED_VALUE"""),":)")</f>
        <v>:)</v>
      </c>
      <c r="H124" s="22">
        <f t="shared" ref="H124:I124" si="124">LEN(D124)</f>
        <v>43</v>
      </c>
      <c r="I124" s="22">
        <f t="shared" si="124"/>
        <v>43</v>
      </c>
      <c r="J124" s="12">
        <f t="shared" si="3"/>
        <v>1</v>
      </c>
      <c r="K124" s="12" t="str">
        <f>VLOOKUP(F124,Data!$A$2:$C$12,3,false)</f>
        <v>#N/A</v>
      </c>
      <c r="L124" s="12" t="str">
        <f>IF(G124,Data!$G$4,Data!$G$5)</f>
        <v>#VALUE!</v>
      </c>
      <c r="M124" s="22" t="str">
        <f>VLOOKUP(F124,Data!$A$2:$E$12,4,false)</f>
        <v>#N/A</v>
      </c>
      <c r="N124" s="22" t="str">
        <f>VLOOKUP(F124,Data!$A$2:$E$12,5,false)</f>
        <v>#N/A</v>
      </c>
    </row>
    <row r="125" ht="15.75" hidden="1" customHeight="1">
      <c r="A125" s="27" t="str">
        <f>IFERROR(__xludf.DUMMYFUNCTION("""COMPUTED_VALUE"""),"T74")</f>
        <v>T74</v>
      </c>
      <c r="B125" s="27" t="str">
        <f>IFERROR(__xludf.DUMMYFUNCTION("""COMPUTED_VALUE"""),"Örökké tart")</f>
        <v>Örökké tart</v>
      </c>
      <c r="C125" s="27" t="str">
        <f>IFERROR(__xludf.DUMMYFUNCTION("""COMPUTED_VALUE"""),"(1/2)")</f>
        <v>(1/2)</v>
      </c>
      <c r="D125" s="28" t="str">
        <f>IFERROR(__xludf.DUMMYFUNCTION("""COMPUTED_VALUE"""),"https://www.youtube.com/watch?v=gDevCxVY_wA")</f>
        <v>https://www.youtube.com/watch?v=gDevCxVY_wA</v>
      </c>
      <c r="E125" s="28" t="str">
        <f>IFERROR(__xludf.DUMMYFUNCTION("""COMPUTED_VALUE"""),"https://www.youtube.com/watch?v=gDevCxVY_wA")</f>
        <v>https://www.youtube.com/watch?v=gDevCxVY_wA</v>
      </c>
      <c r="F125" s="27" t="str">
        <f>IFERROR(__xludf.DUMMYFUNCTION("""COMPUTED_VALUE"""),"E  A  E  A
       E                                     A
Gyere, mondd el, mi a baj, bébi, én figyelek rád
        E                                     A
Előttem ne legyen titkod, én nem vagyok az apád
E                                 A
Látom, van val"&amp;"ami, ami a szívedet nyomja
         D                           E
Tudom az élet súlya, tudom a világ gondja
       E                            A
Gyere, ne félj tõlem én nem verlek át
   E                             A
Ha belekezdtél, hát folytasd tov"&amp;"ább
          E                                  A
Ha akarod suttoghatsz, nekem az is elég hogy halljam,
           D                          E
és én majd ott leszek és segítek, ha baj van
   C                                   G
Ha nem hiszed el, ho"&amp;"gy az életed ajándék
C                                 G
Nézd meg jobban, hogy élnek anyádék
   C
Ha nem hiszed el, hogy az élet
G
Tényleg örökké tart
D
Hiába úszol, belefulladsz
      D
Pedig ott van a másik part")</f>
        <v>E  A  E  A
       E                                     A
Gyere, mondd el, mi a baj, bébi, én figyelek rád
        E                                     A
Előttem ne legyen titkod, én nem vagyok az apád
E                                 A
Látom, van valami, ami a szívedet nyomja
         D                           E
Tudom az élet súlya, tudom a világ gondja
       E                            A
Gyere, ne félj tõlem én nem verlek át
   E                             A
Ha belekezdtél, hát folytasd tovább
          E                                  A
Ha akarod suttoghatsz, nekem az is elég hogy halljam,
           D                          E
és én majd ott leszek és segítek, ha baj van
   C                                   G
Ha nem hiszed el, hogy az életed ajándék
C                                 G
Nézd meg jobban, hogy élnek anyádék
   C
Ha nem hiszed el, hogy az élet
G
Tényleg örökké tart
D
Hiába úszol, belefulladsz
      D
Pedig ott van a másik part</v>
      </c>
      <c r="G125" s="27" t="str">
        <f>IFERROR(__xludf.DUMMYFUNCTION("""COMPUTED_VALUE"""),":)")</f>
        <v>:)</v>
      </c>
      <c r="H125" s="22">
        <f t="shared" ref="H125:I125" si="125">LEN(D125)</f>
        <v>43</v>
      </c>
      <c r="I125" s="22">
        <f t="shared" si="125"/>
        <v>43</v>
      </c>
      <c r="J125" s="12">
        <f t="shared" si="3"/>
        <v>1</v>
      </c>
      <c r="K125" s="12" t="str">
        <f>VLOOKUP(F125,Data!$A$2:$C$12,3,false)</f>
        <v>#N/A</v>
      </c>
      <c r="L125" s="12" t="str">
        <f>IF(G125,Data!$G$4,Data!$G$5)</f>
        <v>#VALUE!</v>
      </c>
      <c r="M125" s="22" t="str">
        <f>VLOOKUP(F125,Data!$A$2:$E$12,4,false)</f>
        <v>#N/A</v>
      </c>
      <c r="N125" s="22" t="str">
        <f>VLOOKUP(F125,Data!$A$2:$E$12,5,false)</f>
        <v>#N/A</v>
      </c>
    </row>
    <row r="126" ht="15.75" customHeight="1">
      <c r="A126" s="27" t="str">
        <f>IFERROR(__xludf.DUMMYFUNCTION("""COMPUTED_VALUE"""),"T74")</f>
        <v>T74</v>
      </c>
      <c r="B126" s="27" t="str">
        <f>IFERROR(__xludf.DUMMYFUNCTION("""COMPUTED_VALUE"""),"Örökké tart")</f>
        <v>Örökké tart</v>
      </c>
      <c r="C126" s="27" t="str">
        <f>IFERROR(__xludf.DUMMYFUNCTION("""COMPUTED_VALUE"""),"(2/2)")</f>
        <v>(2/2)</v>
      </c>
      <c r="D126" s="28" t="str">
        <f>IFERROR(__xludf.DUMMYFUNCTION("""COMPUTED_VALUE"""),"https://www.youtube.com/watch?v=gDevCxVY_wA")</f>
        <v>https://www.youtube.com/watch?v=gDevCxVY_wA</v>
      </c>
      <c r="E126" s="28" t="str">
        <f>IFERROR(__xludf.DUMMYFUNCTION("""COMPUTED_VALUE"""),"https://www.youtube.com/watch?v=gDevCxVY_wA")</f>
        <v>https://www.youtube.com/watch?v=gDevCxVY_wA</v>
      </c>
      <c r="F126" s="27" t="str">
        <f>IFERROR(__xludf.DUMMYFUNCTION("""COMPUTED_VALUE"""),"E                   A
Na jól van, borítsunk fátylat a múltra
         E                          A
A dolgok jönnek, aztán mennek hirtelen
         E                         A
És néha elvisznek magukkal arra az útra
        D                            E
A"&amp;"hol az érzelmek laknak, nem az értelem
       E                                 A
Gyere, ne félj tőlem, én jól tudom, mi bánt
     E                           A
Néha mindenki elkövet néhány hibát
      E                          A
De ha magadba nézel "&amp;"és azt látod,  hogy a szíved tiszta
      D
Akkor jó az út, amin jársz és többé
E
 Ne is fordulj vissza
   C                                   G
Ha nem hiszed el, hogy az életed ajándék
C                                 G
Nézd meg jobban, hogy élnek a"&amp;"nyádék
   C
Ha nem hiszed el, hogy az élet
G
Tényleg örökké tart
D
Hiába úszol, belefulladsz
      D
Pedig ott van a másik part
                             G
Ha nem hiszed el, hogy az életed ajándék
C                                 G
Nézd meg jobban"&amp;", hogy élnek anyádék
   C
Ha nem hiszed el, hogy az élet
G
Tényleg örökké tart
D
Hiába úszol, belefulladsz
      D
Pedig ott van a másik part
       E                                 A
Gyere, mondd el, mi a baj bébi, figyelek rád
        E             "&amp;"                        A
Előttem ne legyen titkod, én nem vagyok az apád
E                                 A
Látom, van valami, ami a szívedet nyomja
         D                           E
Tudom az élet súlya, tudom a világ gondja")</f>
        <v>E                   A
Na jól van, borítsunk fátylat a múltra
         E                          A
A dolgok jönnek, aztán mennek hirtelen
         E                         A
És néha elvisznek magukkal arra az útra
        D                            E
Ahol az érzelmek laknak, nem az értelem
       E                                 A
Gyere, ne félj tőlem, én jól tudom, mi bánt
     E                           A
Néha mindenki elkövet néhány hibát
      E                          A
De ha magadba nézel és azt látod,  hogy a szíved tiszta
      D
Akkor jó az út, amin jársz és többé
E
 Ne is fordulj vissza
   C                                   G
Ha nem hiszed el, hogy az életed ajándék
C                                 G
Nézd meg jobban, hogy élnek anyádék
   C
Ha nem hiszed el, hogy az élet
G
Tényleg örökké tart
D
Hiába úszol, belefulladsz
      D
Pedig ott van a másik part
                             G
Ha nem hiszed el, hogy az életed ajándék
C                                 G
Nézd meg jobban, hogy élnek anyádék
   C
Ha nem hiszed el, hogy az élet
G
Tényleg örökké tart
D
Hiába úszol, belefulladsz
      D
Pedig ott van a másik part
       E                                 A
Gyere, mondd el, mi a baj bébi, figyelek rád
        E                                     A
Előttem ne legyen titkod, én nem vagyok az apád
E                                 A
Látom, van valami, ami a szívedet nyomja
         D                           E
Tudom az élet súlya, tudom a világ gondja</v>
      </c>
      <c r="G126" s="27" t="str">
        <f>IFERROR(__xludf.DUMMYFUNCTION("""COMPUTED_VALUE"""),":)")</f>
        <v>:)</v>
      </c>
      <c r="H126" s="22">
        <f t="shared" ref="H126:I126" si="126">LEN(D126)</f>
        <v>43</v>
      </c>
      <c r="I126" s="22">
        <f t="shared" si="126"/>
        <v>43</v>
      </c>
      <c r="J126" s="12">
        <f t="shared" si="3"/>
        <v>1</v>
      </c>
      <c r="K126" s="12" t="str">
        <f>VLOOKUP(F126,Data!$A$2:$C$12,3,false)</f>
        <v>#N/A</v>
      </c>
      <c r="L126" s="12" t="str">
        <f>IF(G126,Data!$G$4,Data!$G$5)</f>
        <v>#VALUE!</v>
      </c>
      <c r="M126" s="22" t="str">
        <f>VLOOKUP(F126,Data!$A$2:$E$12,4,false)</f>
        <v>#N/A</v>
      </c>
      <c r="N126" s="22" t="str">
        <f>VLOOKUP(F126,Data!$A$2:$E$12,5,false)</f>
        <v>#N/A</v>
      </c>
    </row>
    <row r="127" ht="15.75" hidden="1" customHeight="1">
      <c r="A127" s="27" t="str">
        <f>IFERROR(__xludf.DUMMYFUNCTION("""COMPUTED_VALUE"""),"T75")</f>
        <v>T75</v>
      </c>
      <c r="B127" s="27" t="str">
        <f>IFERROR(__xludf.DUMMYFUNCTION("""COMPUTED_VALUE"""),"Európa ")</f>
        <v>Európa </v>
      </c>
      <c r="C127" s="27"/>
      <c r="D127" s="28" t="str">
        <f>IFERROR(__xludf.DUMMYFUNCTION("""COMPUTED_VALUE"""),"https://www.youtube.com/watch?v=dibOoBZySNw")</f>
        <v>https://www.youtube.com/watch?v=dibOoBZySNw</v>
      </c>
      <c r="E127" s="28" t="str">
        <f>IFERROR(__xludf.DUMMYFUNCTION("""COMPUTED_VALUE"""),"https://www.youtube.com/watch?v=M0YZTOqtHbY")</f>
        <v>https://www.youtube.com/watch?v=M0YZTOqtHbY</v>
      </c>
      <c r="F127" s="27" t="str">
        <f>IFERROR(__xludf.DUMMYFUNCTION("""COMPUTED_VALUE"""),"Am                G
Dús hajába tép a szél,
Am                 G
Kék szemében ott a szenvedély,
F                     C
Foltos sokszín ruhája oly sokszor elszakadt,
G                 Am
Álma adja az álmokat.
Am                     G
Megszülte hűtlen gyerm"&amp;"ekét,
Am                     G
Nem sírt akkor sem, ha elvetélt,
f                     c
Akármi történt mindig büszke nő maradt,
g                       Am
Így élt a sok-sok év alatt.
       F             C
Ezért értsd meg, szeretem őt,
   G             "&amp;"       Am
A vén Európát, a büszke nőt.
        F          C
Nagyon kérlek, becsüld meg őt,
   G                      Am
A vén Európát, a gyönyörű nőt.
Am                  G
Magából ad, ha enni kérsz,
Am                   G
Testével véd, amikor visszatérs"&amp;"z,
F                      C
Ölén a szerelem minden öröme hívogat,
G                     Am
Arcában látod az arcodat.
Am                G
Olasz csizmáján a nap,
Am                 G
Remélem mindörökre megmarad.
F                   C
A sötét felhő végre mi"&amp;"nd aludni tér,
G                        Am
Földjében túl sok már a vér.
       F             C
Ezért értsd meg, szeretem őt,
   G                    Am
A vén Európát, a büszke nőt.
        F          C
Nagyon kérlek, becsüld meg őt,
   G                "&amp;"      Am
A vén Európát, a gyönyörű nőt.")</f>
        <v>Am                G
Dús hajába tép a szél,
Am                 G
Kék szemében ott a szenvedély,
F                     C
Foltos sokszín ruhája oly sokszor elszakadt,
G                 Am
Álma adja az álmokat.
Am                     G
Megszülte hűtlen gyermekét,
Am                     G
Nem sírt akkor sem, ha elvetélt,
f                     c
Akármi történt mindig büszke nő maradt,
g                       Am
Így élt a sok-sok év alatt.
       F             C
Ezért értsd meg, szeretem őt,
   G                    Am
A vén Európát, a büszke nőt.
        F          C
Nagyon kérlek, becsüld meg őt,
   G                      Am
A vén Európát, a gyönyörű nőt.
Am                  G
Magából ad, ha enni kérsz,
Am                   G
Testével véd, amikor visszatérsz,
F                      C
Ölén a szerelem minden öröme hívogat,
G                     Am
Arcában látod az arcodat.
Am                G
Olasz csizmáján a nap,
Am                 G
Remélem mindörökre megmarad.
F                   C
A sötét felhő végre mind aludni tér,
G                        Am
Földjében túl sok már a vér.
       F             C
Ezért értsd meg, szeretem őt,
   G                    Am
A vén Európát, a büszke nőt.
        F          C
Nagyon kérlek, becsüld meg őt,
   G                      Am
A vén Európát, a gyönyörű nőt.</v>
      </c>
      <c r="G127" s="27" t="str">
        <f>IFERROR(__xludf.DUMMYFUNCTION("""COMPUTED_VALUE"""),":)")</f>
        <v>:)</v>
      </c>
      <c r="H127" s="22">
        <f t="shared" ref="H127:I127" si="127">LEN(D127)</f>
        <v>43</v>
      </c>
      <c r="I127" s="22">
        <f t="shared" si="127"/>
        <v>43</v>
      </c>
      <c r="J127" s="12">
        <f t="shared" si="3"/>
        <v>1</v>
      </c>
      <c r="K127" s="12" t="str">
        <f>VLOOKUP(F127,Data!$A$2:$C$12,3,false)</f>
        <v>#N/A</v>
      </c>
      <c r="L127" s="12" t="str">
        <f>IF(G127,Data!$G$4,Data!$G$5)</f>
        <v>#VALUE!</v>
      </c>
      <c r="M127" s="22" t="str">
        <f>VLOOKUP(F127,Data!$A$2:$E$12,4,false)</f>
        <v>#N/A</v>
      </c>
      <c r="N127" s="22" t="str">
        <f>VLOOKUP(F127,Data!$A$2:$E$12,5,false)</f>
        <v>#N/A</v>
      </c>
    </row>
    <row r="128" ht="15.75" hidden="1" customHeight="1">
      <c r="A128" s="27" t="str">
        <f>IFERROR(__xludf.DUMMYFUNCTION("""COMPUTED_VALUE"""),"T76")</f>
        <v>T76</v>
      </c>
      <c r="B128" s="27" t="str">
        <f>IFERROR(__xludf.DUMMYFUNCTION("""COMPUTED_VALUE"""),"Amikor elmentél tőlem")</f>
        <v>Amikor elmentél tőlem</v>
      </c>
      <c r="C128" s="27"/>
      <c r="D128" s="28" t="str">
        <f>IFERROR(__xludf.DUMMYFUNCTION("""COMPUTED_VALUE"""),"https://www.youtube.com/watch?v=IrKGxPwozFE")</f>
        <v>https://www.youtube.com/watch?v=IrKGxPwozFE</v>
      </c>
      <c r="E128" s="28" t="str">
        <f>IFERROR(__xludf.DUMMYFUNCTION("""COMPUTED_VALUE"""),"https://www.youtube.com/watch?v=IEdWxlB8oGU")</f>
        <v>https://www.youtube.com/watch?v=IEdWxlB8oGU</v>
      </c>
      <c r="F128" s="27" t="str">
        <f>IFERROR(__xludf.DUMMYFUNCTION("""COMPUTED_VALUE"""),"Dm              G7             C      Am
Amikor elmentél tőlem, majdnem meghaltam
Dm                 G7                C
Nem tudtam enni és forgolódtam álmomban
C7                                F    Dm
Később egy régi lány vigaszait hallgattam
Dm        "&amp;"      G7                    C
Amikor elmentél tőlem, majdnem meghaltam
Dm              G7             C      Am
Amikor elmentél tőlem, majdnem meghaltam
Dm                  G7               C
És Mario Lanza régi lemezeit hallgattam
   C7                "&amp;"              F      Dm 
És álmomban újra összebújva tangód táncoltam, veled
Dm              G7                    C
Amikor elmentél tőlem, majdnem meghaltam
C7         F        A7                 Dm
De az élet szép s a lemezgyárat felhívtam
F7      B  "&amp;"D7                  Gm  C7
És emlékül neked ezt a dalt írtam
Dm              G7             C      Am
Amikor elmentél tőlem, majdnem meghaltam
      Dm            G7               C
S egy régi dalomtól meghatódtam titokban
C7                       F    "&amp;"  Dm 
És egy héten parkoltam a tilosban, miattad
Dm              G7             C      Am
Amikor elmentél tőlem, majdnem meghaltam
Dm              G7             C      Am
Amikor elmentél tőlem, majdnem meghaltam
Dm                G7              C
Nagy"&amp;"okat ettem és negyven szivart elszívtam
C7                               F      Dm 
Egyszer még ittam is, pedig soha nem bírtam
     Dm              G7             C      Am
Így amikor elmentél tőlem, tényleg majdnem meghaltam
C7         F        A7    "&amp;"             Dm
De az élet szép s a lemezgyárat felhívtam
F7      B  D7                  Gm  C7
És emlékül neked ezt a dalt írtam")</f>
        <v>Dm              G7             C      Am
Amikor elmentél tőlem, majdnem meghaltam
Dm                 G7                C
Nem tudtam enni és forgolódtam álmomban
C7                                F    Dm
Később egy régi lány vigaszait hallgattam
Dm              G7                    C
Amikor elmentél tőlem, majdnem meghaltam
Dm              G7             C      Am
Amikor elmentél tőlem, majdnem meghaltam
Dm                  G7               C
És Mario Lanza régi lemezeit hallgattam
   C7                              F      Dm 
És álmomban újra összebújva tangód táncoltam, veled
Dm              G7                    C
Amikor elmentél tőlem, majdnem meghaltam
C7         F        A7                 Dm
De az élet szép s a lemezgyárat felhívtam
F7      B  D7                  Gm  C7
És emlékül neked ezt a dalt írtam
Dm              G7             C      Am
Amikor elmentél tőlem, majdnem meghaltam
      Dm            G7               C
S egy régi dalomtól meghatódtam titokban
C7                       F      Dm 
És egy héten parkoltam a tilosban, miattad
Dm              G7             C      Am
Amikor elmentél tőlem, majdnem meghaltam
Dm              G7             C      Am
Amikor elmentél tőlem, majdnem meghaltam
Dm                G7              C
Nagyokat ettem és negyven szivart elszívtam
C7                               F      Dm 
Egyszer még ittam is, pedig soha nem bírtam
     Dm              G7             C      Am
Így amikor elmentél tőlem, tényleg majdnem meghaltam
C7         F        A7                 Dm
De az élet szép s a lemezgyárat felhívtam
F7      B  D7                  Gm  C7
És emlékül neked ezt a dalt írtam</v>
      </c>
      <c r="G128" s="27" t="str">
        <f>IFERROR(__xludf.DUMMYFUNCTION("""COMPUTED_VALUE"""),":)")</f>
        <v>:)</v>
      </c>
      <c r="H128" s="22">
        <f t="shared" ref="H128:I128" si="128">LEN(D128)</f>
        <v>43</v>
      </c>
      <c r="I128" s="22">
        <f t="shared" si="128"/>
        <v>43</v>
      </c>
      <c r="J128" s="12">
        <f t="shared" si="3"/>
        <v>1</v>
      </c>
      <c r="K128" s="12" t="str">
        <f>VLOOKUP(F128,Data!$A$2:$C$12,3,false)</f>
        <v>#N/A</v>
      </c>
      <c r="L128" s="12" t="str">
        <f>IF(G128,Data!$G$4,Data!$G$5)</f>
        <v>#VALUE!</v>
      </c>
      <c r="M128" s="22" t="str">
        <f>VLOOKUP(F128,Data!$A$2:$E$12,4,false)</f>
        <v>#N/A</v>
      </c>
      <c r="N128" s="22" t="str">
        <f>VLOOKUP(F128,Data!$A$2:$E$12,5,false)</f>
        <v>#N/A</v>
      </c>
    </row>
    <row r="129" ht="15.75" hidden="1" customHeight="1">
      <c r="A129" s="27" t="str">
        <f>IFERROR(__xludf.DUMMYFUNCTION("""COMPUTED_VALUE"""),"T77")</f>
        <v>T77</v>
      </c>
      <c r="B129" s="27" t="str">
        <f>IFERROR(__xludf.DUMMYFUNCTION("""COMPUTED_VALUE"""),"Apám hitte")</f>
        <v>Apám hitte</v>
      </c>
      <c r="C129" s="27"/>
      <c r="D129" s="28" t="str">
        <f>IFERROR(__xludf.DUMMYFUNCTION("""COMPUTED_VALUE"""),"https://www.youtube.com/watch?v=iKbnFchYWIo")</f>
        <v>https://www.youtube.com/watch?v=iKbnFchYWIo</v>
      </c>
      <c r="E129" s="28" t="str">
        <f>IFERROR(__xludf.DUMMYFUNCTION("""COMPUTED_VALUE"""),"https://www.youtube.com/watch?v=X1e3rhz4G7U")</f>
        <v>https://www.youtube.com/watch?v=X1e3rhz4G7U</v>
      </c>
      <c r="F129" s="27" t="str">
        <f>IFERROR(__xludf.DUMMYFUNCTION("""COMPUTED_VALUE"""),"Am   Em7      Am             E4 E7
Apám hitte az otthon melegét,
Am   Em7      F           E4 E7
Apám hitte az ünnep örömét,
C        G    F        E4
Apám hitte az apja örökét,
  E7     Am      E7          Am    E
S úgy hiszem, ez így volt szép.
Am   Em"&amp;"7      Am           E4 E7
Apám hitte az elsõ éjszakát,
Am   G       F           E4 E7
Apám hitte a gyûrû aranyát,
C    G       F          E4
Apám hitte a szavak igazát,
  E7   Am    E7           Am
S úgy hiszem, ez így volt szép.
    G          C        "&amp;"  Am
Tü rü-rü-rü-rü rü rü-rü-rü-rü
         Dm7  E7           Am
S úgy hiszem, ez így volt szép.
Am   Em7     Am         Esus4 E7
Apám hitte a hős tetteket,
Am   Em7     F            Esus4 E7
Apám hitte a bölcsességeket,
C    G       F           Esus4
Ap"&amp;"ám hitte a szép verseket,
  E7      Am E7           Am
S úgy hiszem ez így volt szép
       C                         E7    Am
Ná-ná-ná ná-ná-ná-ná-ná ná ná ná ná-ná-ná
Am     Em7     Am             Esus4 E7
Apám elhitte a hírmondók szavát,
Am   Em7   "&amp;"    F           Esus4 E7
Apám elhitte Chaplin bánatát,
C    G         F           Esus4
Apám elhitte a folyók irányát,
  E7      Am  E7         Am
S azt hiszem, ez így van jól.
   G               C         Am
Tü rü-rü-rü-rü rü-rü-rü-rü-rü
       Dm7    "&amp;"E7       Am
Azt hiszem ez így van jól.
          C                         E7    Am
Na na-na-na na-na-na-na-na-na na na na-na-na
          C                         E7     Am
Na na-na-na na-na-na-na-na-na na na na-na-na.....
                          "&amp;"    C
Én is hiszek egy-két szép dologban,
                   E7      Am
Hiszek a dalban, a dalban, a dalban.
Am                      C
És én hiszek a város zajában,
              E7        Am
És én hiszek benne, s magamban.
                          C
És "&amp;"én hiszek a mikrobarázdában,
                E7      Am
És én hiszek a táguló világban.
                      C
És én hiszek a lézersugárban,
                 E         Am
És én hiszek az ezredfordulóban.
                         C
És én hiszek a kvadrofó"&amp;"niában,
               E7           Am
És én hiszek a fegyver halálában.
                             C
És én hiszek a folyóban s a hídban,
             E7              Am
És én hiszek hiszek hiszek apámban.
Am       C                          E7   Am
Na"&amp;" na-na-na na-na-na-na-na-na na na na-na-na...
")</f>
        <v>Am   Em7      Am             E4 E7
Apám hitte az otthon melegét,
Am   Em7      F           E4 E7
Apám hitte az ünnep örömét,
C        G    F        E4
Apám hitte az apja örökét,
  E7     Am      E7          Am    E
S úgy hiszem, ez így volt szép.
Am   Em7      Am           E4 E7
Apám hitte az elsõ éjszakát,
Am   G       F           E4 E7
Apám hitte a gyûrû aranyát,
C    G       F          E4
Apám hitte a szavak igazát,
  E7   Am    E7           Am
S úgy hiszem, ez így volt szép.
    G          C          Am
Tü rü-rü-rü-rü rü rü-rü-rü-rü
         Dm7  E7           Am
S úgy hiszem, ez így volt szép.
Am   Em7     Am         Esus4 E7
Apám hitte a hős tetteket,
Am   Em7     F            Esus4 E7
Apám hitte a bölcsességeket,
C    G       F           Esus4
Apám hitte a szép verseket,
  E7      Am E7           Am
S úgy hiszem ez így volt szép
       C                         E7    Am
Ná-ná-ná ná-ná-ná-ná-ná ná ná ná ná-ná-ná
Am     Em7     Am             Esus4 E7
Apám elhitte a hírmondók szavát,
Am   Em7       F           Esus4 E7
Apám elhitte Chaplin bánatát,
C    G         F           Esus4
Apám elhitte a folyók irányát,
  E7      Am  E7         Am
S azt hiszem, ez így van jól.
   G               C         Am
Tü rü-rü-rü-rü rü-rü-rü-rü-rü
       Dm7    E7       Am
Azt hiszem ez így van jól.
          C                         E7    Am
Na na-na-na na-na-na-na-na-na na na na-na-na
          C                         E7     Am
Na na-na-na na-na-na-na-na-na na na na-na-na.....
                              C
Én is hiszek egy-két szép dologban,
                   E7      Am
Hiszek a dalban, a dalban, a dalban.
Am                      C
És én hiszek a város zajában,
              E7        Am
És én hiszek benne, s magamban.
                          C
És én hiszek a mikrobarázdában,
                E7      Am
És én hiszek a táguló világban.
                      C
És én hiszek a lézersugárban,
                 E         Am
És én hiszek az ezredfordulóban.
                         C
És én hiszek a kvadrofóniában,
               E7           Am
És én hiszek a fegyver halálában.
                             C
És én hiszek a folyóban s a hídban,
             E7              Am
És én hiszek hiszek hiszek apámban.
Am       C                          E7   Am
Na na-na-na na-na-na-na-na-na na na na-na-na...
</v>
      </c>
      <c r="G129" s="27" t="str">
        <f>IFERROR(__xludf.DUMMYFUNCTION("""COMPUTED_VALUE"""),":)")</f>
        <v>:)</v>
      </c>
      <c r="H129" s="22">
        <f t="shared" ref="H129:I129" si="129">LEN(D129)</f>
        <v>43</v>
      </c>
      <c r="I129" s="22">
        <f t="shared" si="129"/>
        <v>43</v>
      </c>
      <c r="J129" s="12">
        <f t="shared" si="3"/>
        <v>1</v>
      </c>
      <c r="K129" s="12" t="str">
        <f>VLOOKUP(F129,Data!$A$2:$C$12,3,false)</f>
        <v>#N/A</v>
      </c>
      <c r="L129" s="12" t="str">
        <f>IF(G129,Data!$G$4,Data!$G$5)</f>
        <v>#VALUE!</v>
      </c>
      <c r="M129" s="22" t="str">
        <f>VLOOKUP(F129,Data!$A$2:$E$12,4,false)</f>
        <v>#N/A</v>
      </c>
      <c r="N129" s="22" t="str">
        <f>VLOOKUP(F129,Data!$A$2:$E$12,5,false)</f>
        <v>#N/A</v>
      </c>
    </row>
    <row r="130" ht="15.75" hidden="1" customHeight="1">
      <c r="A130" s="27" t="str">
        <f>IFERROR(__xludf.DUMMYFUNCTION("""COMPUTED_VALUE"""),"T78")</f>
        <v>T78</v>
      </c>
      <c r="B130" s="27" t="str">
        <f>IFERROR(__xludf.DUMMYFUNCTION("""COMPUTED_VALUE"""),"Kócos kis ördögök")</f>
        <v>Kócos kis ördögök</v>
      </c>
      <c r="C130" s="27"/>
      <c r="D130" s="28" t="str">
        <f>IFERROR(__xludf.DUMMYFUNCTION("""COMPUTED_VALUE"""),"https://www.youtube.com/watch?v=POjMUHEhbEg")</f>
        <v>https://www.youtube.com/watch?v=POjMUHEhbEg</v>
      </c>
      <c r="E130" s="28" t="str">
        <f>IFERROR(__xludf.DUMMYFUNCTION("""COMPUTED_VALUE"""),"https://www.youtube.com/watch?v=ARcJXy1qd-8")</f>
        <v>https://www.youtube.com/watch?v=ARcJXy1qd-8</v>
      </c>
      <c r="F130" s="27" t="str">
        <f>IFERROR(__xludf.DUMMYFUNCTION("""COMPUTED_VALUE""")," G C            G C 
Kócos kis ördögök voltunk,
 G C                D 
Naptól és kosztól sötét volt arcunk,
 G C            G C 
Nyáron csak mezítláb jártunk,
 G        D     D      G 
Barátom, tán még emlékszel rá.
 C               G           "&amp;"    
Egyszer egy lánynak orgonát vittünk,
 D7         G 
Mert tetszett a lány nekünk,
 C                    G               
És mert a saját kertjében szedtük,
 D                   G      D 
Csak átadtuk, s futottunk
 G C            G C 
Kócos "&amp;"kis ördögök voltunk,
 G C                D 
Naptól és kosztól sötét volt arcunk,
 G C            G C 
Nyáron csak mezítláb jártunk,
 G          D        D      G 
Barátom, tán még emlékszel rá.
 C               G               
Nyolc éven át egy"&amp;" suliba jártunk
 D7         G 
Az utat jól ismertük,
 C                    G               
És megtörtént mégis,hogy nem találtuk
 D                  G      D 
S egy moziba tévedtünk.
 G C            G C 
Kócos kis ördögök voltunk,
 G C        "&amp;"        D 
Naptól és kosztól sötét volt arcunk,
 G C            G C 
Nyáron csak mezítláb jártunk,
 G          D        D      G 
Barátom, tán még emlékszel rá.
 C               G            
Egyszer egy szürke egeret fogtunk,
 D7         G 
A "&amp;"szürke szín hatásos,
 C                    G   
Mert minden lány, kinek kezébe adtuk,
 D              G      D#   
Fehér lett, vagy piros
")</f>
        <v>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
</v>
      </c>
      <c r="G130" s="27" t="str">
        <f>IFERROR(__xludf.DUMMYFUNCTION("""COMPUTED_VALUE"""),":)")</f>
        <v>:)</v>
      </c>
      <c r="H130" s="22">
        <f t="shared" ref="H130:I130" si="130">LEN(D130)</f>
        <v>43</v>
      </c>
      <c r="I130" s="22">
        <f t="shared" si="130"/>
        <v>43</v>
      </c>
      <c r="J130" s="12">
        <f t="shared" si="3"/>
        <v>1</v>
      </c>
      <c r="K130" s="12" t="str">
        <f>VLOOKUP(F130,Data!$A$2:$C$12,3,false)</f>
        <v>#N/A</v>
      </c>
      <c r="L130" s="12" t="str">
        <f>IF(G130,Data!$G$4,Data!$G$5)</f>
        <v>#VALUE!</v>
      </c>
      <c r="M130" s="22" t="str">
        <f>VLOOKUP(F130,Data!$A$2:$E$12,4,false)</f>
        <v>#N/A</v>
      </c>
      <c r="N130" s="22" t="str">
        <f>VLOOKUP(F130,Data!$A$2:$E$12,5,false)</f>
        <v>#N/A</v>
      </c>
    </row>
    <row r="131" ht="15.75" hidden="1" customHeight="1">
      <c r="A131" s="27" t="str">
        <f>IFERROR(__xludf.DUMMYFUNCTION("""COMPUTED_VALUE"""),"T79")</f>
        <v>T79</v>
      </c>
      <c r="B131" s="27" t="str">
        <f>IFERROR(__xludf.DUMMYFUNCTION("""COMPUTED_VALUE"""),"Tihany")</f>
        <v>Tihany</v>
      </c>
      <c r="C131" s="27"/>
      <c r="D131" s="28" t="str">
        <f>IFERROR(__xludf.DUMMYFUNCTION("""COMPUTED_VALUE"""),"https://www.youtube.com/watch?v=NcpHni_B5iU")</f>
        <v>https://www.youtube.com/watch?v=NcpHni_B5iU</v>
      </c>
      <c r="E131" s="28" t="str">
        <f>IFERROR(__xludf.DUMMYFUNCTION("""COMPUTED_VALUE"""),"https://www.youtube.com/watch?v=5wAsgFS9czQ")</f>
        <v>https://www.youtube.com/watch?v=5wAsgFS9czQ</v>
      </c>
      <c r="F131" s="27" t="str">
        <f>IFERROR(__xludf.DUMMYFUNCTION("""COMPUTED_VALUE"""),"A7
Van egy vaksötét utcarész Tihanyban
    Gm7                      Dm7
Ott megcsókolhattalak volna de kihagytam
                      Gm
Körém nőtt az a rész, ne mondd hogy köréd nem!
A7                D7                Gm7
Most is ott csókolózunk a söté"&amp;"tben
A7                                       Dm7
Nem vagy nekem teremtve kiderült hogy te nem nekem
Gm7                       G7
Ezentúl hogy semmi más kis zsibbadás a lelkemen
  G                          Gm
Azóta megtanultuk hogy kell, azóta nem fáj "&amp;"nem büntet
Am7                         D7
Választottunk mást és rajta levezetjük a
Gm7
szerelmünket
C Am7
Gm7    C7         B#m              Am7
Senki, senki nem azzal van akivel szeretne lenni
Cm7    F7        B#m              Dm7
Senki, senki nem az"&amp;"zal van akivel szeretne lenni
Gm7    F7         B#m             Am7
Senki, senki nem azzal van akivel szeretne lenni
Gm                Am7             D7
Senki, senki nem azzal van akivel szeretne lenni
 ")</f>
        <v>A7
Van egy vaksötét utcarész Tihanyban
    Gm7                      Dm7
Ott megcsókolhattalak volna de kihagytam
                      Gm
Körém nőtt az a rész, ne mondd hogy köréd nem!
A7                D7                Gm7
Most is ott csókolózunk a sötétben
A7                                       Dm7
Nem vagy nekem teremtve kiderült hogy te nem nekem
Gm7                       G7
Ezentúl hogy semmi más kis zsibbadás a lelkemen
  G                          Gm
Azóta megtanultuk hogy kell, azóta nem fáj nem büntet
Am7                         D7
Választottunk mást és rajta levezetjük a
Gm7
szerelmünket
C Am7
Gm7    C7         B#m              Am7
Senki, senki nem azzal van akivel szeretne lenni
Cm7    F7        B#m              Dm7
Senki, senki nem azzal van akivel szeretne lenni
Gm7    F7         B#m             Am7
Senki, senki nem azzal van akivel szeretne lenni
Gm                Am7             D7
Senki, senki nem azzal van akivel szeretne lenni
 </v>
      </c>
      <c r="G131" s="27" t="str">
        <f>IFERROR(__xludf.DUMMYFUNCTION("""COMPUTED_VALUE"""),":)")</f>
        <v>:)</v>
      </c>
      <c r="H131" s="22">
        <f t="shared" ref="H131:I131" si="131">LEN(D131)</f>
        <v>43</v>
      </c>
      <c r="I131" s="22">
        <f t="shared" si="131"/>
        <v>43</v>
      </c>
      <c r="J131" s="12">
        <f t="shared" si="3"/>
        <v>1</v>
      </c>
      <c r="K131" s="12" t="str">
        <f>VLOOKUP(F131,Data!$A$2:$C$12,3,false)</f>
        <v>#N/A</v>
      </c>
      <c r="L131" s="12" t="str">
        <f>IF(G131,Data!$G$4,Data!$G$5)</f>
        <v>#VALUE!</v>
      </c>
      <c r="M131" s="22" t="str">
        <f>VLOOKUP(F131,Data!$A$2:$E$12,4,false)</f>
        <v>#N/A</v>
      </c>
      <c r="N131" s="22" t="str">
        <f>VLOOKUP(F131,Data!$A$2:$E$12,5,false)</f>
        <v>#N/A</v>
      </c>
    </row>
    <row r="132" ht="15.75" hidden="1" customHeight="1">
      <c r="A132" s="27" t="str">
        <f>IFERROR(__xludf.DUMMYFUNCTION("""COMPUTED_VALUE"""),"V01")</f>
        <v>V01</v>
      </c>
      <c r="B132" s="27" t="str">
        <f>IFERROR(__xludf.DUMMYFUNCTION("""COMPUTED_VALUE"""),"Sijáhámbá")</f>
        <v>Sijáhámbá</v>
      </c>
      <c r="C132" s="27"/>
      <c r="D132" s="28" t="str">
        <f>IFERROR(__xludf.DUMMYFUNCTION("""COMPUTED_VALUE"""),"https://www.youtube.com/watch?v=QGOiANtGmhE")</f>
        <v>https://www.youtube.com/watch?v=QGOiANtGmhE</v>
      </c>
      <c r="E132" s="27" t="str">
        <f>IFERROR(__xludf.DUMMYFUNCTION("""COMPUTED_VALUE"""),"-")</f>
        <v>-</v>
      </c>
      <c r="F132" s="27" t="str">
        <f>IFERROR(__xludf.DUMMYFUNCTION("""COMPUTED_VALUE"""),"G             G
Szijáhámbá ekukuanien kvenkosz
D                         G
Szijáhámbá ekukuanien kvenkosz
G             G
Szijáhámbá ekukuanien kvenkosz
D                         G
Szijáhámbá ekukuanien kvenkosz
C                G
Szijáhámbá, Szijáhámbá o"&amp;"h,
D                         G
Szijáhámbá ekukuanien kvenkosz
C                G
Szijáhámbá, Szijáhámbá oh,
D                         G
Szijáhámbá ekukuanien kvenkosz")</f>
        <v>G             G
Szijáhámbá ekukuanien kvenkosz
D                         G
Szijáhámbá ekukuanien kvenkosz
G             G
Szijáhámbá ekukuanien kvenkosz
D                         G
Szijáhámbá ekukuanien kvenkosz
C                G
Szijáhámbá, Szijáhámbá oh,
D                         G
Szijáhámbá ekukuanien kvenkosz
C                G
Szijáhámbá, Szijáhámbá oh,
D                         G
Szijáhámbá ekukuanien kvenkosz</v>
      </c>
      <c r="G132" s="27" t="str">
        <f>IFERROR(__xludf.DUMMYFUNCTION("""COMPUTED_VALUE"""),":)")</f>
        <v>:)</v>
      </c>
      <c r="H132" s="22">
        <f t="shared" ref="H132:I132" si="132">LEN(D132)</f>
        <v>43</v>
      </c>
      <c r="I132" s="22">
        <f t="shared" si="132"/>
        <v>1</v>
      </c>
      <c r="J132" s="12">
        <f t="shared" si="3"/>
        <v>1</v>
      </c>
      <c r="K132" s="12" t="str">
        <f>VLOOKUP(F132,Data!$A$2:$C$12,3,false)</f>
        <v>#N/A</v>
      </c>
      <c r="L132" s="12" t="str">
        <f>IF(G132,Data!$G$4,Data!$G$5)</f>
        <v>#VALUE!</v>
      </c>
      <c r="M132" s="22" t="str">
        <f>VLOOKUP(F132,Data!$A$2:$E$12,4,false)</f>
        <v>#N/A</v>
      </c>
      <c r="N132" s="22" t="str">
        <f>VLOOKUP(F132,Data!$A$2:$E$12,5,false)</f>
        <v>#N/A</v>
      </c>
    </row>
    <row r="133" ht="15.75" hidden="1" customHeight="1">
      <c r="A133" s="27" t="str">
        <f>IFERROR(__xludf.DUMMYFUNCTION("""COMPUTED_VALUE"""),"V02")</f>
        <v>V02</v>
      </c>
      <c r="B133" s="27" t="str">
        <f>IFERROR(__xludf.DUMMYFUNCTION("""COMPUTED_VALUE"""),"Shosholozá")</f>
        <v>Shosholozá</v>
      </c>
      <c r="C133" s="27"/>
      <c r="D133" s="28" t="str">
        <f>IFERROR(__xludf.DUMMYFUNCTION("""COMPUTED_VALUE"""),"https://www.youtube.com/watch?v=2aFlQS4k3wo")</f>
        <v>https://www.youtube.com/watch?v=2aFlQS4k3wo</v>
      </c>
      <c r="E133" s="28" t="str">
        <f>IFERROR(__xludf.DUMMYFUNCTION("""COMPUTED_VALUE"""),"https://www.youtube.com/watch?v=2aFlQS4k3wo")</f>
        <v>https://www.youtube.com/watch?v=2aFlQS4k3wo</v>
      </c>
      <c r="F133" s="27" t="str">
        <f>IFERROR(__xludf.DUMMYFUNCTION("""COMPUTED_VALUE"""),"G
Shosholozá
  C
Kulezo ntábá
D                       G
Sztimela szikuema South Africa.
G
Ven' ujábáleká
  C
Kulezo ntábá
D
Sztimela szikuema South Africa.")</f>
        <v>G
Shosholozá
  C
Kulezo ntábá
D                       G
Sztimela szikuema South Africa.
G
Ven' ujábáleká
  C
Kulezo ntábá
D
Sztimela szikuema South Africa.</v>
      </c>
      <c r="G133" s="27" t="str">
        <f>IFERROR(__xludf.DUMMYFUNCTION("""COMPUTED_VALUE"""),":)")</f>
        <v>:)</v>
      </c>
      <c r="H133" s="22">
        <f t="shared" ref="H133:I133" si="133">LEN(D133)</f>
        <v>43</v>
      </c>
      <c r="I133" s="22">
        <f t="shared" si="133"/>
        <v>43</v>
      </c>
      <c r="J133" s="12">
        <f t="shared" si="3"/>
        <v>1</v>
      </c>
      <c r="K133" s="12" t="str">
        <f>VLOOKUP(F133,Data!$A$2:$C$12,3,false)</f>
        <v>#N/A</v>
      </c>
      <c r="L133" s="12" t="str">
        <f>IF(G133,Data!$G$4,Data!$G$5)</f>
        <v>#VALUE!</v>
      </c>
      <c r="M133" s="22" t="str">
        <f>VLOOKUP(F133,Data!$A$2:$E$12,4,false)</f>
        <v>#N/A</v>
      </c>
      <c r="N133" s="22" t="str">
        <f>VLOOKUP(F133,Data!$A$2:$E$12,5,false)</f>
        <v>#N/A</v>
      </c>
    </row>
    <row r="134" ht="15.75" hidden="1" customHeight="1">
      <c r="A134" s="27" t="str">
        <f>IFERROR(__xludf.DUMMYFUNCTION("""COMPUTED_VALUE"""),"ZS01")</f>
        <v>ZS01</v>
      </c>
      <c r="B134" s="27" t="str">
        <f>IFERROR(__xludf.DUMMYFUNCTION("""COMPUTED_VALUE"""),"Ádon olam")</f>
        <v>Ádon olam</v>
      </c>
      <c r="C134" s="27" t="str">
        <f>IFERROR(__xludf.DUMMYFUNCTION("""COMPUTED_VALUE"""),"אדון עולם")</f>
        <v>אדון עולם</v>
      </c>
      <c r="D134" s="28" t="str">
        <f>IFERROR(__xludf.DUMMYFUNCTION("""COMPUTED_VALUE"""),"https://www.youtube.com/watch?v=nvOtcWEFWo8")</f>
        <v>https://www.youtube.com/watch?v=nvOtcWEFWo8</v>
      </c>
      <c r="E134" s="28" t="str">
        <f>IFERROR(__xludf.DUMMYFUNCTION("""COMPUTED_VALUE"""),"https://www.youtube.com/watch?v=BA6KpR8ToUQ")</f>
        <v>https://www.youtube.com/watch?v=BA6KpR8ToUQ</v>
      </c>
      <c r="F134" s="27" t="str">
        <f>IFERROR(__xludf.DUMMYFUNCTION("""COMPUTED_VALUE"""),"E7    Am     E7     Am
Adon olam, asher malach,
        G7            C
b'terem kol y'tzir nivra.
E7      Am     E7      Am
L'et na'asah v'cheftzo kol,
 E7     Am     E7    Am
azai melech sh'mo nikra.
[Verse 2]
E7    Am      E7    Am
V'achare"&amp;"i kichlot hakol,
   G7            C
l'vado yimloch nora.
E7     Am    E7   Am
V'hu haya, v'hu hoveh,
E7       Am    E7  Am
v'hu yih'yeh b'tifara.
[Verse 3]
E7    Am     E7      Am
V'hu echad, v'eyn sheni
          G7          C
l'hamshil lo,"&amp;" l'hachbira.
E7      Am      E7     Am
B'li reishit, b'li tachlit,
E7      Am   E7   Am
v'lo ha'oz v'hamisrah.
[Verse 4]
E7    Am    E7       Am
V'hu Eli, v'chai go'ali,
           G7         C
v'tzur chevli b'et tzarah.
E7     Am  E7    Am
"&amp;"V'hu nisi umanos li,
E7      Am   E7    Am
m'nat kosi b'yom ekra.
[Verse 5]
E7   Am   E7    Am
B'yado afkid ruchi
       G7       C
b'et ishan v'a'irah.
E7      Am   E7  Am
V'im ruchi g'viyati,
E7     Am   E7  Am
Adonai li v'lo ira.")</f>
        <v>E7    Am     E7     Am
Adon olam, asher malach,
        G7            C
b'terem kol y'tzir nivra.
E7      Am     E7      Am
L'et na'asah v'cheftzo kol,
 E7     Am     E7    Am
azai melech sh'mo nikra.
[Verse 2]
E7    Am      E7    Am
V'acharei kichlot hakol,
   G7            C
l'vado yimloch nora.
E7     Am    E7   Am
V'hu haya, v'hu hoveh,
E7       Am    E7  Am
v'hu yih'yeh b'tifara.
[Verse 3]
E7    Am     E7      Am
V'hu echad, v'eyn sheni
          G7          C
l'hamshil lo, l'hachbira.
E7      Am      E7     Am
B'li reishit, b'li tachlit,
E7      Am   E7   Am
v'lo ha'oz v'hamisrah.
[Verse 4]
E7    Am    E7       Am
V'hu Eli, v'chai go'ali,
           G7         C
v'tzur chevli b'et tzarah.
E7     Am  E7    Am
V'hu nisi umanos li,
E7      Am   E7    Am
m'nat kosi b'yom ekra.
[Verse 5]
E7   Am   E7    Am
B'yado afkid ruchi
       G7       C
b'et ishan v'a'irah.
E7      Am   E7  Am
V'im ruchi g'viyati,
E7     Am   E7  Am
Adonai li v'lo ira.</v>
      </c>
      <c r="G134" s="27" t="str">
        <f>IFERROR(__xludf.DUMMYFUNCTION("""COMPUTED_VALUE"""),":)")</f>
        <v>:)</v>
      </c>
      <c r="H134" s="22">
        <f t="shared" ref="H134:I134" si="134">LEN(D134)</f>
        <v>43</v>
      </c>
      <c r="I134" s="22">
        <f t="shared" si="134"/>
        <v>43</v>
      </c>
      <c r="J134" s="12">
        <f t="shared" si="3"/>
        <v>1</v>
      </c>
      <c r="K134" s="12" t="str">
        <f>VLOOKUP(F134,Data!$A$2:$C$12,3,false)</f>
        <v>#N/A</v>
      </c>
      <c r="L134" s="12" t="str">
        <f>IF(G134,Data!$G$4,Data!$G$5)</f>
        <v>#VALUE!</v>
      </c>
      <c r="M134" s="22" t="str">
        <f>VLOOKUP(F134,Data!$A$2:$E$12,4,false)</f>
        <v>#N/A</v>
      </c>
      <c r="N134" s="22" t="str">
        <f>VLOOKUP(F134,Data!$A$2:$E$12,5,false)</f>
        <v>#N/A</v>
      </c>
    </row>
    <row r="135" ht="15.75" hidden="1" customHeight="1">
      <c r="A135" s="27" t="str">
        <f>IFERROR(__xludf.DUMMYFUNCTION("""COMPUTED_VALUE"""),"ZS02")</f>
        <v>ZS02</v>
      </c>
      <c r="B135" s="27" t="str">
        <f>IFERROR(__xludf.DUMMYFUNCTION("""COMPUTED_VALUE"""),"Máoz cur")</f>
        <v>Máoz cur</v>
      </c>
      <c r="C135" s="27" t="str">
        <f>IFERROR(__xludf.DUMMYFUNCTION("""COMPUTED_VALUE"""),"מעוז צור")</f>
        <v>מעוז צור</v>
      </c>
      <c r="D135" s="28" t="str">
        <f>IFERROR(__xludf.DUMMYFUNCTION("""COMPUTED_VALUE"""),"https://www.youtube.com/watch?v=nlug8gnnlyo&amp;pp=ygURbcOhb3ogdHp1ciBsYXVkZXLSBwkJsAkBhyohjO8%3D")</f>
        <v>https://www.youtube.com/watch?v=nlug8gnnlyo&amp;pp=ygURbcOhb3ogdHp1ciBsYXVkZXLSBwkJsAkBhyohjO8%3D</v>
      </c>
      <c r="E135" s="28" t="str">
        <f>IFERROR(__xludf.DUMMYFUNCTION("""COMPUTED_VALUE"""),"https://www.youtube.com/watch?v=6l5BtEw3OmI")</f>
        <v>https://www.youtube.com/watch?v=6l5BtEw3OmI</v>
      </c>
      <c r="F135" s="27" t="str">
        <f>IFERROR(__xludf.DUMMYFUNCTION("""COMPUTED_VALUE"""),"C           G  C
Máoz cur jesuáti,
C      G       C
leḥá náe lesábeáḥ.
C           G    C
Tikon bet tefiláti,
C        G       C
vesám todá nezábeáḥ.
C       F      C
Leet táḥin mátbeáḥ,
Am Em F  C G
micár hámnábeáḥ.
C           G
Áz egmor besir mizmor"&amp;",
C    Am      G C
ḥánukát hámizbeáḥ.
C           G
Áz egmor besir mizmor,
C    Am    C  G C
ḥánukát hámizbeáḥ.")</f>
        <v>C           G  C
Máoz cur jesuáti,
C      G       C
leḥá náe lesábeáḥ.
C           G    C
Tikon bet tefiláti,
C        G       C
vesám todá nezábeáḥ.
C       F      C
Leet táḥin mátbeáḥ,
Am Em F  C G
micár hámnábeáḥ.
C           G
Áz egmor besir mizmor,
C    Am      G C
ḥánukát hámizbeáḥ.
C           G
Áz egmor besir mizmor,
C    Am    C  G C
ḥánukát hámizbeáḥ.</v>
      </c>
      <c r="G135" s="27" t="str">
        <f>IFERROR(__xludf.DUMMYFUNCTION("""COMPUTED_VALUE"""),":)")</f>
        <v>:)</v>
      </c>
      <c r="H135" s="22">
        <f t="shared" ref="H135:I135" si="135">LEN(D135)</f>
        <v>93</v>
      </c>
      <c r="I135" s="22">
        <f t="shared" si="135"/>
        <v>43</v>
      </c>
      <c r="J135" s="12">
        <f t="shared" si="3"/>
        <v>1</v>
      </c>
      <c r="K135" s="12" t="str">
        <f>VLOOKUP(F135,Data!$A$2:$C$12,3,false)</f>
        <v>#N/A</v>
      </c>
      <c r="L135" s="12" t="str">
        <f>IF(G135,Data!$G$4,Data!$G$5)</f>
        <v>#VALUE!</v>
      </c>
      <c r="M135" s="22" t="str">
        <f>VLOOKUP(F135,Data!$A$2:$E$12,4,false)</f>
        <v>#N/A</v>
      </c>
      <c r="N135" s="22" t="str">
        <f>VLOOKUP(F135,Data!$A$2:$E$12,5,false)</f>
        <v>#N/A</v>
      </c>
    </row>
    <row r="136" ht="15.75" hidden="1" customHeight="1">
      <c r="A136" s="27" t="str">
        <f>IFERROR(__xludf.DUMMYFUNCTION("""COMPUTED_VALUE"""),"ZS03")</f>
        <v>ZS03</v>
      </c>
      <c r="B136" s="27" t="str">
        <f>IFERROR(__xludf.DUMMYFUNCTION("""COMPUTED_VALUE"""),"Élt egyszer egy gonosz ember")</f>
        <v>Élt egyszer egy gonosz ember</v>
      </c>
      <c r="C136" s="27"/>
      <c r="D136" s="28" t="str">
        <f>IFERROR(__xludf.DUMMYFUNCTION("""COMPUTED_VALUE"""),"https://www.youtube.com/watch?v=G8LNGVs5Udk&amp;pp=ygURbGF1ZGVyIGphdm5lIMOpbHQ%3D")</f>
        <v>https://www.youtube.com/watch?v=G8LNGVs5Udk&amp;pp=ygURbGF1ZGVyIGphdm5lIMOpbHQ%3D</v>
      </c>
      <c r="E136" s="27" t="str">
        <f>IFERROR(__xludf.DUMMYFUNCTION("""COMPUTED_VALUE"""),"-")</f>
        <v>-</v>
      </c>
      <c r="F136" s="27" t="str">
        <f>IFERROR(__xludf.DUMMYFUNCTION("""COMPUTED_VALUE"""),"Am
Élt egyszer egy gonosz ember, gonosz ember,
C
a kezében éles kard és gyilkos fegyver.
Am  Am  C       Am  G      Am  C       Am
Ki? Antiókhusz, Antiókhusz Antiókhusz, Antiókhusz
Am
Tudta róla Jeruzsálem, Jeruzsálem,
C
hogy szívében nincs irgalom, ninc"&amp;"s kegyelem.
Am  Am  C       Am  G      Am  C       Am   g
Ki? Antiókhusz, Antiókhusz Antiókhusz, Antiókhusz
Am
Elégette szent Tóránkat, szent Tóránkat,
C
kioltotta menóránkat, menóránkat.
Am  Am  C       Am  G      Am  C       Am  G
Ki? Antiókhusz, Antió"&amp;"khusz Antiókhusz, Antiókhusz
Am
Egy hős végre megunta a zsarnokságot,
C
gonosz ellen bátor szívvel síkra szállott.
Am  Am   C       Am   G       Am   C       Am   G
Ki? Júda Makabi, Júda Makabi, Júda Makabi, Júda Makabi
Am
Új fény áradt Jeruzsálem templ"&amp;"omára,
C
gyújtsunk gyertyát, emlékezzünk hős Júdára.
Am     Am       C       Am       G       Am       C       Am       G
Mikor? Ha jön a hanuka, ha jön a hanuka, ha jön a hanuka, ha jön a hanuka")</f>
        <v>Am
Élt egyszer egy gonosz ember, gonosz ember,
C
a kezében éles kard és gyilkos fegyver.
Am  Am  C       Am  G      Am  C       Am
Ki? Antiókhusz, Antiókhusz Antiókhusz, Antiókhusz
Am
Tudta róla Jeruzsálem, Jeruzsálem,
C
hogy szívében nincs irgalom, nincs kegyelem.
Am  Am  C       Am  G      Am  C       Am   g
Ki? Antiókhusz, Antiókhusz Antiókhusz, Antiókhusz
Am
Elégette szent Tóránkat, szent Tóránkat,
C
kioltotta menóránkat, menóránkat.
Am  Am  C       Am  G      Am  C       Am  G
Ki? Antiókhusz, Antiókhusz Antiókhusz, Antiókhusz
Am
Egy hős végre megunta a zsarnokságot,
C
gonosz ellen bátor szívvel síkra szállott.
Am  Am   C       Am   G       Am   C       Am   G
Ki? Júda Makabi, Júda Makabi, Júda Makabi, Júda Makabi
Am
Új fény áradt Jeruzsálem templomára,
C
gyújtsunk gyertyát, emlékezzünk hős Júdára.
Am     Am       C       Am       G       Am       C       Am       G
Mikor? Ha jön a hanuka, ha jön a hanuka, ha jön a hanuka, ha jön a hanuka</v>
      </c>
      <c r="G136" s="27" t="str">
        <f>IFERROR(__xludf.DUMMYFUNCTION("""COMPUTED_VALUE"""),":)")</f>
        <v>:)</v>
      </c>
      <c r="H136" s="22">
        <f t="shared" ref="H136:I136" si="136">LEN(D136)</f>
        <v>77</v>
      </c>
      <c r="I136" s="22">
        <f t="shared" si="136"/>
        <v>1</v>
      </c>
      <c r="J136" s="12">
        <f t="shared" si="3"/>
        <v>1</v>
      </c>
      <c r="K136" s="12" t="str">
        <f>VLOOKUP(F136,Data!$A$2:$C$12,3,false)</f>
        <v>#N/A</v>
      </c>
      <c r="L136" s="12" t="str">
        <f>IF(G136,Data!$G$4,Data!$G$5)</f>
        <v>#VALUE!</v>
      </c>
      <c r="M136" s="22" t="str">
        <f>VLOOKUP(F136,Data!$A$2:$E$12,4,false)</f>
        <v>#N/A</v>
      </c>
      <c r="N136" s="22" t="str">
        <f>VLOOKUP(F136,Data!$A$2:$E$12,5,false)</f>
        <v>#N/A</v>
      </c>
    </row>
    <row r="137" ht="15.75" hidden="1" customHeight="1">
      <c r="A137" s="27" t="str">
        <f>IFERROR(__xludf.DUMMYFUNCTION("""COMPUTED_VALUE"""),"ZS04")</f>
        <v>ZS04</v>
      </c>
      <c r="B137" s="27" t="str">
        <f>IFERROR(__xludf.DUMMYFUNCTION("""COMPUTED_VALUE"""),"Szevivon, szov szov szov")</f>
        <v>Szevivon, szov szov szov</v>
      </c>
      <c r="C137" s="27" t="str">
        <f>IFERROR(__xludf.DUMMYFUNCTION("""COMPUTED_VALUE"""),"סביבון סוב סוב סוב")</f>
        <v>סביבון סוב סוב סוב</v>
      </c>
      <c r="D137" s="28" t="str">
        <f>IFERROR(__xludf.DUMMYFUNCTION("""COMPUTED_VALUE"""),"https://www.youtube.com/watch?v=v_oPPJhqAOU")</f>
        <v>https://www.youtube.com/watch?v=v_oPPJhqAOU</v>
      </c>
      <c r="E137" s="28" t="str">
        <f>IFERROR(__xludf.DUMMYFUNCTION("""COMPUTED_VALUE"""),"https://www.youtube.com/watch?v=v_oPPJhqAOU")</f>
        <v>https://www.youtube.com/watch?v=v_oPPJhqAOU</v>
      </c>
      <c r="F137" s="27" t="str">
        <f>IFERROR(__xludf.DUMMYFUNCTION("""COMPUTED_VALUE"""),"Dm    A   Dm          A
Szevivon, szov szov szov,
Dm  Gm Dm     A
ḥánuká hu ḥág tov,
Dm   A Dm     Gm
ḥánuká hu ḥág tov,
A         Dm
szevivon, szov szov szov!
Gm            Dm
Szov ná, szov ko váḥo,
A            Dm
nesz gádol hájá po,
Gm           Dm
n"&amp;"esz gádol hájá po,
A             Dm
szov ná, szov ko váḥo!")</f>
        <v>Dm    A   Dm          A
Szevivon, szov szov szov,
Dm  Gm Dm     A
ḥánuká hu ḥág tov,
Dm   A Dm     Gm
ḥánuká hu ḥág tov,
A         Dm
szevivon, szov szov szov!
Gm            Dm
Szov ná, szov ko váḥo,
A            Dm
nesz gádol hájá po,
Gm           Dm
nesz gádol hájá po,
A             Dm
szov ná, szov ko váḥo!</v>
      </c>
      <c r="G137" s="27" t="str">
        <f>IFERROR(__xludf.DUMMYFUNCTION("""COMPUTED_VALUE"""),":)")</f>
        <v>:)</v>
      </c>
      <c r="H137" s="22">
        <f t="shared" ref="H137:I137" si="137">LEN(D137)</f>
        <v>43</v>
      </c>
      <c r="I137" s="22">
        <f t="shared" si="137"/>
        <v>43</v>
      </c>
      <c r="J137" s="12">
        <f t="shared" si="3"/>
        <v>1</v>
      </c>
      <c r="K137" s="12" t="str">
        <f>VLOOKUP(F137,Data!$A$2:$C$12,3,false)</f>
        <v>#N/A</v>
      </c>
      <c r="L137" s="12" t="str">
        <f>IF(G137,Data!$G$4,Data!$G$5)</f>
        <v>#VALUE!</v>
      </c>
      <c r="M137" s="22" t="str">
        <f>VLOOKUP(F137,Data!$A$2:$E$12,4,false)</f>
        <v>#N/A</v>
      </c>
      <c r="N137" s="22" t="str">
        <f>VLOOKUP(F137,Data!$A$2:$E$12,5,false)</f>
        <v>#N/A</v>
      </c>
    </row>
    <row r="138" ht="15.75" hidden="1" customHeight="1">
      <c r="A138" s="27" t="str">
        <f>IFERROR(__xludf.DUMMYFUNCTION("""COMPUTED_VALUE"""),"ZS05")</f>
        <v>ZS05</v>
      </c>
      <c r="B138" s="27" t="str">
        <f>IFERROR(__xludf.DUMMYFUNCTION("""COMPUTED_VALUE"""),"Má nistáná")</f>
        <v>Má nistáná</v>
      </c>
      <c r="C138" s="27" t="str">
        <f>IFERROR(__xludf.DUMMYFUNCTION("""COMPUTED_VALUE"""),"מה נשתנה")</f>
        <v>מה נשתנה</v>
      </c>
      <c r="D138" s="28" t="str">
        <f>IFERROR(__xludf.DUMMYFUNCTION("""COMPUTED_VALUE"""),"https://www.youtube.com/watch?v=N3_pmjqYXG4")</f>
        <v>https://www.youtube.com/watch?v=N3_pmjqYXG4</v>
      </c>
      <c r="E138" s="27" t="str">
        <f>IFERROR(__xludf.DUMMYFUNCTION("""COMPUTED_VALUE"""),"-")</f>
        <v>-</v>
      </c>
      <c r="F138" s="27" t="str">
        <f>IFERROR(__xludf.DUMMYFUNCTION("""COMPUTED_VALUE"""),"Cm
Má nistáná hálájlá háze
  Fm       Cm    Fm      Cm
mikol hálelot, mikol hálelot?
Cm
Sebeḥol hálelot ánu oḥlin
  Fm     Cm    Fm     Cm
ḥámec umácá, ḥámec umácá,
  Cm            Eb           G    Cm
hálájlá háze, hálájlá háze kulo mácá.
  Cm          "&amp;"  Eb           G    Cm
Hálájlá háze, hálájlá háze kulo mácá.
Cm
Sebeḥol hálelot ánu oḥlin
  Fm     Cm    Fm     Cm
seár jerákot, seár jerákot,
  Cm            Eb           G    Cm
hálájlá háze, hálájlá háze kulo máror.
  Cm            Eb           G    C"&amp;"m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"&amp;"uven meszubin,
hálájlá háze, hálájlá háze kulánu meszubin.
Hálájlá háze, hálájlá háze kulánu meszubin.")</f>
        <v>Cm
Má nistáná hálájlá háze
  Fm       Cm    Fm      Cm
mikol hálelot, mikol hálelot?
Cm
Sebeḥol hálelot ánu oḥlin
  Fm     Cm    Fm     Cm
ḥámec umácá, ḥámec umácá,
  Cm            Eb           G    Cm
hálájlá háze, hálájlá háze kulo mácá.
  Cm            Eb           G    Cm
Hálájlá háze, hálájlá háze kulo mácá.
Cm
Sebeḥol hálelot ánu oḥlin
  Fm     Cm    Fm     Cm
seár jerákot, seár jerákot,
  Cm            Eb           G    Cm
hálájlá háze, hálájlá háze kulo máror.
  Cm            Eb           G    Cm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uven meszubin,
hálájlá háze, hálájlá háze kulánu meszubin.
Hálájlá háze, hálájlá háze kulánu meszubin.</v>
      </c>
      <c r="G138" s="27" t="str">
        <f>IFERROR(__xludf.DUMMYFUNCTION("""COMPUTED_VALUE"""),":)")</f>
        <v>:)</v>
      </c>
      <c r="H138" s="22">
        <f t="shared" ref="H138:I138" si="138">LEN(D138)</f>
        <v>43</v>
      </c>
      <c r="I138" s="22">
        <f t="shared" si="138"/>
        <v>1</v>
      </c>
      <c r="J138" s="12">
        <f t="shared" si="3"/>
        <v>1</v>
      </c>
      <c r="K138" s="12" t="str">
        <f>VLOOKUP(F138,Data!$A$2:$C$12,3,false)</f>
        <v>#N/A</v>
      </c>
      <c r="L138" s="12" t="str">
        <f>IF(G138,Data!$G$4,Data!$G$5)</f>
        <v>#VALUE!</v>
      </c>
      <c r="M138" s="22" t="str">
        <f>VLOOKUP(F138,Data!$A$2:$E$12,4,false)</f>
        <v>#N/A</v>
      </c>
      <c r="N138" s="22" t="str">
        <f>VLOOKUP(F138,Data!$A$2:$E$12,5,false)</f>
        <v>#N/A</v>
      </c>
    </row>
    <row r="139" ht="15.75" hidden="1" customHeight="1">
      <c r="A139" s="27" t="str">
        <f>IFERROR(__xludf.DUMMYFUNCTION("""COMPUTED_VALUE"""),"ZS06")</f>
        <v>ZS06</v>
      </c>
      <c r="B139" s="27" t="str">
        <f>IFERROR(__xludf.DUMMYFUNCTION("""COMPUTED_VALUE"""),"Ilu ilu hociánu / Dájénu")</f>
        <v>Ilu ilu hociánu / Dájénu</v>
      </c>
      <c r="C139" s="27" t="str">
        <f>IFERROR(__xludf.DUMMYFUNCTION("""COMPUTED_VALUE"""),"אילו אילו הוציאנו/דיינו")</f>
        <v>אילו אילו הוציאנו/דיינו</v>
      </c>
      <c r="D139" s="28" t="str">
        <f>IFERROR(__xludf.DUMMYFUNCTION("""COMPUTED_VALUE"""),"https://www.youtube.com/watch?v=cl7pMI20T-0")</f>
        <v>https://www.youtube.com/watch?v=cl7pMI20T-0</v>
      </c>
      <c r="E139" s="27" t="str">
        <f>IFERROR(__xludf.DUMMYFUNCTION("""COMPUTED_VALUE"""),"-")</f>
        <v>-</v>
      </c>
      <c r="F139" s="27" t="str">
        <f>IFERROR(__xludf.DUMMYFUNCTION("""COMPUTED_VALUE"""),"C       C   G
Ilu ilu hociánu,
C       C     G
hociánu mimicrájim,
C     G    C   G    C
mimicrájim hociánu, dájenu.
C      G    G     C
Dáj dájenu, dáj dájenu,
C     G       G         C 
dáj dájenu, dájenu dájenu ")</f>
        <v>C       C   G
Ilu ilu hociánu,
C       C     G
hociánu mimicrájim,
C     G    C   G    C
mimicrájim hociánu, dájenu.
C      G    G     C
Dáj dájenu, dáj dájenu,
C     G       G         C 
dáj dájenu, dájenu dájenu </v>
      </c>
      <c r="G139" s="27" t="str">
        <f>IFERROR(__xludf.DUMMYFUNCTION("""COMPUTED_VALUE"""),":)")</f>
        <v>:)</v>
      </c>
      <c r="H139" s="22">
        <f t="shared" ref="H139:I139" si="139">LEN(D139)</f>
        <v>43</v>
      </c>
      <c r="I139" s="22">
        <f t="shared" si="139"/>
        <v>1</v>
      </c>
      <c r="J139" s="12">
        <f t="shared" si="3"/>
        <v>1</v>
      </c>
      <c r="K139" s="12" t="str">
        <f>VLOOKUP(F139,Data!$A$2:$C$12,3,false)</f>
        <v>#N/A</v>
      </c>
      <c r="L139" s="12" t="str">
        <f>IF(G139,Data!$G$4,Data!$G$5)</f>
        <v>#VALUE!</v>
      </c>
      <c r="M139" s="22" t="str">
        <f>VLOOKUP(F139,Data!$A$2:$E$12,4,false)</f>
        <v>#N/A</v>
      </c>
      <c r="N139" s="22" t="str">
        <f>VLOOKUP(F139,Data!$A$2:$E$12,5,false)</f>
        <v>#N/A</v>
      </c>
    </row>
    <row r="140" ht="15.75" hidden="1" customHeight="1">
      <c r="A140" s="27" t="str">
        <f>IFERROR(__xludf.DUMMYFUNCTION("""COMPUTED_VALUE"""),"ZS07")</f>
        <v>ZS07</v>
      </c>
      <c r="B140" s="27" t="str">
        <f>IFERROR(__xludf.DUMMYFUNCTION("""COMPUTED_VALUE"""),"Ehad mi jodeá")</f>
        <v>Ehad mi jodeá</v>
      </c>
      <c r="C140" s="27" t="str">
        <f>IFERROR(__xludf.DUMMYFUNCTION("""COMPUTED_VALUE"""),"אחד מי יודע")</f>
        <v>אחד מי יודע</v>
      </c>
      <c r="D140" s="28" t="str">
        <f>IFERROR(__xludf.DUMMYFUNCTION("""COMPUTED_VALUE"""),"https://www.youtube.com/watch?v=3ACKfzXMPTg")</f>
        <v>https://www.youtube.com/watch?v=3ACKfzXMPTg</v>
      </c>
      <c r="E140" s="27" t="str">
        <f>IFERROR(__xludf.DUMMYFUNCTION("""COMPUTED_VALUE"""),"-")</f>
        <v>-</v>
      </c>
      <c r="F140" s="27" t="str">
        <f>IFERROR(__xludf.DUMMYFUNCTION("""COMPUTED_VALUE"""),"C#m
Eḥád mi jodeá?
C#m
Eḥád áni jodeá:
C#m          E       F#m     E       C#m
eḥád elohenu elohenu elohenu elohenu elohenu 
E           F#m  C#m
sebásámájim uváárec.
C#m
Snájim mi jodeá?
C#m
Snájim áni jodeá:
C#m
snéj luhot hábrit,
C#m          E     "&amp;"  F#m     E       C#m
eḥád elohenu elohenu elohenu elohenu elohenu 
E           F#m  C#m
sebásámájim uváárec.
C#m
Slosá mi jodeá?
C#m
Slosá áni jodeá:
C#m
slosá ávot, snéj luhot hábrit,
C#m          E       F#m     E       C#m
eḥád elohenu elohenu elohe"&amp;"nu elohenu elohenu 
E           F#m  C#m
sebásámájim uváárec.
C#m
Árbá mi jodeá?
C#m
Árbá áni jodeá:
C#m
árbá imáhot, slosá ávot, snéj luhot hábrit,
C#m          E       F#m     E       C#m
eḥád elohenu elohenu elohenu elohenu elohenu 
E           F#m  "&amp;"C#m
sebásámájim uváárec.
C#m
Hámisá mi jodeá?
C#m
Hámisá áni jodeá:
C#m
hámisá humséj torá, árbá imáhot,
C#m
slosá ávot, snéj luhot hábrit,
C#m          E       F#m     E       C#m
eḥád elohenu elohenu elohenu elohenu elohenu 
E           F#m  C#m
sebás"&amp;"ámájim uváárec.")</f>
        <v>C#m
Eḥád mi jodeá?
C#m
Eḥád áni jodeá:
C#m          E       F#m     E       C#m
eḥád elohenu elohenu elohenu elohenu elohenu 
E           F#m  C#m
sebásámájim uváárec.
C#m
Snájim mi jodeá?
C#m
Snájim áni jodeá:
C#m
snéj luhot hábrit,
C#m          E       F#m     E       C#m
eḥád elohenu elohenu elohenu elohenu elohenu 
E           F#m  C#m
sebásámájim uváárec.
C#m
Slosá mi jodeá?
C#m
Slosá áni jodeá:
C#m
slosá ávot, snéj luhot hábrit,
C#m          E       F#m     E       C#m
eḥád elohenu elohenu elohenu elohenu elohenu 
E           F#m  C#m
sebásámájim uváárec.
C#m
Árbá mi jodeá?
C#m
Árbá áni jodeá:
C#m
árbá imáhot, slosá ávot, snéj luhot hábrit,
C#m          E       F#m     E       C#m
eḥád elohenu elohenu elohenu elohenu elohenu 
E           F#m  C#m
sebásámájim uváárec.
C#m
Hámisá mi jodeá?
C#m
Hámisá áni jodeá:
C#m
hámisá humséj torá, árbá imáhot,
C#m
slosá ávot, snéj luhot hábrit,
C#m          E       F#m     E       C#m
eḥád elohenu elohenu elohenu elohenu elohenu 
E           F#m  C#m
sebásámájim uváárec.</v>
      </c>
      <c r="G140" s="27" t="str">
        <f>IFERROR(__xludf.DUMMYFUNCTION("""COMPUTED_VALUE"""),":)")</f>
        <v>:)</v>
      </c>
      <c r="H140" s="22">
        <f t="shared" ref="H140:I140" si="140">LEN(D140)</f>
        <v>43</v>
      </c>
      <c r="I140" s="22">
        <f t="shared" si="140"/>
        <v>1</v>
      </c>
      <c r="J140" s="12">
        <f t="shared" si="3"/>
        <v>1</v>
      </c>
      <c r="K140" s="12" t="str">
        <f>VLOOKUP(F140,Data!$A$2:$C$12,3,false)</f>
        <v>#N/A</v>
      </c>
      <c r="L140" s="12" t="str">
        <f>IF(G140,Data!$G$4,Data!$G$5)</f>
        <v>#VALUE!</v>
      </c>
      <c r="M140" s="22" t="str">
        <f>VLOOKUP(F140,Data!$A$2:$E$12,4,false)</f>
        <v>#N/A</v>
      </c>
      <c r="N140" s="22" t="str">
        <f>VLOOKUP(F140,Data!$A$2:$E$12,5,false)</f>
        <v>#N/A</v>
      </c>
    </row>
    <row r="141" ht="15.75" hidden="1" customHeight="1">
      <c r="A141" s="27" t="str">
        <f>IFERROR(__xludf.DUMMYFUNCTION("""COMPUTED_VALUE"""),"ZS08")</f>
        <v>ZS08</v>
      </c>
      <c r="B141" s="27" t="str">
        <f>IFERROR(__xludf.DUMMYFUNCTION("""COMPUTED_VALUE"""),"Osze Sálom")</f>
        <v>Osze Sálom</v>
      </c>
      <c r="C141" s="27" t="str">
        <f>IFERROR(__xludf.DUMMYFUNCTION("""COMPUTED_VALUE"""),"עושה שלום")</f>
        <v>עושה שלום</v>
      </c>
      <c r="D141" s="28" t="str">
        <f>IFERROR(__xludf.DUMMYFUNCTION("""COMPUTED_VALUE"""),"https://www.youtube.com/watch?v=lAEJXdfOLAw")</f>
        <v>https://www.youtube.com/watch?v=lAEJXdfOLAw</v>
      </c>
      <c r="E141" s="27" t="str">
        <f>IFERROR(__xludf.DUMMYFUNCTION("""COMPUTED_VALUE"""),"-")</f>
        <v>-</v>
      </c>
      <c r="F141" s="27" t="str">
        <f>IFERROR(__xludf.DUMMYFUNCTION("""COMPUTED_VALUE"""),"Am      E       Am
Osze salom bimromáv,
Dm      G       C  Am 
Hu jáásze sálom álénu
Dm G   Am
Veálko Iszráél
   Dm  E7 Am
Veimru ámen.
A7     Dm     G7     Am
Jáásze sálom, jáásze sálom,
Dm     G7    E7        Am
Sáálom alénu veálko Iszráél.")</f>
        <v>Am      E       Am
Osze salom bimromáv,
Dm      G       C  Am 
Hu jáásze sálom álénu
Dm G   Am
Veálko Iszráél
   Dm  E7 Am
Veimru ámen.
A7     Dm     G7     Am
Jáásze sálom, jáásze sálom,
Dm     G7    E7        Am
Sáálom alénu veálko Iszráél.</v>
      </c>
      <c r="G141" s="27" t="str">
        <f>IFERROR(__xludf.DUMMYFUNCTION("""COMPUTED_VALUE"""),":)")</f>
        <v>:)</v>
      </c>
      <c r="H141" s="22">
        <f t="shared" ref="H141:I141" si="141">LEN(D141)</f>
        <v>43</v>
      </c>
      <c r="I141" s="22">
        <f t="shared" si="141"/>
        <v>1</v>
      </c>
      <c r="J141" s="12">
        <f t="shared" si="3"/>
        <v>1</v>
      </c>
      <c r="K141" s="12" t="str">
        <f>VLOOKUP(F141,Data!$A$2:$C$12,3,false)</f>
        <v>#N/A</v>
      </c>
      <c r="L141" s="12" t="str">
        <f>IF(G141,Data!$G$4,Data!$G$5)</f>
        <v>#VALUE!</v>
      </c>
      <c r="M141" s="22" t="str">
        <f>VLOOKUP(F141,Data!$A$2:$E$12,4,false)</f>
        <v>#N/A</v>
      </c>
      <c r="N141" s="22" t="str">
        <f>VLOOKUP(F141,Data!$A$2:$E$12,5,false)</f>
        <v>#N/A</v>
      </c>
    </row>
    <row r="142" ht="15.75" hidden="1" customHeight="1">
      <c r="A142" s="27" t="str">
        <f>IFERROR(__xludf.DUMMYFUNCTION("""COMPUTED_VALUE"""),"ZS09")</f>
        <v>ZS09</v>
      </c>
      <c r="B142" s="27" t="str">
        <f>IFERROR(__xludf.DUMMYFUNCTION("""COMPUTED_VALUE"""),"Sálom álehem")</f>
        <v>Sálom álehem</v>
      </c>
      <c r="C142" s="27" t="str">
        <f>IFERROR(__xludf.DUMMYFUNCTION("""COMPUTED_VALUE"""),"שלום עליכם")</f>
        <v>שלום עליכם</v>
      </c>
      <c r="D142" s="28" t="str">
        <f>IFERROR(__xludf.DUMMYFUNCTION("""COMPUTED_VALUE"""),"https://www.youtube.com/watch?v=3vTLMWLyLIc")</f>
        <v>https://www.youtube.com/watch?v=3vTLMWLyLIc</v>
      </c>
      <c r="E142" s="27" t="str">
        <f>IFERROR(__xludf.DUMMYFUNCTION("""COMPUTED_VALUE"""),"-")</f>
        <v>-</v>
      </c>
      <c r="F142" s="27" t="str">
        <f>IFERROR(__xludf.DUMMYFUNCTION("""COMPUTED_VALUE"""),"Dm           A                     Dm A
Sálom áleḥem máláḥe hásáret máláḥe eljon,
Dm      A                  Gm         A
Mimeleḥ máláḥe hámláḥim hákádos báruḥ hu.
Dm        F    C              Dm     A
Boáḥem lesálom máláḥe hásálom máláḥe eljon,
Gm    "&amp;"  A      Dm               A     Dm
Mimeleḥ máláḥe hámláḥim hákádos báruḥ hu.
Dm              A                     Dm A
Bárḥuni lesálom máláḥe hásálom máláḥe eljon,
Dm      A               Gm            a
Mimeleḥ máláḥe hámláḥim hákádos báruḥ hu.
Dm  "&amp;"      F    c              Dm        A
Cetḥem lesálom máláḥe hásálom máláḥe eljon,
Gm      A      Dm               A     Dm
Mimeleḥ máláḥe hámláḥim hákádos báruḥ hu.")</f>
        <v>Dm           A                     Dm A
Sálom áleḥem máláḥe hásáret máláḥe eljon,
Dm      A                  Gm         A
Mimeleḥ máláḥe hámláḥim hákádos báruḥ hu.
Dm        F    C              Dm     A
Boáḥem lesálom máláḥe hásálom máláḥe eljon,
Gm      A      Dm               A     Dm
Mimeleḥ máláḥe hámláḥim hákádos báruḥ hu.
Dm              A                     Dm A
Bárḥuni lesálom máláḥe hásálom máláḥe eljon,
Dm      A               Gm            a
Mimeleḥ máláḥe hámláḥim hákádos báruḥ hu.
Dm        F    c              Dm        A
Cetḥem lesálom máláḥe hásálom máláḥe eljon,
Gm      A      Dm               A     Dm
Mimeleḥ máláḥe hámláḥim hákádos báruḥ hu.</v>
      </c>
      <c r="G142" s="27" t="str">
        <f>IFERROR(__xludf.DUMMYFUNCTION("""COMPUTED_VALUE"""),":)")</f>
        <v>:)</v>
      </c>
      <c r="H142" s="22">
        <f t="shared" ref="H142:I142" si="142">LEN(D142)</f>
        <v>43</v>
      </c>
      <c r="I142" s="22">
        <f t="shared" si="142"/>
        <v>1</v>
      </c>
      <c r="J142" s="12">
        <f t="shared" si="3"/>
        <v>1</v>
      </c>
      <c r="K142" s="12" t="str">
        <f>VLOOKUP(F142,Data!$A$2:$C$12,3,false)</f>
        <v>#N/A</v>
      </c>
      <c r="L142" s="12" t="str">
        <f>IF(G142,Data!$G$4,Data!$G$5)</f>
        <v>#VALUE!</v>
      </c>
      <c r="M142" s="22" t="str">
        <f>VLOOKUP(F142,Data!$A$2:$E$12,4,false)</f>
        <v>#N/A</v>
      </c>
      <c r="N142" s="22" t="str">
        <f>VLOOKUP(F142,Data!$A$2:$E$12,5,false)</f>
        <v>#N/A</v>
      </c>
    </row>
    <row r="143" ht="15.75" hidden="1" customHeight="1">
      <c r="A143" s="27" t="str">
        <f>IFERROR(__xludf.DUMMYFUNCTION("""COMPUTED_VALUE"""),"ZS10")</f>
        <v>ZS10</v>
      </c>
      <c r="B143" s="27" t="str">
        <f>IFERROR(__xludf.DUMMYFUNCTION("""COMPUTED_VALUE"""),"Sábát Sálom")</f>
        <v>Sábát Sálom</v>
      </c>
      <c r="C143" s="27" t="str">
        <f>IFERROR(__xludf.DUMMYFUNCTION("""COMPUTED_VALUE"""),"שבת שלום")</f>
        <v>שבת שלום</v>
      </c>
      <c r="D143" s="28" t="str">
        <f>IFERROR(__xludf.DUMMYFUNCTION("""COMPUTED_VALUE"""),"https://www.youtube.com/watch?v=7dlassmGVOs")</f>
        <v>https://www.youtube.com/watch?v=7dlassmGVOs</v>
      </c>
      <c r="E143" s="28" t="str">
        <f>IFERROR(__xludf.DUMMYFUNCTION("""COMPUTED_VALUE"""),"https://www.youtube.com/watch?v=QvIQtXI3j3I")</f>
        <v>https://www.youtube.com/watch?v=QvIQtXI3j3I</v>
      </c>
      <c r="F143" s="27" t="str">
        <f>IFERROR(__xludf.DUMMYFUNCTION("""COMPUTED_VALUE"""),"Am      Dm
Bim—bom—bim, bim, bim, bom
Am          E       Am
Bim bim bim bim bim bom
Am      Dm
Bim—bom—bim, bim, bim, bom
Am          E       Am
Bim bim bim bim bim bom
Am       Dm
Shabbat Shalom
Am       Dm
Shabbat Shalom
Am      Dm
S"&amp;"habbat Shabbat Shabbat,
Dm   Am  E    Am
Shab-bat sha -lom
Am       Dm
Shabbat Shalom
Am       Dm
Shabbat Shalom
Am      Dm
Shabbat Shabbat Shabbat,
Dm   Am  E    Am
Shab-bat sha -lom
Am      F
Shabbat Shabbat,
G7           C       E7"&amp;"
Shabbat Shab-bat sha-lom 
Am      F
Shabbat Shabbat,
G7           C       E7
Shabbat Shab-bat sha-lom 
Am       Dm
Shabbat Shalom
Am       Dm
Shabbat Shalom
Am      Dm
Shabbat Shabbat Shabbat,
Dm   Am  E    Am
Shab-bat sha -lom")</f>
        <v>Am      Dm
Bim—bom—bim, bim, bim, bom
Am          E       Am
Bim bim bim bim bim bom
Am      Dm
Bim—bom—bim, bim, bim, bom
Am          E       Am
Bim bim bim bim bim bom
Am       Dm
Shabbat Shalom
Am       Dm
Shabbat Shalom
Am      Dm
Shabbat Shabbat Shabbat,
Dm   Am  E    Am
Shab-bat sha -lom
Am       Dm
Shabbat Shalom
Am       Dm
Shabbat Shalom
Am      Dm
Shabbat Shabbat Shabbat,
Dm   Am  E    Am
Shab-bat sha -lom
Am      F
Shabbat Shabbat,
G7           C       E7
Shabbat Shab-bat sha-lom 
Am      F
Shabbat Shabbat,
G7           C       E7
Shabbat Shab-bat sha-lom 
Am       Dm
Shabbat Shalom
Am       Dm
Shabbat Shalom
Am      Dm
Shabbat Shabbat Shabbat,
Dm   Am  E    Am
Shab-bat sha -lom</v>
      </c>
      <c r="G143" s="27" t="str">
        <f>IFERROR(__xludf.DUMMYFUNCTION("""COMPUTED_VALUE"""),":)")</f>
        <v>:)</v>
      </c>
      <c r="H143" s="22">
        <f t="shared" ref="H143:I143" si="143">LEN(D143)</f>
        <v>43</v>
      </c>
      <c r="I143" s="22">
        <f t="shared" si="143"/>
        <v>43</v>
      </c>
      <c r="J143" s="12">
        <f t="shared" si="3"/>
        <v>1</v>
      </c>
      <c r="K143" s="12" t="str">
        <f>VLOOKUP(F143,Data!$A$2:$C$12,3,false)</f>
        <v>#N/A</v>
      </c>
      <c r="L143" s="12" t="str">
        <f>IF(G143,Data!$G$4,Data!$G$5)</f>
        <v>#VALUE!</v>
      </c>
      <c r="M143" s="22" t="str">
        <f>VLOOKUP(F143,Data!$A$2:$E$12,4,false)</f>
        <v>#N/A</v>
      </c>
      <c r="N143" s="22" t="str">
        <f>VLOOKUP(F143,Data!$A$2:$E$12,5,false)</f>
        <v>#N/A</v>
      </c>
    </row>
    <row r="144" ht="15.75" hidden="1" customHeight="1">
      <c r="A144" s="27" t="str">
        <f>IFERROR(__xludf.DUMMYFUNCTION("""COMPUTED_VALUE"""),"ZS11")</f>
        <v>ZS11</v>
      </c>
      <c r="B144" s="27" t="str">
        <f>IFERROR(__xludf.DUMMYFUNCTION("""COMPUTED_VALUE"""),"Havdala")</f>
        <v>Havdala</v>
      </c>
      <c r="C144" s="27" t="str">
        <f>IFERROR(__xludf.DUMMYFUNCTION("""COMPUTED_VALUE"""),"הבדלה")</f>
        <v>הבדלה</v>
      </c>
      <c r="D144" s="28" t="str">
        <f>IFERROR(__xludf.DUMMYFUNCTION("""COMPUTED_VALUE"""),"https://www.youtube.com/watch?v=Gebsb-po8jY")</f>
        <v>https://www.youtube.com/watch?v=Gebsb-po8jY</v>
      </c>
      <c r="E144" s="27" t="str">
        <f>IFERROR(__xludf.DUMMYFUNCTION("""COMPUTED_VALUE"""),"-")</f>
        <v>-</v>
      </c>
      <c r="F144" s="27" t="str">
        <f>IFERROR(__xludf.DUMMYFUNCTION("""COMPUTED_VALUE"""),"|. Em           C     .| 8x
|˙ Najnananana Najnana ˙|
   G     Am     C     D
Báruḥ átá Ádonáj elohenu
 G     Am   D
meleḥ háolám,
C  Am  C    D E
boré pri hágáfen,
C  Am  C    D E
boré pri hágáfen.
|. Em           C     .| 8x
|˙ Najnananana Najnana ˙|"&amp;"
   G   Am     C     D
Báruḥ átá Ádonáj elohenu
 G      Am D
meleḥ háolám
C  Am   C     D E
boré miné beszámim,
C  Am   C     D E
boré miné beszámim.
|. Em           C     .| 8x
|˙ Najnananana Najnana ˙|
   G   Am     C     D
Báruḥ átá Ádonáj elohenu
 "&amp;"G      Am D
meleḥ háolám
C  Am    C  D E
boré meoré háés,
C  Am    C  D E
boré meoré háés.
|. Em           C     .| 8x
|˙ Najnananana Najnana ˙|
   G   Am     C     D
Báruḥ átá Ádonáj elohenu
 G      Am D
meleḥ háolám
   C  D       G       Am
hámávdil b"&amp;"én kodes leḥol.
     C    D  G
Bén ohr leḥoseḥ
|. Em           C     .| 8x
|˙ Najnananana Najnana ˙|
     G  Am   C D
Bén Israel Laamim
     G        Am
Bén jom hashivii
             C        D
Leshishes jimei hamaszeh
C  D    G    Am
Báruḥ átá Ádonáj
 "&amp;"  C  D       G       Am
hámávdil bén kodes leḥol.")</f>
        <v>|. Em           C     .| 8x
|˙ Najnananana Najnana ˙|
   G     Am     C     D
Báruḥ átá Ádonáj elohenu
 G     Am   D
meleḥ háolám,
C  Am  C    D E
boré pri hágáfen,
C  Am  C    D E
boré pri hágáfen.
|. Em           C     .| 8x
|˙ Najnananana Najnana ˙|
   G   Am     C     D
Báruḥ átá Ádonáj elohenu
 G      Am D
meleḥ háolám
C  Am   C     D E
boré miné beszámim,
C  Am   C     D E
boré miné beszámim.
|. Em           C     .| 8x
|˙ Najnananana Najnana ˙|
   G   Am     C     D
Báruḥ átá Ádonáj elohenu
 G      Am D
meleḥ háolám
C  Am    C  D E
boré meoré háés,
C  Am    C  D E
boré meoré háés.
|. Em           C     .| 8x
|˙ Najnananana Najnana ˙|
   G   Am     C     D
Báruḥ átá Ádonáj elohenu
 G      Am D
meleḥ háolám
   C  D       G       Am
hámávdil bén kodes leḥol.
     C    D  G
Bén ohr leḥoseḥ
|. Em           C     .| 8x
|˙ Najnananana Najnana ˙|
     G  Am   C D
Bén Israel Laamim
     G        Am
Bén jom hashivii
             C        D
Leshishes jimei hamaszeh
C  D    G    Am
Báruḥ átá Ádonáj
   C  D       G       Am
hámávdil bén kodes leḥol.</v>
      </c>
      <c r="G144" s="27" t="str">
        <f>IFERROR(__xludf.DUMMYFUNCTION("""COMPUTED_VALUE"""),":)")</f>
        <v>:)</v>
      </c>
      <c r="H144" s="22">
        <f t="shared" ref="H144:I144" si="144">LEN(D144)</f>
        <v>43</v>
      </c>
      <c r="I144" s="22">
        <f t="shared" si="144"/>
        <v>1</v>
      </c>
      <c r="J144" s="12">
        <f t="shared" si="3"/>
        <v>1</v>
      </c>
      <c r="K144" s="12" t="str">
        <f>VLOOKUP(F144,Data!$A$2:$C$12,3,false)</f>
        <v>#N/A</v>
      </c>
      <c r="L144" s="12" t="str">
        <f>IF(G144,Data!$G$4,Data!$G$5)</f>
        <v>#VALUE!</v>
      </c>
      <c r="M144" s="22" t="str">
        <f>VLOOKUP(F144,Data!$A$2:$E$12,4,false)</f>
        <v>#N/A</v>
      </c>
      <c r="N144" s="22" t="str">
        <f>VLOOKUP(F144,Data!$A$2:$E$12,5,false)</f>
        <v>#N/A</v>
      </c>
    </row>
    <row r="145" ht="15.75" hidden="1" customHeight="1">
      <c r="A145" s="27" t="str">
        <f>IFERROR(__xludf.DUMMYFUNCTION("""COMPUTED_VALUE"""),"ZS12")</f>
        <v>ZS12</v>
      </c>
      <c r="B145" s="27" t="str">
        <f>IFERROR(__xludf.DUMMYFUNCTION("""COMPUTED_VALUE"""),"Eliyahu Hanavi")</f>
        <v>Eliyahu Hanavi</v>
      </c>
      <c r="C145" s="27" t="str">
        <f>IFERROR(__xludf.DUMMYFUNCTION("""COMPUTED_VALUE"""),"אליהו הנביא")</f>
        <v>אליהו הנביא</v>
      </c>
      <c r="D145" s="28" t="str">
        <f>IFERROR(__xludf.DUMMYFUNCTION("""COMPUTED_VALUE"""),"https://www.youtube.com/watch?v=l30lgVThQyE")</f>
        <v>https://www.youtube.com/watch?v=l30lgVThQyE</v>
      </c>
      <c r="E145" s="27" t="str">
        <f>IFERROR(__xludf.DUMMYFUNCTION("""COMPUTED_VALUE"""),"-")</f>
        <v>-</v>
      </c>
      <c r="F145" s="27" t="str">
        <f>IFERROR(__xludf.DUMMYFUNCTION("""COMPUTED_VALUE"""),"Am      E7  Am
Eliyahu ha-navi, 
 Am     G7   C
Eliyahu ha-Tishbi, 
 C        E7
Eliyahu, Eliyahu, 
Am       E7 Am
Eliyahu ha-Giladi.
Dm
Bimhayrah v'yamenu, 
 E7     Am
Yavo aleynu, 
  Dm
Im Moshiach ben David, 
    E              Am
Im Moshiach ben Dav"&amp;"id.
Am      E7  Am
Eliyahu ha-navi, 
 Am     G7   C
Eliyahu ha-Tishbi, 
 C        E7
Eliyahu, Eliyahu, 
Am       E7 Am
Eliyahu ha-Giladi")</f>
        <v>Am      E7  Am
Eliyahu ha-navi, 
 Am     G7   C
Eliyahu ha-Tishbi, 
 C        E7
Eliyahu, Eliyahu, 
Am       E7 Am
Eliyahu ha-Giladi.
Dm
Bimhayrah v'yamenu, 
 E7     Am
Yavo aleynu, 
  Dm
Im Moshiach ben David, 
    E              Am
Im Moshiach ben David.
Am      E7  Am
Eliyahu ha-navi, 
 Am     G7   C
Eliyahu ha-Tishbi, 
 C        E7
Eliyahu, Eliyahu, 
Am       E7 Am
Eliyahu ha-Giladi</v>
      </c>
      <c r="G145" s="27" t="str">
        <f>IFERROR(__xludf.DUMMYFUNCTION("""COMPUTED_VALUE"""),":)")</f>
        <v>:)</v>
      </c>
      <c r="H145" s="22">
        <f t="shared" ref="H145:I145" si="145">LEN(D145)</f>
        <v>43</v>
      </c>
      <c r="I145" s="22">
        <f t="shared" si="145"/>
        <v>1</v>
      </c>
      <c r="J145" s="12">
        <f t="shared" si="3"/>
        <v>1</v>
      </c>
      <c r="K145" s="12" t="str">
        <f>VLOOKUP(F145,Data!$A$2:$C$12,3,false)</f>
        <v>#N/A</v>
      </c>
      <c r="L145" s="12" t="str">
        <f>IF(G145,Data!$G$4,Data!$G$5)</f>
        <v>#VALUE!</v>
      </c>
      <c r="M145" s="22" t="str">
        <f>VLOOKUP(F145,Data!$A$2:$E$12,4,false)</f>
        <v>#N/A</v>
      </c>
      <c r="N145" s="22" t="str">
        <f>VLOOKUP(F145,Data!$A$2:$E$12,5,false)</f>
        <v>#N/A</v>
      </c>
    </row>
    <row r="146" ht="15.75" hidden="1" customHeight="1">
      <c r="A146" s="27" t="str">
        <f>IFERROR(__xludf.DUMMYFUNCTION("""COMPUTED_VALUE"""),"ZS13")</f>
        <v>ZS13</v>
      </c>
      <c r="B146" s="27" t="str">
        <f>IFERROR(__xludf.DUMMYFUNCTION("""COMPUTED_VALUE"""),"Lehá Dodi")</f>
        <v>Lehá Dodi</v>
      </c>
      <c r="C146" s="27" t="str">
        <f>IFERROR(__xludf.DUMMYFUNCTION("""COMPUTED_VALUE"""),"לכה דודי")</f>
        <v>לכה דודי</v>
      </c>
      <c r="D146" s="28" t="str">
        <f>IFERROR(__xludf.DUMMYFUNCTION("""COMPUTED_VALUE"""),"https://www.youtube.com/watch?v=kLD5nPIDMrY&amp;pp=0gcJCbAJAYcqIYzv")</f>
        <v>https://www.youtube.com/watch?v=kLD5nPIDMrY&amp;pp=0gcJCbAJAYcqIYzv</v>
      </c>
      <c r="E146" s="28" t="str">
        <f>IFERROR(__xludf.DUMMYFUNCTION("""COMPUTED_VALUE"""),"https://www.youtube.com/watch?v=GPHImLW-duQ")</f>
        <v>https://www.youtube.com/watch?v=GPHImLW-duQ</v>
      </c>
      <c r="F146" s="27" t="str">
        <f>IFERROR(__xludf.DUMMYFUNCTION("""COMPUTED_VALUE"""),"Dm
Leḥá dodi likrát kálá,
Dm   A           Dm
pené sábát nekábelá.
Dm
Sámor vezáḥor bedibur eḥád,
Gm
hismijánu el hámejuḥád.
F           A
Ádonáj eḥád usmo eḥád,
Dm               A      Dm
lesem uletiferet velithilá.
Dm
Leḥá dodi likrát kálá,
Dm   A  "&amp;"         Dm
pené sábát nekábelá.
Dm
Likrát sábát leḥu venelḥá,
Gm
ki hi mekor hábráḥá,
F             A
meros mikedem neszuḥá,
Dm            A            Dm
szof máásze bámáḥsává tehilá.
Dm
Leḥá dodi likrát kálá,
Dm   A           Dm
pené sábát nekábelá"&amp;".
Dm
Mikdás meleḥ ir meluḥá,
Gm
kumi cei mitoḥ háháfeḥá,
F             A
ráv láḥ sevet beemek hábáḥá,
Dm           A         Dm
vehu jáḥámol álájiḥ ḥemlá.
Dm
Leḥá dodi likrát kálá,
Dm   A           Dm
pené sábát nekábelá.
Dm
Boi besálom áteret báálá"&amp;",
Gm
gám beszimḥá uvcoholá,
F         A
toḥ emuné ám szegulá.
Dm       A      Dm
Boi ḥálá boi ḥálá.
Dm
Leḥá dodi likrát kálá,
Dm   A           Dm
pené sábát nekábelá.")</f>
        <v>Dm
Leḥá dodi likrát kálá,
Dm   A           Dm
pené sábát nekábelá.
Dm
Sámor vezáḥor bedibur eḥád,
Gm
hismijánu el hámejuḥád.
F           A
Ádonáj eḥád usmo eḥád,
Dm               A      Dm
lesem uletiferet velithilá.
Dm
Leḥá dodi likrát kálá,
Dm   A           Dm
pené sábát nekábelá.
Dm
Likrát sábát leḥu venelḥá,
Gm
ki hi mekor hábráḥá,
F             A
meros mikedem neszuḥá,
Dm            A            Dm
szof máásze bámáḥsává tehilá.
Dm
Leḥá dodi likrát kálá,
Dm   A           Dm
pené sábát nekábelá.
Dm
Mikdás meleḥ ir meluḥá,
Gm
kumi cei mitoḥ háháfeḥá,
F             A
ráv láḥ sevet beemek hábáḥá,
Dm           A         Dm
vehu jáḥámol álájiḥ ḥemlá.
Dm
Leḥá dodi likrát kálá,
Dm   A           Dm
pené sábát nekábelá.
Dm
Boi besálom áteret báálá,
Gm
gám beszimḥá uvcoholá,
F         A
toḥ emuné ám szegulá.
Dm       A      Dm
Boi ḥálá boi ḥálá.
Dm
Leḥá dodi likrát kálá,
Dm   A           Dm
pené sábát nekábelá.</v>
      </c>
      <c r="G146" s="27" t="str">
        <f>IFERROR(__xludf.DUMMYFUNCTION("""COMPUTED_VALUE"""),":)")</f>
        <v>:)</v>
      </c>
      <c r="H146" s="22">
        <f t="shared" ref="H146:I146" si="146">LEN(D146)</f>
        <v>63</v>
      </c>
      <c r="I146" s="22">
        <f t="shared" si="146"/>
        <v>43</v>
      </c>
      <c r="J146" s="12">
        <f t="shared" si="3"/>
        <v>1</v>
      </c>
      <c r="K146" s="12" t="str">
        <f>VLOOKUP(F146,Data!$A$2:$C$12,3,false)</f>
        <v>#N/A</v>
      </c>
      <c r="L146" s="12" t="str">
        <f>IF(G146,Data!$G$4,Data!$G$5)</f>
        <v>#VALUE!</v>
      </c>
      <c r="M146" s="22" t="str">
        <f>VLOOKUP(F146,Data!$A$2:$E$12,4,false)</f>
        <v>#N/A</v>
      </c>
      <c r="N146" s="22" t="str">
        <f>VLOOKUP(F146,Data!$A$2:$E$12,5,false)</f>
        <v>#N/A</v>
      </c>
    </row>
    <row r="147" ht="15.75" hidden="1" customHeight="1">
      <c r="A147" s="27" t="str">
        <f>IFERROR(__xludf.DUMMYFUNCTION("""COMPUTED_VALUE"""),"ZS14")</f>
        <v>ZS14</v>
      </c>
      <c r="B147" s="27" t="str">
        <f>IFERROR(__xludf.DUMMYFUNCTION("""COMPUTED_VALUE"""),"Jedid Nefes")</f>
        <v>Jedid Nefes</v>
      </c>
      <c r="C147" s="27" t="str">
        <f>IFERROR(__xludf.DUMMYFUNCTION("""COMPUTED_VALUE"""),"ידיד נפש")</f>
        <v>ידיד נפש</v>
      </c>
      <c r="D147" s="28" t="str">
        <f>IFERROR(__xludf.DUMMYFUNCTION("""COMPUTED_VALUE"""),"https://www.youtube.com/watch?v=CeUPHHjecTk")</f>
        <v>https://www.youtube.com/watch?v=CeUPHHjecTk</v>
      </c>
      <c r="E147" s="27" t="str">
        <f>IFERROR(__xludf.DUMMYFUNCTION("""COMPUTED_VALUE"""),"-")</f>
        <v>-</v>
      </c>
      <c r="F147" s="27" t="str">
        <f>IFERROR(__xludf.DUMMYFUNCTION("""COMPUTED_VALUE"""),"Am           Dm
Jedid nefes áv háráḥámán, 
Am           Dm
Jedid nefes áv háráḥámán,
Dm       C   Dm       Am
mesoḥ ávdeḥá el reconeḥá. 
Dm    C      Dm          Am
Járuc ávdeḥá kmo ájál, 
Dm        C  Dm     Am
jistáḥáve el mul hádáreḥá.")</f>
        <v>Am           Dm
Jedid nefes áv háráḥámán, 
Am           Dm
Jedid nefes áv háráḥámán,
Dm       C   Dm       Am
mesoḥ ávdeḥá el reconeḥá. 
Dm    C      Dm          Am
Járuc ávdeḥá kmo ájál, 
Dm        C  Dm     Am
jistáḥáve el mul hádáreḥá.</v>
      </c>
      <c r="G147" s="27" t="str">
        <f>IFERROR(__xludf.DUMMYFUNCTION("""COMPUTED_VALUE"""),":)")</f>
        <v>:)</v>
      </c>
      <c r="H147" s="22">
        <f t="shared" ref="H147:I147" si="147">LEN(D147)</f>
        <v>43</v>
      </c>
      <c r="I147" s="22">
        <f t="shared" si="147"/>
        <v>1</v>
      </c>
      <c r="J147" s="12">
        <f t="shared" si="3"/>
        <v>1</v>
      </c>
      <c r="K147" s="12" t="str">
        <f>VLOOKUP(F147,Data!$A$2:$C$12,3,false)</f>
        <v>#N/A</v>
      </c>
      <c r="L147" s="12" t="str">
        <f>IF(G147,Data!$G$4,Data!$G$5)</f>
        <v>#VALUE!</v>
      </c>
      <c r="M147" s="22" t="str">
        <f>VLOOKUP(F147,Data!$A$2:$E$12,4,false)</f>
        <v>#N/A</v>
      </c>
      <c r="N147" s="22" t="str">
        <f>VLOOKUP(F147,Data!$A$2:$E$12,5,false)</f>
        <v>#N/A</v>
      </c>
    </row>
    <row r="148" ht="15.75" hidden="1" customHeight="1">
      <c r="A148" s="27" t="str">
        <f>IFERROR(__xludf.DUMMYFUNCTION("""COMPUTED_VALUE"""),"ZS15")</f>
        <v>ZS15</v>
      </c>
      <c r="B148" s="27" t="str">
        <f>IFERROR(__xludf.DUMMYFUNCTION("""COMPUTED_VALUE"""),"Ávinu málkénu")</f>
        <v>Ávinu málkénu</v>
      </c>
      <c r="C148" s="27" t="str">
        <f>IFERROR(__xludf.DUMMYFUNCTION("""COMPUTED_VALUE"""),"אבינו מלכנו")</f>
        <v>אבינו מלכנו</v>
      </c>
      <c r="D148" s="28" t="str">
        <f>IFERROR(__xludf.DUMMYFUNCTION("""COMPUTED_VALUE"""),"https://www.youtube.com/watch?v=iw1r98XYsaQ")</f>
        <v>https://www.youtube.com/watch?v=iw1r98XYsaQ</v>
      </c>
      <c r="E148" s="27" t="str">
        <f>IFERROR(__xludf.DUMMYFUNCTION("""COMPUTED_VALUE"""),"-")</f>
        <v>-</v>
      </c>
      <c r="F148" s="27" t="str">
        <f>IFERROR(__xludf.DUMMYFUNCTION("""COMPUTED_VALUE"""),"C        C# C  C        C# C
Ávinu málkenu, ḥonenu váánenu,
C        C#    C        C# 
ávinu málkenu, ḥonenu váánenu,
C          C#  C
ki en bánu máászim.
C        C#    C        C# 
ávinu málkenu, ḥonenu váánenu,
C          C#  C
ki en bánu máászim.
G"&amp;"#m  Fm      Gm       C
Ászé imánu cedáká váḥeszed,
G#m  Fm      Gm       C
Aszé imánu cedáká váḥeszed,
C    C# C
vehosienu.")</f>
        <v>C        C# C  C        C# C
Ávinu málkenu, ḥonenu váánenu,
C        C#    C        C# 
ávinu málkenu, ḥonenu váánenu,
C          C#  C
ki en bánu máászim.
C        C#    C        C# 
ávinu málkenu, ḥonenu váánenu,
C          C#  C
ki en bánu máászim.
G#m  Fm      Gm       C
Ászé imánu cedáká váḥeszed,
G#m  Fm      Gm       C
Aszé imánu cedáká váḥeszed,
C    C# C
vehosienu.</v>
      </c>
      <c r="G148" s="27" t="str">
        <f>IFERROR(__xludf.DUMMYFUNCTION("""COMPUTED_VALUE"""),":)")</f>
        <v>:)</v>
      </c>
      <c r="H148" s="22">
        <f t="shared" ref="H148:I148" si="148">LEN(D148)</f>
        <v>43</v>
      </c>
      <c r="I148" s="22">
        <f t="shared" si="148"/>
        <v>1</v>
      </c>
      <c r="J148" s="12">
        <f t="shared" si="3"/>
        <v>1</v>
      </c>
      <c r="K148" s="12" t="str">
        <f>VLOOKUP(F148,Data!$A$2:$C$12,3,false)</f>
        <v>#N/A</v>
      </c>
      <c r="L148" s="12" t="str">
        <f>IF(G148,Data!$G$4,Data!$G$5)</f>
        <v>#VALUE!</v>
      </c>
      <c r="M148" s="22" t="str">
        <f>VLOOKUP(F148,Data!$A$2:$E$12,4,false)</f>
        <v>#N/A</v>
      </c>
      <c r="N148" s="22" t="str">
        <f>VLOOKUP(F148,Data!$A$2:$E$12,5,false)</f>
        <v>#N/A</v>
      </c>
    </row>
    <row r="149" ht="15.75" hidden="1" customHeight="1">
      <c r="A149" s="27" t="str">
        <f>IFERROR(__xludf.DUMMYFUNCTION("""COMPUTED_VALUE"""),"ZS16")</f>
        <v>ZS16</v>
      </c>
      <c r="B149" s="27" t="str">
        <f>IFERROR(__xludf.DUMMYFUNCTION("""COMPUTED_VALUE"""),"Jemé háhánuká")</f>
        <v>Jemé háhánuká</v>
      </c>
      <c r="C149" s="27" t="str">
        <f>IFERROR(__xludf.DUMMYFUNCTION("""COMPUTED_VALUE"""),"ימי החנוכה")</f>
        <v>ימי החנוכה</v>
      </c>
      <c r="D149" s="28" t="str">
        <f>IFERROR(__xludf.DUMMYFUNCTION("""COMPUTED_VALUE"""),"https://www.youtube.com/watch?v=nYJmrYM1qls")</f>
        <v>https://www.youtube.com/watch?v=nYJmrYM1qls</v>
      </c>
      <c r="E149" s="27" t="str">
        <f>IFERROR(__xludf.DUMMYFUNCTION("""COMPUTED_VALUE"""),"-")</f>
        <v>-</v>
      </c>
      <c r="F149" s="27" t="str">
        <f>IFERROR(__xludf.DUMMYFUNCTION("""COMPUTED_VALUE"""),"Am
Jemé háḥánuká ḥánukát mikdásenu,
Am
begil uveszimḥá memálim et libenu.
Am              C      G   Am
Lájlá vájom szvivonenu jiszov,
Am          C     G      Am
szufgánijot noḥál bám lárov.
Am             
Háiru, hádliku 
Am    G         Am
nerot ḥánu"&amp;"ká rábim.
Am     C      Am        C
Ál hániszim veál hánifláot 
Am      G          Am
áser ḥolelu hámákábim.
Am
Úgy örülünk mi gyerekek a szép ḥanukának,
Am
az ifjak és az öregek vidám táncot járnak.
Am         C     G    Am
Este a sok finom étel után
A"&amp;"m         C     G    Am
asztalon a pergő játék vár.
Am
Fel pajtás a gyertyát,
Am           G          Am
hadd égjen a láng szaporán.
Am           C        Am       C            
És zengjen a hála, az Úr nevét áldva,
Am          G        Am
az ifjú s a l"&amp;"ány ajakán!
")</f>
        <v>Am
Jemé háḥánuká ḥánukát mikdásenu,
Am
begil uveszimḥá memálim et libenu.
Am              C      G   Am
Lájlá vájom szvivonenu jiszov,
Am          C     G      Am
szufgánijot noḥál bám lárov.
Am             
Háiru, hádliku 
Am    G         Am
nerot ḥánuká rábim.
Am     C      Am        C
Ál hániszim veál hánifláot 
Am      G          Am
áser ḥolelu hámákábim.
Am
Úgy örülünk mi gyerekek a szép ḥanukának,
Am
az ifjak és az öregek vidám táncot járnak.
Am         C     G    Am
Este a sok finom étel után
Am         C     G    Am
asztalon a pergő játék vár.
Am
Fel pajtás a gyertyát,
Am           G          Am
hadd égjen a láng szaporán.
Am           C        Am       C            
És zengjen a hála, az Úr nevét áldva,
Am          G        Am
az ifjú s a lány ajakán!
</v>
      </c>
      <c r="G149" s="27" t="str">
        <f>IFERROR(__xludf.DUMMYFUNCTION("""COMPUTED_VALUE"""),":)")</f>
        <v>:)</v>
      </c>
      <c r="H149" s="22">
        <f t="shared" ref="H149:I149" si="149">LEN(D149)</f>
        <v>43</v>
      </c>
      <c r="I149" s="22">
        <f t="shared" si="149"/>
        <v>1</v>
      </c>
      <c r="J149" s="12">
        <f t="shared" si="3"/>
        <v>1</v>
      </c>
      <c r="K149" s="12" t="str">
        <f>VLOOKUP(F149,Data!$A$2:$C$12,3,false)</f>
        <v>#N/A</v>
      </c>
      <c r="L149" s="12" t="str">
        <f>IF(G149,Data!$G$4,Data!$G$5)</f>
        <v>#VALUE!</v>
      </c>
      <c r="M149" s="22" t="str">
        <f>VLOOKUP(F149,Data!$A$2:$E$12,4,false)</f>
        <v>#N/A</v>
      </c>
      <c r="N149" s="22" t="str">
        <f>VLOOKUP(F149,Data!$A$2:$E$12,5,false)</f>
        <v>#N/A</v>
      </c>
    </row>
    <row r="150" ht="15.75" customHeight="1">
      <c r="A150" s="27" t="str">
        <f>IFERROR(__xludf.DUMMYFUNCTION("""COMPUTED_VALUE"""),"ZS16")</f>
        <v>ZS16</v>
      </c>
      <c r="B150" s="27" t="str">
        <f>IFERROR(__xludf.DUMMYFUNCTION("""COMPUTED_VALUE"""),"Oh Hanukkah")</f>
        <v>Oh Hanukkah</v>
      </c>
      <c r="C150" s="27" t="str">
        <f>IFERROR(__xludf.DUMMYFUNCTION("""COMPUTED_VALUE"""),"או חנוכה")</f>
        <v>או חנוכה</v>
      </c>
      <c r="D150" s="28" t="str">
        <f>IFERROR(__xludf.DUMMYFUNCTION("""COMPUTED_VALUE"""),"https://www.youtube.com/watch?v=JfJufy7dpO0")</f>
        <v>https://www.youtube.com/watch?v=JfJufy7dpO0</v>
      </c>
      <c r="E150" s="28" t="str">
        <f>IFERROR(__xludf.DUMMYFUNCTION("""COMPUTED_VALUE"""),"https://www.youtube.com/watch?v=I6cJ3rQDr3k")</f>
        <v>https://www.youtube.com/watch?v=I6cJ3rQDr3k</v>
      </c>
      <c r="F150" s="27" t="str">
        <f>IFERROR(__xludf.DUMMYFUNCTION("""COMPUTED_VALUE"""),"Am
Oh Hanukkah, Oh, Hanukkah Come light the menorah
Am
Let's have a party We'll all dance the hora
Am                C           G          Am
Gather 'round the table We'll give you a treat,
Am         C             G         Am
Sivivon to play with and l"&amp;"atkes to eat
Am
And while we are playing
Am              G        Am
The candles are burning low
Am           C           Am           C
One for each night, they shed a sweet light
Am              G         Am
To remind us of days long ago
Am           "&amp;"C           Am           C
One for each night, they shed a sweet light
Am              G         Am
To remind us of days long ago
Am
Oh Hanukkah, Oh, Hanukkah Come light the menorah
Am
Let's have a party We'll all dance the hora
Am                C     "&amp;"      G          Am
Gather 'round the table We'll give you a treat,
Am         C             G         Am
Sivivon to play with and latkes to eat
Am
And while we are playing
Am              G        Am
The candles are burning low
Am           C          "&amp;" Am           C
One for each night, they shed a sweet light
Am              G         Am
To remind us of days long ago
Am           C           Am           C
One for each night, they shed a sweet light
Am              G         Am
To remind us of days lo"&amp;"ng ago")</f>
        <v>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
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v>
      </c>
      <c r="G150" s="27" t="str">
        <f>IFERROR(__xludf.DUMMYFUNCTION("""COMPUTED_VALUE"""),":)")</f>
        <v>:)</v>
      </c>
      <c r="H150" s="22">
        <f t="shared" ref="H150:I150" si="150">LEN(D150)</f>
        <v>43</v>
      </c>
      <c r="I150" s="22">
        <f t="shared" si="150"/>
        <v>43</v>
      </c>
      <c r="J150" s="12">
        <f t="shared" si="3"/>
        <v>1</v>
      </c>
      <c r="K150" s="12" t="str">
        <f>VLOOKUP(F150,Data!$A$2:$C$12,3,false)</f>
        <v>#N/A</v>
      </c>
      <c r="L150" s="12" t="str">
        <f>IF(G150,Data!$G$4,Data!$G$5)</f>
        <v>#VALUE!</v>
      </c>
      <c r="M150" s="22" t="str">
        <f>VLOOKUP(F150,Data!$A$2:$E$12,4,false)</f>
        <v>#N/A</v>
      </c>
      <c r="N150" s="22" t="str">
        <f>VLOOKUP(F150,Data!$A$2:$E$12,5,false)</f>
        <v>#N/A</v>
      </c>
    </row>
    <row r="151" ht="15.75" hidden="1" customHeight="1">
      <c r="A151" s="27" t="str">
        <f>IFERROR(__xludf.DUMMYFUNCTION("""COMPUTED_VALUE"""),"ZS17")</f>
        <v>ZS17</v>
      </c>
      <c r="B151" s="27" t="str">
        <f>IFERROR(__xludf.DUMMYFUNCTION("""COMPUTED_VALUE"""),"Hanuka van ma")</f>
        <v>Hanuka van ma</v>
      </c>
      <c r="C151" s="27"/>
      <c r="D151" s="28" t="str">
        <f>IFERROR(__xludf.DUMMYFUNCTION("""COMPUTED_VALUE"""),"https://www.youtube.com/watch?v=LwEfC2YX4ls")</f>
        <v>https://www.youtube.com/watch?v=LwEfC2YX4ls</v>
      </c>
      <c r="E151" s="27" t="str">
        <f>IFERROR(__xludf.DUMMYFUNCTION("""COMPUTED_VALUE"""),"-")</f>
        <v>-</v>
      </c>
      <c r="F151" s="27" t="str">
        <f>IFERROR(__xludf.DUMMYFUNCTION("""COMPUTED_VALUE"""),"Am                     G
Hanuka, hanuka, hanuka van ma,
G                           Am
gyúljon ki szívünk mélyén a fény.
Am     Dm     F       G
Hanuka lángja lobogva égjen,
Am    Dm     G       Am
világítsa be a sötét éjt.
Hanuka, hanuka, hanuka van ma"&amp;",
gyúljon ki szívünk mélyén a fény.
Trenderli perdül, víg nóta zendül,
szabadság fénye ragyog felénk.")</f>
        <v>Am                     G
Hanuka, hanuka, hanuka van ma,
G                           Am
gyúljon ki szívünk mélyén a fény.
Am     Dm     F       G
Hanuka lángja lobogva égjen,
Am    Dm     G       Am
világítsa be a sötét éjt.
Hanuka, hanuka, hanuka van ma,
gyúljon ki szívünk mélyén a fény.
Trenderli perdül, víg nóta zendül,
szabadság fénye ragyog felénk.</v>
      </c>
      <c r="G151" s="27" t="str">
        <f>IFERROR(__xludf.DUMMYFUNCTION("""COMPUTED_VALUE"""),":)")</f>
        <v>:)</v>
      </c>
      <c r="H151" s="22">
        <f t="shared" ref="H151:I151" si="151">LEN(D151)</f>
        <v>43</v>
      </c>
      <c r="I151" s="22">
        <f t="shared" si="151"/>
        <v>1</v>
      </c>
      <c r="J151" s="12">
        <f t="shared" si="3"/>
        <v>1</v>
      </c>
      <c r="K151" s="12" t="str">
        <f>VLOOKUP(F151,Data!$A$2:$C$12,3,false)</f>
        <v>#N/A</v>
      </c>
      <c r="L151" s="12" t="str">
        <f>IF(G151,Data!$G$4,Data!$G$5)</f>
        <v>#VALUE!</v>
      </c>
      <c r="M151" s="22" t="str">
        <f>VLOOKUP(F151,Data!$A$2:$E$12,4,false)</f>
        <v>#N/A</v>
      </c>
      <c r="N151" s="22" t="str">
        <f>VLOOKUP(F151,Data!$A$2:$E$12,5,false)</f>
        <v>#N/A</v>
      </c>
    </row>
    <row r="152" ht="15.75" hidden="1" customHeight="1">
      <c r="A152" s="27" t="str">
        <f>IFERROR(__xludf.DUMMYFUNCTION("""COMPUTED_VALUE"""),"ZS18")</f>
        <v>ZS18</v>
      </c>
      <c r="B152" s="27" t="str">
        <f>IFERROR(__xludf.DUMMYFUNCTION("""COMPUTED_VALUE"""),"Lesana habaa")</f>
        <v>Lesana habaa</v>
      </c>
      <c r="C152" s="27" t="str">
        <f>IFERROR(__xludf.DUMMYFUNCTION("""COMPUTED_VALUE"""),"לשנה הבאה")</f>
        <v>לשנה הבאה</v>
      </c>
      <c r="D152" s="28" t="str">
        <f>IFERROR(__xludf.DUMMYFUNCTION("""COMPUTED_VALUE"""),"https://www.youtube.com/watch?v=uI8Zzmr_T6g")</f>
        <v>https://www.youtube.com/watch?v=uI8Zzmr_T6g</v>
      </c>
      <c r="E152" s="27" t="str">
        <f>IFERROR(__xludf.DUMMYFUNCTION("""COMPUTED_VALUE"""),"-")</f>
        <v>-</v>
      </c>
      <c r="F152" s="27" t="str">
        <f>IFERROR(__xludf.DUMMYFUNCTION("""COMPUTED_VALUE"""),"Em
Lesáná hábáá birusálájim
G
Lesáná hábáá birusálájim
A
Lesáná hábáá birusálájim
A                  G         Em
Lesáná hábáá birusálájim hábnujá.")</f>
        <v>Em
Lesáná hábáá birusálájim
G
Lesáná hábáá birusálájim
A
Lesáná hábáá birusálájim
A                  G         Em
Lesáná hábáá birusálájim hábnujá.</v>
      </c>
      <c r="G152" s="27" t="str">
        <f>IFERROR(__xludf.DUMMYFUNCTION("""COMPUTED_VALUE"""),":)")</f>
        <v>:)</v>
      </c>
      <c r="H152" s="22">
        <f t="shared" ref="H152:I152" si="152">LEN(D152)</f>
        <v>43</v>
      </c>
      <c r="I152" s="22">
        <f t="shared" si="152"/>
        <v>1</v>
      </c>
      <c r="J152" s="12">
        <f t="shared" si="3"/>
        <v>1</v>
      </c>
      <c r="K152" s="12" t="str">
        <f>VLOOKUP(F152,Data!$A$2:$C$12,3,false)</f>
        <v>#N/A</v>
      </c>
      <c r="L152" s="12" t="str">
        <f>IF(G152,Data!$G$4,Data!$G$5)</f>
        <v>#VALUE!</v>
      </c>
      <c r="M152" s="22" t="str">
        <f>VLOOKUP(F152,Data!$A$2:$E$12,4,false)</f>
        <v>#N/A</v>
      </c>
      <c r="N152" s="22" t="str">
        <f>VLOOKUP(F152,Data!$A$2:$E$12,5,false)</f>
        <v>#N/A</v>
      </c>
    </row>
    <row r="153" ht="15.75" hidden="1" customHeight="1">
      <c r="A153" s="27" t="str">
        <f>IFERROR(__xludf.DUMMYFUNCTION("""COMPUTED_VALUE"""),"ZS19")</f>
        <v>ZS19</v>
      </c>
      <c r="B153" s="27" t="str">
        <f>IFERROR(__xludf.DUMMYFUNCTION("""COMPUTED_VALUE"""),"Má jáfe hájom")</f>
        <v>Má jáfe hájom</v>
      </c>
      <c r="C153" s="27" t="str">
        <f>IFERROR(__xludf.DUMMYFUNCTION("""COMPUTED_VALUE"""),"מה יפה היום")</f>
        <v>מה יפה היום</v>
      </c>
      <c r="D153" s="28" t="str">
        <f>IFERROR(__xludf.DUMMYFUNCTION("""COMPUTED_VALUE"""),"https://www.youtube.com/watch?v=waj5XnMtH0o")</f>
        <v>https://www.youtube.com/watch?v=waj5XnMtH0o</v>
      </c>
      <c r="E153" s="27" t="str">
        <f>IFERROR(__xludf.DUMMYFUNCTION("""COMPUTED_VALUE"""),"-")</f>
        <v>-</v>
      </c>
      <c r="F153" s="27" t="str">
        <f>IFERROR(__xludf.DUMMYFUNCTION("""COMPUTED_VALUE"""),"G       Am
Má jáfe hájom,
C     G
sábát sálom.
G        Am
Sábát, sábát sálom.
C        G
Sábát, sábát sálom.
G        Am
Sábát, sábát sálom.
C      G
Sábát sálom.")</f>
        <v>G       Am
Má jáfe hájom,
C     G
sábát sálom.
G        Am
Sábát, sábát sálom.
C        G
Sábát, sábát sálom.
G        Am
Sábát, sábát sálom.
C      G
Sábát sálom.</v>
      </c>
      <c r="G153" s="27" t="str">
        <f>IFERROR(__xludf.DUMMYFUNCTION("""COMPUTED_VALUE"""),":)")</f>
        <v>:)</v>
      </c>
      <c r="J153" s="12"/>
      <c r="K153" s="12"/>
      <c r="L153" s="12"/>
    </row>
    <row r="154" ht="15.75" hidden="1" customHeight="1">
      <c r="A154" s="27" t="str">
        <f>IFERROR(__xludf.DUMMYFUNCTION("""COMPUTED_VALUE"""),"ZS20")</f>
        <v>ZS20</v>
      </c>
      <c r="B154" s="27" t="str">
        <f>IFERROR(__xludf.DUMMYFUNCTION("""COMPUTED_VALUE"""),"Szimen tov")</f>
        <v>Szimen tov</v>
      </c>
      <c r="C154" s="27" t="str">
        <f>IFERROR(__xludf.DUMMYFUNCTION("""COMPUTED_VALUE"""),"סימן טוב")</f>
        <v>סימן טוב</v>
      </c>
      <c r="D154" s="28" t="str">
        <f>IFERROR(__xludf.DUMMYFUNCTION("""COMPUTED_VALUE"""),"https://www.youtube.com/watch?v=7pdsVkDqEeE")</f>
        <v>https://www.youtube.com/watch?v=7pdsVkDqEeE</v>
      </c>
      <c r="E154" s="27" t="str">
        <f>IFERROR(__xludf.DUMMYFUNCTION("""COMPUTED_VALUE"""),"-")</f>
        <v>-</v>
      </c>
      <c r="F154" s="27" t="str">
        <f>IFERROR(__xludf.DUMMYFUNCTION("""COMPUTED_VALUE"""),"D
Szimen tov umázel tov, umázel tov uszimen tov,
F
szimen tov umázel tov, umázel tov uszimen tov,
G                                             D    C  G
szimen tov umázel tov, umázel tov uszimen tov jehe lánu.
F            B     F B  F         D
Jehe lá"&amp;"nu, jehe lánu ulekol Jiszráel,
F            B     F B  F         F
jehe lánu, jehe lánu ulekol Jiszráel!")</f>
        <v>D
Szimen tov umázel tov, umázel tov uszimen tov,
F
szimen tov umázel tov, umázel tov uszimen tov,
G                                             D    C  G
szimen tov umázel tov, umázel tov uszimen tov jehe lánu.
F            B     F B  F         D
Jehe lánu, jehe lánu ulekol Jiszráel,
F            B     F B  F         F
jehe lánu, jehe lánu ulekol Jiszráel!</v>
      </c>
      <c r="G154" s="27" t="str">
        <f>IFERROR(__xludf.DUMMYFUNCTION("""COMPUTED_VALUE"""),":)")</f>
        <v>:)</v>
      </c>
      <c r="J154" s="12"/>
      <c r="K154" s="12"/>
      <c r="L154" s="12"/>
    </row>
    <row r="155" ht="15.75" hidden="1" customHeight="1">
      <c r="A155" s="27" t="str">
        <f>IFERROR(__xludf.DUMMYFUNCTION("""COMPUTED_VALUE"""),"ZS21")</f>
        <v>ZS21</v>
      </c>
      <c r="B155" s="27" t="str">
        <f>IFERROR(__xludf.DUMMYFUNCTION("""COMPUTED_VALUE"""),"Szól a kakas már")</f>
        <v>Szól a kakas már</v>
      </c>
      <c r="C155" s="27"/>
      <c r="D155" s="28" t="str">
        <f>IFERROR(__xludf.DUMMYFUNCTION("""COMPUTED_VALUE"""),"https://www.youtube.com/watch?v=o7sHsjeE5rE")</f>
        <v>https://www.youtube.com/watch?v=o7sHsjeE5rE</v>
      </c>
      <c r="E155" s="27" t="str">
        <f>IFERROR(__xludf.DUMMYFUNCTION("""COMPUTED_VALUE"""),"-")</f>
        <v>-</v>
      </c>
      <c r="F155" s="27" t="str">
        <f>IFERROR(__xludf.DUMMYFUNCTION("""COMPUTED_VALUE"""),"Dm     A7    Dm
Szól a kakas már
Dm      A7     Dm
majd megvirrad már
Dm      C    B      Gm
zöld erdőben sík mezőben
A7    Gm7    A7
sétál egy madár
Dm   A7   Dm
Micsoda madár,
Dm   A7   Dm
micsoda madár?
Dm    C     B      Gm
kék a lába, zöld a szárny"&amp;"a,
A7    Gm7 A7
engem oda vár
Dm    A7    Dm
Várj, madár várj,
Dm      A7     Dm
te csak mindig várj,
Dm    C     B     Gm
ha az isten nekem rendelt,
A7   Gm7    A7
tied leszek már
Dm    A7      Dm
Mikor lesz az már,
Dm    A7      Dm
mikor lesz az már"&amp;"?
Dm        C       B       Gm
jiboné hamik dosi cion tömálé,
A7    Gm7     A7
akkor lesz az már
Dm       A7       Dm
De miért nincs az már,
Dm       A7       Dm
de miért nincs az már?
Dm         C      B       Gm
Mipné hátoténu golinu méárcénu
A7    Gm"&amp;"7      A7
Azért nincs az már")</f>
        <v>Dm     A7    Dm
Szól a kakas már
Dm      A7     Dm
majd megvirrad már
Dm      C    B      Gm
zöld erdőben sík mezőben
A7    Gm7    A7
sétál egy madár
Dm   A7   Dm
Micsoda madár,
Dm   A7   Dm
micsoda madár?
Dm    C     B      Gm
kék a lába, zöld a szárnya,
A7    Gm7 A7
engem oda vár
Dm    A7    Dm
Várj, madár várj,
Dm      A7     Dm
te csak mindig várj,
Dm    C     B     Gm
ha az isten nekem rendelt,
A7   Gm7    A7
tied leszek már
Dm    A7      Dm
Mikor lesz az már,
Dm    A7      Dm
mikor lesz az már?
Dm        C       B       Gm
jiboné hamik dosi cion tömálé,
A7    Gm7     A7
akkor lesz az már
Dm       A7       Dm
De miért nincs az már,
Dm       A7       Dm
de miért nincs az már?
Dm         C      B       Gm
Mipné hátoténu golinu méárcénu
A7    Gm7      A7
Azért nincs az már</v>
      </c>
      <c r="G155" s="27" t="str">
        <f>IFERROR(__xludf.DUMMYFUNCTION("""COMPUTED_VALUE"""),":)")</f>
        <v>:)</v>
      </c>
      <c r="J155" s="12"/>
      <c r="K155" s="12"/>
      <c r="L155" s="12"/>
    </row>
    <row r="156" ht="15.75" hidden="1" customHeight="1">
      <c r="A156" s="27" t="str">
        <f>IFERROR(__xludf.DUMMYFUNCTION("""COMPUTED_VALUE"""),"ZS22")</f>
        <v>ZS22</v>
      </c>
      <c r="B156" s="27" t="str">
        <f>IFERROR(__xludf.DUMMYFUNCTION("""COMPUTED_VALUE"""),"Im HaShem Lo Jivneh Báit")</f>
        <v>Im HaShem Lo Jivneh Báit</v>
      </c>
      <c r="C156" s="27" t="str">
        <f>IFERROR(__xludf.DUMMYFUNCTION("""COMPUTED_VALUE"""),"אם השם לא יבנה בית")</f>
        <v>אם השם לא יבנה בית</v>
      </c>
      <c r="D156" s="28" t="str">
        <f>IFERROR(__xludf.DUMMYFUNCTION("""COMPUTED_VALUE"""),"https://www.youtube.com/watch?v=ckVYO9oI8vc")</f>
        <v>https://www.youtube.com/watch?v=ckVYO9oI8vc</v>
      </c>
      <c r="E156" s="27" t="str">
        <f>IFERROR(__xludf.DUMMYFUNCTION("""COMPUTED_VALUE"""),"-")</f>
        <v>-</v>
      </c>
      <c r="F156" s="27" t="str">
        <f>IFERROR(__xludf.DUMMYFUNCTION("""COMPUTED_VALUE"""),"Hm
Im HaShem Lo Jivneh Báit
Em
Sav Ámlu Bonáv Bo
Em
Im HaShem Lo Jismor Ír
    F#m   Hm
Sav Sakád Shomér
Hm
Hinei Hinei Lo Janum
            Em
Lo Janum ve Lo Jisan
            Em
Lo Janum ve Lo Jisan
F#m
Shomér Jiszráél")</f>
        <v>Hm
Im HaShem Lo Jivneh Báit
Em
Sav Ámlu Bonáv Bo
Em
Im HaShem Lo Jismor Ír
    F#m   Hm
Sav Sakád Shomér
Hm
Hinei Hinei Lo Janum
            Em
Lo Janum ve Lo Jisan
            Em
Lo Janum ve Lo Jisan
F#m
Shomér Jiszráél</v>
      </c>
      <c r="G156" s="27" t="str">
        <f>IFERROR(__xludf.DUMMYFUNCTION("""COMPUTED_VALUE"""),":)")</f>
        <v>:)</v>
      </c>
      <c r="J156" s="12"/>
      <c r="K156" s="12"/>
      <c r="L156" s="12"/>
    </row>
    <row r="157" ht="15.75" hidden="1" customHeight="1">
      <c r="A157" s="27" t="str">
        <f>IFERROR(__xludf.DUMMYFUNCTION("""COMPUTED_VALUE"""),"ZS23")</f>
        <v>ZS23</v>
      </c>
      <c r="B157" s="27" t="str">
        <f>IFERROR(__xludf.DUMMYFUNCTION("""COMPUTED_VALUE"""),"Csiribiri")</f>
        <v>Csiribiri</v>
      </c>
      <c r="C157" s="27"/>
      <c r="D157" s="27"/>
      <c r="E157" s="27"/>
      <c r="F157" s="27"/>
      <c r="G157" s="27" t="str">
        <f>IFERROR(__xludf.DUMMYFUNCTION("""COMPUTED_VALUE"""),"1")</f>
        <v>1</v>
      </c>
      <c r="J157" s="12"/>
      <c r="K157" s="12"/>
      <c r="L157" s="12"/>
    </row>
    <row r="158" ht="15.75" hidden="1" customHeight="1">
      <c r="A158" s="27"/>
      <c r="B158" s="27"/>
      <c r="C158" s="27"/>
      <c r="D158" s="27"/>
      <c r="E158" s="27"/>
      <c r="F158" s="27"/>
      <c r="G158" s="27"/>
      <c r="J158" s="12"/>
      <c r="K158" s="12"/>
      <c r="L158" s="12"/>
    </row>
    <row r="159" ht="15.75" hidden="1" customHeight="1">
      <c r="A159" s="27"/>
      <c r="B159" s="27"/>
      <c r="C159" s="27"/>
      <c r="D159" s="27"/>
      <c r="E159" s="27"/>
      <c r="F159" s="27"/>
      <c r="G159" s="27"/>
      <c r="J159" s="12"/>
      <c r="K159" s="12"/>
      <c r="L159" s="12"/>
    </row>
    <row r="160" ht="15.75" hidden="1" customHeight="1">
      <c r="A160" s="27"/>
      <c r="B160" s="27"/>
      <c r="C160" s="27"/>
      <c r="D160" s="27"/>
      <c r="E160" s="27"/>
      <c r="F160" s="27"/>
      <c r="G160" s="27"/>
      <c r="J160" s="12"/>
      <c r="K160" s="12"/>
      <c r="L160" s="12"/>
    </row>
    <row r="161" ht="15.75" hidden="1" customHeight="1">
      <c r="A161" s="27"/>
      <c r="B161" s="27"/>
      <c r="C161" s="27"/>
      <c r="D161" s="27"/>
      <c r="E161" s="27"/>
      <c r="F161" s="27"/>
      <c r="G161" s="27"/>
      <c r="J161" s="12"/>
      <c r="K161" s="12"/>
      <c r="L161" s="12"/>
    </row>
    <row r="162" ht="15.75" hidden="1" customHeight="1">
      <c r="A162" s="27"/>
      <c r="B162" s="27"/>
      <c r="C162" s="27"/>
      <c r="D162" s="27"/>
      <c r="E162" s="27"/>
      <c r="F162" s="27"/>
      <c r="G162" s="27"/>
      <c r="J162" s="12"/>
      <c r="K162" s="12"/>
      <c r="L162" s="12"/>
    </row>
    <row r="163" ht="15.75" hidden="1" customHeight="1">
      <c r="A163" s="27"/>
      <c r="B163" s="27"/>
      <c r="C163" s="27"/>
      <c r="D163" s="27"/>
      <c r="E163" s="27"/>
      <c r="F163" s="27"/>
      <c r="G163" s="27"/>
      <c r="J163" s="12"/>
      <c r="K163" s="12"/>
      <c r="L163" s="12"/>
    </row>
    <row r="164" ht="15.75" hidden="1" customHeight="1">
      <c r="A164" s="27"/>
      <c r="B164" s="27"/>
      <c r="C164" s="27"/>
      <c r="D164" s="27"/>
      <c r="E164" s="27"/>
      <c r="F164" s="27"/>
      <c r="G164" s="27"/>
      <c r="J164" s="12"/>
      <c r="K164" s="12"/>
      <c r="L164" s="12"/>
    </row>
    <row r="165" ht="15.75" hidden="1" customHeight="1">
      <c r="A165" s="27"/>
      <c r="B165" s="27"/>
      <c r="C165" s="27"/>
      <c r="D165" s="27"/>
      <c r="E165" s="27"/>
      <c r="F165" s="27"/>
      <c r="G165" s="27"/>
      <c r="J165" s="12"/>
      <c r="K165" s="12"/>
      <c r="L165" s="12"/>
    </row>
    <row r="166" ht="15.75" hidden="1" customHeight="1">
      <c r="A166" s="27"/>
      <c r="B166" s="27"/>
      <c r="C166" s="27"/>
      <c r="D166" s="27"/>
      <c r="E166" s="27"/>
      <c r="F166" s="27"/>
      <c r="G166" s="27"/>
      <c r="J166" s="12"/>
      <c r="K166" s="12"/>
      <c r="L166" s="12"/>
    </row>
    <row r="167" ht="15.75" hidden="1" customHeight="1">
      <c r="A167" s="27"/>
      <c r="B167" s="27"/>
      <c r="C167" s="27"/>
      <c r="D167" s="27"/>
      <c r="E167" s="27"/>
      <c r="F167" s="27"/>
      <c r="G167" s="27"/>
      <c r="J167" s="12"/>
      <c r="K167" s="12"/>
      <c r="L167" s="12"/>
    </row>
    <row r="168" ht="15.75" hidden="1" customHeight="1">
      <c r="A168" s="27"/>
      <c r="B168" s="27"/>
      <c r="C168" s="27"/>
      <c r="D168" s="27"/>
      <c r="E168" s="27"/>
      <c r="F168" s="27"/>
      <c r="G168" s="27"/>
      <c r="J168" s="12"/>
      <c r="K168" s="12"/>
      <c r="L168" s="12"/>
    </row>
    <row r="169" ht="15.75" hidden="1" customHeight="1">
      <c r="A169" s="27"/>
      <c r="B169" s="27"/>
      <c r="C169" s="27"/>
      <c r="D169" s="27"/>
      <c r="E169" s="27"/>
      <c r="F169" s="27"/>
      <c r="G169" s="27"/>
      <c r="J169" s="12"/>
      <c r="K169" s="12"/>
      <c r="L169" s="12"/>
    </row>
    <row r="170" ht="15.75" hidden="1" customHeight="1">
      <c r="A170" s="27"/>
      <c r="B170" s="27"/>
      <c r="C170" s="27"/>
      <c r="D170" s="27"/>
      <c r="E170" s="27"/>
      <c r="F170" s="27"/>
      <c r="G170" s="27"/>
      <c r="J170" s="12"/>
      <c r="K170" s="12"/>
      <c r="L170" s="12"/>
    </row>
    <row r="171" ht="15.75" customHeight="1">
      <c r="A171" s="27"/>
      <c r="B171" s="27"/>
      <c r="C171" s="27"/>
      <c r="D171" s="27"/>
      <c r="E171" s="27"/>
      <c r="F171" s="27"/>
      <c r="G171" s="27"/>
      <c r="J171" s="12"/>
      <c r="K171" s="12"/>
      <c r="L171" s="12"/>
    </row>
    <row r="172" ht="15.75" customHeight="1">
      <c r="A172" s="27"/>
      <c r="B172" s="27"/>
      <c r="C172" s="27"/>
      <c r="D172" s="27"/>
      <c r="E172" s="27"/>
      <c r="F172" s="27"/>
      <c r="G172" s="27"/>
      <c r="J172" s="12"/>
      <c r="K172" s="12"/>
      <c r="L172" s="12"/>
    </row>
    <row r="173" ht="15.75" customHeight="1">
      <c r="A173" s="27"/>
      <c r="B173" s="27"/>
      <c r="C173" s="27"/>
      <c r="D173" s="27"/>
      <c r="E173" s="27"/>
      <c r="F173" s="27"/>
      <c r="G173" s="27"/>
      <c r="J173" s="12"/>
      <c r="K173" s="12"/>
      <c r="L173" s="12"/>
    </row>
    <row r="174" ht="15.75" customHeight="1">
      <c r="A174" s="27"/>
      <c r="B174" s="27"/>
      <c r="C174" s="27"/>
      <c r="D174" s="27"/>
      <c r="E174" s="27"/>
      <c r="F174" s="27"/>
      <c r="G174" s="27"/>
      <c r="J174" s="12"/>
      <c r="K174" s="12"/>
      <c r="L174" s="12"/>
    </row>
    <row r="175" ht="15.75" customHeight="1">
      <c r="A175" s="27"/>
      <c r="B175" s="27"/>
      <c r="C175" s="27"/>
      <c r="D175" s="27"/>
      <c r="E175" s="27"/>
      <c r="F175" s="27"/>
      <c r="G175" s="27"/>
      <c r="J175" s="12"/>
      <c r="K175" s="12"/>
      <c r="L175" s="12"/>
    </row>
    <row r="176" ht="15.75" customHeight="1">
      <c r="A176" s="27"/>
      <c r="B176" s="27"/>
      <c r="C176" s="27"/>
      <c r="D176" s="27"/>
      <c r="E176" s="27"/>
      <c r="F176" s="27"/>
      <c r="G176" s="27"/>
      <c r="J176" s="12"/>
      <c r="K176" s="12"/>
      <c r="L176" s="12"/>
    </row>
    <row r="177" ht="15.75" customHeight="1">
      <c r="A177" s="27"/>
      <c r="B177" s="27"/>
      <c r="C177" s="27"/>
      <c r="D177" s="27"/>
      <c r="E177" s="27"/>
      <c r="F177" s="27"/>
      <c r="G177" s="27"/>
      <c r="J177" s="12"/>
      <c r="K177" s="12"/>
      <c r="L177" s="12"/>
    </row>
    <row r="178" ht="15.75" customHeight="1">
      <c r="A178" s="27"/>
      <c r="B178" s="27"/>
      <c r="C178" s="27"/>
      <c r="D178" s="27"/>
      <c r="E178" s="27"/>
      <c r="F178" s="27"/>
      <c r="G178" s="27"/>
      <c r="J178" s="12"/>
      <c r="K178" s="12"/>
      <c r="L178" s="12"/>
    </row>
    <row r="179" ht="15.75" customHeight="1">
      <c r="A179" s="27"/>
      <c r="B179" s="27"/>
      <c r="C179" s="27"/>
      <c r="D179" s="27"/>
      <c r="E179" s="27"/>
      <c r="F179" s="27"/>
      <c r="G179" s="27"/>
      <c r="J179" s="12"/>
      <c r="K179" s="12"/>
      <c r="L179" s="12"/>
    </row>
    <row r="180" ht="15.75" customHeight="1">
      <c r="A180" s="27"/>
      <c r="B180" s="27"/>
      <c r="C180" s="27"/>
      <c r="D180" s="27"/>
      <c r="E180" s="27"/>
      <c r="F180" s="27"/>
      <c r="G180" s="27"/>
      <c r="J180" s="12"/>
      <c r="K180" s="12"/>
      <c r="L180" s="12"/>
    </row>
    <row r="181" ht="15.75" customHeight="1">
      <c r="A181" s="27"/>
      <c r="B181" s="27"/>
      <c r="C181" s="27"/>
      <c r="D181" s="27"/>
      <c r="E181" s="27"/>
      <c r="F181" s="27"/>
      <c r="G181" s="27"/>
      <c r="J181" s="12"/>
      <c r="K181" s="12"/>
      <c r="L181" s="12"/>
    </row>
    <row r="182" ht="15.75" customHeight="1">
      <c r="A182" s="27"/>
      <c r="B182" s="27"/>
      <c r="C182" s="27"/>
      <c r="D182" s="27"/>
      <c r="E182" s="27"/>
      <c r="F182" s="27"/>
      <c r="G182" s="27"/>
      <c r="J182" s="12"/>
      <c r="K182" s="12"/>
      <c r="L182" s="12"/>
    </row>
    <row r="183" ht="15.75" customHeight="1">
      <c r="A183" s="27"/>
      <c r="B183" s="27"/>
      <c r="C183" s="27"/>
      <c r="D183" s="27"/>
      <c r="E183" s="27"/>
      <c r="F183" s="27"/>
      <c r="G183" s="27"/>
      <c r="J183" s="12"/>
      <c r="K183" s="12"/>
      <c r="L183" s="12"/>
    </row>
    <row r="184" ht="15.75" customHeight="1">
      <c r="A184" s="27"/>
      <c r="B184" s="27"/>
      <c r="C184" s="27"/>
      <c r="D184" s="27"/>
      <c r="E184" s="27"/>
      <c r="F184" s="27"/>
      <c r="G184" s="27"/>
      <c r="J184" s="12"/>
      <c r="K184" s="12"/>
      <c r="L184" s="12"/>
    </row>
    <row r="185" ht="15.75" customHeight="1">
      <c r="A185" s="27"/>
      <c r="B185" s="27"/>
      <c r="C185" s="27"/>
      <c r="D185" s="27"/>
      <c r="E185" s="27"/>
      <c r="F185" s="27"/>
      <c r="G185" s="27"/>
      <c r="J185" s="12"/>
      <c r="K185" s="12"/>
      <c r="L185" s="12"/>
    </row>
    <row r="186" ht="15.75" customHeight="1">
      <c r="A186" s="27"/>
      <c r="B186" s="27"/>
      <c r="C186" s="27"/>
      <c r="D186" s="27"/>
      <c r="E186" s="27"/>
      <c r="F186" s="27"/>
      <c r="G186" s="27"/>
      <c r="J186" s="12"/>
      <c r="K186" s="12"/>
      <c r="L186" s="12"/>
    </row>
    <row r="187" ht="15.75" customHeight="1">
      <c r="A187" s="27"/>
      <c r="B187" s="27"/>
      <c r="C187" s="27"/>
      <c r="D187" s="27"/>
      <c r="E187" s="27"/>
      <c r="F187" s="27"/>
      <c r="G187" s="27"/>
      <c r="J187" s="12"/>
      <c r="K187" s="12"/>
      <c r="L187" s="12"/>
    </row>
    <row r="188" ht="15.75" customHeight="1">
      <c r="A188" s="27"/>
      <c r="B188" s="27"/>
      <c r="C188" s="27"/>
      <c r="D188" s="27"/>
      <c r="E188" s="27"/>
      <c r="F188" s="27"/>
      <c r="G188" s="27"/>
      <c r="J188" s="12"/>
      <c r="K188" s="12"/>
      <c r="L188" s="12"/>
    </row>
    <row r="189" ht="15.75" customHeight="1">
      <c r="A189" s="27"/>
      <c r="B189" s="27"/>
      <c r="C189" s="27"/>
      <c r="D189" s="27"/>
      <c r="E189" s="27"/>
      <c r="F189" s="27"/>
      <c r="G189" s="27"/>
      <c r="J189" s="12"/>
      <c r="K189" s="12"/>
      <c r="L189" s="12"/>
    </row>
    <row r="190" ht="15.75" customHeight="1">
      <c r="A190" s="27"/>
      <c r="B190" s="27"/>
      <c r="C190" s="27"/>
      <c r="D190" s="27"/>
      <c r="E190" s="27"/>
      <c r="F190" s="27"/>
      <c r="G190" s="27"/>
      <c r="J190" s="12"/>
      <c r="K190" s="12"/>
      <c r="L190" s="12"/>
    </row>
    <row r="191" ht="15.75" customHeight="1">
      <c r="A191" s="27"/>
      <c r="B191" s="27"/>
      <c r="C191" s="27"/>
      <c r="D191" s="27"/>
      <c r="E191" s="27"/>
      <c r="F191" s="27"/>
      <c r="G191" s="27"/>
      <c r="J191" s="12"/>
      <c r="K191" s="12"/>
      <c r="L191" s="12"/>
    </row>
    <row r="192" ht="15.75" customHeight="1">
      <c r="A192" s="27"/>
      <c r="B192" s="27"/>
      <c r="C192" s="27"/>
      <c r="D192" s="27"/>
      <c r="E192" s="27"/>
      <c r="F192" s="27"/>
      <c r="G192" s="27"/>
      <c r="J192" s="12"/>
      <c r="K192" s="12"/>
      <c r="L192" s="12"/>
    </row>
    <row r="193" ht="15.75" customHeight="1">
      <c r="A193" s="27"/>
      <c r="B193" s="27"/>
      <c r="C193" s="27"/>
      <c r="D193" s="27"/>
      <c r="E193" s="27"/>
      <c r="F193" s="27"/>
      <c r="G193" s="27"/>
      <c r="J193" s="12"/>
      <c r="K193" s="12"/>
      <c r="L193" s="12"/>
    </row>
    <row r="194" ht="15.75" customHeight="1">
      <c r="A194" s="27"/>
      <c r="B194" s="27"/>
      <c r="C194" s="27"/>
      <c r="D194" s="27"/>
      <c r="E194" s="27"/>
      <c r="F194" s="27"/>
      <c r="G194" s="27"/>
      <c r="J194" s="12"/>
      <c r="K194" s="12"/>
      <c r="L194" s="12"/>
    </row>
    <row r="195" ht="15.75" customHeight="1">
      <c r="A195" s="27"/>
      <c r="B195" s="27"/>
      <c r="C195" s="27"/>
      <c r="D195" s="27"/>
      <c r="E195" s="27"/>
      <c r="F195" s="27"/>
      <c r="G195" s="27"/>
      <c r="J195" s="12"/>
      <c r="K195" s="12"/>
      <c r="L195" s="12"/>
    </row>
    <row r="196" ht="15.75" customHeight="1">
      <c r="A196" s="27"/>
      <c r="B196" s="27"/>
      <c r="C196" s="27"/>
      <c r="D196" s="27"/>
      <c r="E196" s="27"/>
      <c r="F196" s="27"/>
      <c r="G196" s="27"/>
      <c r="J196" s="12"/>
      <c r="K196" s="12"/>
      <c r="L196" s="12"/>
    </row>
    <row r="197" ht="15.75" customHeight="1">
      <c r="A197" s="27"/>
      <c r="B197" s="27"/>
      <c r="C197" s="27"/>
      <c r="D197" s="27"/>
      <c r="E197" s="27"/>
      <c r="F197" s="27"/>
      <c r="G197" s="27"/>
      <c r="J197" s="12"/>
      <c r="K197" s="12"/>
      <c r="L197" s="12"/>
    </row>
    <row r="198" ht="15.75" customHeight="1">
      <c r="A198" s="27"/>
      <c r="B198" s="27"/>
      <c r="C198" s="27"/>
      <c r="D198" s="27"/>
      <c r="E198" s="27"/>
      <c r="F198" s="27"/>
      <c r="G198" s="27"/>
      <c r="J198" s="12"/>
      <c r="K198" s="12"/>
      <c r="L198" s="12"/>
    </row>
    <row r="199" ht="15.75" customHeight="1">
      <c r="A199" s="27"/>
      <c r="B199" s="27"/>
      <c r="C199" s="27"/>
      <c r="D199" s="27"/>
      <c r="E199" s="27"/>
      <c r="F199" s="27"/>
      <c r="G199" s="27"/>
      <c r="J199" s="12"/>
      <c r="K199" s="12"/>
      <c r="L199" s="12"/>
    </row>
    <row r="200" ht="15.75" customHeight="1">
      <c r="A200" s="27"/>
      <c r="B200" s="27"/>
      <c r="C200" s="27"/>
      <c r="D200" s="27"/>
      <c r="E200" s="27"/>
      <c r="F200" s="27"/>
      <c r="G200" s="27"/>
      <c r="J200" s="12"/>
      <c r="K200" s="12"/>
      <c r="L200" s="12"/>
    </row>
    <row r="201" ht="15.75" customHeight="1">
      <c r="A201" s="27"/>
      <c r="B201" s="27"/>
      <c r="C201" s="27"/>
      <c r="D201" s="27"/>
      <c r="E201" s="27"/>
      <c r="F201" s="27"/>
      <c r="G201" s="27"/>
      <c r="J201" s="12"/>
      <c r="K201" s="12"/>
      <c r="L201" s="12"/>
    </row>
    <row r="202" ht="15.75" customHeight="1">
      <c r="A202" s="27"/>
      <c r="B202" s="27"/>
      <c r="C202" s="27"/>
      <c r="D202" s="27"/>
      <c r="E202" s="27"/>
      <c r="F202" s="27"/>
      <c r="G202" s="27"/>
      <c r="J202" s="12"/>
      <c r="K202" s="12"/>
      <c r="L202" s="12"/>
    </row>
    <row r="203" ht="15.75" customHeight="1">
      <c r="A203" s="27"/>
      <c r="B203" s="27"/>
      <c r="C203" s="27"/>
      <c r="D203" s="27"/>
      <c r="E203" s="27"/>
      <c r="F203" s="27"/>
      <c r="G203" s="27"/>
      <c r="J203" s="12"/>
      <c r="K203" s="12"/>
      <c r="L203" s="12"/>
    </row>
    <row r="204" ht="15.75" customHeight="1">
      <c r="A204" s="27"/>
      <c r="B204" s="27"/>
      <c r="C204" s="27"/>
      <c r="D204" s="27"/>
      <c r="E204" s="27"/>
      <c r="F204" s="27"/>
      <c r="G204" s="27"/>
      <c r="J204" s="12"/>
      <c r="K204" s="12"/>
      <c r="L204" s="12"/>
    </row>
    <row r="205" ht="15.75" customHeight="1">
      <c r="A205" s="27"/>
      <c r="B205" s="27"/>
      <c r="C205" s="27"/>
      <c r="D205" s="27"/>
      <c r="E205" s="27"/>
      <c r="F205" s="27"/>
      <c r="G205" s="27"/>
      <c r="J205" s="12"/>
      <c r="K205" s="12"/>
      <c r="L205" s="12"/>
    </row>
    <row r="206" ht="15.75" customHeight="1">
      <c r="A206" s="27"/>
      <c r="B206" s="27"/>
      <c r="C206" s="27"/>
      <c r="D206" s="27"/>
      <c r="E206" s="27"/>
      <c r="F206" s="27"/>
      <c r="G206" s="27"/>
      <c r="J206" s="12"/>
      <c r="K206" s="12"/>
      <c r="L206" s="12"/>
    </row>
    <row r="207" ht="15.75" customHeight="1">
      <c r="A207" s="27"/>
      <c r="B207" s="27"/>
      <c r="C207" s="27"/>
      <c r="D207" s="27"/>
      <c r="E207" s="27"/>
      <c r="F207" s="27"/>
      <c r="G207" s="27"/>
      <c r="J207" s="12"/>
      <c r="K207" s="12"/>
      <c r="L207" s="12"/>
    </row>
    <row r="208" ht="15.75" customHeight="1">
      <c r="A208" s="27"/>
      <c r="B208" s="27"/>
      <c r="C208" s="27"/>
      <c r="D208" s="27"/>
      <c r="E208" s="27"/>
      <c r="F208" s="27"/>
      <c r="G208" s="27"/>
      <c r="J208" s="12"/>
      <c r="K208" s="12"/>
      <c r="L208" s="12"/>
    </row>
    <row r="209" ht="15.75" customHeight="1">
      <c r="A209" s="27"/>
      <c r="B209" s="27"/>
      <c r="C209" s="27"/>
      <c r="D209" s="27"/>
      <c r="E209" s="27"/>
      <c r="F209" s="27"/>
      <c r="G209" s="27"/>
      <c r="J209" s="12"/>
      <c r="K209" s="12"/>
      <c r="L209" s="12"/>
    </row>
    <row r="210" ht="15.75" customHeight="1">
      <c r="A210" s="27"/>
      <c r="B210" s="27"/>
      <c r="C210" s="27"/>
      <c r="D210" s="27"/>
      <c r="E210" s="27"/>
      <c r="F210" s="27"/>
      <c r="G210" s="27"/>
      <c r="J210" s="12"/>
      <c r="K210" s="12"/>
      <c r="L210" s="12"/>
    </row>
    <row r="211" ht="15.75" customHeight="1">
      <c r="A211" s="27"/>
      <c r="B211" s="27"/>
      <c r="C211" s="27"/>
      <c r="D211" s="27"/>
      <c r="E211" s="27"/>
      <c r="F211" s="27"/>
      <c r="G211" s="27"/>
      <c r="J211" s="12"/>
      <c r="K211" s="12"/>
      <c r="L211" s="12"/>
    </row>
    <row r="212" ht="15.75" customHeight="1">
      <c r="A212" s="27"/>
      <c r="B212" s="27"/>
      <c r="C212" s="27"/>
      <c r="D212" s="27"/>
      <c r="E212" s="27"/>
      <c r="F212" s="27"/>
      <c r="G212" s="27"/>
      <c r="J212" s="12"/>
      <c r="K212" s="12"/>
      <c r="L212" s="12"/>
    </row>
    <row r="213" ht="15.75" customHeight="1">
      <c r="A213" s="27"/>
      <c r="B213" s="27"/>
      <c r="C213" s="27"/>
      <c r="D213" s="27"/>
      <c r="E213" s="27"/>
      <c r="F213" s="27"/>
      <c r="G213" s="27"/>
      <c r="J213" s="12"/>
      <c r="K213" s="12"/>
      <c r="L213" s="12"/>
    </row>
    <row r="214" ht="15.75" customHeight="1">
      <c r="A214" s="27"/>
      <c r="B214" s="27"/>
      <c r="C214" s="27"/>
      <c r="D214" s="27"/>
      <c r="E214" s="27"/>
      <c r="F214" s="27"/>
      <c r="G214" s="27"/>
      <c r="J214" s="12"/>
      <c r="K214" s="12"/>
      <c r="L214" s="12"/>
    </row>
    <row r="215" ht="15.75" customHeight="1">
      <c r="A215" s="27"/>
      <c r="B215" s="27"/>
      <c r="C215" s="27"/>
      <c r="D215" s="27"/>
      <c r="E215" s="27"/>
      <c r="F215" s="27"/>
      <c r="G215" s="27"/>
      <c r="J215" s="12"/>
      <c r="K215" s="12"/>
      <c r="L215" s="12"/>
    </row>
    <row r="216" ht="15.75" customHeight="1">
      <c r="A216" s="27"/>
      <c r="B216" s="27"/>
      <c r="C216" s="27"/>
      <c r="D216" s="27"/>
      <c r="E216" s="27"/>
      <c r="F216" s="27"/>
      <c r="G216" s="27"/>
      <c r="J216" s="12"/>
      <c r="K216" s="12"/>
      <c r="L216" s="12"/>
    </row>
    <row r="217" ht="15.75" customHeight="1">
      <c r="A217" s="27"/>
      <c r="B217" s="27"/>
      <c r="C217" s="27"/>
      <c r="D217" s="27"/>
      <c r="E217" s="27"/>
      <c r="F217" s="27"/>
      <c r="G217" s="27"/>
      <c r="J217" s="12"/>
      <c r="K217" s="12"/>
      <c r="L217" s="12"/>
    </row>
    <row r="218" ht="15.75" customHeight="1">
      <c r="A218" s="27"/>
      <c r="B218" s="27"/>
      <c r="C218" s="27"/>
      <c r="D218" s="27"/>
      <c r="E218" s="27"/>
      <c r="F218" s="27"/>
      <c r="G218" s="27"/>
      <c r="J218" s="12"/>
      <c r="K218" s="12"/>
      <c r="L218" s="12"/>
    </row>
    <row r="219" ht="15.75" customHeight="1">
      <c r="A219" s="27"/>
      <c r="B219" s="27"/>
      <c r="C219" s="27"/>
      <c r="D219" s="27"/>
      <c r="E219" s="27"/>
      <c r="F219" s="27"/>
      <c r="G219" s="27"/>
      <c r="J219" s="12"/>
      <c r="K219" s="12"/>
      <c r="L219" s="12"/>
    </row>
    <row r="220" ht="15.75" customHeight="1">
      <c r="A220" s="27"/>
      <c r="B220" s="27"/>
      <c r="C220" s="27"/>
      <c r="D220" s="27"/>
      <c r="E220" s="27"/>
      <c r="F220" s="27"/>
      <c r="G220" s="27"/>
      <c r="J220" s="12"/>
      <c r="K220" s="12"/>
      <c r="L220" s="12"/>
    </row>
    <row r="221" ht="15.75" customHeight="1">
      <c r="A221" s="27"/>
      <c r="B221" s="27"/>
      <c r="C221" s="27"/>
      <c r="D221" s="27"/>
      <c r="E221" s="27"/>
      <c r="F221" s="27"/>
      <c r="G221" s="27"/>
      <c r="J221" s="12"/>
      <c r="K221" s="12"/>
      <c r="L221" s="12"/>
    </row>
    <row r="222" ht="15.75" customHeight="1">
      <c r="A222" s="27"/>
      <c r="B222" s="27"/>
      <c r="C222" s="27"/>
      <c r="D222" s="27"/>
      <c r="E222" s="27"/>
      <c r="F222" s="27"/>
      <c r="G222" s="27"/>
      <c r="J222" s="12"/>
      <c r="K222" s="12"/>
      <c r="L222" s="12"/>
    </row>
    <row r="223" ht="15.75" customHeight="1">
      <c r="A223" s="27"/>
      <c r="B223" s="27"/>
      <c r="C223" s="27"/>
      <c r="D223" s="27"/>
      <c r="E223" s="27"/>
      <c r="F223" s="27"/>
      <c r="G223" s="27"/>
      <c r="J223" s="12"/>
      <c r="K223" s="12"/>
      <c r="L223" s="12"/>
    </row>
    <row r="224" ht="15.75" customHeight="1">
      <c r="A224" s="27"/>
      <c r="B224" s="27"/>
      <c r="C224" s="27"/>
      <c r="D224" s="27"/>
      <c r="E224" s="27"/>
      <c r="F224" s="27"/>
      <c r="G224" s="27"/>
      <c r="J224" s="12"/>
      <c r="K224" s="12"/>
      <c r="L224" s="12"/>
    </row>
    <row r="225" ht="15.75" customHeight="1">
      <c r="A225" s="27"/>
      <c r="B225" s="27"/>
      <c r="C225" s="27"/>
      <c r="D225" s="27"/>
      <c r="E225" s="27"/>
      <c r="F225" s="27"/>
      <c r="G225" s="27"/>
      <c r="J225" s="12"/>
      <c r="K225" s="12"/>
      <c r="L225" s="12"/>
    </row>
    <row r="226" ht="15.75" customHeight="1">
      <c r="A226" s="27"/>
      <c r="B226" s="27"/>
      <c r="C226" s="27"/>
      <c r="D226" s="27"/>
      <c r="E226" s="27"/>
      <c r="F226" s="27"/>
      <c r="G226" s="27"/>
      <c r="J226" s="12"/>
      <c r="K226" s="12"/>
      <c r="L226" s="12"/>
    </row>
    <row r="227" ht="15.75" customHeight="1">
      <c r="A227" s="27"/>
      <c r="B227" s="27"/>
      <c r="C227" s="27"/>
      <c r="D227" s="27"/>
      <c r="E227" s="27"/>
      <c r="F227" s="27"/>
      <c r="G227" s="27"/>
      <c r="J227" s="12"/>
      <c r="K227" s="12"/>
      <c r="L227" s="12"/>
    </row>
    <row r="228" ht="15.75" customHeight="1">
      <c r="A228" s="27"/>
      <c r="B228" s="27"/>
      <c r="C228" s="27"/>
      <c r="D228" s="27"/>
      <c r="E228" s="27"/>
      <c r="F228" s="27"/>
      <c r="G228" s="27"/>
      <c r="J228" s="12"/>
      <c r="K228" s="12"/>
      <c r="L228" s="12"/>
    </row>
    <row r="229" ht="15.75" customHeight="1">
      <c r="A229" s="27"/>
      <c r="B229" s="27"/>
      <c r="C229" s="27"/>
      <c r="D229" s="27"/>
      <c r="E229" s="27"/>
      <c r="F229" s="27"/>
      <c r="G229" s="27"/>
      <c r="J229" s="12"/>
      <c r="K229" s="12"/>
      <c r="L229" s="12"/>
    </row>
    <row r="230" ht="15.75" customHeight="1">
      <c r="A230" s="27"/>
      <c r="B230" s="27"/>
      <c r="C230" s="27"/>
      <c r="D230" s="27"/>
      <c r="E230" s="27"/>
      <c r="F230" s="27"/>
      <c r="G230" s="27"/>
      <c r="J230" s="12"/>
      <c r="K230" s="12"/>
      <c r="L230" s="12"/>
    </row>
    <row r="231" ht="15.75" customHeight="1">
      <c r="A231" s="27"/>
      <c r="B231" s="27"/>
      <c r="C231" s="27"/>
      <c r="D231" s="27"/>
      <c r="E231" s="27"/>
      <c r="F231" s="27"/>
      <c r="G231" s="27"/>
      <c r="J231" s="12"/>
      <c r="K231" s="12"/>
      <c r="L231" s="12"/>
    </row>
    <row r="232" ht="15.75" customHeight="1">
      <c r="A232" s="27"/>
      <c r="B232" s="27"/>
      <c r="C232" s="27"/>
      <c r="D232" s="27"/>
      <c r="E232" s="27"/>
      <c r="F232" s="27"/>
      <c r="G232" s="27"/>
      <c r="J232" s="12"/>
      <c r="K232" s="12"/>
      <c r="L232" s="12"/>
    </row>
    <row r="233" ht="15.75" customHeight="1">
      <c r="A233" s="27"/>
      <c r="B233" s="27"/>
      <c r="C233" s="27"/>
      <c r="D233" s="27"/>
      <c r="E233" s="27"/>
      <c r="F233" s="27"/>
      <c r="G233" s="27"/>
      <c r="J233" s="12"/>
      <c r="K233" s="12"/>
      <c r="L233" s="12"/>
    </row>
    <row r="234" ht="15.75" customHeight="1">
      <c r="A234" s="27"/>
      <c r="B234" s="27"/>
      <c r="C234" s="27"/>
      <c r="D234" s="27"/>
      <c r="E234" s="27"/>
      <c r="F234" s="27"/>
      <c r="G234" s="27"/>
      <c r="J234" s="12"/>
      <c r="K234" s="12"/>
      <c r="L234" s="12"/>
    </row>
    <row r="235" ht="15.75" customHeight="1">
      <c r="A235" s="27"/>
      <c r="B235" s="27"/>
      <c r="C235" s="27"/>
      <c r="D235" s="27"/>
      <c r="E235" s="27"/>
      <c r="F235" s="27"/>
      <c r="G235" s="27"/>
      <c r="J235" s="12"/>
      <c r="K235" s="12"/>
      <c r="L235" s="12"/>
    </row>
    <row r="236" ht="15.75" customHeight="1">
      <c r="A236" s="27"/>
      <c r="B236" s="27"/>
      <c r="C236" s="27"/>
      <c r="D236" s="27"/>
      <c r="E236" s="27"/>
      <c r="F236" s="27"/>
      <c r="G236" s="27"/>
      <c r="J236" s="12"/>
      <c r="K236" s="12"/>
      <c r="L236" s="12"/>
    </row>
    <row r="237" ht="15.75" customHeight="1">
      <c r="A237" s="27"/>
      <c r="B237" s="27"/>
      <c r="C237" s="27"/>
      <c r="D237" s="27"/>
      <c r="E237" s="27"/>
      <c r="F237" s="27"/>
      <c r="G237" s="27"/>
      <c r="J237" s="12"/>
      <c r="K237" s="12"/>
      <c r="L237" s="12"/>
    </row>
    <row r="238" ht="15.75" customHeight="1">
      <c r="A238" s="27"/>
      <c r="B238" s="27"/>
      <c r="C238" s="27"/>
      <c r="D238" s="27"/>
      <c r="E238" s="27"/>
      <c r="F238" s="27"/>
      <c r="G238" s="27"/>
      <c r="J238" s="12"/>
      <c r="K238" s="12"/>
      <c r="L238" s="12"/>
    </row>
    <row r="239" ht="15.75" customHeight="1">
      <c r="A239" s="27"/>
      <c r="B239" s="27"/>
      <c r="C239" s="27"/>
      <c r="D239" s="27"/>
      <c r="E239" s="27"/>
      <c r="F239" s="27"/>
      <c r="G239" s="27"/>
      <c r="J239" s="12"/>
      <c r="K239" s="12"/>
      <c r="L239" s="12"/>
    </row>
    <row r="240" ht="15.75" customHeight="1">
      <c r="A240" s="27"/>
      <c r="B240" s="27"/>
      <c r="C240" s="27"/>
      <c r="D240" s="27"/>
      <c r="E240" s="27"/>
      <c r="F240" s="27"/>
      <c r="G240" s="27"/>
      <c r="J240" s="12"/>
      <c r="K240" s="12"/>
      <c r="L240" s="12"/>
    </row>
    <row r="241" ht="15.75" customHeight="1">
      <c r="A241" s="27"/>
      <c r="B241" s="27"/>
      <c r="C241" s="27"/>
      <c r="D241" s="27"/>
      <c r="E241" s="27"/>
      <c r="F241" s="27"/>
      <c r="G241" s="27"/>
      <c r="J241" s="12"/>
      <c r="K241" s="12"/>
      <c r="L241" s="12"/>
    </row>
    <row r="242" ht="15.75" customHeight="1">
      <c r="A242" s="27"/>
      <c r="B242" s="27"/>
      <c r="C242" s="27"/>
      <c r="D242" s="27"/>
      <c r="E242" s="27"/>
      <c r="F242" s="27"/>
      <c r="G242" s="27"/>
      <c r="J242" s="12"/>
      <c r="K242" s="12"/>
      <c r="L242" s="12"/>
    </row>
    <row r="243" ht="15.75" customHeight="1">
      <c r="A243" s="27"/>
      <c r="B243" s="27"/>
      <c r="C243" s="27"/>
      <c r="D243" s="27"/>
      <c r="E243" s="27"/>
      <c r="F243" s="27"/>
      <c r="G243" s="27"/>
      <c r="J243" s="12"/>
      <c r="K243" s="12"/>
      <c r="L243" s="12"/>
    </row>
    <row r="244" ht="15.75" customHeight="1">
      <c r="A244" s="27"/>
      <c r="B244" s="27"/>
      <c r="C244" s="27"/>
      <c r="D244" s="27"/>
      <c r="E244" s="27"/>
      <c r="F244" s="27"/>
      <c r="G244" s="27"/>
      <c r="J244" s="12"/>
      <c r="K244" s="12"/>
      <c r="L244" s="12"/>
    </row>
    <row r="245" ht="15.75" customHeight="1">
      <c r="A245" s="27"/>
      <c r="B245" s="27"/>
      <c r="C245" s="27"/>
      <c r="D245" s="27"/>
      <c r="E245" s="27"/>
      <c r="F245" s="27"/>
      <c r="G245" s="27"/>
      <c r="J245" s="12"/>
      <c r="K245" s="12"/>
      <c r="L245" s="12"/>
    </row>
    <row r="246" ht="15.75" customHeight="1">
      <c r="A246" s="27"/>
      <c r="B246" s="27"/>
      <c r="C246" s="27"/>
      <c r="D246" s="27"/>
      <c r="E246" s="27"/>
      <c r="F246" s="27"/>
      <c r="G246" s="27"/>
      <c r="J246" s="12"/>
      <c r="K246" s="12"/>
      <c r="L246" s="12"/>
    </row>
    <row r="247" ht="15.75" customHeight="1">
      <c r="A247" s="27"/>
      <c r="B247" s="27"/>
      <c r="C247" s="27"/>
      <c r="D247" s="27"/>
      <c r="E247" s="27"/>
      <c r="F247" s="27"/>
      <c r="G247" s="27"/>
      <c r="J247" s="12"/>
      <c r="K247" s="12"/>
      <c r="L247" s="12"/>
    </row>
    <row r="248" ht="15.75" customHeight="1">
      <c r="A248" s="27"/>
      <c r="B248" s="27"/>
      <c r="C248" s="27"/>
      <c r="D248" s="27"/>
      <c r="E248" s="27"/>
      <c r="F248" s="27"/>
      <c r="G248" s="27"/>
      <c r="J248" s="12"/>
      <c r="K248" s="12"/>
      <c r="L248" s="12"/>
    </row>
    <row r="249" ht="15.75" customHeight="1">
      <c r="A249" s="27"/>
      <c r="B249" s="27"/>
      <c r="C249" s="27"/>
      <c r="D249" s="27"/>
      <c r="E249" s="27"/>
      <c r="F249" s="27"/>
      <c r="G249" s="27"/>
      <c r="J249" s="12"/>
      <c r="K249" s="12"/>
      <c r="L249" s="12"/>
    </row>
    <row r="250" ht="15.75" customHeight="1">
      <c r="A250" s="27"/>
      <c r="B250" s="27"/>
      <c r="C250" s="27"/>
      <c r="D250" s="27"/>
      <c r="E250" s="27"/>
      <c r="F250" s="27"/>
      <c r="G250" s="27"/>
      <c r="J250" s="12"/>
      <c r="K250" s="12"/>
      <c r="L250" s="12"/>
    </row>
    <row r="251" ht="15.75" customHeight="1">
      <c r="A251" s="27"/>
      <c r="B251" s="27"/>
      <c r="C251" s="27"/>
      <c r="D251" s="27"/>
      <c r="E251" s="27"/>
      <c r="F251" s="27"/>
      <c r="G251" s="27"/>
      <c r="J251" s="12"/>
      <c r="K251" s="12"/>
      <c r="L251" s="12"/>
    </row>
    <row r="252" ht="15.75" customHeight="1">
      <c r="A252" s="27"/>
      <c r="B252" s="27"/>
      <c r="C252" s="27"/>
      <c r="D252" s="27"/>
      <c r="E252" s="27"/>
      <c r="F252" s="27"/>
      <c r="G252" s="27"/>
      <c r="J252" s="12"/>
      <c r="K252" s="12"/>
      <c r="L252" s="12"/>
    </row>
    <row r="253" ht="15.75" customHeight="1">
      <c r="A253" s="27"/>
      <c r="B253" s="27"/>
      <c r="C253" s="27"/>
      <c r="D253" s="27"/>
      <c r="E253" s="27"/>
      <c r="F253" s="27"/>
      <c r="G253" s="27"/>
      <c r="J253" s="12"/>
      <c r="K253" s="12"/>
      <c r="L253" s="12"/>
    </row>
    <row r="254" ht="15.75" customHeight="1">
      <c r="A254" s="27"/>
      <c r="B254" s="27"/>
      <c r="C254" s="27"/>
      <c r="D254" s="27"/>
      <c r="E254" s="27"/>
      <c r="F254" s="27"/>
      <c r="G254" s="27"/>
      <c r="J254" s="12"/>
      <c r="K254" s="12"/>
      <c r="L254" s="12"/>
    </row>
    <row r="255" ht="15.75" customHeight="1">
      <c r="A255" s="27"/>
      <c r="B255" s="27"/>
      <c r="C255" s="27"/>
      <c r="D255" s="27"/>
      <c r="E255" s="27"/>
      <c r="F255" s="27"/>
      <c r="G255" s="27"/>
      <c r="J255" s="12"/>
      <c r="K255" s="12"/>
      <c r="L255" s="12"/>
    </row>
    <row r="256" ht="15.75" customHeight="1">
      <c r="A256" s="27"/>
      <c r="B256" s="27"/>
      <c r="C256" s="27"/>
      <c r="D256" s="27"/>
      <c r="E256" s="27"/>
      <c r="F256" s="27"/>
      <c r="G256" s="27"/>
      <c r="J256" s="12"/>
      <c r="K256" s="12"/>
      <c r="L256" s="12"/>
    </row>
    <row r="257" ht="15.75" customHeight="1">
      <c r="A257" s="27"/>
      <c r="B257" s="27"/>
      <c r="C257" s="27"/>
      <c r="D257" s="27"/>
      <c r="E257" s="27"/>
      <c r="F257" s="27"/>
      <c r="G257" s="27"/>
      <c r="J257" s="12"/>
      <c r="K257" s="12"/>
      <c r="L257" s="12"/>
    </row>
    <row r="258" ht="15.75" customHeight="1">
      <c r="A258" s="27"/>
      <c r="B258" s="27"/>
      <c r="C258" s="27"/>
      <c r="D258" s="27"/>
      <c r="E258" s="27"/>
      <c r="F258" s="27"/>
      <c r="G258" s="27"/>
      <c r="J258" s="12"/>
      <c r="K258" s="12"/>
      <c r="L258" s="12"/>
    </row>
    <row r="259" ht="15.75" customHeight="1">
      <c r="A259" s="27"/>
      <c r="B259" s="27"/>
      <c r="C259" s="27"/>
      <c r="D259" s="27"/>
      <c r="E259" s="27"/>
      <c r="F259" s="27"/>
      <c r="G259" s="27"/>
      <c r="J259" s="12"/>
      <c r="K259" s="12"/>
      <c r="L259" s="12"/>
    </row>
    <row r="260" ht="15.75" customHeight="1">
      <c r="A260" s="27"/>
      <c r="B260" s="27"/>
      <c r="C260" s="27"/>
      <c r="D260" s="27"/>
      <c r="E260" s="27"/>
      <c r="F260" s="27"/>
      <c r="G260" s="27"/>
      <c r="J260" s="12"/>
      <c r="K260" s="12"/>
      <c r="L260" s="12"/>
    </row>
    <row r="261" ht="15.75" customHeight="1">
      <c r="A261" s="27"/>
      <c r="B261" s="27"/>
      <c r="C261" s="27"/>
      <c r="D261" s="27"/>
      <c r="E261" s="27"/>
      <c r="F261" s="27"/>
      <c r="G261" s="27"/>
      <c r="J261" s="12"/>
      <c r="K261" s="12"/>
      <c r="L261" s="12"/>
    </row>
    <row r="262" ht="15.75" customHeight="1">
      <c r="A262" s="27"/>
      <c r="B262" s="27"/>
      <c r="C262" s="27"/>
      <c r="D262" s="27"/>
      <c r="E262" s="27"/>
      <c r="F262" s="27"/>
      <c r="G262" s="27"/>
      <c r="J262" s="12"/>
      <c r="K262" s="12"/>
      <c r="L262" s="12"/>
    </row>
    <row r="263" ht="15.75" customHeight="1">
      <c r="A263" s="27"/>
      <c r="B263" s="27"/>
      <c r="C263" s="27"/>
      <c r="D263" s="27"/>
      <c r="E263" s="27"/>
      <c r="F263" s="27"/>
      <c r="G263" s="27"/>
      <c r="J263" s="12"/>
      <c r="K263" s="12"/>
      <c r="L263" s="12"/>
    </row>
    <row r="264" ht="15.75" customHeight="1">
      <c r="A264" s="27"/>
      <c r="B264" s="27"/>
      <c r="C264" s="27"/>
      <c r="D264" s="27"/>
      <c r="E264" s="27"/>
      <c r="F264" s="27"/>
      <c r="G264" s="27"/>
      <c r="J264" s="12"/>
      <c r="K264" s="12"/>
      <c r="L264" s="12"/>
    </row>
    <row r="265" ht="15.75" customHeight="1">
      <c r="A265" s="27"/>
      <c r="B265" s="27"/>
      <c r="C265" s="27"/>
      <c r="D265" s="27"/>
      <c r="E265" s="27"/>
      <c r="F265" s="27"/>
      <c r="G265" s="27"/>
      <c r="J265" s="12"/>
      <c r="K265" s="12"/>
      <c r="L265" s="12"/>
    </row>
    <row r="266" ht="15.75" customHeight="1">
      <c r="A266" s="27"/>
      <c r="B266" s="27"/>
      <c r="C266" s="27"/>
      <c r="D266" s="27"/>
      <c r="E266" s="27"/>
      <c r="F266" s="27"/>
      <c r="G266" s="27"/>
      <c r="J266" s="12"/>
      <c r="K266" s="12"/>
      <c r="L266" s="12"/>
    </row>
    <row r="267" ht="15.75" customHeight="1">
      <c r="A267" s="27"/>
      <c r="B267" s="27"/>
      <c r="C267" s="27"/>
      <c r="D267" s="27"/>
      <c r="E267" s="27"/>
      <c r="F267" s="27"/>
      <c r="G267" s="27"/>
      <c r="J267" s="12"/>
      <c r="K267" s="12"/>
      <c r="L267" s="12"/>
    </row>
    <row r="268" ht="15.75" customHeight="1">
      <c r="A268" s="27"/>
      <c r="B268" s="27"/>
      <c r="C268" s="27"/>
      <c r="D268" s="27"/>
      <c r="E268" s="27"/>
      <c r="F268" s="27"/>
      <c r="G268" s="27"/>
      <c r="J268" s="12"/>
      <c r="K268" s="12"/>
      <c r="L268" s="12"/>
    </row>
    <row r="269" ht="15.75" customHeight="1">
      <c r="A269" s="27"/>
      <c r="B269" s="27"/>
      <c r="C269" s="27"/>
      <c r="D269" s="27"/>
      <c r="E269" s="27"/>
      <c r="F269" s="27"/>
      <c r="G269" s="27"/>
      <c r="J269" s="12"/>
      <c r="K269" s="12"/>
      <c r="L269" s="12"/>
    </row>
    <row r="270" ht="15.75" customHeight="1">
      <c r="A270" s="27"/>
      <c r="B270" s="27"/>
      <c r="C270" s="27"/>
      <c r="D270" s="27"/>
      <c r="E270" s="27"/>
      <c r="F270" s="27"/>
      <c r="G270" s="27"/>
      <c r="J270" s="12"/>
      <c r="K270" s="12"/>
      <c r="L270" s="12"/>
    </row>
    <row r="271" ht="15.75" customHeight="1">
      <c r="A271" s="27"/>
      <c r="B271" s="27"/>
      <c r="C271" s="27"/>
      <c r="D271" s="27"/>
      <c r="E271" s="27"/>
      <c r="F271" s="27"/>
      <c r="G271" s="27"/>
      <c r="J271" s="12"/>
      <c r="K271" s="12"/>
      <c r="L271" s="12"/>
    </row>
    <row r="272" ht="15.75" customHeight="1">
      <c r="A272" s="27"/>
      <c r="B272" s="27"/>
      <c r="C272" s="27"/>
      <c r="D272" s="27"/>
      <c r="E272" s="27"/>
      <c r="F272" s="27"/>
      <c r="G272" s="27"/>
      <c r="J272" s="12"/>
      <c r="K272" s="12"/>
      <c r="L272" s="12"/>
    </row>
    <row r="273" ht="15.75" customHeight="1">
      <c r="A273" s="27"/>
      <c r="B273" s="27"/>
      <c r="C273" s="27"/>
      <c r="D273" s="27"/>
      <c r="E273" s="27"/>
      <c r="F273" s="27"/>
      <c r="G273" s="27"/>
      <c r="J273" s="12"/>
      <c r="K273" s="12"/>
      <c r="L273" s="12"/>
    </row>
    <row r="274" ht="15.75" customHeight="1">
      <c r="A274" s="27"/>
      <c r="B274" s="27"/>
      <c r="C274" s="27"/>
      <c r="D274" s="27"/>
      <c r="E274" s="27"/>
      <c r="F274" s="27"/>
      <c r="G274" s="27"/>
      <c r="J274" s="12"/>
      <c r="K274" s="12"/>
      <c r="L274" s="12"/>
    </row>
    <row r="275" ht="15.75" customHeight="1">
      <c r="A275" s="27"/>
      <c r="B275" s="27"/>
      <c r="C275" s="27"/>
      <c r="D275" s="27"/>
      <c r="E275" s="27"/>
      <c r="F275" s="27"/>
      <c r="G275" s="27"/>
      <c r="J275" s="12"/>
      <c r="K275" s="12"/>
      <c r="L275" s="12"/>
    </row>
    <row r="276" ht="15.75" customHeight="1">
      <c r="A276" s="27"/>
      <c r="B276" s="27"/>
      <c r="C276" s="27"/>
      <c r="D276" s="27"/>
      <c r="E276" s="27"/>
      <c r="F276" s="27"/>
      <c r="G276" s="27"/>
      <c r="J276" s="12"/>
      <c r="K276" s="12"/>
      <c r="L276" s="12"/>
    </row>
    <row r="277" ht="15.75" customHeight="1">
      <c r="A277" s="27"/>
      <c r="B277" s="27"/>
      <c r="C277" s="27"/>
      <c r="D277" s="27"/>
      <c r="E277" s="27"/>
      <c r="F277" s="27"/>
      <c r="G277" s="27"/>
      <c r="J277" s="12"/>
      <c r="K277" s="12"/>
      <c r="L277" s="12"/>
    </row>
    <row r="278" ht="15.75" customHeight="1">
      <c r="A278" s="27"/>
      <c r="B278" s="27"/>
      <c r="C278" s="27"/>
      <c r="D278" s="27"/>
      <c r="E278" s="27"/>
      <c r="F278" s="27"/>
      <c r="G278" s="27"/>
      <c r="J278" s="12"/>
      <c r="K278" s="12"/>
      <c r="L278" s="12"/>
    </row>
    <row r="279" ht="15.75" customHeight="1">
      <c r="A279" s="27"/>
      <c r="B279" s="27"/>
      <c r="C279" s="27"/>
      <c r="D279" s="27"/>
      <c r="E279" s="27"/>
      <c r="F279" s="27"/>
      <c r="G279" s="27"/>
      <c r="J279" s="12"/>
      <c r="K279" s="12"/>
      <c r="L279" s="12"/>
    </row>
    <row r="280" ht="15.75" customHeight="1">
      <c r="A280" s="27"/>
      <c r="B280" s="27"/>
      <c r="C280" s="27"/>
      <c r="D280" s="27"/>
      <c r="E280" s="27"/>
      <c r="F280" s="27"/>
      <c r="G280" s="27"/>
      <c r="J280" s="12"/>
      <c r="K280" s="12"/>
      <c r="L280" s="12"/>
    </row>
    <row r="281" ht="15.75" customHeight="1">
      <c r="A281" s="27"/>
      <c r="B281" s="27"/>
      <c r="C281" s="27"/>
      <c r="D281" s="27"/>
      <c r="E281" s="27"/>
      <c r="F281" s="27"/>
      <c r="G281" s="27"/>
      <c r="J281" s="12"/>
      <c r="K281" s="12"/>
      <c r="L281" s="12"/>
    </row>
    <row r="282" ht="15.75" customHeight="1">
      <c r="A282" s="27"/>
      <c r="B282" s="27"/>
      <c r="C282" s="27"/>
      <c r="D282" s="27"/>
      <c r="E282" s="27"/>
      <c r="F282" s="27"/>
      <c r="G282" s="27"/>
      <c r="J282" s="12"/>
      <c r="K282" s="12"/>
      <c r="L282" s="12"/>
    </row>
    <row r="283" ht="15.75" customHeight="1">
      <c r="A283" s="27"/>
      <c r="B283" s="27"/>
      <c r="C283" s="27"/>
      <c r="D283" s="27"/>
      <c r="E283" s="27"/>
      <c r="F283" s="27"/>
      <c r="G283" s="27"/>
      <c r="J283" s="12"/>
      <c r="K283" s="12"/>
      <c r="L283" s="12"/>
    </row>
    <row r="284" ht="15.75" customHeight="1">
      <c r="A284" s="27"/>
      <c r="B284" s="27"/>
      <c r="C284" s="27"/>
      <c r="D284" s="27"/>
      <c r="E284" s="27"/>
      <c r="F284" s="27"/>
      <c r="G284" s="27"/>
      <c r="J284" s="12"/>
      <c r="K284" s="12"/>
      <c r="L284" s="12"/>
    </row>
    <row r="285" ht="15.75" customHeight="1">
      <c r="A285" s="27"/>
      <c r="B285" s="27"/>
      <c r="C285" s="27"/>
      <c r="D285" s="27"/>
      <c r="E285" s="27"/>
      <c r="F285" s="27"/>
      <c r="G285" s="27"/>
      <c r="J285" s="12"/>
      <c r="K285" s="12"/>
      <c r="L285" s="12"/>
    </row>
    <row r="286" ht="15.75" customHeight="1">
      <c r="A286" s="27"/>
      <c r="B286" s="27"/>
      <c r="C286" s="27"/>
      <c r="D286" s="27"/>
      <c r="E286" s="27"/>
      <c r="F286" s="27"/>
      <c r="G286" s="27"/>
      <c r="J286" s="12"/>
      <c r="K286" s="12"/>
      <c r="L286" s="12"/>
    </row>
    <row r="287" ht="15.75" customHeight="1">
      <c r="A287" s="27"/>
      <c r="B287" s="27"/>
      <c r="C287" s="27"/>
      <c r="D287" s="27"/>
      <c r="E287" s="27"/>
      <c r="F287" s="27"/>
      <c r="G287" s="27"/>
      <c r="J287" s="12"/>
      <c r="K287" s="12"/>
      <c r="L287" s="12"/>
    </row>
    <row r="288" ht="15.75" customHeight="1">
      <c r="A288" s="27"/>
      <c r="B288" s="27"/>
      <c r="C288" s="27"/>
      <c r="D288" s="27"/>
      <c r="E288" s="27"/>
      <c r="F288" s="27"/>
      <c r="G288" s="27"/>
      <c r="J288" s="12"/>
      <c r="K288" s="12"/>
      <c r="L288" s="12"/>
    </row>
    <row r="289" ht="15.75" customHeight="1">
      <c r="A289" s="27"/>
      <c r="B289" s="27"/>
      <c r="C289" s="27"/>
      <c r="D289" s="27"/>
      <c r="E289" s="27"/>
      <c r="F289" s="27"/>
      <c r="G289" s="27"/>
      <c r="J289" s="12"/>
      <c r="K289" s="12"/>
      <c r="L289" s="12"/>
    </row>
    <row r="290" ht="15.75" customHeight="1">
      <c r="A290" s="27"/>
      <c r="B290" s="27"/>
      <c r="C290" s="27"/>
      <c r="D290" s="27"/>
      <c r="E290" s="27"/>
      <c r="F290" s="27"/>
      <c r="G290" s="27"/>
      <c r="J290" s="12"/>
      <c r="K290" s="12"/>
      <c r="L290" s="12"/>
    </row>
    <row r="291" ht="15.75" customHeight="1">
      <c r="A291" s="27"/>
      <c r="B291" s="27"/>
      <c r="C291" s="27"/>
      <c r="D291" s="27"/>
      <c r="E291" s="27"/>
      <c r="F291" s="27"/>
      <c r="G291" s="27"/>
      <c r="J291" s="12"/>
      <c r="K291" s="12"/>
      <c r="L291" s="12"/>
    </row>
    <row r="292" ht="15.75" customHeight="1">
      <c r="A292" s="27"/>
      <c r="B292" s="27"/>
      <c r="C292" s="27"/>
      <c r="D292" s="27"/>
      <c r="E292" s="27"/>
      <c r="F292" s="27"/>
      <c r="G292" s="27"/>
      <c r="J292" s="12"/>
      <c r="K292" s="12"/>
      <c r="L292" s="12"/>
    </row>
    <row r="293" ht="15.75" customHeight="1">
      <c r="A293" s="27"/>
      <c r="B293" s="27"/>
      <c r="C293" s="27"/>
      <c r="D293" s="27"/>
      <c r="E293" s="27"/>
      <c r="F293" s="27"/>
      <c r="G293" s="27"/>
      <c r="J293" s="12"/>
      <c r="K293" s="12"/>
      <c r="L293" s="12"/>
    </row>
    <row r="294" ht="15.75" customHeight="1">
      <c r="A294" s="27"/>
      <c r="B294" s="27"/>
      <c r="C294" s="27"/>
      <c r="D294" s="27"/>
      <c r="E294" s="27"/>
      <c r="F294" s="27"/>
      <c r="G294" s="27"/>
      <c r="J294" s="12"/>
      <c r="K294" s="12"/>
      <c r="L294" s="12"/>
    </row>
    <row r="295" ht="15.75" customHeight="1">
      <c r="A295" s="27"/>
      <c r="B295" s="27"/>
      <c r="C295" s="27"/>
      <c r="D295" s="27"/>
      <c r="E295" s="27"/>
      <c r="F295" s="27"/>
      <c r="G295" s="27"/>
      <c r="J295" s="12"/>
      <c r="K295" s="12"/>
      <c r="L295" s="12"/>
    </row>
    <row r="296" ht="15.75" customHeight="1">
      <c r="A296" s="27"/>
      <c r="B296" s="27"/>
      <c r="C296" s="27"/>
      <c r="D296" s="27"/>
      <c r="E296" s="27"/>
      <c r="F296" s="27"/>
      <c r="G296" s="27"/>
      <c r="J296" s="12"/>
      <c r="K296" s="12"/>
      <c r="L296" s="12"/>
    </row>
    <row r="297" ht="15.75" customHeight="1">
      <c r="A297" s="27"/>
      <c r="B297" s="27"/>
      <c r="C297" s="27"/>
      <c r="D297" s="27"/>
      <c r="E297" s="27"/>
      <c r="F297" s="27"/>
      <c r="G297" s="27"/>
      <c r="J297" s="12"/>
      <c r="K297" s="12"/>
      <c r="L297" s="12"/>
    </row>
    <row r="298" ht="15.75" customHeight="1">
      <c r="A298" s="27"/>
      <c r="B298" s="27"/>
      <c r="C298" s="27"/>
      <c r="D298" s="27"/>
      <c r="E298" s="27"/>
      <c r="F298" s="27"/>
      <c r="G298" s="27"/>
      <c r="J298" s="12"/>
      <c r="K298" s="12"/>
      <c r="L298" s="12"/>
    </row>
    <row r="299" ht="15.75" customHeight="1">
      <c r="A299" s="27"/>
      <c r="B299" s="27"/>
      <c r="C299" s="27"/>
      <c r="D299" s="27"/>
      <c r="E299" s="27"/>
      <c r="F299" s="27"/>
      <c r="G299" s="27"/>
      <c r="J299" s="12"/>
      <c r="K299" s="12"/>
      <c r="L299" s="12"/>
    </row>
    <row r="300" ht="15.75" customHeight="1">
      <c r="A300" s="27"/>
      <c r="B300" s="27"/>
      <c r="C300" s="27"/>
      <c r="D300" s="27"/>
      <c r="E300" s="27"/>
      <c r="F300" s="27"/>
      <c r="G300" s="27"/>
      <c r="J300" s="12"/>
      <c r="K300" s="12"/>
      <c r="L300" s="12"/>
    </row>
    <row r="301" ht="15.75" customHeight="1">
      <c r="A301" s="27"/>
      <c r="B301" s="27"/>
      <c r="C301" s="27"/>
      <c r="D301" s="27"/>
      <c r="E301" s="27"/>
      <c r="F301" s="27"/>
      <c r="G301" s="27"/>
      <c r="J301" s="12"/>
      <c r="K301" s="12"/>
      <c r="L301" s="12"/>
    </row>
    <row r="302" ht="15.75" customHeight="1">
      <c r="A302" s="27"/>
      <c r="B302" s="27"/>
      <c r="C302" s="27"/>
      <c r="D302" s="27"/>
      <c r="E302" s="27"/>
      <c r="F302" s="27"/>
      <c r="G302" s="27"/>
      <c r="J302" s="12"/>
      <c r="K302" s="12"/>
      <c r="L302" s="12"/>
    </row>
    <row r="303" ht="15.75" customHeight="1">
      <c r="A303" s="27"/>
      <c r="B303" s="27"/>
      <c r="C303" s="27"/>
      <c r="D303" s="27"/>
      <c r="E303" s="27"/>
      <c r="F303" s="27"/>
      <c r="G303" s="27"/>
      <c r="J303" s="12"/>
      <c r="K303" s="12"/>
      <c r="L303" s="12"/>
    </row>
    <row r="304" ht="15.75" customHeight="1">
      <c r="A304" s="27"/>
      <c r="B304" s="27"/>
      <c r="C304" s="27"/>
      <c r="D304" s="27"/>
      <c r="E304" s="27"/>
      <c r="F304" s="27"/>
      <c r="G304" s="27"/>
      <c r="J304" s="12"/>
      <c r="K304" s="12"/>
      <c r="L304" s="12"/>
    </row>
    <row r="305" ht="15.75" customHeight="1">
      <c r="A305" s="27"/>
      <c r="B305" s="27"/>
      <c r="C305" s="27"/>
      <c r="D305" s="27"/>
      <c r="E305" s="27"/>
      <c r="F305" s="27"/>
      <c r="G305" s="27"/>
      <c r="J305" s="12"/>
      <c r="K305" s="12"/>
      <c r="L305" s="12"/>
    </row>
    <row r="306" ht="15.75" customHeight="1">
      <c r="A306" s="27"/>
      <c r="B306" s="27"/>
      <c r="C306" s="27"/>
      <c r="D306" s="27"/>
      <c r="E306" s="27"/>
      <c r="F306" s="27"/>
      <c r="G306" s="27"/>
      <c r="J306" s="12"/>
      <c r="K306" s="12"/>
      <c r="L306" s="12"/>
    </row>
    <row r="307" ht="15.75" customHeight="1">
      <c r="A307" s="27"/>
      <c r="B307" s="27"/>
      <c r="C307" s="27"/>
      <c r="D307" s="27"/>
      <c r="E307" s="27"/>
      <c r="F307" s="27"/>
      <c r="G307" s="27"/>
      <c r="J307" s="12"/>
      <c r="K307" s="12"/>
      <c r="L307" s="12"/>
    </row>
    <row r="308" ht="15.75" customHeight="1">
      <c r="A308" s="27"/>
      <c r="B308" s="27"/>
      <c r="C308" s="27"/>
      <c r="D308" s="27"/>
      <c r="E308" s="27"/>
      <c r="F308" s="27"/>
      <c r="G308" s="27"/>
      <c r="J308" s="12"/>
      <c r="K308" s="12"/>
      <c r="L308" s="12"/>
    </row>
    <row r="309" ht="15.75" customHeight="1">
      <c r="A309" s="27"/>
      <c r="B309" s="27"/>
      <c r="C309" s="27"/>
      <c r="D309" s="27"/>
      <c r="E309" s="27"/>
      <c r="F309" s="27"/>
      <c r="G309" s="27"/>
      <c r="J309" s="12"/>
      <c r="K309" s="12"/>
      <c r="L309" s="12"/>
    </row>
    <row r="310" ht="15.75" customHeight="1">
      <c r="A310" s="27"/>
      <c r="B310" s="27"/>
      <c r="C310" s="27"/>
      <c r="D310" s="27"/>
      <c r="E310" s="27"/>
      <c r="F310" s="27"/>
      <c r="G310" s="27"/>
      <c r="J310" s="12"/>
      <c r="K310" s="12"/>
      <c r="L310" s="12"/>
    </row>
    <row r="311" ht="15.75" customHeight="1">
      <c r="A311" s="27"/>
      <c r="B311" s="27"/>
      <c r="C311" s="27"/>
      <c r="D311" s="27"/>
      <c r="E311" s="27"/>
      <c r="F311" s="27"/>
      <c r="G311" s="27"/>
      <c r="J311" s="12"/>
      <c r="K311" s="12"/>
      <c r="L311" s="12"/>
    </row>
    <row r="312" ht="15.75" customHeight="1">
      <c r="A312" s="27"/>
      <c r="B312" s="27"/>
      <c r="C312" s="27"/>
      <c r="D312" s="27"/>
      <c r="E312" s="27"/>
      <c r="F312" s="27"/>
      <c r="G312" s="27"/>
      <c r="J312" s="12"/>
      <c r="K312" s="12"/>
      <c r="L312" s="12"/>
    </row>
    <row r="313" ht="15.75" customHeight="1">
      <c r="A313" s="27"/>
      <c r="B313" s="27"/>
      <c r="C313" s="27"/>
      <c r="D313" s="27"/>
      <c r="E313" s="27"/>
      <c r="F313" s="27"/>
      <c r="G313" s="27"/>
      <c r="J313" s="12"/>
      <c r="K313" s="12"/>
      <c r="L313" s="12"/>
    </row>
    <row r="314" ht="15.75" customHeight="1">
      <c r="A314" s="27"/>
      <c r="B314" s="27"/>
      <c r="C314" s="27"/>
      <c r="D314" s="27"/>
      <c r="E314" s="27"/>
      <c r="F314" s="27"/>
      <c r="G314" s="27"/>
      <c r="J314" s="12"/>
      <c r="K314" s="12"/>
      <c r="L314" s="12"/>
    </row>
    <row r="315" ht="15.75" customHeight="1">
      <c r="A315" s="27"/>
      <c r="B315" s="27"/>
      <c r="C315" s="27"/>
      <c r="D315" s="27"/>
      <c r="E315" s="27"/>
      <c r="F315" s="27"/>
      <c r="G315" s="27"/>
      <c r="J315" s="12"/>
      <c r="K315" s="12"/>
      <c r="L315" s="12"/>
    </row>
    <row r="316" ht="15.75" customHeight="1">
      <c r="A316" s="27"/>
      <c r="B316" s="27"/>
      <c r="C316" s="27"/>
      <c r="D316" s="27"/>
      <c r="E316" s="27"/>
      <c r="F316" s="27"/>
      <c r="G316" s="27"/>
      <c r="J316" s="12"/>
      <c r="K316" s="12"/>
      <c r="L316" s="12"/>
    </row>
    <row r="317" ht="15.75" customHeight="1">
      <c r="A317" s="27"/>
      <c r="B317" s="27"/>
      <c r="C317" s="27"/>
      <c r="D317" s="27"/>
      <c r="E317" s="27"/>
      <c r="F317" s="27"/>
      <c r="G317" s="27"/>
      <c r="J317" s="12"/>
      <c r="K317" s="12"/>
      <c r="L317" s="12"/>
    </row>
    <row r="318" ht="15.75" customHeight="1">
      <c r="A318" s="27"/>
      <c r="B318" s="27"/>
      <c r="C318" s="27"/>
      <c r="D318" s="27"/>
      <c r="E318" s="27"/>
      <c r="F318" s="27"/>
      <c r="G318" s="27"/>
      <c r="J318" s="12"/>
      <c r="K318" s="12"/>
      <c r="L318" s="12"/>
    </row>
    <row r="319" ht="15.75" customHeight="1">
      <c r="A319" s="27"/>
      <c r="B319" s="27"/>
      <c r="C319" s="27"/>
      <c r="D319" s="27"/>
      <c r="E319" s="27"/>
      <c r="F319" s="27"/>
      <c r="G319" s="27"/>
      <c r="J319" s="12"/>
      <c r="K319" s="12"/>
      <c r="L319" s="12"/>
    </row>
    <row r="320" ht="15.75" customHeight="1">
      <c r="A320" s="27"/>
      <c r="B320" s="27"/>
      <c r="C320" s="27"/>
      <c r="D320" s="27"/>
      <c r="E320" s="27"/>
      <c r="F320" s="27"/>
      <c r="G320" s="27"/>
      <c r="J320" s="12"/>
      <c r="K320" s="12"/>
      <c r="L320" s="12"/>
    </row>
    <row r="321" ht="15.75" customHeight="1">
      <c r="A321" s="27"/>
      <c r="B321" s="27"/>
      <c r="C321" s="27"/>
      <c r="D321" s="27"/>
      <c r="E321" s="27"/>
      <c r="F321" s="27"/>
      <c r="G321" s="27"/>
      <c r="J321" s="12"/>
      <c r="K321" s="12"/>
      <c r="L321" s="12"/>
    </row>
    <row r="322" ht="15.75" customHeight="1">
      <c r="A322" s="27"/>
      <c r="B322" s="27"/>
      <c r="C322" s="27"/>
      <c r="D322" s="27"/>
      <c r="E322" s="27"/>
      <c r="F322" s="27"/>
      <c r="G322" s="27"/>
      <c r="J322" s="12"/>
      <c r="K322" s="12"/>
      <c r="L322" s="12"/>
    </row>
    <row r="323" ht="15.75" customHeight="1">
      <c r="A323" s="27"/>
      <c r="B323" s="27"/>
      <c r="C323" s="27"/>
      <c r="D323" s="27"/>
      <c r="E323" s="27"/>
      <c r="F323" s="27"/>
      <c r="G323" s="27"/>
      <c r="J323" s="12"/>
      <c r="K323" s="12"/>
      <c r="L323" s="12"/>
    </row>
    <row r="324" ht="15.75" customHeight="1">
      <c r="A324" s="27"/>
      <c r="B324" s="27"/>
      <c r="C324" s="27"/>
      <c r="D324" s="27"/>
      <c r="E324" s="27"/>
      <c r="F324" s="27"/>
      <c r="G324" s="27"/>
      <c r="J324" s="12"/>
      <c r="K324" s="12"/>
      <c r="L324" s="12"/>
    </row>
    <row r="325" ht="15.75" customHeight="1">
      <c r="A325" s="27"/>
      <c r="B325" s="27"/>
      <c r="C325" s="27"/>
      <c r="D325" s="27"/>
      <c r="E325" s="27"/>
      <c r="F325" s="27"/>
      <c r="G325" s="27"/>
      <c r="J325" s="12"/>
      <c r="K325" s="12"/>
      <c r="L325" s="12"/>
    </row>
    <row r="326" ht="15.75" customHeight="1">
      <c r="A326" s="27"/>
      <c r="B326" s="27"/>
      <c r="C326" s="27"/>
      <c r="D326" s="27"/>
      <c r="E326" s="27"/>
      <c r="F326" s="27"/>
      <c r="G326" s="27"/>
      <c r="J326" s="12"/>
      <c r="K326" s="12"/>
      <c r="L326" s="12"/>
    </row>
    <row r="327" ht="15.75" customHeight="1">
      <c r="A327" s="27"/>
      <c r="B327" s="27"/>
      <c r="C327" s="27"/>
      <c r="D327" s="27"/>
      <c r="E327" s="27"/>
      <c r="F327" s="27"/>
      <c r="G327" s="27"/>
      <c r="J327" s="12"/>
      <c r="K327" s="12"/>
      <c r="L327" s="12"/>
    </row>
    <row r="328" ht="15.75" customHeight="1">
      <c r="A328" s="27"/>
      <c r="B328" s="27"/>
      <c r="C328" s="27"/>
      <c r="D328" s="27"/>
      <c r="E328" s="27"/>
      <c r="F328" s="27"/>
      <c r="G328" s="27"/>
      <c r="J328" s="12"/>
      <c r="K328" s="12"/>
      <c r="L328" s="12"/>
    </row>
    <row r="329" ht="15.75" customHeight="1">
      <c r="A329" s="27"/>
      <c r="B329" s="27"/>
      <c r="C329" s="27"/>
      <c r="D329" s="27"/>
      <c r="E329" s="27"/>
      <c r="F329" s="27"/>
      <c r="G329" s="27"/>
      <c r="J329" s="12"/>
      <c r="K329" s="12"/>
      <c r="L329" s="12"/>
    </row>
    <row r="330" ht="15.75" customHeight="1">
      <c r="A330" s="27"/>
      <c r="B330" s="27"/>
      <c r="C330" s="27"/>
      <c r="D330" s="27"/>
      <c r="E330" s="27"/>
      <c r="F330" s="27"/>
      <c r="G330" s="27"/>
      <c r="J330" s="12"/>
      <c r="K330" s="12"/>
      <c r="L330" s="12"/>
    </row>
    <row r="331" ht="15.75" customHeight="1">
      <c r="A331" s="27"/>
      <c r="B331" s="27"/>
      <c r="C331" s="27"/>
      <c r="D331" s="27"/>
      <c r="E331" s="27"/>
      <c r="F331" s="27"/>
      <c r="G331" s="27"/>
      <c r="J331" s="12"/>
      <c r="K331" s="12"/>
      <c r="L331" s="12"/>
    </row>
    <row r="332" ht="15.75" customHeight="1">
      <c r="A332" s="27"/>
      <c r="B332" s="27"/>
      <c r="C332" s="27"/>
      <c r="D332" s="27"/>
      <c r="E332" s="27"/>
      <c r="F332" s="27"/>
      <c r="G332" s="27"/>
      <c r="J332" s="12"/>
      <c r="K332" s="12"/>
      <c r="L332" s="12"/>
    </row>
    <row r="333" ht="15.75" customHeight="1">
      <c r="A333" s="27"/>
      <c r="B333" s="27"/>
      <c r="C333" s="27"/>
      <c r="D333" s="27"/>
      <c r="E333" s="27"/>
      <c r="F333" s="27"/>
      <c r="G333" s="27"/>
      <c r="J333" s="12"/>
      <c r="K333" s="12"/>
      <c r="L333" s="12"/>
    </row>
    <row r="334" ht="15.75" customHeight="1">
      <c r="A334" s="27"/>
      <c r="B334" s="27"/>
      <c r="C334" s="27"/>
      <c r="D334" s="27"/>
      <c r="E334" s="27"/>
      <c r="F334" s="27"/>
      <c r="G334" s="27"/>
      <c r="J334" s="12"/>
      <c r="K334" s="12"/>
      <c r="L334" s="12"/>
    </row>
    <row r="335" ht="15.75" customHeight="1">
      <c r="A335" s="27"/>
      <c r="B335" s="27"/>
      <c r="C335" s="27"/>
      <c r="D335" s="27"/>
      <c r="E335" s="27"/>
      <c r="F335" s="27"/>
      <c r="G335" s="27"/>
      <c r="J335" s="12"/>
      <c r="K335" s="12"/>
      <c r="L335" s="12"/>
    </row>
    <row r="336" ht="15.75" customHeight="1">
      <c r="A336" s="27"/>
      <c r="B336" s="27"/>
      <c r="C336" s="27"/>
      <c r="D336" s="27"/>
      <c r="E336" s="27"/>
      <c r="F336" s="27"/>
      <c r="G336" s="27"/>
      <c r="J336" s="12"/>
      <c r="K336" s="12"/>
      <c r="L336" s="12"/>
    </row>
    <row r="337" ht="15.75" customHeight="1">
      <c r="A337" s="27"/>
      <c r="B337" s="27"/>
      <c r="C337" s="27"/>
      <c r="D337" s="27"/>
      <c r="E337" s="27"/>
      <c r="F337" s="27"/>
      <c r="G337" s="27"/>
      <c r="J337" s="12"/>
      <c r="K337" s="12"/>
      <c r="L337" s="12"/>
    </row>
    <row r="338" ht="15.75" customHeight="1">
      <c r="A338" s="27"/>
      <c r="B338" s="27"/>
      <c r="C338" s="27"/>
      <c r="D338" s="27"/>
      <c r="E338" s="27"/>
      <c r="F338" s="27"/>
      <c r="G338" s="27"/>
      <c r="J338" s="12"/>
      <c r="K338" s="12"/>
      <c r="L338" s="12"/>
    </row>
    <row r="339" ht="15.75" customHeight="1">
      <c r="A339" s="27"/>
      <c r="B339" s="27"/>
      <c r="C339" s="27"/>
      <c r="D339" s="27"/>
      <c r="E339" s="27"/>
      <c r="F339" s="27"/>
      <c r="G339" s="27"/>
      <c r="J339" s="12"/>
      <c r="K339" s="12"/>
      <c r="L339" s="12"/>
    </row>
    <row r="340" ht="15.75" customHeight="1">
      <c r="A340" s="27"/>
      <c r="B340" s="27"/>
      <c r="C340" s="27"/>
      <c r="D340" s="27"/>
      <c r="E340" s="27"/>
      <c r="F340" s="27"/>
      <c r="G340" s="27"/>
      <c r="J340" s="12"/>
      <c r="K340" s="12"/>
      <c r="L340" s="12"/>
    </row>
    <row r="341" ht="15.75" customHeight="1">
      <c r="A341" s="27"/>
      <c r="B341" s="27"/>
      <c r="C341" s="27"/>
      <c r="D341" s="27"/>
      <c r="E341" s="27"/>
      <c r="F341" s="27"/>
      <c r="G341" s="27"/>
      <c r="J341" s="12"/>
      <c r="K341" s="12"/>
      <c r="L341" s="12"/>
    </row>
    <row r="342" ht="15.75" customHeight="1">
      <c r="A342" s="27"/>
      <c r="B342" s="27"/>
      <c r="C342" s="27"/>
      <c r="D342" s="27"/>
      <c r="E342" s="27"/>
      <c r="F342" s="27"/>
      <c r="G342" s="27"/>
      <c r="J342" s="12"/>
      <c r="K342" s="12"/>
      <c r="L342" s="12"/>
    </row>
    <row r="343" ht="15.75" customHeight="1">
      <c r="A343" s="27"/>
      <c r="B343" s="27"/>
      <c r="C343" s="27"/>
      <c r="D343" s="27"/>
      <c r="E343" s="27"/>
      <c r="F343" s="27"/>
      <c r="G343" s="27"/>
      <c r="J343" s="12"/>
      <c r="K343" s="12"/>
      <c r="L343" s="12"/>
    </row>
    <row r="344" ht="15.75" customHeight="1">
      <c r="A344" s="27"/>
      <c r="B344" s="27"/>
      <c r="C344" s="27"/>
      <c r="D344" s="27"/>
      <c r="E344" s="27"/>
      <c r="F344" s="27"/>
      <c r="G344" s="27"/>
      <c r="J344" s="12"/>
      <c r="K344" s="12"/>
      <c r="L344" s="12"/>
    </row>
    <row r="345" ht="15.75" customHeight="1">
      <c r="A345" s="27"/>
      <c r="B345" s="27"/>
      <c r="C345" s="27"/>
      <c r="D345" s="27"/>
      <c r="E345" s="27"/>
      <c r="F345" s="27"/>
      <c r="G345" s="27"/>
      <c r="J345" s="12"/>
      <c r="K345" s="12"/>
      <c r="L345" s="12"/>
    </row>
    <row r="346" ht="15.75" customHeight="1">
      <c r="A346" s="27"/>
      <c r="B346" s="27"/>
      <c r="C346" s="27"/>
      <c r="D346" s="27"/>
      <c r="E346" s="27"/>
      <c r="F346" s="27"/>
      <c r="G346" s="27"/>
      <c r="J346" s="12"/>
      <c r="K346" s="12"/>
      <c r="L346" s="12"/>
    </row>
    <row r="347" ht="15.75" customHeight="1">
      <c r="A347" s="27"/>
      <c r="B347" s="27"/>
      <c r="C347" s="27"/>
      <c r="D347" s="27"/>
      <c r="E347" s="27"/>
      <c r="F347" s="27"/>
      <c r="G347" s="27"/>
      <c r="J347" s="12"/>
      <c r="K347" s="12"/>
      <c r="L347" s="12"/>
    </row>
    <row r="348" ht="15.75" customHeight="1">
      <c r="A348" s="27"/>
      <c r="B348" s="27"/>
      <c r="C348" s="27"/>
      <c r="D348" s="27"/>
      <c r="E348" s="27"/>
      <c r="F348" s="27"/>
      <c r="G348" s="27"/>
      <c r="J348" s="12"/>
      <c r="K348" s="12"/>
      <c r="L348" s="12"/>
    </row>
    <row r="349" ht="15.75" customHeight="1">
      <c r="A349" s="27"/>
      <c r="B349" s="27"/>
      <c r="C349" s="27"/>
      <c r="D349" s="27"/>
      <c r="E349" s="27"/>
      <c r="F349" s="27"/>
      <c r="G349" s="27"/>
      <c r="J349" s="12"/>
      <c r="K349" s="12"/>
      <c r="L349" s="12"/>
    </row>
    <row r="350" ht="15.75" customHeight="1">
      <c r="A350" s="27"/>
      <c r="B350" s="27"/>
      <c r="C350" s="27"/>
      <c r="D350" s="27"/>
      <c r="E350" s="27"/>
      <c r="F350" s="27"/>
      <c r="G350" s="27"/>
      <c r="J350" s="12"/>
      <c r="K350" s="12"/>
      <c r="L350" s="12"/>
    </row>
    <row r="351" ht="15.75" customHeight="1">
      <c r="A351" s="27"/>
      <c r="B351" s="27"/>
      <c r="C351" s="27"/>
      <c r="D351" s="27"/>
      <c r="E351" s="27"/>
      <c r="F351" s="27"/>
      <c r="G351" s="27"/>
      <c r="J351" s="12"/>
      <c r="K351" s="12"/>
      <c r="L351" s="12"/>
    </row>
    <row r="352" ht="15.75" customHeight="1">
      <c r="A352" s="27"/>
      <c r="B352" s="27"/>
      <c r="C352" s="27"/>
      <c r="D352" s="27"/>
      <c r="E352" s="27"/>
      <c r="F352" s="27"/>
      <c r="G352" s="27"/>
      <c r="J352" s="12"/>
      <c r="K352" s="12"/>
      <c r="L352" s="12"/>
    </row>
    <row r="353" ht="15.75" customHeight="1">
      <c r="A353" s="27"/>
      <c r="B353" s="27"/>
      <c r="C353" s="27"/>
      <c r="D353" s="27"/>
      <c r="E353" s="27"/>
      <c r="F353" s="27"/>
      <c r="G353" s="27"/>
      <c r="J353" s="12"/>
      <c r="K353" s="12"/>
      <c r="L353" s="12"/>
    </row>
    <row r="354" ht="15.75" customHeight="1">
      <c r="A354" s="27"/>
      <c r="B354" s="27"/>
      <c r="C354" s="27"/>
      <c r="D354" s="27"/>
      <c r="E354" s="27"/>
      <c r="F354" s="27"/>
      <c r="G354" s="27"/>
      <c r="J354" s="12"/>
      <c r="K354" s="12"/>
      <c r="L354" s="12"/>
    </row>
    <row r="355" ht="15.75" customHeight="1">
      <c r="A355" s="27"/>
      <c r="B355" s="27"/>
      <c r="C355" s="27"/>
      <c r="D355" s="27"/>
      <c r="E355" s="27"/>
      <c r="F355" s="27"/>
      <c r="G355" s="27"/>
      <c r="J355" s="12"/>
      <c r="K355" s="12"/>
      <c r="L355" s="12"/>
    </row>
    <row r="356" ht="15.75" customHeight="1">
      <c r="A356" s="27"/>
      <c r="B356" s="27"/>
      <c r="C356" s="27"/>
      <c r="D356" s="27"/>
      <c r="E356" s="27"/>
      <c r="F356" s="27"/>
      <c r="G356" s="27"/>
      <c r="J356" s="12"/>
      <c r="K356" s="12"/>
      <c r="L356" s="12"/>
    </row>
    <row r="357" ht="15.75" customHeight="1">
      <c r="A357" s="27"/>
      <c r="B357" s="27"/>
      <c r="C357" s="27"/>
      <c r="D357" s="27"/>
      <c r="E357" s="27"/>
      <c r="F357" s="27"/>
      <c r="G357" s="27"/>
      <c r="J357" s="12"/>
      <c r="K357" s="12"/>
      <c r="L357" s="12"/>
    </row>
    <row r="358" ht="15.75" customHeight="1">
      <c r="A358" s="27"/>
      <c r="B358" s="27"/>
      <c r="C358" s="27"/>
      <c r="D358" s="27"/>
      <c r="E358" s="27"/>
      <c r="F358" s="27"/>
      <c r="G358" s="27"/>
      <c r="J358" s="12"/>
      <c r="K358" s="12"/>
      <c r="L358" s="12"/>
    </row>
    <row r="359" ht="15.75" customHeight="1">
      <c r="A359" s="27"/>
      <c r="B359" s="27"/>
      <c r="C359" s="27"/>
      <c r="D359" s="27"/>
      <c r="E359" s="27"/>
      <c r="F359" s="27"/>
      <c r="G359" s="27"/>
      <c r="J359" s="12"/>
      <c r="K359" s="12"/>
      <c r="L359" s="12"/>
    </row>
    <row r="360" ht="15.75" customHeight="1">
      <c r="A360" s="27"/>
      <c r="B360" s="27"/>
      <c r="C360" s="27"/>
      <c r="D360" s="27"/>
      <c r="E360" s="27"/>
      <c r="F360" s="27"/>
      <c r="G360" s="27"/>
      <c r="J360" s="12"/>
      <c r="K360" s="12"/>
      <c r="L360" s="12"/>
    </row>
    <row r="361" ht="15.75" customHeight="1">
      <c r="A361" s="27"/>
      <c r="B361" s="27"/>
      <c r="C361" s="27"/>
      <c r="D361" s="27"/>
      <c r="E361" s="27"/>
      <c r="F361" s="27"/>
      <c r="G361" s="27"/>
      <c r="J361" s="12"/>
      <c r="K361" s="12"/>
      <c r="L361" s="12"/>
    </row>
    <row r="362" ht="15.75" customHeight="1">
      <c r="A362" s="27"/>
      <c r="B362" s="27"/>
      <c r="C362" s="27"/>
      <c r="D362" s="27"/>
      <c r="E362" s="27"/>
      <c r="F362" s="27"/>
      <c r="G362" s="27"/>
      <c r="J362" s="12"/>
      <c r="K362" s="12"/>
      <c r="L362" s="12"/>
    </row>
    <row r="363" ht="15.75" customHeight="1">
      <c r="A363" s="27"/>
      <c r="B363" s="27"/>
      <c r="C363" s="27"/>
      <c r="D363" s="27"/>
      <c r="E363" s="27"/>
      <c r="F363" s="27"/>
      <c r="G363" s="27"/>
      <c r="J363" s="12"/>
      <c r="K363" s="12"/>
      <c r="L363" s="12"/>
    </row>
    <row r="364" ht="15.75" customHeight="1">
      <c r="A364" s="27"/>
      <c r="B364" s="27"/>
      <c r="C364" s="27"/>
      <c r="D364" s="27"/>
      <c r="E364" s="27"/>
      <c r="F364" s="27"/>
      <c r="G364" s="27"/>
      <c r="J364" s="12"/>
      <c r="K364" s="12"/>
      <c r="L364" s="12"/>
    </row>
    <row r="365" ht="15.75" customHeight="1">
      <c r="A365" s="27"/>
      <c r="B365" s="27"/>
      <c r="C365" s="27"/>
      <c r="D365" s="27"/>
      <c r="E365" s="27"/>
      <c r="F365" s="27"/>
      <c r="G365" s="27"/>
      <c r="J365" s="12"/>
      <c r="K365" s="12"/>
      <c r="L365" s="12"/>
    </row>
    <row r="366" ht="15.75" customHeight="1">
      <c r="A366" s="27"/>
      <c r="B366" s="27"/>
      <c r="C366" s="27"/>
      <c r="D366" s="27"/>
      <c r="E366" s="27"/>
      <c r="F366" s="27"/>
      <c r="G366" s="27"/>
      <c r="J366" s="12"/>
      <c r="K366" s="12"/>
      <c r="L366" s="12"/>
    </row>
    <row r="367" ht="15.75" customHeight="1">
      <c r="A367" s="27"/>
      <c r="B367" s="27"/>
      <c r="C367" s="27"/>
      <c r="D367" s="27"/>
      <c r="E367" s="27"/>
      <c r="F367" s="27"/>
      <c r="G367" s="27"/>
      <c r="J367" s="12"/>
      <c r="K367" s="12"/>
      <c r="L367" s="12"/>
    </row>
    <row r="368" ht="15.75" customHeight="1">
      <c r="A368" s="27"/>
      <c r="B368" s="27"/>
      <c r="C368" s="27"/>
      <c r="D368" s="27"/>
      <c r="E368" s="27"/>
      <c r="F368" s="27"/>
      <c r="G368" s="27"/>
      <c r="J368" s="12"/>
      <c r="K368" s="12"/>
      <c r="L368" s="12"/>
    </row>
    <row r="369" ht="15.75" customHeight="1">
      <c r="A369" s="27"/>
      <c r="B369" s="27"/>
      <c r="C369" s="27"/>
      <c r="D369" s="27"/>
      <c r="E369" s="27"/>
      <c r="F369" s="27"/>
      <c r="G369" s="27"/>
      <c r="J369" s="12"/>
      <c r="K369" s="12"/>
      <c r="L369" s="12"/>
    </row>
    <row r="370" ht="15.75" customHeight="1">
      <c r="A370" s="27"/>
      <c r="B370" s="27"/>
      <c r="C370" s="27"/>
      <c r="D370" s="27"/>
      <c r="E370" s="27"/>
      <c r="F370" s="27"/>
      <c r="G370" s="27"/>
      <c r="J370" s="12"/>
      <c r="K370" s="12"/>
      <c r="L370" s="12"/>
    </row>
    <row r="371" ht="15.75" customHeight="1">
      <c r="A371" s="27"/>
      <c r="B371" s="27"/>
      <c r="C371" s="27"/>
      <c r="D371" s="27"/>
      <c r="E371" s="27"/>
      <c r="F371" s="27"/>
      <c r="G371" s="27"/>
      <c r="J371" s="12"/>
      <c r="K371" s="12"/>
      <c r="L371" s="12"/>
    </row>
    <row r="372" ht="15.75" customHeight="1">
      <c r="A372" s="27"/>
      <c r="B372" s="27"/>
      <c r="C372" s="27"/>
      <c r="D372" s="27"/>
      <c r="E372" s="27"/>
      <c r="F372" s="27"/>
      <c r="G372" s="27"/>
      <c r="J372" s="12"/>
      <c r="K372" s="12"/>
      <c r="L372" s="12"/>
    </row>
    <row r="373" ht="15.75" customHeight="1">
      <c r="A373" s="27"/>
      <c r="B373" s="27"/>
      <c r="C373" s="27"/>
      <c r="D373" s="27"/>
      <c r="E373" s="27"/>
      <c r="F373" s="27"/>
      <c r="G373" s="27"/>
      <c r="J373" s="12"/>
      <c r="K373" s="12"/>
      <c r="L373" s="12"/>
    </row>
    <row r="374" ht="15.75" customHeight="1">
      <c r="A374" s="27"/>
      <c r="B374" s="27"/>
      <c r="C374" s="27"/>
      <c r="D374" s="27"/>
      <c r="E374" s="27"/>
      <c r="F374" s="27"/>
      <c r="G374" s="27"/>
      <c r="J374" s="12"/>
      <c r="K374" s="12"/>
      <c r="L374" s="12"/>
    </row>
    <row r="375" ht="15.75" customHeight="1">
      <c r="A375" s="27"/>
      <c r="B375" s="27"/>
      <c r="C375" s="27"/>
      <c r="D375" s="27"/>
      <c r="E375" s="27"/>
      <c r="F375" s="27"/>
      <c r="G375" s="27"/>
      <c r="J375" s="12"/>
      <c r="K375" s="12"/>
      <c r="L375" s="12"/>
    </row>
    <row r="376" ht="15.75" customHeight="1">
      <c r="A376" s="27"/>
      <c r="B376" s="27"/>
      <c r="C376" s="27"/>
      <c r="D376" s="27"/>
      <c r="E376" s="27"/>
      <c r="F376" s="27"/>
      <c r="G376" s="27"/>
      <c r="J376" s="12"/>
      <c r="K376" s="12"/>
      <c r="L376" s="12"/>
    </row>
    <row r="377" ht="15.75" customHeight="1">
      <c r="A377" s="27"/>
      <c r="B377" s="27"/>
      <c r="C377" s="27"/>
      <c r="D377" s="27"/>
      <c r="E377" s="27"/>
      <c r="F377" s="27"/>
      <c r="G377" s="27"/>
      <c r="J377" s="12"/>
      <c r="K377" s="12"/>
      <c r="L377" s="12"/>
    </row>
    <row r="378" ht="15.75" customHeight="1">
      <c r="A378" s="27"/>
      <c r="B378" s="27"/>
      <c r="C378" s="27"/>
      <c r="D378" s="27"/>
      <c r="E378" s="27"/>
      <c r="F378" s="27"/>
      <c r="G378" s="27"/>
      <c r="J378" s="12"/>
      <c r="K378" s="12"/>
      <c r="L378" s="12"/>
    </row>
    <row r="379" ht="15.75" customHeight="1">
      <c r="A379" s="27"/>
      <c r="B379" s="27"/>
      <c r="C379" s="27"/>
      <c r="D379" s="27"/>
      <c r="E379" s="27"/>
      <c r="F379" s="27"/>
      <c r="G379" s="27"/>
      <c r="J379" s="12"/>
      <c r="K379" s="12"/>
      <c r="L379" s="12"/>
    </row>
    <row r="380" ht="15.75" customHeight="1">
      <c r="A380" s="27"/>
      <c r="B380" s="27"/>
      <c r="C380" s="27"/>
      <c r="D380" s="27"/>
      <c r="E380" s="27"/>
      <c r="F380" s="27"/>
      <c r="G380" s="27"/>
      <c r="J380" s="12"/>
      <c r="K380" s="12"/>
      <c r="L380" s="12"/>
    </row>
    <row r="381" ht="15.75" customHeight="1">
      <c r="A381" s="27"/>
      <c r="B381" s="27"/>
      <c r="C381" s="27"/>
      <c r="D381" s="27"/>
      <c r="E381" s="27"/>
      <c r="F381" s="27"/>
      <c r="G381" s="27"/>
      <c r="J381" s="12"/>
      <c r="K381" s="12"/>
      <c r="L381" s="12"/>
    </row>
    <row r="382" ht="15.75" customHeight="1">
      <c r="A382" s="27"/>
      <c r="B382" s="27"/>
      <c r="C382" s="27"/>
      <c r="D382" s="27"/>
      <c r="E382" s="27"/>
      <c r="F382" s="27"/>
      <c r="G382" s="27"/>
      <c r="J382" s="12"/>
      <c r="K382" s="12"/>
      <c r="L382" s="12"/>
    </row>
    <row r="383" ht="15.75" customHeight="1">
      <c r="A383" s="27"/>
      <c r="B383" s="27"/>
      <c r="C383" s="27"/>
      <c r="D383" s="27"/>
      <c r="E383" s="27"/>
      <c r="F383" s="27"/>
      <c r="G383" s="27"/>
      <c r="J383" s="12"/>
      <c r="K383" s="12"/>
      <c r="L383" s="12"/>
    </row>
    <row r="384" ht="15.75" customHeight="1">
      <c r="A384" s="27"/>
      <c r="B384" s="27"/>
      <c r="C384" s="27"/>
      <c r="D384" s="27"/>
      <c r="E384" s="27"/>
      <c r="F384" s="27"/>
      <c r="G384" s="27"/>
      <c r="J384" s="12"/>
      <c r="K384" s="12"/>
      <c r="L384" s="12"/>
    </row>
    <row r="385" ht="15.75" customHeight="1">
      <c r="A385" s="27"/>
      <c r="B385" s="27"/>
      <c r="C385" s="27"/>
      <c r="D385" s="27"/>
      <c r="E385" s="27"/>
      <c r="F385" s="27"/>
      <c r="G385" s="27"/>
      <c r="J385" s="12"/>
      <c r="K385" s="12"/>
      <c r="L385" s="12"/>
    </row>
    <row r="386" ht="15.75" customHeight="1">
      <c r="A386" s="27"/>
      <c r="B386" s="27"/>
      <c r="C386" s="27"/>
      <c r="D386" s="27"/>
      <c r="E386" s="27"/>
      <c r="F386" s="27"/>
      <c r="G386" s="27"/>
      <c r="J386" s="12"/>
      <c r="K386" s="12"/>
      <c r="L386" s="12"/>
    </row>
    <row r="387" ht="15.75" customHeight="1">
      <c r="A387" s="27"/>
      <c r="B387" s="27"/>
      <c r="C387" s="27"/>
      <c r="D387" s="27"/>
      <c r="E387" s="27"/>
      <c r="F387" s="27"/>
      <c r="G387" s="27"/>
      <c r="J387" s="12"/>
      <c r="K387" s="12"/>
      <c r="L387" s="12"/>
    </row>
    <row r="388" ht="15.75" customHeight="1">
      <c r="A388" s="27"/>
      <c r="B388" s="27"/>
      <c r="C388" s="27"/>
      <c r="D388" s="27"/>
      <c r="E388" s="27"/>
      <c r="F388" s="27"/>
      <c r="G388" s="27"/>
      <c r="J388" s="12"/>
      <c r="K388" s="12"/>
      <c r="L388" s="12"/>
    </row>
    <row r="389" ht="15.75" customHeight="1">
      <c r="A389" s="27"/>
      <c r="B389" s="27"/>
      <c r="C389" s="27"/>
      <c r="D389" s="27"/>
      <c r="E389" s="27"/>
      <c r="F389" s="27"/>
      <c r="G389" s="27"/>
      <c r="J389" s="12"/>
      <c r="K389" s="12"/>
      <c r="L389" s="12"/>
    </row>
    <row r="390" ht="15.75" customHeight="1">
      <c r="A390" s="27"/>
      <c r="B390" s="27"/>
      <c r="C390" s="27"/>
      <c r="D390" s="27"/>
      <c r="E390" s="27"/>
      <c r="F390" s="27"/>
      <c r="G390" s="27"/>
      <c r="J390" s="12"/>
      <c r="K390" s="12"/>
      <c r="L390" s="12"/>
    </row>
    <row r="391" ht="15.75" customHeight="1">
      <c r="A391" s="27"/>
      <c r="B391" s="27"/>
      <c r="C391" s="27"/>
      <c r="D391" s="27"/>
      <c r="E391" s="27"/>
      <c r="F391" s="27"/>
      <c r="G391" s="27"/>
      <c r="J391" s="12"/>
      <c r="K391" s="12"/>
      <c r="L391" s="12"/>
    </row>
    <row r="392" ht="15.75" customHeight="1">
      <c r="A392" s="27"/>
      <c r="B392" s="27"/>
      <c r="C392" s="27"/>
      <c r="D392" s="27"/>
      <c r="E392" s="27"/>
      <c r="F392" s="27"/>
      <c r="G392" s="27"/>
      <c r="J392" s="12"/>
      <c r="K392" s="12"/>
      <c r="L392" s="12"/>
    </row>
    <row r="393" ht="15.75" customHeight="1">
      <c r="A393" s="27"/>
      <c r="B393" s="27"/>
      <c r="C393" s="27"/>
      <c r="D393" s="27"/>
      <c r="E393" s="27"/>
      <c r="F393" s="27"/>
      <c r="G393" s="27"/>
      <c r="J393" s="12"/>
      <c r="K393" s="12"/>
      <c r="L393" s="12"/>
    </row>
    <row r="394" ht="15.75" customHeight="1">
      <c r="A394" s="27"/>
      <c r="B394" s="27"/>
      <c r="C394" s="27"/>
      <c r="D394" s="27"/>
      <c r="E394" s="27"/>
      <c r="F394" s="27"/>
      <c r="G394" s="27"/>
      <c r="J394" s="12"/>
      <c r="K394" s="12"/>
      <c r="L394" s="12"/>
    </row>
    <row r="395" ht="15.75" customHeight="1">
      <c r="A395" s="27"/>
      <c r="B395" s="27"/>
      <c r="C395" s="27"/>
      <c r="D395" s="27"/>
      <c r="E395" s="27"/>
      <c r="F395" s="27"/>
      <c r="G395" s="27"/>
      <c r="J395" s="12"/>
      <c r="K395" s="12"/>
      <c r="L395" s="12"/>
    </row>
    <row r="396" ht="15.75" customHeight="1">
      <c r="A396" s="27"/>
      <c r="B396" s="27"/>
      <c r="C396" s="27"/>
      <c r="D396" s="27"/>
      <c r="E396" s="27"/>
      <c r="F396" s="27"/>
      <c r="G396" s="27"/>
      <c r="J396" s="12"/>
      <c r="K396" s="12"/>
      <c r="L396" s="12"/>
    </row>
    <row r="397" ht="15.75" customHeight="1">
      <c r="A397" s="27"/>
      <c r="B397" s="27"/>
      <c r="C397" s="27"/>
      <c r="D397" s="27"/>
      <c r="E397" s="27"/>
      <c r="F397" s="27"/>
      <c r="G397" s="27"/>
      <c r="J397" s="12"/>
      <c r="K397" s="12"/>
      <c r="L397" s="12"/>
    </row>
    <row r="398" ht="15.75" customHeight="1">
      <c r="A398" s="27"/>
      <c r="B398" s="27"/>
      <c r="C398" s="27"/>
      <c r="D398" s="27"/>
      <c r="E398" s="27"/>
      <c r="F398" s="27"/>
      <c r="G398" s="27"/>
      <c r="J398" s="12"/>
      <c r="K398" s="12"/>
      <c r="L398" s="12"/>
    </row>
    <row r="399" ht="15.75" customHeight="1">
      <c r="A399" s="27"/>
      <c r="B399" s="27"/>
      <c r="C399" s="27"/>
      <c r="D399" s="27"/>
      <c r="E399" s="27"/>
      <c r="F399" s="27"/>
      <c r="G399" s="27"/>
      <c r="J399" s="12"/>
      <c r="K399" s="12"/>
      <c r="L399" s="12"/>
    </row>
    <row r="400" ht="15.75" customHeight="1">
      <c r="A400" s="27"/>
      <c r="B400" s="27"/>
      <c r="C400" s="27"/>
      <c r="D400" s="27"/>
      <c r="E400" s="27"/>
      <c r="F400" s="27"/>
      <c r="G400" s="27"/>
      <c r="J400" s="12"/>
      <c r="K400" s="12"/>
      <c r="L400" s="12"/>
    </row>
    <row r="401" ht="15.75" customHeight="1">
      <c r="A401" s="27"/>
      <c r="B401" s="27"/>
      <c r="C401" s="27"/>
      <c r="D401" s="27"/>
      <c r="E401" s="27"/>
      <c r="F401" s="27"/>
      <c r="G401" s="27"/>
      <c r="J401" s="12"/>
      <c r="K401" s="12"/>
      <c r="L401" s="12"/>
    </row>
    <row r="402" ht="15.75" customHeight="1">
      <c r="A402" s="27"/>
      <c r="B402" s="27"/>
      <c r="C402" s="27"/>
      <c r="D402" s="27"/>
      <c r="E402" s="27"/>
      <c r="F402" s="27"/>
      <c r="G402" s="27"/>
      <c r="J402" s="12"/>
      <c r="K402" s="12"/>
      <c r="L402" s="12"/>
    </row>
    <row r="403" ht="15.75" customHeight="1">
      <c r="A403" s="27"/>
      <c r="B403" s="27"/>
      <c r="C403" s="27"/>
      <c r="D403" s="27"/>
      <c r="E403" s="27"/>
      <c r="F403" s="27"/>
      <c r="G403" s="27"/>
      <c r="J403" s="12"/>
      <c r="K403" s="12"/>
      <c r="L403" s="12"/>
    </row>
    <row r="404" ht="15.75" customHeight="1">
      <c r="A404" s="27"/>
      <c r="B404" s="27"/>
      <c r="C404" s="27"/>
      <c r="D404" s="27"/>
      <c r="E404" s="27"/>
      <c r="F404" s="27"/>
      <c r="G404" s="27"/>
      <c r="J404" s="12"/>
      <c r="K404" s="12"/>
      <c r="L404" s="12"/>
    </row>
    <row r="405" ht="15.75" customHeight="1">
      <c r="A405" s="27"/>
      <c r="B405" s="27"/>
      <c r="C405" s="27"/>
      <c r="D405" s="27"/>
      <c r="E405" s="27"/>
      <c r="F405" s="27"/>
      <c r="G405" s="27"/>
      <c r="J405" s="12"/>
      <c r="K405" s="12"/>
      <c r="L405" s="12"/>
    </row>
    <row r="406" ht="15.75" customHeight="1">
      <c r="A406" s="27"/>
      <c r="B406" s="27"/>
      <c r="C406" s="27"/>
      <c r="D406" s="27"/>
      <c r="E406" s="27"/>
      <c r="F406" s="27"/>
      <c r="G406" s="27"/>
      <c r="J406" s="12"/>
      <c r="K406" s="12"/>
      <c r="L406" s="12"/>
    </row>
    <row r="407" ht="15.75" customHeight="1">
      <c r="A407" s="27"/>
      <c r="B407" s="27"/>
      <c r="C407" s="27"/>
      <c r="D407" s="27"/>
      <c r="E407" s="27"/>
      <c r="F407" s="27"/>
      <c r="G407" s="27"/>
      <c r="J407" s="12"/>
      <c r="K407" s="12"/>
      <c r="L407" s="12"/>
    </row>
    <row r="408" ht="15.75" customHeight="1">
      <c r="A408" s="27"/>
      <c r="B408" s="27"/>
      <c r="C408" s="27"/>
      <c r="D408" s="27"/>
      <c r="E408" s="27"/>
      <c r="F408" s="27"/>
      <c r="G408" s="27"/>
      <c r="J408" s="12"/>
      <c r="K408" s="12"/>
      <c r="L408" s="12"/>
    </row>
    <row r="409" ht="15.75" customHeight="1">
      <c r="A409" s="27"/>
      <c r="B409" s="27"/>
      <c r="C409" s="27"/>
      <c r="D409" s="27"/>
      <c r="E409" s="27"/>
      <c r="F409" s="27"/>
      <c r="G409" s="27"/>
      <c r="J409" s="12"/>
      <c r="K409" s="12"/>
      <c r="L409" s="12"/>
    </row>
    <row r="410" ht="15.75" customHeight="1">
      <c r="A410" s="27"/>
      <c r="B410" s="27"/>
      <c r="C410" s="27"/>
      <c r="D410" s="27"/>
      <c r="E410" s="27"/>
      <c r="F410" s="27"/>
      <c r="G410" s="27"/>
      <c r="J410" s="12"/>
      <c r="K410" s="12"/>
      <c r="L410" s="12"/>
    </row>
    <row r="411" ht="15.75" customHeight="1">
      <c r="A411" s="27"/>
      <c r="B411" s="27"/>
      <c r="C411" s="27"/>
      <c r="D411" s="27"/>
      <c r="E411" s="27"/>
      <c r="F411" s="27"/>
      <c r="G411" s="27"/>
      <c r="J411" s="12"/>
      <c r="K411" s="12"/>
      <c r="L411" s="12"/>
    </row>
    <row r="412" ht="15.75" customHeight="1">
      <c r="A412" s="27"/>
      <c r="B412" s="27"/>
      <c r="C412" s="27"/>
      <c r="D412" s="27"/>
      <c r="E412" s="27"/>
      <c r="F412" s="27"/>
      <c r="G412" s="27"/>
      <c r="J412" s="12"/>
      <c r="K412" s="12"/>
      <c r="L412" s="12"/>
    </row>
    <row r="413" ht="15.75" customHeight="1">
      <c r="A413" s="27"/>
      <c r="B413" s="27"/>
      <c r="C413" s="27"/>
      <c r="D413" s="27"/>
      <c r="E413" s="27"/>
      <c r="F413" s="27"/>
      <c r="G413" s="27"/>
      <c r="J413" s="12"/>
      <c r="K413" s="12"/>
      <c r="L413" s="12"/>
    </row>
    <row r="414" ht="15.75" customHeight="1">
      <c r="A414" s="27"/>
      <c r="B414" s="27"/>
      <c r="C414" s="27"/>
      <c r="D414" s="27"/>
      <c r="E414" s="27"/>
      <c r="F414" s="27"/>
      <c r="G414" s="27"/>
      <c r="J414" s="12"/>
      <c r="K414" s="12"/>
      <c r="L414" s="12"/>
    </row>
    <row r="415" ht="15.75" customHeight="1">
      <c r="A415" s="27"/>
      <c r="B415" s="27"/>
      <c r="C415" s="27"/>
      <c r="D415" s="27"/>
      <c r="E415" s="27"/>
      <c r="F415" s="27"/>
      <c r="G415" s="27"/>
      <c r="J415" s="12"/>
      <c r="K415" s="12"/>
      <c r="L415" s="12"/>
    </row>
    <row r="416" ht="15.75" customHeight="1">
      <c r="A416" s="27"/>
      <c r="B416" s="27"/>
      <c r="C416" s="27"/>
      <c r="D416" s="27"/>
      <c r="E416" s="27"/>
      <c r="F416" s="27"/>
      <c r="G416" s="27"/>
      <c r="J416" s="12"/>
      <c r="K416" s="12"/>
      <c r="L416" s="12"/>
    </row>
    <row r="417" ht="15.75" customHeight="1">
      <c r="A417" s="27"/>
      <c r="B417" s="27"/>
      <c r="C417" s="27"/>
      <c r="D417" s="27"/>
      <c r="E417" s="27"/>
      <c r="F417" s="27"/>
      <c r="G417" s="27"/>
      <c r="J417" s="12"/>
      <c r="K417" s="12"/>
      <c r="L417" s="12"/>
    </row>
    <row r="418" ht="15.75" customHeight="1">
      <c r="A418" s="27"/>
      <c r="B418" s="27"/>
      <c r="C418" s="27"/>
      <c r="D418" s="27"/>
      <c r="E418" s="27"/>
      <c r="F418" s="27"/>
      <c r="G418" s="27"/>
      <c r="J418" s="12"/>
      <c r="K418" s="12"/>
      <c r="L418" s="12"/>
    </row>
    <row r="419" ht="15.75" customHeight="1">
      <c r="A419" s="27"/>
      <c r="B419" s="27"/>
      <c r="C419" s="27"/>
      <c r="D419" s="27"/>
      <c r="E419" s="27"/>
      <c r="F419" s="27"/>
      <c r="G419" s="27"/>
      <c r="J419" s="12"/>
      <c r="K419" s="12"/>
      <c r="L419" s="12"/>
    </row>
    <row r="420" ht="15.75" customHeight="1">
      <c r="A420" s="27"/>
      <c r="B420" s="27"/>
      <c r="C420" s="27"/>
      <c r="D420" s="27"/>
      <c r="E420" s="27"/>
      <c r="F420" s="27"/>
      <c r="G420" s="27"/>
      <c r="J420" s="12"/>
      <c r="K420" s="12"/>
      <c r="L420" s="12"/>
    </row>
    <row r="421" ht="15.75" customHeight="1">
      <c r="A421" s="27"/>
      <c r="B421" s="27"/>
      <c r="C421" s="27"/>
      <c r="D421" s="27"/>
      <c r="E421" s="27"/>
      <c r="F421" s="27"/>
      <c r="G421" s="27"/>
      <c r="J421" s="12"/>
      <c r="K421" s="12"/>
      <c r="L421" s="12"/>
    </row>
    <row r="422" ht="15.75" customHeight="1">
      <c r="A422" s="27"/>
      <c r="B422" s="27"/>
      <c r="C422" s="27"/>
      <c r="D422" s="27"/>
      <c r="E422" s="27"/>
      <c r="F422" s="27"/>
      <c r="G422" s="27"/>
      <c r="J422" s="12"/>
      <c r="K422" s="12"/>
      <c r="L422" s="12"/>
    </row>
    <row r="423" ht="15.75" customHeight="1">
      <c r="A423" s="27"/>
      <c r="B423" s="27"/>
      <c r="C423" s="27"/>
      <c r="D423" s="27"/>
      <c r="E423" s="27"/>
      <c r="F423" s="27"/>
      <c r="G423" s="27"/>
      <c r="J423" s="12"/>
      <c r="K423" s="12"/>
      <c r="L423" s="12"/>
    </row>
    <row r="424" ht="15.75" customHeight="1">
      <c r="A424" s="27"/>
      <c r="B424" s="27"/>
      <c r="C424" s="27"/>
      <c r="D424" s="27"/>
      <c r="E424" s="27"/>
      <c r="F424" s="27"/>
      <c r="G424" s="27"/>
      <c r="J424" s="12"/>
      <c r="K424" s="12"/>
      <c r="L424" s="12"/>
    </row>
    <row r="425" ht="15.75" customHeight="1">
      <c r="A425" s="27"/>
      <c r="B425" s="27"/>
      <c r="C425" s="27"/>
      <c r="D425" s="27"/>
      <c r="E425" s="27"/>
      <c r="F425" s="27"/>
      <c r="G425" s="27"/>
      <c r="J425" s="12"/>
      <c r="K425" s="12"/>
      <c r="L425" s="12"/>
    </row>
    <row r="426" ht="15.75" customHeight="1">
      <c r="A426" s="27"/>
      <c r="B426" s="27"/>
      <c r="C426" s="27"/>
      <c r="D426" s="27"/>
      <c r="E426" s="27"/>
      <c r="F426" s="27"/>
      <c r="G426" s="27"/>
      <c r="J426" s="12"/>
      <c r="K426" s="12"/>
      <c r="L426" s="12"/>
    </row>
    <row r="427" ht="15.75" customHeight="1">
      <c r="A427" s="27"/>
      <c r="B427" s="27"/>
      <c r="C427" s="27"/>
      <c r="D427" s="27"/>
      <c r="E427" s="27"/>
      <c r="F427" s="27"/>
      <c r="G427" s="27"/>
      <c r="J427" s="12"/>
      <c r="K427" s="12"/>
      <c r="L427" s="12"/>
    </row>
    <row r="428" ht="15.75" customHeight="1">
      <c r="A428" s="27"/>
      <c r="B428" s="27"/>
      <c r="C428" s="27"/>
      <c r="D428" s="27"/>
      <c r="E428" s="27"/>
      <c r="F428" s="27"/>
      <c r="G428" s="27"/>
      <c r="J428" s="12"/>
      <c r="K428" s="12"/>
      <c r="L428" s="12"/>
    </row>
    <row r="429" ht="15.75" customHeight="1">
      <c r="A429" s="27"/>
      <c r="B429" s="27"/>
      <c r="C429" s="27"/>
      <c r="D429" s="27"/>
      <c r="E429" s="27"/>
      <c r="F429" s="27"/>
      <c r="G429" s="27"/>
      <c r="J429" s="12"/>
      <c r="K429" s="12"/>
      <c r="L429" s="12"/>
    </row>
    <row r="430" ht="15.75" customHeight="1">
      <c r="A430" s="27"/>
      <c r="B430" s="27"/>
      <c r="C430" s="27"/>
      <c r="D430" s="27"/>
      <c r="E430" s="27"/>
      <c r="F430" s="27"/>
      <c r="G430" s="27"/>
      <c r="J430" s="12"/>
      <c r="K430" s="12"/>
      <c r="L430" s="12"/>
    </row>
    <row r="431" ht="15.75" customHeight="1">
      <c r="A431" s="27"/>
      <c r="B431" s="27"/>
      <c r="C431" s="27"/>
      <c r="D431" s="27"/>
      <c r="E431" s="27"/>
      <c r="F431" s="27"/>
      <c r="G431" s="27"/>
      <c r="J431" s="12"/>
      <c r="K431" s="12"/>
      <c r="L431" s="12"/>
    </row>
    <row r="432" ht="15.75" customHeight="1">
      <c r="A432" s="27"/>
      <c r="B432" s="27"/>
      <c r="C432" s="27"/>
      <c r="D432" s="27"/>
      <c r="E432" s="27"/>
      <c r="F432" s="27"/>
      <c r="G432" s="27"/>
      <c r="J432" s="12"/>
      <c r="K432" s="12"/>
      <c r="L432" s="12"/>
    </row>
    <row r="433" ht="15.75" customHeight="1">
      <c r="A433" s="27"/>
      <c r="B433" s="27"/>
      <c r="C433" s="27"/>
      <c r="D433" s="27"/>
      <c r="E433" s="27"/>
      <c r="F433" s="27"/>
      <c r="G433" s="27"/>
      <c r="J433" s="12"/>
      <c r="K433" s="12"/>
      <c r="L433" s="12"/>
    </row>
    <row r="434" ht="15.75" customHeight="1">
      <c r="A434" s="27"/>
      <c r="B434" s="27"/>
      <c r="C434" s="27"/>
      <c r="D434" s="27"/>
      <c r="E434" s="27"/>
      <c r="F434" s="27"/>
      <c r="G434" s="27"/>
      <c r="J434" s="12"/>
      <c r="K434" s="12"/>
      <c r="L434" s="12"/>
    </row>
    <row r="435" ht="15.75" customHeight="1">
      <c r="A435" s="27"/>
      <c r="B435" s="27"/>
      <c r="C435" s="27"/>
      <c r="D435" s="27"/>
      <c r="E435" s="27"/>
      <c r="F435" s="27"/>
      <c r="G435" s="27"/>
      <c r="J435" s="12"/>
      <c r="K435" s="12"/>
      <c r="L435" s="12"/>
    </row>
    <row r="436" ht="15.75" customHeight="1">
      <c r="A436" s="27"/>
      <c r="B436" s="27"/>
      <c r="C436" s="27"/>
      <c r="D436" s="27"/>
      <c r="E436" s="27"/>
      <c r="F436" s="27"/>
      <c r="G436" s="27"/>
      <c r="J436" s="12"/>
      <c r="K436" s="12"/>
      <c r="L436" s="12"/>
    </row>
    <row r="437" ht="15.75" customHeight="1">
      <c r="A437" s="27"/>
      <c r="B437" s="27"/>
      <c r="C437" s="27"/>
      <c r="D437" s="27"/>
      <c r="E437" s="27"/>
      <c r="F437" s="27"/>
      <c r="G437" s="27"/>
      <c r="J437" s="12"/>
      <c r="K437" s="12"/>
      <c r="L437" s="12"/>
    </row>
    <row r="438" ht="15.75" customHeight="1">
      <c r="A438" s="27"/>
      <c r="B438" s="27"/>
      <c r="C438" s="27"/>
      <c r="D438" s="27"/>
      <c r="E438" s="27"/>
      <c r="F438" s="27"/>
      <c r="G438" s="27"/>
      <c r="J438" s="12"/>
      <c r="K438" s="12"/>
      <c r="L438" s="12"/>
    </row>
    <row r="439" ht="15.75" customHeight="1">
      <c r="A439" s="27"/>
      <c r="B439" s="27"/>
      <c r="C439" s="27"/>
      <c r="D439" s="27"/>
      <c r="E439" s="27"/>
      <c r="F439" s="27"/>
      <c r="G439" s="27"/>
      <c r="J439" s="12"/>
      <c r="K439" s="12"/>
      <c r="L439" s="12"/>
    </row>
    <row r="440" ht="15.75" customHeight="1">
      <c r="A440" s="27"/>
      <c r="B440" s="27"/>
      <c r="C440" s="27"/>
      <c r="D440" s="27"/>
      <c r="E440" s="27"/>
      <c r="F440" s="27"/>
      <c r="G440" s="27"/>
      <c r="J440" s="12"/>
      <c r="K440" s="12"/>
      <c r="L440" s="12"/>
    </row>
    <row r="441" ht="15.75" customHeight="1">
      <c r="A441" s="27"/>
      <c r="B441" s="27"/>
      <c r="C441" s="27"/>
      <c r="D441" s="27"/>
      <c r="E441" s="27"/>
      <c r="F441" s="27"/>
      <c r="G441" s="27"/>
      <c r="J441" s="12"/>
      <c r="K441" s="12"/>
      <c r="L441" s="12"/>
    </row>
    <row r="442" ht="15.75" customHeight="1">
      <c r="A442" s="27"/>
      <c r="B442" s="27"/>
      <c r="C442" s="27"/>
      <c r="D442" s="27"/>
      <c r="E442" s="27"/>
      <c r="F442" s="27"/>
      <c r="G442" s="27"/>
      <c r="J442" s="12"/>
      <c r="K442" s="12"/>
      <c r="L442" s="12"/>
    </row>
    <row r="443" ht="15.75" customHeight="1">
      <c r="A443" s="27"/>
      <c r="B443" s="27"/>
      <c r="C443" s="27"/>
      <c r="D443" s="27"/>
      <c r="E443" s="27"/>
      <c r="F443" s="27"/>
      <c r="G443" s="27"/>
      <c r="J443" s="12"/>
      <c r="K443" s="12"/>
      <c r="L443" s="12"/>
    </row>
    <row r="444" ht="15.75" customHeight="1">
      <c r="A444" s="27"/>
      <c r="B444" s="27"/>
      <c r="C444" s="27"/>
      <c r="D444" s="27"/>
      <c r="E444" s="27"/>
      <c r="F444" s="27"/>
      <c r="G444" s="27"/>
      <c r="J444" s="12"/>
      <c r="K444" s="12"/>
      <c r="L444" s="12"/>
    </row>
    <row r="445" ht="15.75" customHeight="1">
      <c r="A445" s="27"/>
      <c r="B445" s="27"/>
      <c r="C445" s="27"/>
      <c r="D445" s="27"/>
      <c r="E445" s="27"/>
      <c r="F445" s="27"/>
      <c r="G445" s="27"/>
      <c r="J445" s="12"/>
      <c r="K445" s="12"/>
      <c r="L445" s="12"/>
    </row>
    <row r="446" ht="15.75" customHeight="1">
      <c r="A446" s="27"/>
      <c r="B446" s="27"/>
      <c r="C446" s="27"/>
      <c r="D446" s="27"/>
      <c r="E446" s="27"/>
      <c r="F446" s="27"/>
      <c r="G446" s="27"/>
      <c r="J446" s="12"/>
      <c r="K446" s="12"/>
      <c r="L446" s="12"/>
    </row>
    <row r="447" ht="15.75" customHeight="1">
      <c r="A447" s="27"/>
      <c r="B447" s="27"/>
      <c r="C447" s="27"/>
      <c r="D447" s="27"/>
      <c r="E447" s="27"/>
      <c r="F447" s="27"/>
      <c r="G447" s="27"/>
      <c r="J447" s="12"/>
      <c r="K447" s="12"/>
      <c r="L447" s="12"/>
    </row>
    <row r="448" ht="15.75" customHeight="1">
      <c r="A448" s="27"/>
      <c r="B448" s="27"/>
      <c r="C448" s="27"/>
      <c r="D448" s="27"/>
      <c r="E448" s="27"/>
      <c r="F448" s="27"/>
      <c r="G448" s="27"/>
      <c r="J448" s="12"/>
      <c r="K448" s="12"/>
      <c r="L448" s="12"/>
    </row>
    <row r="449" ht="15.75" customHeight="1">
      <c r="A449" s="27"/>
      <c r="B449" s="27"/>
      <c r="C449" s="27"/>
      <c r="D449" s="27"/>
      <c r="E449" s="27"/>
      <c r="F449" s="27"/>
      <c r="G449" s="27"/>
      <c r="J449" s="12"/>
      <c r="K449" s="12"/>
      <c r="L449" s="12"/>
    </row>
    <row r="450" ht="15.75" customHeight="1">
      <c r="A450" s="27"/>
      <c r="B450" s="27"/>
      <c r="C450" s="27"/>
      <c r="D450" s="27"/>
      <c r="E450" s="27"/>
      <c r="F450" s="27"/>
      <c r="G450" s="27"/>
      <c r="J450" s="12"/>
      <c r="K450" s="12"/>
      <c r="L450" s="12"/>
    </row>
    <row r="451" ht="15.75" customHeight="1">
      <c r="A451" s="27"/>
      <c r="B451" s="27"/>
      <c r="C451" s="27"/>
      <c r="D451" s="27"/>
      <c r="E451" s="27"/>
      <c r="F451" s="27"/>
      <c r="G451" s="27"/>
      <c r="J451" s="12"/>
      <c r="K451" s="12"/>
      <c r="L451" s="12"/>
    </row>
    <row r="452" ht="15.75" customHeight="1">
      <c r="A452" s="27"/>
      <c r="B452" s="27"/>
      <c r="C452" s="27"/>
      <c r="D452" s="27"/>
      <c r="E452" s="27"/>
      <c r="F452" s="27"/>
      <c r="G452" s="27"/>
      <c r="J452" s="12"/>
      <c r="K452" s="12"/>
      <c r="L452" s="12"/>
    </row>
    <row r="453" ht="15.75" customHeight="1">
      <c r="A453" s="27"/>
      <c r="B453" s="27"/>
      <c r="C453" s="27"/>
      <c r="D453" s="27"/>
      <c r="E453" s="27"/>
      <c r="F453" s="27"/>
      <c r="G453" s="27"/>
      <c r="J453" s="12"/>
      <c r="K453" s="12"/>
      <c r="L453" s="12"/>
    </row>
    <row r="454" ht="15.75" customHeight="1">
      <c r="A454" s="27"/>
      <c r="B454" s="27"/>
      <c r="C454" s="27"/>
      <c r="D454" s="27"/>
      <c r="E454" s="27"/>
      <c r="F454" s="27"/>
      <c r="G454" s="27"/>
      <c r="J454" s="12"/>
      <c r="K454" s="12"/>
      <c r="L454" s="12"/>
    </row>
    <row r="455" ht="15.75" customHeight="1">
      <c r="A455" s="27"/>
      <c r="B455" s="27"/>
      <c r="C455" s="27"/>
      <c r="D455" s="27"/>
      <c r="E455" s="27"/>
      <c r="F455" s="27"/>
      <c r="G455" s="27"/>
      <c r="J455" s="12"/>
      <c r="K455" s="12"/>
      <c r="L455" s="12"/>
    </row>
    <row r="456" ht="15.75" customHeight="1">
      <c r="A456" s="27"/>
      <c r="B456" s="27"/>
      <c r="C456" s="27"/>
      <c r="D456" s="27"/>
      <c r="E456" s="27"/>
      <c r="F456" s="27"/>
      <c r="G456" s="27"/>
      <c r="J456" s="12"/>
      <c r="K456" s="12"/>
      <c r="L456" s="12"/>
    </row>
    <row r="457" ht="15.75" customHeight="1">
      <c r="A457" s="27"/>
      <c r="B457" s="27"/>
      <c r="C457" s="27"/>
      <c r="D457" s="27"/>
      <c r="E457" s="27"/>
      <c r="F457" s="27"/>
      <c r="G457" s="27"/>
      <c r="J457" s="12"/>
      <c r="K457" s="12"/>
      <c r="L457" s="12"/>
    </row>
    <row r="458" ht="15.75" customHeight="1">
      <c r="A458" s="27"/>
      <c r="B458" s="27"/>
      <c r="C458" s="27"/>
      <c r="D458" s="27"/>
      <c r="E458" s="27"/>
      <c r="F458" s="27"/>
      <c r="G458" s="27"/>
      <c r="J458" s="12"/>
      <c r="K458" s="12"/>
      <c r="L458" s="12"/>
    </row>
    <row r="459" ht="15.75" customHeight="1">
      <c r="A459" s="27"/>
      <c r="B459" s="27"/>
      <c r="C459" s="27"/>
      <c r="D459" s="27"/>
      <c r="E459" s="27"/>
      <c r="F459" s="27"/>
      <c r="G459" s="27"/>
      <c r="J459" s="12"/>
      <c r="K459" s="12"/>
      <c r="L459" s="12"/>
    </row>
    <row r="460" ht="15.75" customHeight="1">
      <c r="A460" s="27"/>
      <c r="B460" s="27"/>
      <c r="C460" s="27"/>
      <c r="D460" s="27"/>
      <c r="E460" s="27"/>
      <c r="F460" s="27"/>
      <c r="G460" s="27"/>
      <c r="J460" s="12"/>
      <c r="K460" s="12"/>
      <c r="L460" s="12"/>
    </row>
    <row r="461" ht="15.75" customHeight="1">
      <c r="A461" s="27"/>
      <c r="B461" s="27"/>
      <c r="C461" s="27"/>
      <c r="D461" s="27"/>
      <c r="E461" s="27"/>
      <c r="F461" s="27"/>
      <c r="G461" s="27"/>
      <c r="J461" s="12"/>
      <c r="K461" s="12"/>
      <c r="L461" s="12"/>
    </row>
    <row r="462" ht="15.75" customHeight="1">
      <c r="A462" s="27"/>
      <c r="B462" s="27"/>
      <c r="C462" s="27"/>
      <c r="D462" s="27"/>
      <c r="E462" s="27"/>
      <c r="F462" s="27"/>
      <c r="G462" s="27"/>
      <c r="J462" s="12"/>
      <c r="K462" s="12"/>
      <c r="L462" s="12"/>
    </row>
    <row r="463" ht="15.75" customHeight="1">
      <c r="A463" s="27"/>
      <c r="B463" s="27"/>
      <c r="C463" s="27"/>
      <c r="D463" s="27"/>
      <c r="E463" s="27"/>
      <c r="F463" s="27"/>
      <c r="G463" s="27"/>
      <c r="J463" s="12"/>
      <c r="K463" s="12"/>
      <c r="L463" s="12"/>
    </row>
    <row r="464" ht="15.75" customHeight="1">
      <c r="A464" s="27"/>
      <c r="B464" s="27"/>
      <c r="C464" s="27"/>
      <c r="D464" s="27"/>
      <c r="E464" s="27"/>
      <c r="F464" s="27"/>
      <c r="G464" s="27"/>
      <c r="J464" s="12"/>
      <c r="K464" s="12"/>
      <c r="L464" s="12"/>
    </row>
    <row r="465" ht="15.75" customHeight="1">
      <c r="A465" s="27"/>
      <c r="B465" s="27"/>
      <c r="C465" s="27"/>
      <c r="D465" s="27"/>
      <c r="E465" s="27"/>
      <c r="F465" s="27"/>
      <c r="G465" s="27"/>
      <c r="J465" s="12"/>
      <c r="K465" s="12"/>
      <c r="L465" s="12"/>
    </row>
    <row r="466" ht="15.75" customHeight="1">
      <c r="A466" s="27"/>
      <c r="B466" s="27"/>
      <c r="C466" s="27"/>
      <c r="D466" s="27"/>
      <c r="E466" s="27"/>
      <c r="F466" s="27"/>
      <c r="G466" s="27"/>
      <c r="J466" s="12"/>
      <c r="K466" s="12"/>
      <c r="L466" s="12"/>
    </row>
    <row r="467" ht="15.75" customHeight="1">
      <c r="A467" s="27"/>
      <c r="B467" s="27"/>
      <c r="C467" s="27"/>
      <c r="D467" s="27"/>
      <c r="E467" s="27"/>
      <c r="F467" s="27"/>
      <c r="G467" s="27"/>
      <c r="J467" s="12"/>
      <c r="K467" s="12"/>
      <c r="L467" s="12"/>
    </row>
    <row r="468" ht="15.75" customHeight="1">
      <c r="A468" s="27"/>
      <c r="B468" s="27"/>
      <c r="C468" s="27"/>
      <c r="D468" s="27"/>
      <c r="E468" s="27"/>
      <c r="F468" s="27"/>
      <c r="G468" s="27"/>
      <c r="J468" s="12"/>
      <c r="K468" s="12"/>
      <c r="L468" s="12"/>
    </row>
    <row r="469" ht="15.75" customHeight="1">
      <c r="A469" s="27"/>
      <c r="B469" s="27"/>
      <c r="C469" s="27"/>
      <c r="D469" s="27"/>
      <c r="E469" s="27"/>
      <c r="F469" s="27"/>
      <c r="G469" s="27"/>
      <c r="J469" s="12"/>
      <c r="K469" s="12"/>
      <c r="L469" s="12"/>
    </row>
    <row r="470" ht="15.75" customHeight="1">
      <c r="A470" s="27"/>
      <c r="B470" s="27"/>
      <c r="C470" s="27"/>
      <c r="D470" s="27"/>
      <c r="E470" s="27"/>
      <c r="F470" s="27"/>
      <c r="G470" s="27"/>
      <c r="J470" s="12"/>
      <c r="K470" s="12"/>
      <c r="L470" s="12"/>
    </row>
    <row r="471" ht="15.75" customHeight="1">
      <c r="A471" s="27"/>
      <c r="B471" s="27"/>
      <c r="C471" s="27"/>
      <c r="D471" s="27"/>
      <c r="E471" s="27"/>
      <c r="F471" s="27"/>
      <c r="G471" s="27"/>
      <c r="J471" s="12"/>
      <c r="K471" s="12"/>
      <c r="L471" s="12"/>
    </row>
    <row r="472" ht="15.75" customHeight="1">
      <c r="A472" s="27"/>
      <c r="B472" s="27"/>
      <c r="C472" s="27"/>
      <c r="D472" s="27"/>
      <c r="E472" s="27"/>
      <c r="F472" s="27"/>
      <c r="G472" s="27"/>
      <c r="J472" s="12"/>
      <c r="K472" s="12"/>
      <c r="L472" s="12"/>
    </row>
    <row r="473" ht="15.75" customHeight="1">
      <c r="A473" s="27"/>
      <c r="B473" s="27"/>
      <c r="C473" s="27"/>
      <c r="D473" s="27"/>
      <c r="E473" s="27"/>
      <c r="F473" s="27"/>
      <c r="G473" s="27"/>
      <c r="J473" s="12"/>
      <c r="K473" s="12"/>
      <c r="L473" s="12"/>
    </row>
    <row r="474" ht="15.75" customHeight="1">
      <c r="A474" s="27"/>
      <c r="B474" s="27"/>
      <c r="C474" s="27"/>
      <c r="D474" s="27"/>
      <c r="E474" s="27"/>
      <c r="F474" s="27"/>
      <c r="G474" s="27"/>
      <c r="J474" s="12"/>
      <c r="K474" s="12"/>
      <c r="L474" s="12"/>
    </row>
    <row r="475" ht="15.75" customHeight="1">
      <c r="A475" s="27"/>
      <c r="B475" s="27"/>
      <c r="C475" s="27"/>
      <c r="D475" s="27"/>
      <c r="E475" s="27"/>
      <c r="F475" s="27"/>
      <c r="G475" s="27"/>
      <c r="J475" s="12"/>
      <c r="K475" s="12"/>
      <c r="L475" s="12"/>
    </row>
    <row r="476" ht="15.75" customHeight="1">
      <c r="A476" s="27"/>
      <c r="B476" s="27"/>
      <c r="C476" s="27"/>
      <c r="D476" s="27"/>
      <c r="E476" s="27"/>
      <c r="F476" s="27"/>
      <c r="G476" s="27"/>
      <c r="J476" s="12"/>
      <c r="K476" s="12"/>
      <c r="L476" s="12"/>
    </row>
    <row r="477" ht="15.75" customHeight="1">
      <c r="A477" s="27"/>
      <c r="B477" s="27"/>
      <c r="C477" s="27"/>
      <c r="D477" s="27"/>
      <c r="E477" s="27"/>
      <c r="F477" s="27"/>
      <c r="G477" s="27"/>
      <c r="J477" s="12"/>
      <c r="K477" s="12"/>
      <c r="L477" s="12"/>
    </row>
    <row r="478" ht="15.75" customHeight="1">
      <c r="A478" s="27"/>
      <c r="B478" s="27"/>
      <c r="C478" s="27"/>
      <c r="D478" s="27"/>
      <c r="E478" s="27"/>
      <c r="F478" s="27"/>
      <c r="G478" s="27"/>
      <c r="J478" s="12"/>
      <c r="K478" s="12"/>
      <c r="L478" s="12"/>
    </row>
    <row r="479" ht="15.75" customHeight="1">
      <c r="A479" s="27"/>
      <c r="B479" s="27"/>
      <c r="C479" s="27"/>
      <c r="D479" s="27"/>
      <c r="E479" s="27"/>
      <c r="F479" s="27"/>
      <c r="G479" s="27"/>
      <c r="J479" s="12"/>
      <c r="K479" s="12"/>
      <c r="L479" s="12"/>
    </row>
    <row r="480" ht="15.75" customHeight="1">
      <c r="A480" s="27"/>
      <c r="B480" s="27"/>
      <c r="C480" s="27"/>
      <c r="D480" s="27"/>
      <c r="E480" s="27"/>
      <c r="F480" s="27"/>
      <c r="G480" s="27"/>
      <c r="J480" s="12"/>
      <c r="K480" s="12"/>
      <c r="L480" s="12"/>
    </row>
    <row r="481" ht="15.75" customHeight="1">
      <c r="A481" s="27"/>
      <c r="B481" s="27"/>
      <c r="C481" s="27"/>
      <c r="D481" s="27"/>
      <c r="E481" s="27"/>
      <c r="F481" s="27"/>
      <c r="G481" s="27"/>
      <c r="J481" s="12"/>
      <c r="K481" s="12"/>
      <c r="L481" s="12"/>
    </row>
    <row r="482" ht="15.75" customHeight="1">
      <c r="A482" s="27"/>
      <c r="B482" s="27"/>
      <c r="C482" s="27"/>
      <c r="D482" s="27"/>
      <c r="E482" s="27"/>
      <c r="F482" s="27"/>
      <c r="G482" s="27"/>
      <c r="J482" s="12"/>
      <c r="K482" s="12"/>
      <c r="L482" s="12"/>
    </row>
    <row r="483" ht="15.75" customHeight="1">
      <c r="A483" s="27"/>
      <c r="B483" s="27"/>
      <c r="C483" s="27"/>
      <c r="D483" s="27"/>
      <c r="E483" s="27"/>
      <c r="F483" s="27"/>
      <c r="G483" s="27"/>
      <c r="J483" s="12"/>
      <c r="K483" s="12"/>
      <c r="L483" s="12"/>
    </row>
    <row r="484" ht="15.75" customHeight="1">
      <c r="A484" s="27"/>
      <c r="B484" s="27"/>
      <c r="C484" s="27"/>
      <c r="D484" s="27"/>
      <c r="E484" s="27"/>
      <c r="F484" s="27"/>
      <c r="G484" s="27"/>
      <c r="J484" s="12"/>
      <c r="K484" s="12"/>
      <c r="L484" s="12"/>
    </row>
    <row r="485" ht="15.75" customHeight="1">
      <c r="A485" s="27"/>
      <c r="B485" s="27"/>
      <c r="C485" s="27"/>
      <c r="D485" s="27"/>
      <c r="E485" s="27"/>
      <c r="F485" s="27"/>
      <c r="G485" s="27"/>
      <c r="J485" s="12"/>
      <c r="K485" s="12"/>
      <c r="L485" s="12"/>
    </row>
    <row r="486" ht="15.75" customHeight="1">
      <c r="A486" s="27"/>
      <c r="B486" s="27"/>
      <c r="C486" s="27"/>
      <c r="D486" s="27"/>
      <c r="E486" s="27"/>
      <c r="F486" s="27"/>
      <c r="G486" s="27"/>
      <c r="J486" s="12"/>
      <c r="K486" s="12"/>
      <c r="L486" s="12"/>
    </row>
    <row r="487" ht="15.75" customHeight="1">
      <c r="A487" s="27"/>
      <c r="B487" s="27"/>
      <c r="C487" s="27"/>
      <c r="D487" s="27"/>
      <c r="E487" s="27"/>
      <c r="F487" s="27"/>
      <c r="G487" s="27"/>
      <c r="J487" s="12"/>
      <c r="K487" s="12"/>
      <c r="L487" s="12"/>
    </row>
    <row r="488" ht="15.75" customHeight="1">
      <c r="A488" s="27"/>
      <c r="B488" s="27"/>
      <c r="C488" s="27"/>
      <c r="D488" s="27"/>
      <c r="E488" s="27"/>
      <c r="F488" s="27"/>
      <c r="G488" s="27"/>
      <c r="J488" s="12"/>
      <c r="K488" s="12"/>
      <c r="L488" s="12"/>
    </row>
    <row r="489" ht="15.75" customHeight="1">
      <c r="A489" s="27"/>
      <c r="B489" s="27"/>
      <c r="C489" s="27"/>
      <c r="D489" s="27"/>
      <c r="E489" s="27"/>
      <c r="F489" s="27"/>
      <c r="G489" s="27"/>
      <c r="J489" s="12"/>
      <c r="K489" s="12"/>
      <c r="L489" s="12"/>
    </row>
    <row r="490" ht="15.75" customHeight="1">
      <c r="A490" s="27"/>
      <c r="B490" s="27"/>
      <c r="C490" s="27"/>
      <c r="D490" s="27"/>
      <c r="E490" s="27"/>
      <c r="F490" s="27"/>
      <c r="G490" s="27"/>
      <c r="J490" s="12"/>
      <c r="K490" s="12"/>
      <c r="L490" s="12"/>
    </row>
    <row r="491" ht="15.75" customHeight="1">
      <c r="A491" s="27"/>
      <c r="B491" s="27"/>
      <c r="C491" s="27"/>
      <c r="D491" s="27"/>
      <c r="E491" s="27"/>
      <c r="F491" s="27"/>
      <c r="G491" s="27"/>
      <c r="J491" s="12"/>
      <c r="K491" s="12"/>
      <c r="L491" s="12"/>
    </row>
    <row r="492" ht="15.75" customHeight="1">
      <c r="A492" s="27"/>
      <c r="B492" s="27"/>
      <c r="C492" s="27"/>
      <c r="D492" s="27"/>
      <c r="E492" s="27"/>
      <c r="F492" s="27"/>
      <c r="G492" s="27"/>
      <c r="J492" s="12"/>
      <c r="K492" s="12"/>
      <c r="L492" s="12"/>
    </row>
    <row r="493" ht="15.75" customHeight="1">
      <c r="A493" s="27"/>
      <c r="B493" s="27"/>
      <c r="C493" s="27"/>
      <c r="D493" s="27"/>
      <c r="E493" s="27"/>
      <c r="F493" s="27"/>
      <c r="G493" s="27"/>
      <c r="J493" s="12"/>
      <c r="K493" s="12"/>
      <c r="L493" s="12"/>
    </row>
    <row r="494" ht="15.75" customHeight="1">
      <c r="A494" s="27"/>
      <c r="B494" s="27"/>
      <c r="C494" s="27"/>
      <c r="D494" s="27"/>
      <c r="E494" s="27"/>
      <c r="F494" s="27"/>
      <c r="G494" s="27"/>
      <c r="J494" s="12"/>
      <c r="K494" s="12"/>
      <c r="L494" s="12"/>
    </row>
    <row r="495" ht="15.75" customHeight="1">
      <c r="A495" s="27"/>
      <c r="B495" s="27"/>
      <c r="C495" s="27"/>
      <c r="D495" s="27"/>
      <c r="E495" s="27"/>
      <c r="F495" s="27"/>
      <c r="G495" s="27"/>
      <c r="J495" s="12"/>
      <c r="K495" s="12"/>
      <c r="L495" s="12"/>
    </row>
    <row r="496" ht="15.75" customHeight="1">
      <c r="A496" s="27"/>
      <c r="B496" s="27"/>
      <c r="C496" s="27"/>
      <c r="D496" s="27"/>
      <c r="E496" s="27"/>
      <c r="F496" s="27"/>
      <c r="G496" s="27"/>
      <c r="J496" s="12"/>
      <c r="K496" s="12"/>
      <c r="L496" s="12"/>
    </row>
    <row r="497" ht="15.75" customHeight="1">
      <c r="A497" s="27"/>
      <c r="B497" s="27"/>
      <c r="C497" s="27"/>
      <c r="D497" s="27"/>
      <c r="E497" s="27"/>
      <c r="F497" s="27"/>
      <c r="G497" s="27"/>
      <c r="J497" s="12"/>
      <c r="K497" s="12"/>
      <c r="L497" s="12"/>
    </row>
    <row r="498" ht="15.75" customHeight="1">
      <c r="A498" s="27"/>
      <c r="B498" s="27"/>
      <c r="C498" s="27"/>
      <c r="D498" s="27"/>
      <c r="E498" s="27"/>
      <c r="F498" s="27"/>
      <c r="G498" s="27"/>
      <c r="J498" s="12"/>
      <c r="K498" s="12"/>
      <c r="L498" s="12"/>
    </row>
    <row r="499" ht="15.75" customHeight="1">
      <c r="A499" s="27"/>
      <c r="B499" s="27"/>
      <c r="C499" s="27"/>
      <c r="D499" s="27"/>
      <c r="E499" s="27"/>
      <c r="F499" s="27"/>
      <c r="G499" s="27"/>
      <c r="J499" s="12"/>
      <c r="K499" s="12"/>
      <c r="L499" s="12"/>
    </row>
    <row r="500" ht="15.75" customHeight="1">
      <c r="A500" s="27"/>
      <c r="B500" s="27"/>
      <c r="C500" s="27"/>
      <c r="D500" s="27"/>
      <c r="E500" s="27"/>
      <c r="F500" s="27"/>
      <c r="G500" s="27"/>
      <c r="J500" s="12"/>
      <c r="K500" s="12"/>
      <c r="L500" s="12"/>
    </row>
    <row r="501" ht="15.75" customHeight="1">
      <c r="A501" s="27"/>
      <c r="B501" s="27"/>
      <c r="C501" s="27"/>
      <c r="D501" s="27"/>
      <c r="E501" s="27"/>
      <c r="F501" s="27"/>
      <c r="G501" s="27"/>
      <c r="J501" s="12"/>
      <c r="K501" s="12"/>
      <c r="L501" s="12"/>
    </row>
    <row r="502" ht="15.75" customHeight="1">
      <c r="A502" s="27"/>
      <c r="B502" s="27"/>
      <c r="C502" s="27"/>
      <c r="D502" s="27"/>
      <c r="E502" s="27"/>
      <c r="F502" s="27"/>
      <c r="G502" s="27"/>
      <c r="J502" s="12"/>
      <c r="K502" s="12"/>
      <c r="L502" s="12"/>
    </row>
    <row r="503" ht="15.75" customHeight="1">
      <c r="A503" s="27"/>
      <c r="B503" s="27"/>
      <c r="C503" s="27"/>
      <c r="D503" s="27"/>
      <c r="E503" s="27"/>
      <c r="F503" s="27"/>
      <c r="G503" s="27"/>
      <c r="J503" s="12"/>
      <c r="K503" s="12"/>
      <c r="L503" s="12"/>
    </row>
    <row r="504" ht="15.75" customHeight="1">
      <c r="A504" s="27"/>
      <c r="B504" s="27"/>
      <c r="C504" s="27"/>
      <c r="D504" s="27"/>
      <c r="E504" s="27"/>
      <c r="F504" s="27"/>
      <c r="G504" s="27"/>
      <c r="J504" s="12"/>
      <c r="K504" s="12"/>
      <c r="L504" s="12"/>
    </row>
    <row r="505" ht="15.75" customHeight="1">
      <c r="A505" s="27"/>
      <c r="B505" s="27"/>
      <c r="C505" s="27"/>
      <c r="D505" s="27"/>
      <c r="E505" s="27"/>
      <c r="F505" s="27"/>
      <c r="G505" s="27"/>
      <c r="J505" s="12"/>
      <c r="K505" s="12"/>
      <c r="L505" s="12"/>
    </row>
    <row r="506" ht="15.75" customHeight="1">
      <c r="A506" s="27"/>
      <c r="B506" s="27"/>
      <c r="C506" s="27"/>
      <c r="D506" s="27"/>
      <c r="E506" s="27"/>
      <c r="F506" s="27"/>
      <c r="G506" s="27"/>
      <c r="J506" s="12"/>
      <c r="K506" s="12"/>
      <c r="L506" s="12"/>
    </row>
    <row r="507" ht="15.75" customHeight="1">
      <c r="A507" s="27"/>
      <c r="B507" s="27"/>
      <c r="C507" s="27"/>
      <c r="D507" s="27"/>
      <c r="E507" s="27"/>
      <c r="F507" s="27"/>
      <c r="G507" s="27"/>
      <c r="J507" s="12"/>
      <c r="K507" s="12"/>
      <c r="L507" s="12"/>
    </row>
    <row r="508" ht="15.75" customHeight="1">
      <c r="A508" s="27"/>
      <c r="B508" s="27"/>
      <c r="C508" s="27"/>
      <c r="D508" s="27"/>
      <c r="E508" s="27"/>
      <c r="F508" s="27"/>
      <c r="G508" s="27"/>
      <c r="J508" s="12"/>
      <c r="K508" s="12"/>
      <c r="L508" s="12"/>
    </row>
    <row r="509" ht="15.75" customHeight="1">
      <c r="A509" s="27"/>
      <c r="B509" s="27"/>
      <c r="C509" s="27"/>
      <c r="D509" s="27"/>
      <c r="E509" s="27"/>
      <c r="F509" s="27"/>
      <c r="G509" s="27"/>
      <c r="J509" s="12"/>
      <c r="K509" s="12"/>
      <c r="L509" s="12"/>
    </row>
    <row r="510" ht="15.75" customHeight="1">
      <c r="A510" s="27"/>
      <c r="B510" s="27"/>
      <c r="C510" s="27"/>
      <c r="D510" s="27"/>
      <c r="E510" s="27"/>
      <c r="F510" s="27"/>
      <c r="G510" s="27"/>
      <c r="J510" s="12"/>
      <c r="K510" s="12"/>
      <c r="L510" s="12"/>
    </row>
    <row r="511" ht="15.75" customHeight="1">
      <c r="A511" s="27"/>
      <c r="B511" s="27"/>
      <c r="C511" s="27"/>
      <c r="D511" s="27"/>
      <c r="E511" s="27"/>
      <c r="F511" s="27"/>
      <c r="G511" s="27"/>
      <c r="J511" s="12"/>
      <c r="K511" s="12"/>
      <c r="L511" s="12"/>
    </row>
    <row r="512" ht="15.75" customHeight="1">
      <c r="A512" s="27"/>
      <c r="B512" s="27"/>
      <c r="C512" s="27"/>
      <c r="D512" s="27"/>
      <c r="E512" s="27"/>
      <c r="F512" s="27"/>
      <c r="G512" s="27"/>
      <c r="J512" s="12"/>
      <c r="K512" s="12"/>
      <c r="L512" s="12"/>
    </row>
    <row r="513" ht="15.75" customHeight="1">
      <c r="A513" s="27"/>
      <c r="B513" s="27"/>
      <c r="C513" s="27"/>
      <c r="D513" s="27"/>
      <c r="E513" s="27"/>
      <c r="F513" s="27"/>
      <c r="G513" s="27"/>
      <c r="J513" s="12"/>
      <c r="K513" s="12"/>
      <c r="L513" s="12"/>
    </row>
    <row r="514" ht="15.75" customHeight="1">
      <c r="A514" s="27"/>
      <c r="B514" s="27"/>
      <c r="C514" s="27"/>
      <c r="D514" s="27"/>
      <c r="E514" s="27"/>
      <c r="F514" s="27"/>
      <c r="G514" s="27"/>
      <c r="J514" s="12"/>
      <c r="K514" s="12"/>
      <c r="L514" s="12"/>
    </row>
    <row r="515" ht="15.75" customHeight="1">
      <c r="A515" s="27"/>
      <c r="B515" s="27"/>
      <c r="C515" s="27"/>
      <c r="D515" s="27"/>
      <c r="E515" s="27"/>
      <c r="F515" s="27"/>
      <c r="G515" s="27"/>
      <c r="J515" s="12"/>
      <c r="K515" s="12"/>
      <c r="L515" s="12"/>
    </row>
    <row r="516" ht="15.75" customHeight="1">
      <c r="A516" s="27"/>
      <c r="B516" s="27"/>
      <c r="C516" s="27"/>
      <c r="D516" s="27"/>
      <c r="E516" s="27"/>
      <c r="F516" s="27"/>
      <c r="G516" s="27"/>
      <c r="J516" s="12"/>
      <c r="K516" s="12"/>
      <c r="L516" s="12"/>
    </row>
    <row r="517" ht="15.75" customHeight="1">
      <c r="A517" s="27"/>
      <c r="B517" s="27"/>
      <c r="C517" s="27"/>
      <c r="D517" s="27"/>
      <c r="E517" s="27"/>
      <c r="F517" s="27"/>
      <c r="G517" s="27"/>
      <c r="J517" s="12"/>
      <c r="K517" s="12"/>
      <c r="L517" s="12"/>
    </row>
    <row r="518" ht="15.75" customHeight="1">
      <c r="A518" s="27"/>
      <c r="B518" s="27"/>
      <c r="C518" s="27"/>
      <c r="D518" s="27"/>
      <c r="E518" s="27"/>
      <c r="F518" s="27"/>
      <c r="G518" s="27"/>
      <c r="J518" s="12"/>
      <c r="K518" s="12"/>
      <c r="L518" s="12"/>
    </row>
    <row r="519" ht="15.75" customHeight="1">
      <c r="A519" s="27"/>
      <c r="B519" s="27"/>
      <c r="C519" s="27"/>
      <c r="D519" s="27"/>
      <c r="E519" s="27"/>
      <c r="F519" s="27"/>
      <c r="G519" s="27"/>
      <c r="J519" s="12"/>
      <c r="K519" s="12"/>
      <c r="L519" s="12"/>
    </row>
    <row r="520" ht="15.75" customHeight="1">
      <c r="A520" s="27"/>
      <c r="B520" s="27"/>
      <c r="C520" s="27"/>
      <c r="D520" s="27"/>
      <c r="E520" s="27"/>
      <c r="F520" s="27"/>
      <c r="G520" s="27"/>
      <c r="J520" s="12"/>
      <c r="K520" s="12"/>
      <c r="L520" s="12"/>
    </row>
    <row r="521" ht="15.75" customHeight="1">
      <c r="A521" s="27"/>
      <c r="B521" s="27"/>
      <c r="C521" s="27"/>
      <c r="D521" s="27"/>
      <c r="E521" s="27"/>
      <c r="F521" s="27"/>
      <c r="G521" s="27"/>
      <c r="J521" s="12"/>
      <c r="K521" s="12"/>
      <c r="L521" s="12"/>
    </row>
    <row r="522" ht="15.75" customHeight="1">
      <c r="A522" s="27"/>
      <c r="B522" s="27"/>
      <c r="C522" s="27"/>
      <c r="D522" s="27"/>
      <c r="E522" s="27"/>
      <c r="F522" s="27"/>
      <c r="G522" s="27"/>
      <c r="J522" s="12"/>
      <c r="K522" s="12"/>
      <c r="L522" s="12"/>
    </row>
    <row r="523" ht="15.75" customHeight="1">
      <c r="A523" s="27"/>
      <c r="B523" s="27"/>
      <c r="C523" s="27"/>
      <c r="D523" s="27"/>
      <c r="E523" s="27"/>
      <c r="F523" s="27"/>
      <c r="G523" s="27"/>
      <c r="J523" s="12"/>
      <c r="K523" s="12"/>
      <c r="L523" s="12"/>
    </row>
    <row r="524" ht="15.75" customHeight="1">
      <c r="A524" s="27"/>
      <c r="B524" s="27"/>
      <c r="C524" s="27"/>
      <c r="D524" s="27"/>
      <c r="E524" s="27"/>
      <c r="F524" s="27"/>
      <c r="G524" s="27"/>
      <c r="J524" s="12"/>
      <c r="K524" s="12"/>
      <c r="L524" s="12"/>
    </row>
    <row r="525" ht="15.75" customHeight="1">
      <c r="A525" s="27"/>
      <c r="B525" s="27"/>
      <c r="C525" s="27"/>
      <c r="D525" s="27"/>
      <c r="E525" s="27"/>
      <c r="F525" s="27"/>
      <c r="G525" s="27"/>
      <c r="J525" s="12"/>
      <c r="K525" s="12"/>
      <c r="L525" s="12"/>
    </row>
    <row r="526" ht="15.75" customHeight="1">
      <c r="A526" s="27"/>
      <c r="B526" s="27"/>
      <c r="C526" s="27"/>
      <c r="D526" s="27"/>
      <c r="E526" s="27"/>
      <c r="F526" s="27"/>
      <c r="G526" s="27"/>
      <c r="J526" s="12"/>
      <c r="K526" s="12"/>
      <c r="L526" s="12"/>
    </row>
    <row r="527" ht="15.75" customHeight="1">
      <c r="A527" s="27"/>
      <c r="B527" s="27"/>
      <c r="C527" s="27"/>
      <c r="D527" s="27"/>
      <c r="E527" s="27"/>
      <c r="F527" s="27"/>
      <c r="G527" s="27"/>
      <c r="J527" s="12"/>
      <c r="K527" s="12"/>
      <c r="L527" s="12"/>
    </row>
    <row r="528" ht="15.75" customHeight="1">
      <c r="A528" s="27"/>
      <c r="B528" s="27"/>
      <c r="C528" s="27"/>
      <c r="D528" s="27"/>
      <c r="E528" s="27"/>
      <c r="F528" s="27"/>
      <c r="G528" s="27"/>
      <c r="J528" s="12"/>
      <c r="K528" s="12"/>
      <c r="L528" s="12"/>
    </row>
    <row r="529" ht="15.75" customHeight="1">
      <c r="A529" s="27"/>
      <c r="B529" s="27"/>
      <c r="C529" s="27"/>
      <c r="D529" s="27"/>
      <c r="E529" s="27"/>
      <c r="F529" s="27"/>
      <c r="G529" s="27"/>
      <c r="J529" s="12"/>
      <c r="K529" s="12"/>
      <c r="L529" s="12"/>
    </row>
    <row r="530" ht="15.75" customHeight="1">
      <c r="A530" s="27"/>
      <c r="B530" s="27"/>
      <c r="C530" s="27"/>
      <c r="D530" s="27"/>
      <c r="E530" s="27"/>
      <c r="F530" s="27"/>
      <c r="G530" s="27"/>
      <c r="J530" s="12"/>
      <c r="K530" s="12"/>
      <c r="L530" s="12"/>
    </row>
    <row r="531" ht="15.75" customHeight="1">
      <c r="A531" s="27"/>
      <c r="B531" s="27"/>
      <c r="C531" s="27"/>
      <c r="D531" s="27"/>
      <c r="E531" s="27"/>
      <c r="F531" s="27"/>
      <c r="G531" s="27"/>
      <c r="J531" s="12"/>
      <c r="K531" s="12"/>
      <c r="L531" s="12"/>
    </row>
    <row r="532" ht="15.75" customHeight="1">
      <c r="A532" s="27"/>
      <c r="B532" s="27"/>
      <c r="C532" s="27"/>
      <c r="D532" s="27"/>
      <c r="E532" s="27"/>
      <c r="F532" s="27"/>
      <c r="G532" s="27"/>
      <c r="J532" s="12"/>
      <c r="K532" s="12"/>
      <c r="L532" s="12"/>
    </row>
    <row r="533" ht="15.75" customHeight="1">
      <c r="A533" s="27"/>
      <c r="B533" s="27"/>
      <c r="C533" s="27"/>
      <c r="D533" s="27"/>
      <c r="E533" s="27"/>
      <c r="F533" s="27"/>
      <c r="G533" s="27"/>
      <c r="J533" s="12"/>
      <c r="K533" s="12"/>
      <c r="L533" s="12"/>
    </row>
    <row r="534" ht="15.75" customHeight="1">
      <c r="A534" s="27"/>
      <c r="B534" s="27"/>
      <c r="C534" s="27"/>
      <c r="D534" s="27"/>
      <c r="E534" s="27"/>
      <c r="F534" s="27"/>
      <c r="G534" s="27"/>
      <c r="J534" s="12"/>
      <c r="K534" s="12"/>
      <c r="L534" s="12"/>
    </row>
    <row r="535" ht="15.75" customHeight="1">
      <c r="A535" s="27"/>
      <c r="B535" s="27"/>
      <c r="C535" s="27"/>
      <c r="D535" s="27"/>
      <c r="E535" s="27"/>
      <c r="F535" s="27"/>
      <c r="G535" s="27"/>
      <c r="J535" s="12"/>
      <c r="K535" s="12"/>
      <c r="L535" s="12"/>
    </row>
    <row r="536" ht="15.75" customHeight="1">
      <c r="A536" s="27"/>
      <c r="B536" s="27"/>
      <c r="C536" s="27"/>
      <c r="D536" s="27"/>
      <c r="E536" s="27"/>
      <c r="F536" s="27"/>
      <c r="G536" s="27"/>
      <c r="J536" s="12"/>
      <c r="K536" s="12"/>
      <c r="L536" s="12"/>
    </row>
    <row r="537" ht="15.75" customHeight="1">
      <c r="A537" s="27"/>
      <c r="B537" s="27"/>
      <c r="C537" s="27"/>
      <c r="D537" s="27"/>
      <c r="E537" s="27"/>
      <c r="F537" s="27"/>
      <c r="G537" s="27"/>
      <c r="J537" s="12"/>
      <c r="K537" s="12"/>
      <c r="L537" s="12"/>
    </row>
    <row r="538" ht="15.75" customHeight="1">
      <c r="A538" s="27"/>
      <c r="B538" s="27"/>
      <c r="C538" s="27"/>
      <c r="D538" s="27"/>
      <c r="E538" s="27"/>
      <c r="F538" s="27"/>
      <c r="G538" s="27"/>
      <c r="J538" s="12"/>
      <c r="K538" s="12"/>
      <c r="L538" s="12"/>
    </row>
    <row r="539" ht="15.75" customHeight="1">
      <c r="A539" s="27"/>
      <c r="B539" s="27"/>
      <c r="C539" s="27"/>
      <c r="D539" s="27"/>
      <c r="E539" s="27"/>
      <c r="F539" s="27"/>
      <c r="G539" s="27"/>
      <c r="J539" s="12"/>
      <c r="K539" s="12"/>
      <c r="L539" s="12"/>
    </row>
    <row r="540" ht="15.75" customHeight="1">
      <c r="A540" s="27"/>
      <c r="B540" s="27"/>
      <c r="C540" s="27"/>
      <c r="D540" s="27"/>
      <c r="E540" s="27"/>
      <c r="F540" s="27"/>
      <c r="G540" s="27"/>
      <c r="J540" s="12"/>
      <c r="K540" s="12"/>
      <c r="L540" s="12"/>
    </row>
    <row r="541" ht="15.75" customHeight="1">
      <c r="A541" s="27"/>
      <c r="B541" s="27"/>
      <c r="C541" s="27"/>
      <c r="D541" s="27"/>
      <c r="E541" s="27"/>
      <c r="F541" s="27"/>
      <c r="G541" s="27"/>
      <c r="J541" s="12"/>
      <c r="K541" s="12"/>
      <c r="L541" s="12"/>
    </row>
    <row r="542" ht="15.75" customHeight="1">
      <c r="A542" s="27"/>
      <c r="B542" s="27"/>
      <c r="C542" s="27"/>
      <c r="D542" s="27"/>
      <c r="E542" s="27"/>
      <c r="F542" s="27"/>
      <c r="G542" s="27"/>
      <c r="J542" s="12"/>
      <c r="K542" s="12"/>
      <c r="L542" s="12"/>
    </row>
    <row r="543" ht="15.75" customHeight="1">
      <c r="A543" s="27"/>
      <c r="B543" s="27"/>
      <c r="C543" s="27"/>
      <c r="D543" s="27"/>
      <c r="E543" s="27"/>
      <c r="F543" s="27"/>
      <c r="G543" s="27"/>
      <c r="J543" s="12"/>
      <c r="K543" s="12"/>
      <c r="L543" s="12"/>
    </row>
    <row r="544" ht="15.75" customHeight="1">
      <c r="A544" s="27"/>
      <c r="B544" s="27"/>
      <c r="C544" s="27"/>
      <c r="D544" s="27"/>
      <c r="E544" s="27"/>
      <c r="F544" s="27"/>
      <c r="G544" s="27"/>
      <c r="J544" s="12"/>
      <c r="K544" s="12"/>
      <c r="L544" s="12"/>
    </row>
    <row r="545" ht="15.75" customHeight="1">
      <c r="A545" s="27"/>
      <c r="B545" s="27"/>
      <c r="C545" s="27"/>
      <c r="D545" s="27"/>
      <c r="E545" s="27"/>
      <c r="F545" s="27"/>
      <c r="G545" s="27"/>
      <c r="J545" s="12"/>
      <c r="K545" s="12"/>
      <c r="L545" s="12"/>
    </row>
    <row r="546" ht="15.75" customHeight="1">
      <c r="A546" s="27"/>
      <c r="B546" s="27"/>
      <c r="C546" s="27"/>
      <c r="D546" s="27"/>
      <c r="E546" s="27"/>
      <c r="F546" s="27"/>
      <c r="G546" s="27"/>
      <c r="J546" s="12"/>
      <c r="K546" s="12"/>
      <c r="L546" s="12"/>
    </row>
    <row r="547" ht="15.75" customHeight="1">
      <c r="A547" s="27"/>
      <c r="B547" s="27"/>
      <c r="C547" s="27"/>
      <c r="D547" s="27"/>
      <c r="E547" s="27"/>
      <c r="F547" s="27"/>
      <c r="G547" s="27"/>
      <c r="J547" s="12"/>
      <c r="K547" s="12"/>
      <c r="L547" s="12"/>
    </row>
    <row r="548" ht="15.75" customHeight="1">
      <c r="A548" s="27"/>
      <c r="B548" s="27"/>
      <c r="C548" s="27"/>
      <c r="D548" s="27"/>
      <c r="E548" s="27"/>
      <c r="F548" s="27"/>
      <c r="G548" s="27"/>
      <c r="J548" s="12"/>
      <c r="K548" s="12"/>
      <c r="L548" s="12"/>
    </row>
    <row r="549" ht="15.75" customHeight="1">
      <c r="A549" s="27"/>
      <c r="B549" s="27"/>
      <c r="C549" s="27"/>
      <c r="D549" s="27"/>
      <c r="E549" s="27"/>
      <c r="F549" s="27"/>
      <c r="G549" s="27"/>
      <c r="J549" s="12"/>
      <c r="K549" s="12"/>
      <c r="L549" s="12"/>
    </row>
    <row r="550" ht="15.75" customHeight="1">
      <c r="A550" s="27"/>
      <c r="B550" s="27"/>
      <c r="C550" s="27"/>
      <c r="D550" s="27"/>
      <c r="E550" s="27"/>
      <c r="F550" s="27"/>
      <c r="G550" s="27"/>
      <c r="J550" s="12"/>
      <c r="K550" s="12"/>
      <c r="L550" s="12"/>
    </row>
    <row r="551" ht="15.75" customHeight="1">
      <c r="A551" s="27"/>
      <c r="B551" s="27"/>
      <c r="C551" s="27"/>
      <c r="D551" s="27"/>
      <c r="E551" s="27"/>
      <c r="F551" s="27"/>
      <c r="G551" s="27"/>
      <c r="J551" s="12"/>
      <c r="K551" s="12"/>
      <c r="L551" s="12"/>
    </row>
    <row r="552" ht="15.75" customHeight="1">
      <c r="A552" s="27"/>
      <c r="B552" s="27"/>
      <c r="C552" s="27"/>
      <c r="D552" s="27"/>
      <c r="E552" s="27"/>
      <c r="F552" s="27"/>
      <c r="G552" s="27"/>
      <c r="J552" s="12"/>
      <c r="K552" s="12"/>
      <c r="L552" s="12"/>
    </row>
    <row r="553" ht="15.75" customHeight="1">
      <c r="A553" s="27"/>
      <c r="B553" s="27"/>
      <c r="C553" s="27"/>
      <c r="D553" s="27"/>
      <c r="E553" s="27"/>
      <c r="F553" s="27"/>
      <c r="G553" s="27"/>
      <c r="J553" s="12"/>
      <c r="K553" s="12"/>
      <c r="L553" s="12"/>
    </row>
    <row r="554" ht="15.75" customHeight="1">
      <c r="A554" s="27"/>
      <c r="B554" s="27"/>
      <c r="C554" s="27"/>
      <c r="D554" s="27"/>
      <c r="E554" s="27"/>
      <c r="F554" s="27"/>
      <c r="G554" s="27"/>
      <c r="J554" s="12"/>
      <c r="K554" s="12"/>
      <c r="L554" s="12"/>
    </row>
    <row r="555" ht="15.75" customHeight="1">
      <c r="A555" s="27"/>
      <c r="B555" s="27"/>
      <c r="C555" s="27"/>
      <c r="D555" s="27"/>
      <c r="E555" s="27"/>
      <c r="F555" s="27"/>
      <c r="G555" s="27"/>
      <c r="J555" s="12"/>
      <c r="K555" s="12"/>
      <c r="L555" s="12"/>
    </row>
    <row r="556" ht="15.75" customHeight="1">
      <c r="A556" s="27"/>
      <c r="B556" s="27"/>
      <c r="C556" s="27"/>
      <c r="D556" s="27"/>
      <c r="E556" s="27"/>
      <c r="F556" s="27"/>
      <c r="G556" s="27"/>
      <c r="J556" s="12"/>
      <c r="K556" s="12"/>
      <c r="L556" s="12"/>
    </row>
    <row r="557" ht="15.75" customHeight="1">
      <c r="A557" s="27"/>
      <c r="B557" s="27"/>
      <c r="C557" s="27"/>
      <c r="D557" s="27"/>
      <c r="E557" s="27"/>
      <c r="F557" s="27"/>
      <c r="G557" s="27"/>
      <c r="J557" s="12"/>
      <c r="K557" s="12"/>
      <c r="L557" s="12"/>
    </row>
    <row r="558" ht="15.75" customHeight="1">
      <c r="A558" s="27"/>
      <c r="B558" s="27"/>
      <c r="C558" s="27"/>
      <c r="D558" s="27"/>
      <c r="E558" s="27"/>
      <c r="F558" s="27"/>
      <c r="G558" s="27"/>
      <c r="J558" s="12"/>
      <c r="K558" s="12"/>
      <c r="L558" s="12"/>
    </row>
    <row r="559" ht="15.75" customHeight="1">
      <c r="A559" s="27"/>
      <c r="B559" s="27"/>
      <c r="C559" s="27"/>
      <c r="D559" s="27"/>
      <c r="E559" s="27"/>
      <c r="F559" s="27"/>
      <c r="G559" s="27"/>
      <c r="J559" s="12"/>
      <c r="K559" s="12"/>
      <c r="L559" s="12"/>
    </row>
    <row r="560" ht="15.75" customHeight="1">
      <c r="A560" s="27"/>
      <c r="B560" s="27"/>
      <c r="C560" s="27"/>
      <c r="D560" s="27"/>
      <c r="E560" s="27"/>
      <c r="F560" s="27"/>
      <c r="G560" s="27"/>
      <c r="J560" s="12"/>
      <c r="K560" s="12"/>
      <c r="L560" s="12"/>
    </row>
    <row r="561" ht="15.75" customHeight="1">
      <c r="A561" s="27"/>
      <c r="B561" s="27"/>
      <c r="C561" s="27"/>
      <c r="D561" s="27"/>
      <c r="E561" s="27"/>
      <c r="F561" s="27"/>
      <c r="G561" s="27"/>
      <c r="J561" s="12"/>
      <c r="K561" s="12"/>
      <c r="L561" s="12"/>
    </row>
    <row r="562" ht="15.75" customHeight="1">
      <c r="A562" s="27"/>
      <c r="B562" s="27"/>
      <c r="C562" s="27"/>
      <c r="D562" s="27"/>
      <c r="E562" s="27"/>
      <c r="F562" s="27"/>
      <c r="G562" s="27"/>
      <c r="J562" s="12"/>
      <c r="K562" s="12"/>
      <c r="L562" s="12"/>
    </row>
    <row r="563" ht="15.75" customHeight="1">
      <c r="A563" s="27"/>
      <c r="B563" s="27"/>
      <c r="C563" s="27"/>
      <c r="D563" s="27"/>
      <c r="E563" s="27"/>
      <c r="F563" s="27"/>
      <c r="G563" s="27"/>
      <c r="J563" s="12"/>
      <c r="K563" s="12"/>
      <c r="L563" s="12"/>
    </row>
    <row r="564" ht="15.75" customHeight="1">
      <c r="A564" s="27"/>
      <c r="B564" s="27"/>
      <c r="C564" s="27"/>
      <c r="D564" s="27"/>
      <c r="E564" s="27"/>
      <c r="F564" s="27"/>
      <c r="G564" s="27"/>
      <c r="J564" s="12"/>
      <c r="K564" s="12"/>
      <c r="L564" s="12"/>
    </row>
    <row r="565" ht="15.75" customHeight="1">
      <c r="A565" s="27"/>
      <c r="B565" s="27"/>
      <c r="C565" s="27"/>
      <c r="D565" s="27"/>
      <c r="E565" s="27"/>
      <c r="F565" s="27"/>
      <c r="G565" s="27"/>
      <c r="J565" s="12"/>
      <c r="K565" s="12"/>
      <c r="L565" s="12"/>
    </row>
    <row r="566" ht="15.75" customHeight="1">
      <c r="A566" s="27"/>
      <c r="B566" s="27"/>
      <c r="C566" s="27"/>
      <c r="D566" s="27"/>
      <c r="E566" s="27"/>
      <c r="F566" s="27"/>
      <c r="G566" s="27"/>
      <c r="J566" s="12"/>
      <c r="K566" s="12"/>
      <c r="L566" s="12"/>
    </row>
    <row r="567" ht="15.75" customHeight="1">
      <c r="A567" s="27"/>
      <c r="B567" s="27"/>
      <c r="C567" s="27"/>
      <c r="D567" s="27"/>
      <c r="E567" s="27"/>
      <c r="F567" s="27"/>
      <c r="G567" s="27"/>
      <c r="J567" s="12"/>
      <c r="K567" s="12"/>
      <c r="L567" s="12"/>
    </row>
    <row r="568" ht="15.75" customHeight="1">
      <c r="A568" s="27"/>
      <c r="B568" s="27"/>
      <c r="C568" s="27"/>
      <c r="D568" s="27"/>
      <c r="E568" s="27"/>
      <c r="F568" s="27"/>
      <c r="G568" s="27"/>
      <c r="J568" s="12"/>
      <c r="K568" s="12"/>
      <c r="L568" s="12"/>
    </row>
    <row r="569" ht="15.75" customHeight="1">
      <c r="A569" s="27"/>
      <c r="B569" s="27"/>
      <c r="C569" s="27"/>
      <c r="D569" s="27"/>
      <c r="E569" s="27"/>
      <c r="F569" s="27"/>
      <c r="G569" s="27"/>
      <c r="J569" s="12"/>
      <c r="K569" s="12"/>
      <c r="L569" s="12"/>
    </row>
    <row r="570" ht="15.75" customHeight="1">
      <c r="A570" s="27"/>
      <c r="B570" s="27"/>
      <c r="C570" s="27"/>
      <c r="D570" s="27"/>
      <c r="E570" s="27"/>
      <c r="F570" s="27"/>
      <c r="G570" s="27"/>
      <c r="J570" s="12"/>
      <c r="K570" s="12"/>
      <c r="L570" s="12"/>
    </row>
    <row r="571" ht="15.75" customHeight="1">
      <c r="A571" s="27"/>
      <c r="B571" s="27"/>
      <c r="C571" s="27"/>
      <c r="D571" s="27"/>
      <c r="E571" s="27"/>
      <c r="F571" s="27"/>
      <c r="G571" s="27"/>
      <c r="J571" s="12"/>
      <c r="K571" s="12"/>
      <c r="L571" s="12"/>
    </row>
    <row r="572" ht="15.75" customHeight="1">
      <c r="A572" s="27"/>
      <c r="B572" s="27"/>
      <c r="C572" s="27"/>
      <c r="D572" s="27"/>
      <c r="E572" s="27"/>
      <c r="F572" s="27"/>
      <c r="G572" s="27"/>
      <c r="J572" s="12"/>
      <c r="K572" s="12"/>
      <c r="L572" s="12"/>
    </row>
    <row r="573" ht="15.75" customHeight="1">
      <c r="A573" s="27"/>
      <c r="B573" s="27"/>
      <c r="C573" s="27"/>
      <c r="D573" s="27"/>
      <c r="E573" s="27"/>
      <c r="F573" s="27"/>
      <c r="G573" s="27"/>
      <c r="J573" s="12"/>
      <c r="K573" s="12"/>
      <c r="L573" s="12"/>
    </row>
    <row r="574" ht="15.75" customHeight="1">
      <c r="A574" s="27"/>
      <c r="B574" s="27"/>
      <c r="C574" s="27"/>
      <c r="D574" s="27"/>
      <c r="E574" s="27"/>
      <c r="F574" s="27"/>
      <c r="G574" s="27"/>
      <c r="J574" s="12"/>
      <c r="K574" s="12"/>
      <c r="L574" s="12"/>
    </row>
    <row r="575" ht="15.75" customHeight="1">
      <c r="A575" s="27"/>
      <c r="B575" s="27"/>
      <c r="C575" s="27"/>
      <c r="D575" s="27"/>
      <c r="E575" s="27"/>
      <c r="F575" s="27"/>
      <c r="G575" s="27"/>
      <c r="J575" s="12"/>
      <c r="K575" s="12"/>
      <c r="L575" s="12"/>
    </row>
    <row r="576" ht="15.75" customHeight="1">
      <c r="A576" s="27"/>
      <c r="B576" s="27"/>
      <c r="C576" s="27"/>
      <c r="D576" s="27"/>
      <c r="E576" s="27"/>
      <c r="F576" s="27"/>
      <c r="G576" s="27"/>
      <c r="J576" s="12"/>
      <c r="K576" s="12"/>
      <c r="L576" s="12"/>
    </row>
    <row r="577" ht="15.75" customHeight="1">
      <c r="A577" s="27"/>
      <c r="B577" s="27"/>
      <c r="C577" s="27"/>
      <c r="D577" s="27"/>
      <c r="E577" s="27"/>
      <c r="F577" s="27"/>
      <c r="G577" s="27"/>
      <c r="J577" s="12"/>
      <c r="K577" s="12"/>
      <c r="L577" s="12"/>
    </row>
    <row r="578" ht="15.75" customHeight="1">
      <c r="A578" s="27"/>
      <c r="B578" s="27"/>
      <c r="C578" s="27"/>
      <c r="D578" s="27"/>
      <c r="E578" s="27"/>
      <c r="F578" s="27"/>
      <c r="G578" s="27"/>
      <c r="J578" s="12"/>
      <c r="K578" s="12"/>
      <c r="L578" s="12"/>
    </row>
    <row r="579" ht="15.75" customHeight="1">
      <c r="A579" s="27"/>
      <c r="B579" s="27"/>
      <c r="C579" s="27"/>
      <c r="D579" s="27"/>
      <c r="E579" s="27"/>
      <c r="F579" s="27"/>
      <c r="G579" s="27"/>
      <c r="J579" s="12"/>
      <c r="K579" s="12"/>
      <c r="L579" s="12"/>
    </row>
    <row r="580" ht="15.75" customHeight="1">
      <c r="A580" s="27"/>
      <c r="B580" s="27"/>
      <c r="C580" s="27"/>
      <c r="D580" s="27"/>
      <c r="E580" s="27"/>
      <c r="F580" s="27"/>
      <c r="G580" s="27"/>
      <c r="J580" s="12"/>
      <c r="K580" s="12"/>
      <c r="L580" s="12"/>
    </row>
    <row r="581" ht="15.75" customHeight="1">
      <c r="A581" s="27"/>
      <c r="B581" s="27"/>
      <c r="C581" s="27"/>
      <c r="D581" s="27"/>
      <c r="E581" s="27"/>
      <c r="F581" s="27"/>
      <c r="G581" s="27"/>
      <c r="J581" s="12"/>
      <c r="K581" s="12"/>
      <c r="L581" s="12"/>
    </row>
    <row r="582" ht="15.75" customHeight="1">
      <c r="A582" s="27"/>
      <c r="B582" s="27"/>
      <c r="C582" s="27"/>
      <c r="D582" s="27"/>
      <c r="E582" s="27"/>
      <c r="F582" s="27"/>
      <c r="G582" s="27"/>
      <c r="J582" s="12"/>
      <c r="K582" s="12"/>
      <c r="L582" s="12"/>
    </row>
    <row r="583" ht="15.75" customHeight="1">
      <c r="A583" s="27"/>
      <c r="B583" s="27"/>
      <c r="C583" s="27"/>
      <c r="D583" s="27"/>
      <c r="E583" s="27"/>
      <c r="F583" s="27"/>
      <c r="G583" s="27"/>
      <c r="J583" s="12"/>
      <c r="K583" s="12"/>
      <c r="L583" s="12"/>
    </row>
    <row r="584" ht="15.75" customHeight="1">
      <c r="A584" s="27"/>
      <c r="B584" s="27"/>
      <c r="C584" s="27"/>
      <c r="D584" s="27"/>
      <c r="E584" s="27"/>
      <c r="F584" s="27"/>
      <c r="G584" s="27"/>
      <c r="J584" s="12"/>
      <c r="K584" s="12"/>
      <c r="L584" s="12"/>
    </row>
    <row r="585" ht="15.75" customHeight="1">
      <c r="A585" s="27"/>
      <c r="B585" s="27"/>
      <c r="C585" s="27"/>
      <c r="D585" s="27"/>
      <c r="E585" s="27"/>
      <c r="F585" s="27"/>
      <c r="G585" s="27"/>
      <c r="J585" s="12"/>
      <c r="K585" s="12"/>
      <c r="L585" s="12"/>
    </row>
    <row r="586" ht="15.75" customHeight="1">
      <c r="A586" s="27"/>
      <c r="B586" s="27"/>
      <c r="C586" s="27"/>
      <c r="D586" s="27"/>
      <c r="E586" s="27"/>
      <c r="F586" s="27"/>
      <c r="G586" s="27"/>
      <c r="J586" s="12"/>
      <c r="K586" s="12"/>
      <c r="L586" s="12"/>
    </row>
    <row r="587" ht="15.75" customHeight="1">
      <c r="A587" s="27"/>
      <c r="B587" s="27"/>
      <c r="C587" s="27"/>
      <c r="D587" s="27"/>
      <c r="E587" s="27"/>
      <c r="F587" s="27"/>
      <c r="G587" s="27"/>
      <c r="J587" s="12"/>
      <c r="K587" s="12"/>
      <c r="L587" s="12"/>
    </row>
    <row r="588" ht="15.75" customHeight="1">
      <c r="A588" s="27"/>
      <c r="B588" s="27"/>
      <c r="C588" s="27"/>
      <c r="D588" s="27"/>
      <c r="E588" s="27"/>
      <c r="F588" s="27"/>
      <c r="G588" s="27"/>
      <c r="J588" s="12"/>
      <c r="K588" s="12"/>
      <c r="L588" s="12"/>
    </row>
    <row r="589" ht="15.75" customHeight="1">
      <c r="A589" s="27"/>
      <c r="B589" s="27"/>
      <c r="C589" s="27"/>
      <c r="D589" s="27"/>
      <c r="E589" s="27"/>
      <c r="F589" s="27"/>
      <c r="G589" s="27"/>
      <c r="J589" s="12"/>
      <c r="K589" s="12"/>
      <c r="L589" s="12"/>
    </row>
    <row r="590" ht="15.75" customHeight="1">
      <c r="A590" s="27"/>
      <c r="B590" s="27"/>
      <c r="C590" s="27"/>
      <c r="D590" s="27"/>
      <c r="E590" s="27"/>
      <c r="F590" s="27"/>
      <c r="G590" s="27"/>
      <c r="J590" s="12"/>
      <c r="K590" s="12"/>
      <c r="L590" s="12"/>
    </row>
    <row r="591" ht="15.75" customHeight="1">
      <c r="A591" s="27"/>
      <c r="B591" s="27"/>
      <c r="C591" s="27"/>
      <c r="D591" s="27"/>
      <c r="E591" s="27"/>
      <c r="F591" s="27"/>
      <c r="G591" s="27"/>
      <c r="J591" s="12"/>
      <c r="K591" s="12"/>
      <c r="L591" s="12"/>
    </row>
    <row r="592" ht="15.75" customHeight="1">
      <c r="A592" s="27"/>
      <c r="B592" s="27"/>
      <c r="C592" s="27"/>
      <c r="D592" s="27"/>
      <c r="E592" s="27"/>
      <c r="F592" s="27"/>
      <c r="G592" s="27"/>
      <c r="J592" s="12"/>
      <c r="K592" s="12"/>
      <c r="L592" s="12"/>
    </row>
    <row r="593" ht="15.75" customHeight="1">
      <c r="A593" s="27"/>
      <c r="B593" s="27"/>
      <c r="C593" s="27"/>
      <c r="D593" s="27"/>
      <c r="E593" s="27"/>
      <c r="F593" s="27"/>
      <c r="G593" s="27"/>
      <c r="J593" s="12"/>
      <c r="K593" s="12"/>
      <c r="L593" s="12"/>
    </row>
    <row r="594" ht="15.75" customHeight="1">
      <c r="A594" s="27"/>
      <c r="B594" s="27"/>
      <c r="C594" s="27"/>
      <c r="D594" s="27"/>
      <c r="E594" s="27"/>
      <c r="F594" s="27"/>
      <c r="G594" s="27"/>
      <c r="J594" s="12"/>
      <c r="K594" s="12"/>
      <c r="L594" s="12"/>
    </row>
    <row r="595" ht="15.75" customHeight="1">
      <c r="A595" s="27"/>
      <c r="B595" s="27"/>
      <c r="C595" s="27"/>
      <c r="D595" s="27"/>
      <c r="E595" s="27"/>
      <c r="F595" s="27"/>
      <c r="G595" s="27"/>
      <c r="J595" s="12"/>
      <c r="K595" s="12"/>
      <c r="L595" s="12"/>
    </row>
    <row r="596" ht="15.75" customHeight="1">
      <c r="A596" s="27"/>
      <c r="B596" s="27"/>
      <c r="C596" s="27"/>
      <c r="D596" s="27"/>
      <c r="E596" s="27"/>
      <c r="F596" s="27"/>
      <c r="G596" s="27"/>
      <c r="J596" s="12"/>
      <c r="K596" s="12"/>
      <c r="L596" s="12"/>
    </row>
    <row r="597" ht="15.75" customHeight="1">
      <c r="A597" s="27"/>
      <c r="B597" s="27"/>
      <c r="C597" s="27"/>
      <c r="D597" s="27"/>
      <c r="E597" s="27"/>
      <c r="F597" s="27"/>
      <c r="G597" s="27"/>
      <c r="J597" s="12"/>
      <c r="K597" s="12"/>
      <c r="L597" s="12"/>
    </row>
    <row r="598" ht="15.75" customHeight="1">
      <c r="A598" s="27"/>
      <c r="B598" s="27"/>
      <c r="C598" s="27"/>
      <c r="D598" s="27"/>
      <c r="E598" s="27"/>
      <c r="F598" s="27"/>
      <c r="G598" s="27"/>
      <c r="J598" s="12"/>
      <c r="K598" s="12"/>
      <c r="L598" s="12"/>
    </row>
    <row r="599" ht="15.75" customHeight="1">
      <c r="A599" s="27"/>
      <c r="B599" s="27"/>
      <c r="C599" s="27"/>
      <c r="D599" s="27"/>
      <c r="E599" s="27"/>
      <c r="F599" s="27"/>
      <c r="G599" s="27"/>
      <c r="J599" s="12"/>
      <c r="K599" s="12"/>
      <c r="L599" s="12"/>
    </row>
    <row r="600" ht="15.75" customHeight="1">
      <c r="A600" s="27"/>
      <c r="B600" s="27"/>
      <c r="C600" s="27"/>
      <c r="D600" s="27"/>
      <c r="E600" s="27"/>
      <c r="F600" s="27"/>
      <c r="G600" s="27"/>
      <c r="J600" s="12"/>
      <c r="K600" s="12"/>
      <c r="L600" s="12"/>
    </row>
    <row r="601" ht="15.75" customHeight="1">
      <c r="A601" s="27"/>
      <c r="B601" s="27"/>
      <c r="C601" s="27"/>
      <c r="D601" s="27"/>
      <c r="E601" s="27"/>
      <c r="F601" s="27"/>
      <c r="G601" s="27"/>
      <c r="J601" s="12"/>
      <c r="K601" s="12"/>
      <c r="L601" s="12"/>
    </row>
    <row r="602" ht="15.75" customHeight="1">
      <c r="A602" s="27"/>
      <c r="B602" s="27"/>
      <c r="C602" s="27"/>
      <c r="D602" s="27"/>
      <c r="E602" s="27"/>
      <c r="F602" s="27"/>
      <c r="G602" s="27"/>
      <c r="J602" s="12"/>
      <c r="K602" s="12"/>
      <c r="L602" s="12"/>
    </row>
    <row r="603" ht="15.75" customHeight="1">
      <c r="A603" s="27"/>
      <c r="B603" s="27"/>
      <c r="C603" s="27"/>
      <c r="D603" s="27"/>
      <c r="E603" s="27"/>
      <c r="F603" s="27"/>
      <c r="G603" s="27"/>
      <c r="J603" s="12"/>
      <c r="K603" s="12"/>
      <c r="L603" s="12"/>
    </row>
    <row r="604" ht="15.75" customHeight="1">
      <c r="A604" s="27"/>
      <c r="B604" s="27"/>
      <c r="C604" s="27"/>
      <c r="D604" s="27"/>
      <c r="E604" s="27"/>
      <c r="F604" s="27"/>
      <c r="G604" s="27"/>
      <c r="J604" s="12"/>
      <c r="K604" s="12"/>
      <c r="L604" s="12"/>
    </row>
    <row r="605" ht="15.75" customHeight="1">
      <c r="A605" s="27"/>
      <c r="B605" s="27"/>
      <c r="C605" s="27"/>
      <c r="D605" s="27"/>
      <c r="E605" s="27"/>
      <c r="F605" s="27"/>
      <c r="G605" s="27"/>
      <c r="J605" s="12"/>
      <c r="K605" s="12"/>
      <c r="L605" s="12"/>
    </row>
    <row r="606" ht="15.75" customHeight="1">
      <c r="A606" s="27"/>
      <c r="B606" s="27"/>
      <c r="C606" s="27"/>
      <c r="D606" s="27"/>
      <c r="E606" s="27"/>
      <c r="F606" s="27"/>
      <c r="G606" s="27"/>
      <c r="J606" s="12"/>
      <c r="K606" s="12"/>
      <c r="L606" s="12"/>
    </row>
    <row r="607" ht="15.75" customHeight="1">
      <c r="A607" s="27"/>
      <c r="B607" s="27"/>
      <c r="C607" s="27"/>
      <c r="D607" s="27"/>
      <c r="E607" s="27"/>
      <c r="F607" s="27"/>
      <c r="G607" s="27"/>
      <c r="J607" s="12"/>
      <c r="K607" s="12"/>
      <c r="L607" s="12"/>
    </row>
    <row r="608" ht="15.75" customHeight="1">
      <c r="A608" s="27"/>
      <c r="B608" s="27"/>
      <c r="C608" s="27"/>
      <c r="D608" s="27"/>
      <c r="E608" s="27"/>
      <c r="F608" s="27"/>
      <c r="G608" s="27"/>
      <c r="J608" s="12"/>
      <c r="K608" s="12"/>
      <c r="L608" s="12"/>
    </row>
    <row r="609" ht="15.75" customHeight="1">
      <c r="A609" s="27"/>
      <c r="B609" s="27"/>
      <c r="C609" s="27"/>
      <c r="D609" s="27"/>
      <c r="E609" s="27"/>
      <c r="F609" s="27"/>
      <c r="G609" s="27"/>
      <c r="J609" s="12"/>
      <c r="K609" s="12"/>
      <c r="L609" s="12"/>
    </row>
    <row r="610" ht="15.75" customHeight="1">
      <c r="A610" s="27"/>
      <c r="B610" s="27"/>
      <c r="C610" s="27"/>
      <c r="D610" s="27"/>
      <c r="E610" s="27"/>
      <c r="F610" s="27"/>
      <c r="G610" s="27"/>
      <c r="J610" s="12"/>
      <c r="K610" s="12"/>
      <c r="L610" s="12"/>
    </row>
    <row r="611" ht="15.75" customHeight="1">
      <c r="A611" s="27"/>
      <c r="B611" s="27"/>
      <c r="C611" s="27"/>
      <c r="D611" s="27"/>
      <c r="E611" s="27"/>
      <c r="F611" s="27"/>
      <c r="G611" s="27"/>
      <c r="J611" s="12"/>
      <c r="K611" s="12"/>
      <c r="L611" s="12"/>
    </row>
    <row r="612" ht="15.75" customHeight="1">
      <c r="A612" s="27"/>
      <c r="B612" s="27"/>
      <c r="C612" s="27"/>
      <c r="D612" s="27"/>
      <c r="E612" s="27"/>
      <c r="F612" s="27"/>
      <c r="G612" s="27"/>
      <c r="J612" s="12"/>
      <c r="K612" s="12"/>
      <c r="L612" s="12"/>
    </row>
    <row r="613" ht="15.75" customHeight="1">
      <c r="A613" s="27"/>
      <c r="B613" s="27"/>
      <c r="C613" s="27"/>
      <c r="D613" s="27"/>
      <c r="E613" s="27"/>
      <c r="F613" s="27"/>
      <c r="G613" s="27"/>
      <c r="J613" s="12"/>
      <c r="K613" s="12"/>
      <c r="L613" s="12"/>
    </row>
    <row r="614" ht="15.75" customHeight="1">
      <c r="A614" s="27"/>
      <c r="B614" s="27"/>
      <c r="C614" s="27"/>
      <c r="D614" s="27"/>
      <c r="E614" s="27"/>
      <c r="F614" s="27"/>
      <c r="G614" s="27"/>
      <c r="J614" s="12"/>
      <c r="K614" s="12"/>
      <c r="L614" s="12"/>
    </row>
    <row r="615" ht="15.75" customHeight="1">
      <c r="A615" s="27"/>
      <c r="B615" s="27"/>
      <c r="C615" s="27"/>
      <c r="D615" s="27"/>
      <c r="E615" s="27"/>
      <c r="F615" s="27"/>
      <c r="G615" s="27"/>
      <c r="J615" s="12"/>
      <c r="K615" s="12"/>
      <c r="L615" s="12"/>
    </row>
    <row r="616" ht="15.75" customHeight="1">
      <c r="A616" s="27"/>
      <c r="B616" s="27"/>
      <c r="C616" s="27"/>
      <c r="D616" s="27"/>
      <c r="E616" s="27"/>
      <c r="F616" s="27"/>
      <c r="G616" s="27"/>
      <c r="J616" s="12"/>
      <c r="K616" s="12"/>
      <c r="L616" s="12"/>
    </row>
    <row r="617" ht="15.75" customHeight="1">
      <c r="A617" s="27"/>
      <c r="B617" s="27"/>
      <c r="C617" s="27"/>
      <c r="D617" s="27"/>
      <c r="E617" s="27"/>
      <c r="F617" s="27"/>
      <c r="G617" s="27"/>
      <c r="J617" s="12"/>
      <c r="K617" s="12"/>
      <c r="L617" s="12"/>
    </row>
    <row r="618" ht="15.75" customHeight="1">
      <c r="A618" s="27"/>
      <c r="B618" s="27"/>
      <c r="C618" s="27"/>
      <c r="D618" s="27"/>
      <c r="E618" s="27"/>
      <c r="F618" s="27"/>
      <c r="G618" s="27"/>
      <c r="J618" s="12"/>
      <c r="K618" s="12"/>
      <c r="L618" s="12"/>
    </row>
    <row r="619" ht="15.75" customHeight="1">
      <c r="A619" s="27"/>
      <c r="B619" s="27"/>
      <c r="C619" s="27"/>
      <c r="D619" s="27"/>
      <c r="E619" s="27"/>
      <c r="F619" s="27"/>
      <c r="G619" s="27"/>
      <c r="J619" s="12"/>
      <c r="K619" s="12"/>
      <c r="L619" s="12"/>
    </row>
    <row r="620" ht="15.75" customHeight="1">
      <c r="A620" s="27"/>
      <c r="B620" s="27"/>
      <c r="C620" s="27"/>
      <c r="D620" s="27"/>
      <c r="E620" s="27"/>
      <c r="F620" s="27"/>
      <c r="G620" s="27"/>
      <c r="J620" s="12"/>
      <c r="K620" s="12"/>
      <c r="L620" s="12"/>
    </row>
    <row r="621" ht="15.75" customHeight="1">
      <c r="A621" s="27"/>
      <c r="B621" s="27"/>
      <c r="C621" s="27"/>
      <c r="D621" s="27"/>
      <c r="E621" s="27"/>
      <c r="F621" s="27"/>
      <c r="G621" s="27"/>
      <c r="J621" s="12"/>
      <c r="K621" s="12"/>
      <c r="L621" s="12"/>
    </row>
    <row r="622" ht="15.75" customHeight="1">
      <c r="A622" s="27"/>
      <c r="B622" s="27"/>
      <c r="C622" s="27"/>
      <c r="D622" s="27"/>
      <c r="E622" s="27"/>
      <c r="F622" s="27"/>
      <c r="G622" s="27"/>
      <c r="J622" s="12"/>
      <c r="K622" s="12"/>
      <c r="L622" s="12"/>
    </row>
    <row r="623" ht="15.75" customHeight="1">
      <c r="A623" s="27"/>
      <c r="B623" s="27"/>
      <c r="C623" s="27"/>
      <c r="D623" s="27"/>
      <c r="E623" s="27"/>
      <c r="F623" s="27"/>
      <c r="G623" s="27"/>
      <c r="J623" s="12"/>
      <c r="K623" s="12"/>
      <c r="L623" s="12"/>
    </row>
    <row r="624" ht="15.75" customHeight="1">
      <c r="A624" s="27"/>
      <c r="B624" s="27"/>
      <c r="C624" s="27"/>
      <c r="D624" s="27"/>
      <c r="E624" s="27"/>
      <c r="F624" s="27"/>
      <c r="G624" s="27"/>
      <c r="J624" s="12"/>
      <c r="K624" s="12"/>
      <c r="L624" s="12"/>
    </row>
    <row r="625" ht="15.75" customHeight="1">
      <c r="A625" s="27"/>
      <c r="B625" s="27"/>
      <c r="C625" s="27"/>
      <c r="D625" s="27"/>
      <c r="E625" s="27"/>
      <c r="F625" s="27"/>
      <c r="G625" s="27"/>
      <c r="J625" s="12"/>
      <c r="K625" s="12"/>
      <c r="L625" s="12"/>
    </row>
    <row r="626" ht="15.75" customHeight="1">
      <c r="A626" s="27"/>
      <c r="B626" s="27"/>
      <c r="C626" s="27"/>
      <c r="D626" s="27"/>
      <c r="E626" s="27"/>
      <c r="F626" s="27"/>
      <c r="G626" s="27"/>
      <c r="J626" s="12"/>
      <c r="K626" s="12"/>
      <c r="L626" s="12"/>
    </row>
    <row r="627" ht="15.75" customHeight="1">
      <c r="A627" s="27"/>
      <c r="B627" s="27"/>
      <c r="C627" s="27"/>
      <c r="D627" s="27"/>
      <c r="E627" s="27"/>
      <c r="F627" s="27"/>
      <c r="G627" s="27"/>
      <c r="J627" s="12"/>
      <c r="K627" s="12"/>
      <c r="L627" s="12"/>
    </row>
    <row r="628" ht="15.75" customHeight="1">
      <c r="A628" s="27"/>
      <c r="B628" s="27"/>
      <c r="C628" s="27"/>
      <c r="D628" s="27"/>
      <c r="E628" s="27"/>
      <c r="F628" s="27"/>
      <c r="G628" s="27"/>
      <c r="J628" s="12"/>
      <c r="K628" s="12"/>
      <c r="L628" s="12"/>
    </row>
    <row r="629" ht="15.75" customHeight="1">
      <c r="A629" s="27"/>
      <c r="B629" s="27"/>
      <c r="C629" s="27"/>
      <c r="D629" s="27"/>
      <c r="E629" s="27"/>
      <c r="F629" s="27"/>
      <c r="G629" s="27"/>
      <c r="J629" s="12"/>
      <c r="K629" s="12"/>
      <c r="L629" s="12"/>
    </row>
    <row r="630" ht="15.75" customHeight="1">
      <c r="A630" s="27"/>
      <c r="B630" s="27"/>
      <c r="C630" s="27"/>
      <c r="D630" s="27"/>
      <c r="E630" s="27"/>
      <c r="F630" s="27"/>
      <c r="G630" s="27"/>
      <c r="J630" s="12"/>
      <c r="K630" s="12"/>
      <c r="L630" s="12"/>
    </row>
    <row r="631" ht="15.75" customHeight="1">
      <c r="A631" s="27"/>
      <c r="B631" s="27"/>
      <c r="C631" s="27"/>
      <c r="D631" s="27"/>
      <c r="E631" s="27"/>
      <c r="F631" s="27"/>
      <c r="G631" s="27"/>
      <c r="J631" s="12"/>
      <c r="K631" s="12"/>
      <c r="L631" s="12"/>
    </row>
    <row r="632" ht="15.75" customHeight="1">
      <c r="A632" s="27"/>
      <c r="B632" s="27"/>
      <c r="C632" s="27"/>
      <c r="D632" s="27"/>
      <c r="E632" s="27"/>
      <c r="F632" s="27"/>
      <c r="G632" s="27"/>
      <c r="J632" s="12"/>
      <c r="K632" s="12"/>
      <c r="L632" s="12"/>
    </row>
    <row r="633" ht="15.75" customHeight="1">
      <c r="A633" s="27"/>
      <c r="B633" s="27"/>
      <c r="C633" s="27"/>
      <c r="D633" s="27"/>
      <c r="E633" s="27"/>
      <c r="F633" s="27"/>
      <c r="G633" s="27"/>
      <c r="J633" s="12"/>
      <c r="K633" s="12"/>
      <c r="L633" s="12"/>
    </row>
    <row r="634" ht="15.75" customHeight="1">
      <c r="A634" s="27"/>
      <c r="B634" s="27"/>
      <c r="C634" s="27"/>
      <c r="D634" s="27"/>
      <c r="E634" s="27"/>
      <c r="F634" s="27"/>
      <c r="G634" s="27"/>
      <c r="J634" s="12"/>
      <c r="K634" s="12"/>
      <c r="L634" s="12"/>
    </row>
    <row r="635" ht="15.75" customHeight="1">
      <c r="A635" s="27"/>
      <c r="B635" s="27"/>
      <c r="C635" s="27"/>
      <c r="D635" s="27"/>
      <c r="E635" s="27"/>
      <c r="F635" s="27"/>
      <c r="G635" s="27"/>
      <c r="J635" s="12"/>
      <c r="K635" s="12"/>
      <c r="L635" s="12"/>
    </row>
    <row r="636" ht="15.75" customHeight="1">
      <c r="A636" s="27"/>
      <c r="B636" s="27"/>
      <c r="C636" s="27"/>
      <c r="D636" s="27"/>
      <c r="E636" s="27"/>
      <c r="F636" s="27"/>
      <c r="G636" s="27"/>
      <c r="J636" s="12"/>
      <c r="K636" s="12"/>
      <c r="L636" s="12"/>
    </row>
    <row r="637" ht="15.75" customHeight="1">
      <c r="A637" s="27"/>
      <c r="B637" s="27"/>
      <c r="C637" s="27"/>
      <c r="D637" s="27"/>
      <c r="E637" s="27"/>
      <c r="F637" s="27"/>
      <c r="G637" s="27"/>
      <c r="J637" s="12"/>
      <c r="K637" s="12"/>
      <c r="L637" s="12"/>
    </row>
    <row r="638" ht="15.75" customHeight="1">
      <c r="A638" s="27"/>
      <c r="B638" s="27"/>
      <c r="C638" s="27"/>
      <c r="D638" s="27"/>
      <c r="E638" s="27"/>
      <c r="F638" s="27"/>
      <c r="G638" s="27"/>
      <c r="J638" s="12"/>
      <c r="K638" s="12"/>
      <c r="L638" s="12"/>
    </row>
    <row r="639" ht="15.75" customHeight="1">
      <c r="A639" s="27"/>
      <c r="B639" s="27"/>
      <c r="C639" s="27"/>
      <c r="D639" s="27"/>
      <c r="E639" s="27"/>
      <c r="F639" s="27"/>
      <c r="G639" s="27"/>
      <c r="J639" s="12"/>
      <c r="K639" s="12"/>
      <c r="L639" s="12"/>
    </row>
    <row r="640" ht="15.75" customHeight="1">
      <c r="A640" s="27"/>
      <c r="B640" s="27"/>
      <c r="C640" s="27"/>
      <c r="D640" s="27"/>
      <c r="E640" s="27"/>
      <c r="F640" s="27"/>
      <c r="G640" s="27"/>
      <c r="J640" s="12"/>
      <c r="K640" s="12"/>
      <c r="L640" s="12"/>
    </row>
    <row r="641" ht="15.75" customHeight="1">
      <c r="A641" s="27"/>
      <c r="B641" s="27"/>
      <c r="C641" s="27"/>
      <c r="D641" s="27"/>
      <c r="E641" s="27"/>
      <c r="F641" s="27"/>
      <c r="G641" s="27"/>
      <c r="J641" s="12"/>
      <c r="K641" s="12"/>
      <c r="L641" s="12"/>
    </row>
    <row r="642" ht="15.75" customHeight="1">
      <c r="A642" s="27"/>
      <c r="B642" s="27"/>
      <c r="C642" s="27"/>
      <c r="D642" s="27"/>
      <c r="E642" s="27"/>
      <c r="F642" s="27"/>
      <c r="G642" s="27"/>
      <c r="J642" s="12"/>
      <c r="K642" s="12"/>
      <c r="L642" s="12"/>
    </row>
    <row r="643" ht="15.75" customHeight="1">
      <c r="A643" s="27"/>
      <c r="B643" s="27"/>
      <c r="C643" s="27"/>
      <c r="D643" s="27"/>
      <c r="E643" s="27"/>
      <c r="F643" s="27"/>
      <c r="G643" s="27"/>
      <c r="J643" s="12"/>
      <c r="K643" s="12"/>
      <c r="L643" s="12"/>
    </row>
    <row r="644" ht="15.75" customHeight="1">
      <c r="A644" s="27"/>
      <c r="B644" s="27"/>
      <c r="C644" s="27"/>
      <c r="D644" s="27"/>
      <c r="E644" s="27"/>
      <c r="F644" s="27"/>
      <c r="G644" s="27"/>
      <c r="J644" s="12"/>
      <c r="K644" s="12"/>
      <c r="L644" s="12"/>
    </row>
    <row r="645" ht="15.75" customHeight="1">
      <c r="A645" s="27"/>
      <c r="B645" s="27"/>
      <c r="C645" s="27"/>
      <c r="D645" s="27"/>
      <c r="E645" s="27"/>
      <c r="F645" s="27"/>
      <c r="G645" s="27"/>
      <c r="J645" s="12"/>
      <c r="K645" s="12"/>
      <c r="L645" s="12"/>
    </row>
    <row r="646" ht="15.75" customHeight="1">
      <c r="A646" s="27"/>
      <c r="B646" s="27"/>
      <c r="C646" s="27"/>
      <c r="D646" s="27"/>
      <c r="E646" s="27"/>
      <c r="F646" s="27"/>
      <c r="G646" s="27"/>
      <c r="J646" s="12"/>
      <c r="K646" s="12"/>
      <c r="L646" s="12"/>
    </row>
    <row r="647" ht="15.75" customHeight="1">
      <c r="A647" s="27"/>
      <c r="B647" s="27"/>
      <c r="C647" s="27"/>
      <c r="D647" s="27"/>
      <c r="E647" s="27"/>
      <c r="F647" s="27"/>
      <c r="G647" s="27"/>
      <c r="J647" s="12"/>
      <c r="K647" s="12"/>
      <c r="L647" s="12"/>
    </row>
    <row r="648" ht="15.75" customHeight="1">
      <c r="A648" s="27"/>
      <c r="B648" s="27"/>
      <c r="C648" s="27"/>
      <c r="D648" s="27"/>
      <c r="E648" s="27"/>
      <c r="F648" s="27"/>
      <c r="G648" s="27"/>
      <c r="J648" s="12"/>
      <c r="K648" s="12"/>
      <c r="L648" s="12"/>
    </row>
    <row r="649" ht="15.75" customHeight="1">
      <c r="A649" s="27"/>
      <c r="B649" s="27"/>
      <c r="C649" s="27"/>
      <c r="D649" s="27"/>
      <c r="E649" s="27"/>
      <c r="F649" s="27"/>
      <c r="G649" s="27"/>
      <c r="J649" s="12"/>
      <c r="K649" s="12"/>
      <c r="L649" s="12"/>
    </row>
    <row r="650" ht="15.75" customHeight="1">
      <c r="A650" s="27"/>
      <c r="B650" s="27"/>
      <c r="C650" s="27"/>
      <c r="D650" s="27"/>
      <c r="E650" s="27"/>
      <c r="F650" s="27"/>
      <c r="G650" s="27"/>
      <c r="J650" s="12"/>
      <c r="K650" s="12"/>
      <c r="L650" s="12"/>
    </row>
    <row r="651" ht="15.75" customHeight="1">
      <c r="A651" s="27"/>
      <c r="B651" s="27"/>
      <c r="C651" s="27"/>
      <c r="D651" s="27"/>
      <c r="E651" s="27"/>
      <c r="F651" s="27"/>
      <c r="G651" s="27"/>
      <c r="J651" s="12"/>
      <c r="K651" s="12"/>
      <c r="L651" s="12"/>
    </row>
    <row r="652" ht="15.75" customHeight="1">
      <c r="A652" s="27"/>
      <c r="B652" s="27"/>
      <c r="C652" s="27"/>
      <c r="D652" s="27"/>
      <c r="E652" s="27"/>
      <c r="F652" s="27"/>
      <c r="G652" s="27"/>
      <c r="J652" s="12"/>
      <c r="K652" s="12"/>
      <c r="L652" s="12"/>
    </row>
    <row r="653" ht="15.75" customHeight="1">
      <c r="A653" s="27"/>
      <c r="B653" s="27"/>
      <c r="C653" s="27"/>
      <c r="D653" s="27"/>
      <c r="E653" s="27"/>
      <c r="F653" s="27"/>
      <c r="G653" s="27"/>
      <c r="J653" s="12"/>
      <c r="K653" s="12"/>
      <c r="L653" s="12"/>
    </row>
    <row r="654" ht="15.75" customHeight="1">
      <c r="A654" s="27"/>
      <c r="B654" s="27"/>
      <c r="C654" s="27"/>
      <c r="D654" s="27"/>
      <c r="E654" s="27"/>
      <c r="F654" s="27"/>
      <c r="G654" s="27"/>
      <c r="J654" s="12"/>
      <c r="K654" s="12"/>
      <c r="L654" s="12"/>
    </row>
    <row r="655" ht="15.75" customHeight="1">
      <c r="A655" s="27"/>
      <c r="B655" s="27"/>
      <c r="C655" s="27"/>
      <c r="D655" s="27"/>
      <c r="E655" s="27"/>
      <c r="F655" s="27"/>
      <c r="G655" s="27"/>
      <c r="J655" s="12"/>
      <c r="K655" s="12"/>
      <c r="L655" s="12"/>
    </row>
    <row r="656" ht="15.75" customHeight="1">
      <c r="A656" s="27"/>
      <c r="B656" s="27"/>
      <c r="C656" s="27"/>
      <c r="D656" s="27"/>
      <c r="E656" s="27"/>
      <c r="F656" s="27"/>
      <c r="G656" s="27"/>
      <c r="J656" s="12"/>
      <c r="K656" s="12"/>
      <c r="L656" s="12"/>
    </row>
    <row r="657" ht="15.75" customHeight="1">
      <c r="A657" s="27"/>
      <c r="B657" s="27"/>
      <c r="C657" s="27"/>
      <c r="D657" s="27"/>
      <c r="E657" s="27"/>
      <c r="F657" s="27"/>
      <c r="G657" s="27"/>
      <c r="J657" s="12"/>
      <c r="K657" s="12"/>
      <c r="L657" s="12"/>
    </row>
    <row r="658" ht="15.75" customHeight="1">
      <c r="A658" s="27"/>
      <c r="B658" s="27"/>
      <c r="C658" s="27"/>
      <c r="D658" s="27"/>
      <c r="E658" s="27"/>
      <c r="F658" s="27"/>
      <c r="G658" s="27"/>
      <c r="J658" s="12"/>
      <c r="K658" s="12"/>
      <c r="L658" s="12"/>
    </row>
    <row r="659" ht="15.75" customHeight="1">
      <c r="A659" s="27"/>
      <c r="B659" s="27"/>
      <c r="C659" s="27"/>
      <c r="D659" s="27"/>
      <c r="E659" s="27"/>
      <c r="F659" s="27"/>
      <c r="G659" s="27"/>
      <c r="J659" s="12"/>
      <c r="K659" s="12"/>
      <c r="L659" s="12"/>
    </row>
    <row r="660" ht="15.75" customHeight="1">
      <c r="A660" s="27"/>
      <c r="B660" s="27"/>
      <c r="C660" s="27"/>
      <c r="D660" s="27"/>
      <c r="E660" s="27"/>
      <c r="F660" s="27"/>
      <c r="G660" s="27"/>
      <c r="J660" s="12"/>
      <c r="K660" s="12"/>
      <c r="L660" s="12"/>
    </row>
    <row r="661" ht="15.75" customHeight="1">
      <c r="A661" s="27"/>
      <c r="B661" s="27"/>
      <c r="C661" s="27"/>
      <c r="D661" s="27"/>
      <c r="E661" s="27"/>
      <c r="F661" s="27"/>
      <c r="G661" s="27"/>
      <c r="J661" s="12"/>
      <c r="K661" s="12"/>
      <c r="L661" s="12"/>
    </row>
    <row r="662" ht="15.75" customHeight="1">
      <c r="A662" s="27"/>
      <c r="B662" s="27"/>
      <c r="C662" s="27"/>
      <c r="D662" s="27"/>
      <c r="E662" s="27"/>
      <c r="F662" s="27"/>
      <c r="G662" s="27"/>
      <c r="J662" s="12"/>
      <c r="K662" s="12"/>
      <c r="L662" s="12"/>
    </row>
    <row r="663" ht="15.75" customHeight="1">
      <c r="A663" s="27"/>
      <c r="B663" s="27"/>
      <c r="C663" s="27"/>
      <c r="D663" s="27"/>
      <c r="E663" s="27"/>
      <c r="F663" s="27"/>
      <c r="G663" s="27"/>
      <c r="J663" s="12"/>
      <c r="K663" s="12"/>
      <c r="L663" s="12"/>
    </row>
    <row r="664" ht="15.75" customHeight="1">
      <c r="A664" s="27"/>
      <c r="B664" s="27"/>
      <c r="C664" s="27"/>
      <c r="D664" s="27"/>
      <c r="E664" s="27"/>
      <c r="F664" s="27"/>
      <c r="G664" s="27"/>
      <c r="J664" s="12"/>
      <c r="K664" s="12"/>
      <c r="L664" s="12"/>
    </row>
    <row r="665" ht="15.75" customHeight="1">
      <c r="A665" s="27"/>
      <c r="B665" s="27"/>
      <c r="C665" s="27"/>
      <c r="D665" s="27"/>
      <c r="E665" s="27"/>
      <c r="F665" s="27"/>
      <c r="G665" s="27"/>
      <c r="J665" s="12"/>
      <c r="K665" s="12"/>
      <c r="L665" s="12"/>
    </row>
    <row r="666" ht="15.75" customHeight="1">
      <c r="A666" s="27"/>
      <c r="B666" s="27"/>
      <c r="C666" s="27"/>
      <c r="D666" s="27"/>
      <c r="E666" s="27"/>
      <c r="F666" s="27"/>
      <c r="G666" s="27"/>
      <c r="J666" s="12"/>
      <c r="K666" s="12"/>
      <c r="L666" s="12"/>
    </row>
    <row r="667" ht="15.75" customHeight="1">
      <c r="A667" s="27"/>
      <c r="B667" s="27"/>
      <c r="C667" s="27"/>
      <c r="D667" s="27"/>
      <c r="E667" s="27"/>
      <c r="F667" s="27"/>
      <c r="G667" s="27"/>
      <c r="J667" s="12"/>
      <c r="K667" s="12"/>
      <c r="L667" s="12"/>
    </row>
    <row r="668" ht="15.75" customHeight="1">
      <c r="A668" s="27"/>
      <c r="B668" s="27"/>
      <c r="C668" s="27"/>
      <c r="D668" s="27"/>
      <c r="E668" s="27"/>
      <c r="F668" s="27"/>
      <c r="G668" s="27"/>
      <c r="J668" s="12"/>
      <c r="K668" s="12"/>
      <c r="L668" s="12"/>
    </row>
    <row r="669" ht="15.75" customHeight="1">
      <c r="A669" s="27"/>
      <c r="B669" s="27"/>
      <c r="C669" s="27"/>
      <c r="D669" s="27"/>
      <c r="E669" s="27"/>
      <c r="F669" s="27"/>
      <c r="G669" s="27"/>
      <c r="J669" s="12"/>
      <c r="K669" s="12"/>
      <c r="L669" s="12"/>
    </row>
    <row r="670" ht="15.75" customHeight="1">
      <c r="A670" s="27"/>
      <c r="B670" s="27"/>
      <c r="C670" s="27"/>
      <c r="D670" s="27"/>
      <c r="E670" s="27"/>
      <c r="F670" s="27"/>
      <c r="G670" s="27"/>
      <c r="J670" s="12"/>
      <c r="K670" s="12"/>
      <c r="L670" s="12"/>
    </row>
    <row r="671" ht="15.75" customHeight="1">
      <c r="A671" s="27"/>
      <c r="B671" s="27"/>
      <c r="C671" s="27"/>
      <c r="D671" s="27"/>
      <c r="E671" s="27"/>
      <c r="F671" s="27"/>
      <c r="G671" s="27"/>
      <c r="J671" s="12"/>
      <c r="K671" s="12"/>
      <c r="L671" s="12"/>
    </row>
    <row r="672" ht="15.75" customHeight="1">
      <c r="A672" s="27"/>
      <c r="B672" s="27"/>
      <c r="C672" s="27"/>
      <c r="D672" s="27"/>
      <c r="E672" s="27"/>
      <c r="F672" s="27"/>
      <c r="G672" s="27"/>
      <c r="J672" s="12"/>
      <c r="K672" s="12"/>
      <c r="L672" s="12"/>
    </row>
    <row r="673" ht="15.75" customHeight="1">
      <c r="A673" s="27"/>
      <c r="B673" s="27"/>
      <c r="C673" s="27"/>
      <c r="D673" s="27"/>
      <c r="E673" s="27"/>
      <c r="F673" s="27"/>
      <c r="G673" s="27"/>
      <c r="J673" s="12"/>
      <c r="K673" s="12"/>
      <c r="L673" s="12"/>
    </row>
    <row r="674" ht="15.75" customHeight="1">
      <c r="A674" s="27"/>
      <c r="B674" s="27"/>
      <c r="C674" s="27"/>
      <c r="D674" s="27"/>
      <c r="E674" s="27"/>
      <c r="F674" s="27"/>
      <c r="G674" s="27"/>
      <c r="J674" s="12"/>
      <c r="K674" s="12"/>
      <c r="L674" s="12"/>
    </row>
    <row r="675" ht="15.75" customHeight="1">
      <c r="A675" s="27"/>
      <c r="B675" s="27"/>
      <c r="C675" s="27"/>
      <c r="D675" s="27"/>
      <c r="E675" s="27"/>
      <c r="F675" s="27"/>
      <c r="G675" s="27"/>
      <c r="J675" s="12"/>
      <c r="K675" s="12"/>
      <c r="L675" s="12"/>
    </row>
    <row r="676" ht="15.75" customHeight="1">
      <c r="A676" s="27"/>
      <c r="B676" s="27"/>
      <c r="C676" s="27"/>
      <c r="D676" s="27"/>
      <c r="E676" s="27"/>
      <c r="F676" s="27"/>
      <c r="G676" s="27"/>
      <c r="J676" s="12"/>
      <c r="K676" s="12"/>
      <c r="L676" s="12"/>
    </row>
    <row r="677" ht="15.75" customHeight="1">
      <c r="A677" s="27"/>
      <c r="B677" s="27"/>
      <c r="C677" s="27"/>
      <c r="D677" s="27"/>
      <c r="E677" s="27"/>
      <c r="F677" s="27"/>
      <c r="G677" s="27"/>
      <c r="J677" s="12"/>
      <c r="K677" s="12"/>
      <c r="L677" s="12"/>
    </row>
    <row r="678" ht="15.75" customHeight="1">
      <c r="A678" s="27"/>
      <c r="B678" s="27"/>
      <c r="C678" s="27"/>
      <c r="D678" s="27"/>
      <c r="E678" s="27"/>
      <c r="F678" s="27"/>
      <c r="G678" s="27"/>
      <c r="J678" s="12"/>
      <c r="K678" s="12"/>
      <c r="L678" s="12"/>
    </row>
    <row r="679" ht="15.75" customHeight="1">
      <c r="A679" s="27"/>
      <c r="B679" s="27"/>
      <c r="C679" s="27"/>
      <c r="D679" s="27"/>
      <c r="E679" s="27"/>
      <c r="F679" s="27"/>
      <c r="G679" s="27"/>
      <c r="J679" s="12"/>
      <c r="K679" s="12"/>
      <c r="L679" s="12"/>
    </row>
    <row r="680" ht="15.75" customHeight="1">
      <c r="A680" s="27"/>
      <c r="B680" s="27"/>
      <c r="C680" s="27"/>
      <c r="D680" s="27"/>
      <c r="E680" s="27"/>
      <c r="F680" s="27"/>
      <c r="G680" s="27"/>
      <c r="J680" s="12"/>
      <c r="K680" s="12"/>
      <c r="L680" s="12"/>
    </row>
    <row r="681" ht="15.75" customHeight="1">
      <c r="A681" s="27"/>
      <c r="B681" s="27"/>
      <c r="C681" s="27"/>
      <c r="D681" s="27"/>
      <c r="E681" s="27"/>
      <c r="F681" s="27"/>
      <c r="G681" s="27"/>
      <c r="J681" s="12"/>
      <c r="K681" s="12"/>
      <c r="L681" s="12"/>
    </row>
    <row r="682" ht="15.75" customHeight="1">
      <c r="A682" s="27"/>
      <c r="B682" s="27"/>
      <c r="C682" s="27"/>
      <c r="D682" s="27"/>
      <c r="E682" s="27"/>
      <c r="F682" s="27"/>
      <c r="G682" s="27"/>
      <c r="J682" s="12"/>
      <c r="K682" s="12"/>
      <c r="L682" s="12"/>
    </row>
    <row r="683" ht="15.75" customHeight="1">
      <c r="A683" s="27"/>
      <c r="B683" s="27"/>
      <c r="C683" s="27"/>
      <c r="D683" s="27"/>
      <c r="E683" s="27"/>
      <c r="F683" s="27"/>
      <c r="G683" s="27"/>
      <c r="J683" s="12"/>
      <c r="K683" s="12"/>
      <c r="L683" s="12"/>
    </row>
    <row r="684" ht="15.75" customHeight="1">
      <c r="A684" s="27"/>
      <c r="B684" s="27"/>
      <c r="C684" s="27"/>
      <c r="D684" s="27"/>
      <c r="E684" s="27"/>
      <c r="F684" s="27"/>
      <c r="G684" s="27"/>
      <c r="J684" s="12"/>
      <c r="K684" s="12"/>
      <c r="L684" s="12"/>
    </row>
    <row r="685" ht="15.75" customHeight="1">
      <c r="A685" s="27"/>
      <c r="B685" s="27"/>
      <c r="C685" s="27"/>
      <c r="D685" s="27"/>
      <c r="E685" s="27"/>
      <c r="F685" s="27"/>
      <c r="G685" s="27"/>
      <c r="J685" s="12"/>
      <c r="K685" s="12"/>
      <c r="L685" s="12"/>
    </row>
    <row r="686" ht="15.75" customHeight="1">
      <c r="A686" s="27"/>
      <c r="B686" s="27"/>
      <c r="C686" s="27"/>
      <c r="D686" s="27"/>
      <c r="E686" s="27"/>
      <c r="F686" s="27"/>
      <c r="G686" s="27"/>
      <c r="J686" s="12"/>
      <c r="K686" s="12"/>
      <c r="L686" s="12"/>
    </row>
    <row r="687" ht="15.75" customHeight="1">
      <c r="A687" s="27"/>
      <c r="B687" s="27"/>
      <c r="C687" s="27"/>
      <c r="D687" s="27"/>
      <c r="E687" s="27"/>
      <c r="F687" s="27"/>
      <c r="G687" s="27"/>
      <c r="J687" s="12"/>
      <c r="K687" s="12"/>
      <c r="L687" s="12"/>
    </row>
    <row r="688" ht="15.75" customHeight="1">
      <c r="A688" s="27"/>
      <c r="B688" s="27"/>
      <c r="C688" s="27"/>
      <c r="D688" s="27"/>
      <c r="E688" s="27"/>
      <c r="F688" s="27"/>
      <c r="G688" s="27"/>
      <c r="J688" s="12"/>
      <c r="K688" s="12"/>
      <c r="L688" s="12"/>
    </row>
    <row r="689" ht="15.75" customHeight="1">
      <c r="A689" s="27"/>
      <c r="B689" s="27"/>
      <c r="C689" s="27"/>
      <c r="D689" s="27"/>
      <c r="E689" s="27"/>
      <c r="F689" s="27"/>
      <c r="G689" s="27"/>
      <c r="J689" s="12"/>
      <c r="K689" s="12"/>
      <c r="L689" s="12"/>
    </row>
    <row r="690" ht="15.75" customHeight="1">
      <c r="A690" s="27"/>
      <c r="B690" s="27"/>
      <c r="C690" s="27"/>
      <c r="D690" s="27"/>
      <c r="E690" s="27"/>
      <c r="F690" s="27"/>
      <c r="G690" s="27"/>
      <c r="J690" s="12"/>
      <c r="K690" s="12"/>
      <c r="L690" s="12"/>
    </row>
    <row r="691" ht="15.75" customHeight="1">
      <c r="A691" s="27"/>
      <c r="B691" s="27"/>
      <c r="C691" s="27"/>
      <c r="D691" s="27"/>
      <c r="E691" s="27"/>
      <c r="F691" s="27"/>
      <c r="G691" s="27"/>
      <c r="J691" s="12"/>
      <c r="K691" s="12"/>
      <c r="L691" s="12"/>
    </row>
    <row r="692" ht="15.75" customHeight="1">
      <c r="A692" s="27"/>
      <c r="B692" s="27"/>
      <c r="C692" s="27"/>
      <c r="D692" s="27"/>
      <c r="E692" s="27"/>
      <c r="F692" s="27"/>
      <c r="G692" s="27"/>
      <c r="J692" s="12"/>
      <c r="K692" s="12"/>
      <c r="L692" s="12"/>
    </row>
    <row r="693" ht="15.75" customHeight="1">
      <c r="A693" s="27"/>
      <c r="B693" s="27"/>
      <c r="C693" s="27"/>
      <c r="D693" s="27"/>
      <c r="E693" s="27"/>
      <c r="F693" s="27"/>
      <c r="G693" s="27"/>
      <c r="J693" s="12"/>
      <c r="K693" s="12"/>
      <c r="L693" s="12"/>
    </row>
    <row r="694" ht="15.75" customHeight="1">
      <c r="A694" s="27"/>
      <c r="B694" s="27"/>
      <c r="C694" s="27"/>
      <c r="D694" s="27"/>
      <c r="E694" s="27"/>
      <c r="F694" s="27"/>
      <c r="G694" s="27"/>
      <c r="J694" s="12"/>
      <c r="K694" s="12"/>
      <c r="L694" s="12"/>
    </row>
    <row r="695" ht="15.75" customHeight="1">
      <c r="A695" s="27"/>
      <c r="B695" s="27"/>
      <c r="C695" s="27"/>
      <c r="D695" s="27"/>
      <c r="E695" s="27"/>
      <c r="F695" s="27"/>
      <c r="G695" s="27"/>
      <c r="J695" s="12"/>
      <c r="K695" s="12"/>
      <c r="L695" s="12"/>
    </row>
    <row r="696" ht="15.75" customHeight="1">
      <c r="A696" s="27"/>
      <c r="B696" s="27"/>
      <c r="C696" s="27"/>
      <c r="D696" s="27"/>
      <c r="E696" s="27"/>
      <c r="F696" s="27"/>
      <c r="G696" s="27"/>
      <c r="J696" s="12"/>
      <c r="K696" s="12"/>
      <c r="L696" s="12"/>
    </row>
    <row r="697" ht="15.75" customHeight="1">
      <c r="A697" s="27"/>
      <c r="B697" s="27"/>
      <c r="C697" s="27"/>
      <c r="D697" s="27"/>
      <c r="E697" s="27"/>
      <c r="F697" s="27"/>
      <c r="G697" s="27"/>
      <c r="J697" s="12"/>
      <c r="K697" s="12"/>
      <c r="L697" s="12"/>
    </row>
    <row r="698" ht="15.75" customHeight="1">
      <c r="A698" s="27"/>
      <c r="B698" s="27"/>
      <c r="C698" s="27"/>
      <c r="D698" s="27"/>
      <c r="E698" s="27"/>
      <c r="F698" s="27"/>
      <c r="G698" s="27"/>
      <c r="J698" s="12"/>
      <c r="K698" s="12"/>
      <c r="L698" s="12"/>
    </row>
    <row r="699" ht="15.75" customHeight="1">
      <c r="A699" s="27"/>
      <c r="B699" s="27"/>
      <c r="C699" s="27"/>
      <c r="D699" s="27"/>
      <c r="E699" s="27"/>
      <c r="F699" s="27"/>
      <c r="G699" s="27"/>
      <c r="J699" s="12"/>
      <c r="K699" s="12"/>
      <c r="L699" s="12"/>
    </row>
    <row r="700" ht="15.75" customHeight="1">
      <c r="A700" s="27"/>
      <c r="B700" s="27"/>
      <c r="C700" s="27"/>
      <c r="D700" s="27"/>
      <c r="E700" s="27"/>
      <c r="F700" s="27"/>
      <c r="G700" s="27"/>
      <c r="J700" s="12"/>
      <c r="K700" s="12"/>
      <c r="L700" s="12"/>
    </row>
    <row r="701" ht="15.75" customHeight="1">
      <c r="A701" s="27"/>
      <c r="B701" s="27"/>
      <c r="C701" s="27"/>
      <c r="D701" s="27"/>
      <c r="E701" s="27"/>
      <c r="F701" s="27"/>
      <c r="G701" s="27"/>
      <c r="J701" s="12"/>
      <c r="K701" s="12"/>
      <c r="L701" s="12"/>
    </row>
    <row r="702" ht="15.75" customHeight="1">
      <c r="A702" s="27"/>
      <c r="B702" s="27"/>
      <c r="C702" s="27"/>
      <c r="D702" s="27"/>
      <c r="E702" s="27"/>
      <c r="F702" s="27"/>
      <c r="G702" s="27"/>
      <c r="J702" s="12"/>
      <c r="K702" s="12"/>
      <c r="L702" s="12"/>
    </row>
    <row r="703" ht="15.75" customHeight="1">
      <c r="A703" s="27"/>
      <c r="B703" s="27"/>
      <c r="C703" s="27"/>
      <c r="D703" s="27"/>
      <c r="E703" s="27"/>
      <c r="F703" s="27"/>
      <c r="G703" s="27"/>
      <c r="J703" s="12"/>
      <c r="K703" s="12"/>
      <c r="L703" s="12"/>
    </row>
    <row r="704" ht="15.75" customHeight="1">
      <c r="A704" s="27"/>
      <c r="B704" s="27"/>
      <c r="C704" s="27"/>
      <c r="D704" s="27"/>
      <c r="E704" s="27"/>
      <c r="F704" s="27"/>
      <c r="G704" s="27"/>
      <c r="J704" s="12"/>
      <c r="K704" s="12"/>
      <c r="L704" s="12"/>
    </row>
    <row r="705" ht="15.75" customHeight="1">
      <c r="A705" s="27"/>
      <c r="B705" s="27"/>
      <c r="C705" s="27"/>
      <c r="D705" s="27"/>
      <c r="E705" s="27"/>
      <c r="F705" s="27"/>
      <c r="G705" s="27"/>
      <c r="J705" s="12"/>
      <c r="K705" s="12"/>
      <c r="L705" s="12"/>
    </row>
    <row r="706" ht="15.75" customHeight="1">
      <c r="A706" s="27"/>
      <c r="B706" s="27"/>
      <c r="C706" s="27"/>
      <c r="D706" s="27"/>
      <c r="E706" s="27"/>
      <c r="F706" s="27"/>
      <c r="G706" s="27"/>
      <c r="J706" s="12"/>
      <c r="K706" s="12"/>
      <c r="L706" s="12"/>
    </row>
    <row r="707" ht="15.75" customHeight="1">
      <c r="A707" s="27"/>
      <c r="B707" s="27"/>
      <c r="C707" s="27"/>
      <c r="D707" s="27"/>
      <c r="E707" s="27"/>
      <c r="F707" s="27"/>
      <c r="G707" s="27"/>
      <c r="J707" s="12"/>
      <c r="K707" s="12"/>
      <c r="L707" s="12"/>
    </row>
    <row r="708" ht="15.75" customHeight="1">
      <c r="A708" s="27"/>
      <c r="B708" s="27"/>
      <c r="C708" s="27"/>
      <c r="D708" s="27"/>
      <c r="E708" s="27"/>
      <c r="F708" s="27"/>
      <c r="G708" s="27"/>
      <c r="J708" s="12"/>
      <c r="K708" s="12"/>
      <c r="L708" s="12"/>
    </row>
    <row r="709" ht="15.75" customHeight="1">
      <c r="A709" s="27"/>
      <c r="B709" s="27"/>
      <c r="C709" s="27"/>
      <c r="D709" s="27"/>
      <c r="E709" s="27"/>
      <c r="F709" s="27"/>
      <c r="G709" s="27"/>
      <c r="J709" s="12"/>
      <c r="K709" s="12"/>
      <c r="L709" s="12"/>
    </row>
    <row r="710" ht="15.75" customHeight="1">
      <c r="A710" s="27"/>
      <c r="B710" s="27"/>
      <c r="C710" s="27"/>
      <c r="D710" s="27"/>
      <c r="E710" s="27"/>
      <c r="F710" s="27"/>
      <c r="G710" s="27"/>
      <c r="J710" s="12"/>
      <c r="K710" s="12"/>
      <c r="L710" s="12"/>
    </row>
    <row r="711" ht="15.75" customHeight="1">
      <c r="A711" s="27"/>
      <c r="B711" s="27"/>
      <c r="C711" s="27"/>
      <c r="D711" s="27"/>
      <c r="E711" s="27"/>
      <c r="F711" s="27"/>
      <c r="G711" s="27"/>
      <c r="J711" s="12"/>
      <c r="K711" s="12"/>
      <c r="L711" s="12"/>
    </row>
    <row r="712" ht="15.75" customHeight="1">
      <c r="A712" s="27"/>
      <c r="B712" s="27"/>
      <c r="C712" s="27"/>
      <c r="D712" s="27"/>
      <c r="E712" s="27"/>
      <c r="F712" s="27"/>
      <c r="G712" s="27"/>
      <c r="J712" s="12"/>
      <c r="K712" s="12"/>
      <c r="L712" s="12"/>
    </row>
    <row r="713" ht="15.75" customHeight="1">
      <c r="A713" s="27"/>
      <c r="B713" s="27"/>
      <c r="C713" s="27"/>
      <c r="D713" s="27"/>
      <c r="E713" s="27"/>
      <c r="F713" s="27"/>
      <c r="G713" s="27"/>
      <c r="J713" s="12"/>
      <c r="K713" s="12"/>
      <c r="L713" s="12"/>
    </row>
    <row r="714" ht="15.75" customHeight="1">
      <c r="A714" s="27"/>
      <c r="B714" s="27"/>
      <c r="C714" s="27"/>
      <c r="D714" s="27"/>
      <c r="E714" s="27"/>
      <c r="F714" s="27"/>
      <c r="G714" s="27"/>
      <c r="J714" s="12"/>
      <c r="K714" s="12"/>
      <c r="L714" s="12"/>
    </row>
    <row r="715" ht="15.75" customHeight="1">
      <c r="A715" s="27"/>
      <c r="B715" s="27"/>
      <c r="C715" s="27"/>
      <c r="D715" s="27"/>
      <c r="E715" s="27"/>
      <c r="F715" s="27"/>
      <c r="G715" s="27"/>
      <c r="J715" s="12"/>
      <c r="K715" s="12"/>
      <c r="L715" s="12"/>
    </row>
    <row r="716" ht="15.75" customHeight="1">
      <c r="A716" s="27"/>
      <c r="B716" s="27"/>
      <c r="C716" s="27"/>
      <c r="D716" s="27"/>
      <c r="E716" s="27"/>
      <c r="F716" s="27"/>
      <c r="G716" s="27"/>
      <c r="J716" s="12"/>
      <c r="K716" s="12"/>
      <c r="L716" s="12"/>
    </row>
    <row r="717" ht="15.75" customHeight="1">
      <c r="A717" s="27"/>
      <c r="B717" s="27"/>
      <c r="C717" s="27"/>
      <c r="D717" s="27"/>
      <c r="E717" s="27"/>
      <c r="F717" s="27"/>
      <c r="G717" s="27"/>
      <c r="J717" s="12"/>
      <c r="K717" s="12"/>
      <c r="L717" s="12"/>
    </row>
    <row r="718" ht="15.75" customHeight="1">
      <c r="A718" s="27"/>
      <c r="B718" s="27"/>
      <c r="C718" s="27"/>
      <c r="D718" s="27"/>
      <c r="E718" s="27"/>
      <c r="F718" s="27"/>
      <c r="G718" s="27"/>
      <c r="J718" s="12"/>
      <c r="K718" s="12"/>
      <c r="L718" s="12"/>
    </row>
    <row r="719" ht="15.75" customHeight="1">
      <c r="A719" s="27"/>
      <c r="B719" s="27"/>
      <c r="C719" s="27"/>
      <c r="D719" s="27"/>
      <c r="E719" s="27"/>
      <c r="F719" s="27"/>
      <c r="G719" s="27"/>
      <c r="J719" s="12"/>
      <c r="K719" s="12"/>
      <c r="L719" s="12"/>
    </row>
    <row r="720" ht="15.75" customHeight="1">
      <c r="A720" s="27"/>
      <c r="B720" s="27"/>
      <c r="C720" s="27"/>
      <c r="D720" s="27"/>
      <c r="E720" s="27"/>
      <c r="F720" s="27"/>
      <c r="G720" s="27"/>
      <c r="J720" s="12"/>
      <c r="K720" s="12"/>
      <c r="L720" s="12"/>
    </row>
    <row r="721" ht="15.75" customHeight="1">
      <c r="A721" s="27"/>
      <c r="B721" s="27"/>
      <c r="C721" s="27"/>
      <c r="D721" s="27"/>
      <c r="E721" s="27"/>
      <c r="F721" s="27"/>
      <c r="G721" s="27"/>
      <c r="J721" s="12"/>
      <c r="K721" s="12"/>
      <c r="L721" s="12"/>
    </row>
    <row r="722" ht="15.75" customHeight="1">
      <c r="A722" s="27"/>
      <c r="B722" s="27"/>
      <c r="C722" s="27"/>
      <c r="D722" s="27"/>
      <c r="E722" s="27"/>
      <c r="F722" s="27"/>
      <c r="G722" s="27"/>
      <c r="J722" s="12"/>
      <c r="K722" s="12"/>
      <c r="L722" s="12"/>
    </row>
    <row r="723" ht="15.75" customHeight="1">
      <c r="A723" s="27"/>
      <c r="B723" s="27"/>
      <c r="C723" s="27"/>
      <c r="D723" s="27"/>
      <c r="E723" s="27"/>
      <c r="F723" s="27"/>
      <c r="G723" s="27"/>
      <c r="J723" s="12"/>
      <c r="K723" s="12"/>
      <c r="L723" s="12"/>
    </row>
    <row r="724" ht="15.75" customHeight="1">
      <c r="A724" s="27"/>
      <c r="B724" s="27"/>
      <c r="C724" s="27"/>
      <c r="D724" s="27"/>
      <c r="E724" s="27"/>
      <c r="F724" s="27"/>
      <c r="G724" s="27"/>
      <c r="J724" s="12"/>
      <c r="K724" s="12"/>
      <c r="L724" s="12"/>
    </row>
    <row r="725" ht="15.75" customHeight="1">
      <c r="A725" s="27"/>
      <c r="B725" s="27"/>
      <c r="C725" s="27"/>
      <c r="D725" s="27"/>
      <c r="E725" s="27"/>
      <c r="F725" s="27"/>
      <c r="G725" s="27"/>
      <c r="J725" s="12"/>
      <c r="K725" s="12"/>
      <c r="L725" s="12"/>
    </row>
    <row r="726" ht="15.75" customHeight="1">
      <c r="A726" s="27"/>
      <c r="B726" s="27"/>
      <c r="C726" s="27"/>
      <c r="D726" s="27"/>
      <c r="E726" s="27"/>
      <c r="F726" s="27"/>
      <c r="G726" s="27"/>
      <c r="J726" s="12"/>
      <c r="K726" s="12"/>
      <c r="L726" s="12"/>
    </row>
    <row r="727" ht="15.75" customHeight="1">
      <c r="A727" s="27"/>
      <c r="B727" s="27"/>
      <c r="C727" s="27"/>
      <c r="D727" s="27"/>
      <c r="E727" s="27"/>
      <c r="F727" s="27"/>
      <c r="G727" s="27"/>
      <c r="J727" s="12"/>
      <c r="K727" s="12"/>
      <c r="L727" s="12"/>
    </row>
    <row r="728" ht="15.75" customHeight="1">
      <c r="A728" s="27"/>
      <c r="B728" s="27"/>
      <c r="C728" s="27"/>
      <c r="D728" s="27"/>
      <c r="E728" s="27"/>
      <c r="F728" s="27"/>
      <c r="G728" s="27"/>
      <c r="J728" s="12"/>
      <c r="K728" s="12"/>
      <c r="L728" s="12"/>
    </row>
    <row r="729" ht="15.75" customHeight="1">
      <c r="A729" s="27"/>
      <c r="B729" s="27"/>
      <c r="C729" s="27"/>
      <c r="D729" s="27"/>
      <c r="E729" s="27"/>
      <c r="F729" s="27"/>
      <c r="G729" s="27"/>
      <c r="J729" s="12"/>
      <c r="K729" s="12"/>
      <c r="L729" s="12"/>
    </row>
    <row r="730" ht="15.75" customHeight="1">
      <c r="A730" s="27"/>
      <c r="B730" s="27"/>
      <c r="C730" s="27"/>
      <c r="D730" s="27"/>
      <c r="E730" s="27"/>
      <c r="F730" s="27"/>
      <c r="G730" s="27"/>
      <c r="J730" s="12"/>
      <c r="K730" s="12"/>
      <c r="L730" s="12"/>
    </row>
    <row r="731" ht="15.75" customHeight="1">
      <c r="A731" s="27"/>
      <c r="B731" s="27"/>
      <c r="C731" s="27"/>
      <c r="D731" s="27"/>
      <c r="E731" s="27"/>
      <c r="F731" s="27"/>
      <c r="G731" s="27"/>
      <c r="J731" s="12"/>
      <c r="K731" s="12"/>
      <c r="L731" s="12"/>
    </row>
    <row r="732" ht="15.75" customHeight="1">
      <c r="A732" s="27"/>
      <c r="B732" s="27"/>
      <c r="C732" s="27"/>
      <c r="D732" s="27"/>
      <c r="E732" s="27"/>
      <c r="F732" s="27"/>
      <c r="G732" s="27"/>
      <c r="J732" s="12"/>
      <c r="K732" s="12"/>
      <c r="L732" s="12"/>
    </row>
    <row r="733" ht="15.75" customHeight="1">
      <c r="A733" s="27"/>
      <c r="B733" s="27"/>
      <c r="C733" s="27"/>
      <c r="D733" s="27"/>
      <c r="E733" s="27"/>
      <c r="F733" s="27"/>
      <c r="G733" s="27"/>
      <c r="J733" s="12"/>
      <c r="K733" s="12"/>
      <c r="L733" s="12"/>
    </row>
    <row r="734" ht="15.75" customHeight="1">
      <c r="A734" s="27"/>
      <c r="B734" s="27"/>
      <c r="C734" s="27"/>
      <c r="D734" s="27"/>
      <c r="E734" s="27"/>
      <c r="F734" s="27"/>
      <c r="G734" s="27"/>
      <c r="J734" s="12"/>
      <c r="K734" s="12"/>
      <c r="L734" s="12"/>
    </row>
    <row r="735" ht="15.75" customHeight="1">
      <c r="A735" s="27"/>
      <c r="B735" s="27"/>
      <c r="C735" s="27"/>
      <c r="D735" s="27"/>
      <c r="E735" s="27"/>
      <c r="F735" s="27"/>
      <c r="G735" s="27"/>
      <c r="J735" s="12"/>
      <c r="K735" s="12"/>
      <c r="L735" s="12"/>
    </row>
    <row r="736" ht="15.75" customHeight="1">
      <c r="A736" s="27"/>
      <c r="B736" s="27"/>
      <c r="C736" s="27"/>
      <c r="D736" s="27"/>
      <c r="E736" s="27"/>
      <c r="F736" s="27"/>
      <c r="G736" s="27"/>
      <c r="J736" s="12"/>
      <c r="K736" s="12"/>
      <c r="L736" s="12"/>
    </row>
    <row r="737" ht="15.75" customHeight="1">
      <c r="A737" s="27"/>
      <c r="B737" s="27"/>
      <c r="C737" s="27"/>
      <c r="D737" s="27"/>
      <c r="E737" s="27"/>
      <c r="F737" s="27"/>
      <c r="G737" s="27"/>
      <c r="J737" s="12"/>
      <c r="K737" s="12"/>
      <c r="L737" s="12"/>
    </row>
    <row r="738" ht="15.75" customHeight="1">
      <c r="A738" s="27"/>
      <c r="B738" s="27"/>
      <c r="C738" s="27"/>
      <c r="D738" s="27"/>
      <c r="E738" s="27"/>
      <c r="F738" s="27"/>
      <c r="G738" s="27"/>
      <c r="J738" s="12"/>
      <c r="K738" s="12"/>
      <c r="L738" s="12"/>
    </row>
    <row r="739" ht="15.75" customHeight="1">
      <c r="A739" s="27"/>
      <c r="B739" s="27"/>
      <c r="C739" s="27"/>
      <c r="D739" s="27"/>
      <c r="E739" s="27"/>
      <c r="F739" s="27"/>
      <c r="G739" s="27"/>
      <c r="J739" s="12"/>
      <c r="K739" s="12"/>
      <c r="L739" s="12"/>
    </row>
    <row r="740" ht="15.75" customHeight="1">
      <c r="A740" s="27"/>
      <c r="B740" s="27"/>
      <c r="C740" s="27"/>
      <c r="D740" s="27"/>
      <c r="E740" s="27"/>
      <c r="F740" s="27"/>
      <c r="G740" s="27"/>
      <c r="J740" s="12"/>
      <c r="K740" s="12"/>
      <c r="L740" s="12"/>
    </row>
    <row r="741" ht="15.75" customHeight="1">
      <c r="A741" s="27"/>
      <c r="B741" s="27"/>
      <c r="C741" s="27"/>
      <c r="D741" s="27"/>
      <c r="E741" s="27"/>
      <c r="F741" s="27"/>
      <c r="G741" s="27"/>
      <c r="J741" s="12"/>
      <c r="K741" s="12"/>
      <c r="L741" s="12"/>
    </row>
    <row r="742" ht="15.75" customHeight="1">
      <c r="A742" s="27"/>
      <c r="B742" s="27"/>
      <c r="C742" s="27"/>
      <c r="D742" s="27"/>
      <c r="E742" s="27"/>
      <c r="F742" s="27"/>
      <c r="G742" s="27"/>
      <c r="J742" s="12"/>
      <c r="K742" s="12"/>
      <c r="L742" s="12"/>
    </row>
    <row r="743" ht="15.75" customHeight="1">
      <c r="A743" s="27"/>
      <c r="B743" s="27"/>
      <c r="C743" s="27"/>
      <c r="D743" s="27"/>
      <c r="E743" s="27"/>
      <c r="F743" s="27"/>
      <c r="G743" s="27"/>
      <c r="J743" s="12"/>
      <c r="K743" s="12"/>
      <c r="L743" s="12"/>
    </row>
    <row r="744" ht="15.75" customHeight="1">
      <c r="A744" s="27"/>
      <c r="B744" s="27"/>
      <c r="C744" s="27"/>
      <c r="D744" s="27"/>
      <c r="E744" s="27"/>
      <c r="F744" s="27"/>
      <c r="G744" s="27"/>
      <c r="J744" s="12"/>
      <c r="K744" s="12"/>
      <c r="L744" s="12"/>
    </row>
    <row r="745" ht="15.75" customHeight="1">
      <c r="A745" s="27"/>
      <c r="B745" s="27"/>
      <c r="C745" s="27"/>
      <c r="D745" s="27"/>
      <c r="E745" s="27"/>
      <c r="F745" s="27"/>
      <c r="G745" s="27"/>
      <c r="J745" s="12"/>
      <c r="K745" s="12"/>
      <c r="L745" s="12"/>
    </row>
    <row r="746" ht="15.75" customHeight="1">
      <c r="A746" s="27"/>
      <c r="B746" s="27"/>
      <c r="C746" s="27"/>
      <c r="D746" s="27"/>
      <c r="E746" s="27"/>
      <c r="F746" s="27"/>
      <c r="G746" s="27"/>
      <c r="J746" s="12"/>
      <c r="K746" s="12"/>
      <c r="L746" s="12"/>
    </row>
    <row r="747" ht="15.75" customHeight="1">
      <c r="A747" s="27"/>
      <c r="B747" s="27"/>
      <c r="C747" s="27"/>
      <c r="D747" s="27"/>
      <c r="E747" s="27"/>
      <c r="F747" s="27"/>
      <c r="G747" s="27"/>
      <c r="J747" s="12"/>
      <c r="K747" s="12"/>
      <c r="L747" s="12"/>
    </row>
    <row r="748" ht="15.75" customHeight="1">
      <c r="A748" s="27"/>
      <c r="B748" s="27"/>
      <c r="C748" s="27"/>
      <c r="D748" s="27"/>
      <c r="E748" s="27"/>
      <c r="F748" s="27"/>
      <c r="G748" s="27"/>
      <c r="J748" s="12"/>
      <c r="K748" s="12"/>
      <c r="L748" s="12"/>
    </row>
    <row r="749" ht="15.75" customHeight="1">
      <c r="A749" s="27"/>
      <c r="B749" s="27"/>
      <c r="C749" s="27"/>
      <c r="D749" s="27"/>
      <c r="E749" s="27"/>
      <c r="F749" s="27"/>
      <c r="G749" s="27"/>
      <c r="J749" s="12"/>
      <c r="K749" s="12"/>
      <c r="L749" s="12"/>
    </row>
    <row r="750" ht="15.75" customHeight="1">
      <c r="A750" s="27"/>
      <c r="B750" s="27"/>
      <c r="C750" s="27"/>
      <c r="D750" s="27"/>
      <c r="E750" s="27"/>
      <c r="F750" s="27"/>
      <c r="G750" s="27"/>
      <c r="J750" s="12"/>
      <c r="K750" s="12"/>
      <c r="L750" s="12"/>
    </row>
    <row r="751" ht="15.75" customHeight="1">
      <c r="A751" s="27"/>
      <c r="B751" s="27"/>
      <c r="C751" s="27"/>
      <c r="D751" s="27"/>
      <c r="E751" s="27"/>
      <c r="F751" s="27"/>
      <c r="G751" s="27"/>
      <c r="J751" s="12"/>
      <c r="K751" s="12"/>
      <c r="L751" s="12"/>
    </row>
    <row r="752" ht="15.75" customHeight="1">
      <c r="A752" s="27"/>
      <c r="B752" s="27"/>
      <c r="C752" s="27"/>
      <c r="D752" s="27"/>
      <c r="E752" s="27"/>
      <c r="F752" s="27"/>
      <c r="G752" s="27"/>
      <c r="J752" s="12"/>
      <c r="K752" s="12"/>
      <c r="L752" s="12"/>
    </row>
    <row r="753" ht="15.75" customHeight="1">
      <c r="A753" s="27"/>
      <c r="B753" s="27"/>
      <c r="C753" s="27"/>
      <c r="D753" s="27"/>
      <c r="E753" s="27"/>
      <c r="F753" s="27"/>
      <c r="G753" s="27"/>
      <c r="J753" s="12"/>
      <c r="K753" s="12"/>
      <c r="L753" s="12"/>
    </row>
    <row r="754" ht="15.75" customHeight="1">
      <c r="A754" s="27"/>
      <c r="B754" s="27"/>
      <c r="C754" s="27"/>
      <c r="D754" s="27"/>
      <c r="E754" s="27"/>
      <c r="F754" s="27"/>
      <c r="G754" s="27"/>
      <c r="J754" s="12"/>
      <c r="K754" s="12"/>
      <c r="L754" s="12"/>
    </row>
    <row r="755" ht="15.75" customHeight="1">
      <c r="A755" s="27"/>
      <c r="B755" s="27"/>
      <c r="C755" s="27"/>
      <c r="D755" s="27"/>
      <c r="E755" s="27"/>
      <c r="F755" s="27"/>
      <c r="G755" s="27"/>
      <c r="J755" s="12"/>
      <c r="K755" s="12"/>
      <c r="L755" s="12"/>
    </row>
    <row r="756" ht="15.75" customHeight="1">
      <c r="A756" s="27"/>
      <c r="B756" s="27"/>
      <c r="C756" s="27"/>
      <c r="D756" s="27"/>
      <c r="E756" s="27"/>
      <c r="F756" s="27"/>
      <c r="G756" s="27"/>
      <c r="J756" s="12"/>
      <c r="K756" s="12"/>
      <c r="L756" s="12"/>
    </row>
    <row r="757" ht="15.75" customHeight="1">
      <c r="A757" s="27"/>
      <c r="B757" s="27"/>
      <c r="C757" s="27"/>
      <c r="D757" s="27"/>
      <c r="E757" s="27"/>
      <c r="F757" s="27"/>
      <c r="G757" s="27"/>
      <c r="J757" s="12"/>
      <c r="K757" s="12"/>
      <c r="L757" s="12"/>
    </row>
    <row r="758" ht="15.75" customHeight="1">
      <c r="A758" s="27"/>
      <c r="B758" s="27"/>
      <c r="C758" s="27"/>
      <c r="D758" s="27"/>
      <c r="E758" s="27"/>
      <c r="F758" s="27"/>
      <c r="G758" s="27"/>
      <c r="J758" s="12"/>
      <c r="K758" s="12"/>
      <c r="L758" s="12"/>
    </row>
    <row r="759" ht="15.75" customHeight="1">
      <c r="A759" s="27"/>
      <c r="B759" s="27"/>
      <c r="C759" s="27"/>
      <c r="D759" s="27"/>
      <c r="E759" s="27"/>
      <c r="F759" s="27"/>
      <c r="G759" s="27"/>
      <c r="J759" s="12"/>
      <c r="K759" s="12"/>
      <c r="L759" s="12"/>
    </row>
    <row r="760" ht="15.75" customHeight="1">
      <c r="A760" s="27"/>
      <c r="B760" s="27"/>
      <c r="C760" s="27"/>
      <c r="D760" s="27"/>
      <c r="E760" s="27"/>
      <c r="F760" s="27"/>
      <c r="G760" s="27"/>
      <c r="J760" s="12"/>
      <c r="K760" s="12"/>
      <c r="L760" s="12"/>
    </row>
    <row r="761" ht="15.75" customHeight="1">
      <c r="A761" s="27"/>
      <c r="B761" s="27"/>
      <c r="C761" s="27"/>
      <c r="D761" s="27"/>
      <c r="E761" s="27"/>
      <c r="F761" s="27"/>
      <c r="G761" s="27"/>
      <c r="J761" s="12"/>
      <c r="K761" s="12"/>
      <c r="L761" s="12"/>
    </row>
    <row r="762" ht="15.75" customHeight="1">
      <c r="A762" s="27"/>
      <c r="B762" s="27"/>
      <c r="C762" s="27"/>
      <c r="D762" s="27"/>
      <c r="E762" s="27"/>
      <c r="F762" s="27"/>
      <c r="G762" s="27"/>
      <c r="J762" s="12"/>
      <c r="K762" s="12"/>
      <c r="L762" s="12"/>
    </row>
    <row r="763" ht="15.75" customHeight="1">
      <c r="A763" s="27"/>
      <c r="B763" s="27"/>
      <c r="C763" s="27"/>
      <c r="D763" s="27"/>
      <c r="E763" s="27"/>
      <c r="F763" s="27"/>
      <c r="G763" s="27"/>
      <c r="J763" s="12"/>
      <c r="K763" s="12"/>
      <c r="L763" s="12"/>
    </row>
    <row r="764" ht="15.75" customHeight="1">
      <c r="A764" s="27"/>
      <c r="B764" s="27"/>
      <c r="C764" s="27"/>
      <c r="D764" s="27"/>
      <c r="E764" s="27"/>
      <c r="F764" s="27"/>
      <c r="G764" s="27"/>
      <c r="J764" s="12"/>
      <c r="K764" s="12"/>
      <c r="L764" s="12"/>
    </row>
    <row r="765" ht="15.75" customHeight="1">
      <c r="A765" s="27"/>
      <c r="B765" s="27"/>
      <c r="C765" s="27"/>
      <c r="D765" s="27"/>
      <c r="E765" s="27"/>
      <c r="F765" s="27"/>
      <c r="G765" s="27"/>
      <c r="J765" s="12"/>
      <c r="K765" s="12"/>
      <c r="L765" s="12"/>
    </row>
  </sheetData>
  <autoFilter ref="$A$1:$N$170">
    <filterColumn colId="7">
      <filters>
        <filter val="77"/>
        <filter val="79"/>
        <filter val="71"/>
        <filter val="93"/>
        <filter val="83"/>
        <filter val="63"/>
        <filter val="43"/>
        <filter val="76"/>
      </filters>
    </filterColumn>
  </autoFilter>
  <hyperlinks>
    <hyperlink r:id="rId1" ref="D2"/>
    <hyperlink r:id="rId2" ref="E2"/>
    <hyperlink r:id="rId3" ref="D3"/>
    <hyperlink r:id="rId4" ref="E3"/>
    <hyperlink r:id="rId5" ref="D4"/>
    <hyperlink r:id="rId6" ref="E4"/>
    <hyperlink r:id="rId7" ref="D5"/>
    <hyperlink r:id="rId8" ref="E5"/>
    <hyperlink r:id="rId9" ref="D6"/>
    <hyperlink r:id="rId10" ref="E6"/>
    <hyperlink r:id="rId11" ref="D7"/>
    <hyperlink r:id="rId12" ref="E7"/>
    <hyperlink r:id="rId13" ref="D8"/>
    <hyperlink r:id="rId14" ref="E8"/>
    <hyperlink r:id="rId15" ref="D9"/>
    <hyperlink r:id="rId16" ref="D10"/>
    <hyperlink r:id="rId17" ref="E10"/>
    <hyperlink r:id="rId18" ref="D11"/>
    <hyperlink r:id="rId19" ref="D12"/>
    <hyperlink r:id="rId20" ref="E12"/>
    <hyperlink r:id="rId21" ref="D13"/>
    <hyperlink r:id="rId22" ref="D14"/>
    <hyperlink r:id="rId23" ref="E14"/>
    <hyperlink r:id="rId24" ref="D15"/>
    <hyperlink r:id="rId25" ref="D16"/>
    <hyperlink r:id="rId26" ref="E16"/>
    <hyperlink r:id="rId27" ref="D17"/>
    <hyperlink r:id="rId28" ref="E17"/>
    <hyperlink r:id="rId29" ref="D18"/>
    <hyperlink r:id="rId30" ref="E18"/>
    <hyperlink r:id="rId31" ref="D19"/>
    <hyperlink r:id="rId32" ref="E19"/>
    <hyperlink r:id="rId33" ref="D20"/>
    <hyperlink r:id="rId34" ref="E20"/>
    <hyperlink r:id="rId35" ref="D21"/>
    <hyperlink r:id="rId36" ref="E21"/>
    <hyperlink r:id="rId37" ref="D22"/>
    <hyperlink r:id="rId38" ref="E22"/>
    <hyperlink r:id="rId39" ref="D23"/>
    <hyperlink r:id="rId40" ref="E23"/>
    <hyperlink r:id="rId41" ref="D24"/>
    <hyperlink r:id="rId42" ref="E24"/>
    <hyperlink r:id="rId43" ref="D25"/>
    <hyperlink r:id="rId44" ref="E25"/>
    <hyperlink r:id="rId45" ref="D26"/>
    <hyperlink r:id="rId46" ref="E26"/>
    <hyperlink r:id="rId47" ref="D27"/>
    <hyperlink r:id="rId48" ref="E27"/>
    <hyperlink r:id="rId49" ref="D28"/>
    <hyperlink r:id="rId50" ref="E28"/>
    <hyperlink r:id="rId51" ref="D29"/>
    <hyperlink r:id="rId52" ref="E29"/>
    <hyperlink r:id="rId53" ref="D30"/>
    <hyperlink r:id="rId54" ref="E30"/>
    <hyperlink r:id="rId55" ref="D31"/>
    <hyperlink r:id="rId56" ref="E31"/>
    <hyperlink r:id="rId57" ref="D32"/>
    <hyperlink r:id="rId58" ref="E32"/>
    <hyperlink r:id="rId59" ref="D33"/>
    <hyperlink r:id="rId60" ref="E33"/>
    <hyperlink r:id="rId61" ref="D34"/>
    <hyperlink r:id="rId62" ref="E34"/>
    <hyperlink r:id="rId63" ref="D35"/>
    <hyperlink r:id="rId64" ref="E35"/>
    <hyperlink r:id="rId65" ref="D36"/>
    <hyperlink r:id="rId66" ref="E36"/>
    <hyperlink r:id="rId67" ref="D37"/>
    <hyperlink r:id="rId68" ref="E37"/>
    <hyperlink r:id="rId69" ref="D38"/>
    <hyperlink r:id="rId70" ref="E38"/>
    <hyperlink r:id="rId71" ref="E41"/>
    <hyperlink r:id="rId72" ref="E42"/>
    <hyperlink r:id="rId73" ref="D44"/>
    <hyperlink r:id="rId74" ref="D45"/>
    <hyperlink r:id="rId75" ref="D46"/>
    <hyperlink r:id="rId76" ref="D47"/>
    <hyperlink r:id="rId77" ref="D48"/>
    <hyperlink r:id="rId78" ref="D49"/>
    <hyperlink r:id="rId79" ref="E49"/>
    <hyperlink r:id="rId80" ref="D50"/>
    <hyperlink r:id="rId81" ref="E50"/>
    <hyperlink r:id="rId82" ref="D51"/>
    <hyperlink r:id="rId83" ref="E51"/>
    <hyperlink r:id="rId84" ref="D52"/>
    <hyperlink r:id="rId85" ref="E52"/>
    <hyperlink r:id="rId86" ref="D53"/>
    <hyperlink r:id="rId87" ref="D54"/>
    <hyperlink r:id="rId88" ref="E54"/>
    <hyperlink r:id="rId89" ref="D55"/>
    <hyperlink r:id="rId90" ref="E55"/>
    <hyperlink r:id="rId91" ref="D56"/>
    <hyperlink r:id="rId92" ref="E56"/>
    <hyperlink r:id="rId93" ref="D57"/>
    <hyperlink r:id="rId94" ref="E57"/>
    <hyperlink r:id="rId95" ref="D58"/>
    <hyperlink r:id="rId96" ref="E58"/>
    <hyperlink r:id="rId97" ref="D59"/>
    <hyperlink r:id="rId98" ref="E59"/>
    <hyperlink r:id="rId99" ref="D60"/>
    <hyperlink r:id="rId100" ref="E60"/>
    <hyperlink r:id="rId101" ref="D61"/>
    <hyperlink r:id="rId102" ref="E61"/>
    <hyperlink r:id="rId103" ref="D62"/>
    <hyperlink r:id="rId104" ref="E62"/>
    <hyperlink r:id="rId105" ref="D63"/>
    <hyperlink r:id="rId106" ref="E63"/>
    <hyperlink r:id="rId107" ref="D64"/>
    <hyperlink r:id="rId108" ref="E64"/>
    <hyperlink r:id="rId109" ref="D65"/>
    <hyperlink r:id="rId110" ref="E65"/>
    <hyperlink r:id="rId111" ref="D66"/>
    <hyperlink r:id="rId112" ref="E66"/>
    <hyperlink r:id="rId113" ref="D67"/>
    <hyperlink r:id="rId114" ref="E67"/>
    <hyperlink r:id="rId115" ref="D68"/>
    <hyperlink r:id="rId116" ref="E68"/>
    <hyperlink r:id="rId117" ref="D69"/>
    <hyperlink r:id="rId118" ref="E69"/>
    <hyperlink r:id="rId119" ref="D70"/>
    <hyperlink r:id="rId120" ref="E70"/>
    <hyperlink r:id="rId121" ref="D71"/>
    <hyperlink r:id="rId122" ref="E71"/>
    <hyperlink r:id="rId123" ref="D72"/>
    <hyperlink r:id="rId124" ref="E72"/>
    <hyperlink r:id="rId125" ref="D73"/>
    <hyperlink r:id="rId126" ref="E73"/>
    <hyperlink r:id="rId127" ref="D74"/>
    <hyperlink r:id="rId128" ref="E74"/>
    <hyperlink r:id="rId129" ref="D75"/>
    <hyperlink r:id="rId130" ref="E75"/>
    <hyperlink r:id="rId131" ref="D76"/>
    <hyperlink r:id="rId132" ref="E76"/>
    <hyperlink r:id="rId133" ref="D77"/>
    <hyperlink r:id="rId134" ref="E77"/>
    <hyperlink r:id="rId135" ref="D78"/>
    <hyperlink r:id="rId136" ref="E78"/>
    <hyperlink r:id="rId137" ref="D79"/>
    <hyperlink r:id="rId138" ref="E79"/>
    <hyperlink r:id="rId139" ref="D80"/>
    <hyperlink r:id="rId140" ref="E80"/>
    <hyperlink r:id="rId141" ref="D81"/>
    <hyperlink r:id="rId142" ref="E81"/>
    <hyperlink r:id="rId143" ref="D82"/>
    <hyperlink r:id="rId144" ref="E82"/>
    <hyperlink r:id="rId145" ref="D83"/>
    <hyperlink r:id="rId146" ref="E83"/>
    <hyperlink r:id="rId147" ref="D84"/>
    <hyperlink r:id="rId148" ref="E84"/>
    <hyperlink r:id="rId149" ref="D85"/>
    <hyperlink r:id="rId150" ref="E85"/>
    <hyperlink r:id="rId151" ref="D86"/>
    <hyperlink r:id="rId152" ref="E86"/>
    <hyperlink r:id="rId153" ref="D87"/>
    <hyperlink r:id="rId154" ref="E87"/>
    <hyperlink r:id="rId155" ref="D88"/>
    <hyperlink r:id="rId156" ref="E88"/>
    <hyperlink r:id="rId157" ref="D89"/>
    <hyperlink r:id="rId158" ref="E89"/>
    <hyperlink r:id="rId159" ref="D90"/>
    <hyperlink r:id="rId160" ref="E90"/>
    <hyperlink r:id="rId161" ref="D91"/>
    <hyperlink r:id="rId162" ref="E91"/>
    <hyperlink r:id="rId163" ref="D92"/>
    <hyperlink r:id="rId164" ref="E92"/>
    <hyperlink r:id="rId165" ref="D93"/>
    <hyperlink r:id="rId166" ref="E93"/>
    <hyperlink r:id="rId167" ref="D94"/>
    <hyperlink r:id="rId168" ref="D95"/>
    <hyperlink r:id="rId169" ref="D96"/>
    <hyperlink r:id="rId170" ref="E96"/>
    <hyperlink r:id="rId171" ref="D97"/>
    <hyperlink r:id="rId172" ref="E97"/>
    <hyperlink r:id="rId173" ref="D98"/>
    <hyperlink r:id="rId174" ref="E98"/>
    <hyperlink r:id="rId175" ref="D99"/>
    <hyperlink r:id="rId176" ref="E99"/>
    <hyperlink r:id="rId177" ref="D100"/>
    <hyperlink r:id="rId178" ref="E100"/>
    <hyperlink r:id="rId179" ref="D101"/>
    <hyperlink r:id="rId180" ref="E101"/>
    <hyperlink r:id="rId181" ref="D102"/>
    <hyperlink r:id="rId182" ref="E102"/>
    <hyperlink r:id="rId183" ref="D103"/>
    <hyperlink r:id="rId184" ref="E103"/>
    <hyperlink r:id="rId185" ref="D104"/>
    <hyperlink r:id="rId186" ref="E104"/>
    <hyperlink r:id="rId187" ref="D105"/>
    <hyperlink r:id="rId188" ref="E105"/>
    <hyperlink r:id="rId189" ref="D106"/>
    <hyperlink r:id="rId190" ref="D107"/>
    <hyperlink r:id="rId191" ref="E107"/>
    <hyperlink r:id="rId192" ref="D108"/>
    <hyperlink r:id="rId193" ref="D109"/>
    <hyperlink r:id="rId194" ref="E109"/>
    <hyperlink r:id="rId195" ref="D110"/>
    <hyperlink r:id="rId196" ref="E110"/>
    <hyperlink r:id="rId197" ref="D111"/>
    <hyperlink r:id="rId198" ref="E111"/>
    <hyperlink r:id="rId199" ref="D112"/>
    <hyperlink r:id="rId200" ref="E112"/>
    <hyperlink r:id="rId201" ref="D113"/>
    <hyperlink r:id="rId202" ref="E113"/>
    <hyperlink r:id="rId203" ref="D114"/>
    <hyperlink r:id="rId204" ref="E114"/>
    <hyperlink r:id="rId205" ref="D115"/>
    <hyperlink r:id="rId206" ref="E115"/>
    <hyperlink r:id="rId207" ref="D116"/>
    <hyperlink r:id="rId208" ref="E116"/>
    <hyperlink r:id="rId209" ref="D117"/>
    <hyperlink r:id="rId210" ref="E117"/>
    <hyperlink r:id="rId211" ref="D118"/>
    <hyperlink r:id="rId212" ref="E118"/>
    <hyperlink r:id="rId213" ref="D119"/>
    <hyperlink r:id="rId214" ref="E119"/>
    <hyperlink r:id="rId215" ref="D120"/>
    <hyperlink r:id="rId216" ref="E120"/>
    <hyperlink r:id="rId217" ref="D121"/>
    <hyperlink r:id="rId218" ref="E121"/>
    <hyperlink r:id="rId219" ref="D122"/>
    <hyperlink r:id="rId220" ref="E122"/>
    <hyperlink r:id="rId221" ref="D123"/>
    <hyperlink r:id="rId222" ref="E123"/>
    <hyperlink r:id="rId223" ref="D124"/>
    <hyperlink r:id="rId224" ref="E124"/>
    <hyperlink r:id="rId225" ref="D125"/>
    <hyperlink r:id="rId226" ref="E125"/>
    <hyperlink r:id="rId227" ref="D126"/>
    <hyperlink r:id="rId228" ref="E126"/>
    <hyperlink r:id="rId229" ref="D127"/>
    <hyperlink r:id="rId230" ref="E127"/>
    <hyperlink r:id="rId231" ref="D128"/>
    <hyperlink r:id="rId232" ref="E128"/>
    <hyperlink r:id="rId233" ref="D129"/>
    <hyperlink r:id="rId234" ref="E129"/>
    <hyperlink r:id="rId235" ref="D130"/>
    <hyperlink r:id="rId236" ref="E130"/>
    <hyperlink r:id="rId237" ref="D131"/>
    <hyperlink r:id="rId238" ref="E131"/>
    <hyperlink r:id="rId239" ref="D132"/>
    <hyperlink r:id="rId240" ref="D133"/>
    <hyperlink r:id="rId241" ref="E133"/>
    <hyperlink r:id="rId242" ref="D134"/>
    <hyperlink r:id="rId243" ref="E134"/>
    <hyperlink r:id="rId244" ref="D135"/>
    <hyperlink r:id="rId245" ref="E135"/>
    <hyperlink r:id="rId246" ref="D136"/>
    <hyperlink r:id="rId247" ref="D137"/>
    <hyperlink r:id="rId248" ref="E137"/>
    <hyperlink r:id="rId249" ref="D138"/>
    <hyperlink r:id="rId250" ref="D139"/>
    <hyperlink r:id="rId251" ref="D140"/>
    <hyperlink r:id="rId252" ref="D141"/>
    <hyperlink r:id="rId253" ref="D142"/>
    <hyperlink r:id="rId254" ref="D143"/>
    <hyperlink r:id="rId255" ref="E143"/>
    <hyperlink r:id="rId256" ref="D144"/>
    <hyperlink r:id="rId257" ref="D145"/>
    <hyperlink r:id="rId258" ref="D146"/>
    <hyperlink r:id="rId259" ref="E146"/>
    <hyperlink r:id="rId260" ref="D147"/>
    <hyperlink r:id="rId261" ref="D148"/>
    <hyperlink r:id="rId262" ref="D149"/>
    <hyperlink r:id="rId263" ref="D150"/>
    <hyperlink r:id="rId264" ref="E150"/>
    <hyperlink r:id="rId265" ref="D151"/>
    <hyperlink r:id="rId266" ref="D152"/>
    <hyperlink r:id="rId267" ref="D153"/>
    <hyperlink r:id="rId268" ref="D154"/>
    <hyperlink r:id="rId269" ref="D155"/>
    <hyperlink r:id="rId270" ref="D156"/>
  </hyperlinks>
  <drawing r:id="rId27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2" t="str">
        <f>IFERROR(__xludf.DUMMYFUNCTION("QUERY(Siron!A1:I1000,""select A, B, C, F ORDER BY B Asc "", 1)"),"Id")</f>
        <v>Id</v>
      </c>
      <c r="B1" s="22" t="str">
        <f>IFERROR(__xludf.DUMMYFUNCTION("""COMPUTED_VALUE"""),"Cím")</f>
        <v>Cím</v>
      </c>
      <c r="C1" s="22" t="str">
        <f>IFERROR(__xludf.DUMMYFUNCTION("""COMPUTED_VALUE"""),"Cím suffix")</f>
        <v>Cím suffix</v>
      </c>
      <c r="D1" s="22" t="str">
        <f>IFERROR(__xludf.DUMMYFUNCTION("""COMPUTED_VALUE"""),"Dalszöveg akkordokkal")</f>
        <v>Dalszöveg akkordokkal</v>
      </c>
    </row>
    <row r="2">
      <c r="A2" s="22" t="str">
        <f>IFERROR(__xludf.DUMMYFUNCTION("""COMPUTED_VALUE"""),"T69")</f>
        <v>T69</v>
      </c>
      <c r="B2" s="22" t="str">
        <f>IFERROR(__xludf.DUMMYFUNCTION("""COMPUTED_VALUE"""),"16 tonna")</f>
        <v>16 tonna</v>
      </c>
      <c r="C2" s="22"/>
      <c r="D2" s="22" t="str">
        <f>IFERROR(__xludf.DUMMYFUNCTION("""COMPUTED_VALUE"""),"   Am                   F  -  E
Az ember sárból jön és sárba tér,
    Am                        F    -   E
A szegény ember nem más, csak izom és vér
     Am               Dm
Csak izom és vér és csontos kéz,
   F            E  -  Am
És erős hát és d"&amp;"urva ész.
Tizenhat tonnát raksz és mennyi a bér,
Egy nappal vénebb vagy a hiteledért,
Szent Péter engem ne hívj, én nem mehetek
A lelkem a vállalatot illeti meg.
Hogy megszülettem, nem volt még napsugár,
De csákányt a kézbe, és a bánya vár.
Tiz"&amp;"enhat tonnát raktam, akár a gép,
S a zord főnök így szólt: elég szép.
Tizenhat tonnát raksz...
Hogy megszülettem eső hullt a telepeken,
És ""küszködj"" és ""melózz"" lett a becenevem.
Mint kölykét az oroszlán, nevelt a sors,
S az asszony hallgat"&amp;" mert a kezem gyors.
Tizenhat tonnát raksz...
Aki jőni lát, jobb ha félre lép,
Volt, ki nem tünt el, s már a csontja sem ép.
Az egyik öklöm vas, a másik acél,
Ha nem talál el jobbról, akkor balról ér.
Tizenhat tonnát raksz...
")</f>
        <v>   Am                   F  -  E
Az ember sárból jön és sárba tér,
    Am                        F    -   E
A szegény ember nem más, csak izom és vér
     Am               Dm
Csak izom és vér és csontos kéz,
   F            E  -  Am
És erős hát és durva ész.
Tizenhat tonnát raksz és mennyi a bér,
Egy nappal vénebb vagy a hiteledért,
Szent Péter engem ne hívj, én nem mehetek
A lelkem a vállalatot illeti meg.
Hogy megszülettem, nem volt még napsugár,
De csákányt a kézbe, és a bánya vár.
Tizenhat tonnát raktam, akár a gép,
S a zord főnök így szólt: elég szép.
Tizenhat tonnát raksz...
Hogy megszülettem eső hullt a telepeken,
És "küszködj" és "melózz" lett a becenevem.
Mint kölykét az oroszlán, nevelt a sors,
S az asszony hallgat mert a kezem gyors.
Tizenhat tonnát raksz...
Aki jőni lát, jobb ha félre lép,
Volt, ki nem tünt el, s már a csontja sem ép.
Az egyik öklöm vas, a másik acél,
Ha nem talál el jobbról, akkor balról ér.
Tizenhat tonnát raksz...
</v>
      </c>
    </row>
    <row r="3">
      <c r="A3" s="22" t="str">
        <f>IFERROR(__xludf.DUMMYFUNCTION("""COMPUTED_VALUE"""),"T62")</f>
        <v>T62</v>
      </c>
      <c r="B3" s="22" t="str">
        <f>IFERROR(__xludf.DUMMYFUNCTION("""COMPUTED_VALUE"""),"67-es út ")</f>
        <v>67-es út </v>
      </c>
      <c r="C3" s="22"/>
      <c r="D3" s="22" t="str">
        <f>IFERROR(__xludf.DUMMYFUNCTION("""COMPUTED_VALUE"""),"G                   D          Em             C
Nagy esők jönnek és elindulok, elmegyek innen messze
  G     C    Em           C
A 67-es úton várhatsz rám dideregve
G               D          Em             C
Nyáréjszakán ha nem jövök, esik az eső és menn"&amp;"ydörög
  G                D         Em             C
A csillagokkal, ha szédülök, esik az eső és nem találsz rám
C      Em          C D
Csillagok, csillagok mondjátok el nekem
G     Em           C D
Merre jár, hol lehet most a kedvesem
G         Em      "&amp;" Am               D        G
Veszélyes út, amin jársz, veszélyes út, amin járok
G       Em            Am           D            G
Egyszer te is hazatalálsz, egyszer én is hazatalálok
G                   D          Em             C
Nagy esők jönnek és itt"&amp;" maradok, itt maradok örökre,
  G     C    Em           C
A 67-es út mellett az árokparton ülve
G               D          Em             C
Nyáréjszakán ha nem jövök, esik az eső és mennydörög
  G                D         Em             C
A csillagokkal h"&amp;"a szédülök, esik az eső és nem találsz rám
C      Em          C D
Csillagok, csillagok mondjátok el nekem
G     Em           C D
Merre jár, hol lehet most a kedvesem
G         Em       Am               D        G
Veszélyes út, amin jársz, veszélyes út, "&amp;"amin járok
G       Em            Am           D            G
Egyszer te is hazatalálsz, egyszer én is hazatalálok")</f>
        <v>G                   D          Em             C
Nagy esők jönnek és elindulok, elmegyek innen messze
  G     C    Em           C
A 67-es úton várhatsz rám dideregve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
G                   D          Em             C
Nagy esők jönnek és itt maradok, itt maradok örökre,
  G     C    Em           C
A 67-es út mellett az árokparton ülve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v>
      </c>
    </row>
    <row r="4">
      <c r="A4" s="22" t="str">
        <f>IFERROR(__xludf.DUMMYFUNCTION("""COMPUTED_VALUE"""),"T02")</f>
        <v>T02</v>
      </c>
      <c r="B4" s="22" t="str">
        <f>IFERROR(__xludf.DUMMYFUNCTION("""COMPUTED_VALUE"""),"8 óra munka")</f>
        <v>8 óra munka</v>
      </c>
      <c r="C4" s="22"/>
      <c r="D4" s="22" t="str">
        <f>IFERROR(__xludf.DUMMYFUNCTION("""COMPUTED_VALUE"""),"A  A  E  E
A  A  E  E
   A            A
A munkának vége, kijössz a gyárból
   E         E
Egy vodkától erős vagy és bátor
     A             A
Egy részeg fazon a kezed után nyúl
 E                   E
Nem tudom miért, de jól belerúgsz
A               "&amp;" A
Mert elfogyott a türelmed már
      E              E
Pedig szabad a csók, szabad a tánc
A                  A
Száz éve Párizsban az volt a jó
  E            E
A kommün ezért kötelet adott
D            A            E              A
8 óra munka, 8 óra p"&amp;"ihenés, 8 óra szórakozás
D            A            F              A
8 óra munka, 8 óra pihenés, 8 óra szórakozás
  A          A 
A kocsmában, ott van a nagy élet
E                   E
Tompulnak az agyak, élesek a kések
A                A 
Sűrű a levegő "&amp;"az olcsó sör szagától
E                E  
Eleged van már e kibaszott világból
D            A            E              A
8 óra munka, 8 óra pihenés, 8 óra szórakozás
D            A            F              A
8 óra munka, 8 óra pihenés, 8 óra szórakozá"&amp;"s
   A            A
A munkának vége, kijössz a gyárból
   E         E
Egy vodkától erős vagy és bátor
     A             A
Egy részeg fazon a kezed után nyúl
 E                   E
Nem tudom miért, de jól belerúgsz
A         A 
Nézed, mi folyik itt
E "&amp;"            E 
Ami befolyik, az rögtön kifolyik
A                A 
A világos sörtől savanyú a szád
E                     E 
Nem igéri senki, hogy jobb élet vár rád
D            A            E              A
8 óra munka, 8 óra pihenés, 8 óra szórakozás
"&amp;"D            A            F              A
8 óra munka, 8 óra pihenés, 8 óra szórakozás")</f>
        <v>A  A  E  E
A  A  E  E
   A            A
A munkának vége, kijössz a gyárból
   E         E
Egy vodkától erős vagy és bátor
     A             A
Egy részeg fazon a kezed után nyúl
 E                   E
Nem tudom miért, de jól belerúgsz
A                A
Mert elfogyott a türelmed már
      E              E
Pedig szabad a csók, szabad a tánc
A                  A
Száz éve Párizsban az volt a jó
  E            E
A kommün ezért kötelet adott
D            A            E              A
8 óra munka, 8 óra pihenés, 8 óra szórakozás
D            A            F              A
8 óra munka, 8 óra pihenés, 8 óra szórakozás
  A          A 
A kocsmában, ott van a nagy élet
E                   E
Tompulnak az agyak, élesek a kések
A                A 
Sűrű a levegő az olcsó sör szagától
E                E  
Eleged van már e kibaszott világból
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row>
    <row r="5">
      <c r="A5" s="22" t="str">
        <f>IFERROR(__xludf.DUMMYFUNCTION("""COMPUTED_VALUE"""),"N01")</f>
        <v>N01</v>
      </c>
      <c r="B5" s="22" t="str">
        <f>IFERROR(__xludf.DUMMYFUNCTION("""COMPUTED_VALUE"""),"A bolhási kertek alatt Kata")</f>
        <v>A bolhási kertek alatt Kata</v>
      </c>
      <c r="C5" s="22"/>
      <c r="D5" s="22" t="str">
        <f>IFERROR(__xludf.DUMMYFUNCTION("""COMPUTED_VALUE"""),"Dm      
A bolhási kertek alatt Kata,
Am
De sok gyalog utak vannak Kata,
Am            F
Minden legény egyet csinál,
         Dm                   
Aki a rózsájához jár Kata.
Dm
Árok partján rakjál tüzet Kata,
Am
Forralj nála édes tejet Kata,
Am        "&amp;"   F
Szeljél bele zsölmle belet,
             Dm
Azzal kínálj meg engemet Kata.")</f>
        <v>Dm      
A bolhási kertek alatt Kata,
Am
De sok gyalog utak vannak Kata,
Am            F
Minden legény egyet csinál,
         Dm                   
Aki a rózsájához jár Kata.
Dm
Árok partján rakjál tüzet Kata,
Am
Forralj nála édes tejet Kata,
Am           F
Szeljél bele zsölmle belet,
             Dm
Azzal kínálj meg engemet Kata.</v>
      </c>
    </row>
    <row r="6">
      <c r="A6" s="22" t="str">
        <f>IFERROR(__xludf.DUMMYFUNCTION("""COMPUTED_VALUE"""),"T56")</f>
        <v>T56</v>
      </c>
      <c r="B6" s="22" t="str">
        <f>IFERROR(__xludf.DUMMYFUNCTION("""COMPUTED_VALUE"""),"A börtön ablakában")</f>
        <v>A börtön ablakában</v>
      </c>
      <c r="C6" s="22"/>
      <c r="D6" s="22" t="str">
        <f>IFERROR(__xludf.DUMMYFUNCTION("""COMPUTED_VALUE"""),"C   Am    F   G
C   Am    F   G
  C           Am
A börtön ablakába
      F            G
soha nem süt be a nap
   C          Am
az évek tovaszállnak
          F         G
mint egy múló pillanat
      C         Am
ragyogón süt a nap
     F        "&amp;"  G
és szikrázik a fény
         C         Am
csak a szívem szomorú
    F           G
ha rád gondolok én
           C   Am   F   G
szeretlek én.           Ó...
C   Am   F   G
 C           Am
Egy késő üzenet
       F        G
egy elkésett levél
  C "&amp;"          Am
amelyben üzenem
      F              G
hogy nem vagy már enyém
      C         Am
ragyogón süt a nap
     F          G
és szikrázik a fény
         C         Am
csak a szívem szomorú
    F           G
ha rád gondolok én
           C   Am "&amp;"  F   G
szeretlek én.           Ó...
C   Am   F   G
   C           Am
A börtönben az évek
     F            G
oly lassan múlnak el
      C          Am
egy csavargó dalától
 F           G
vidámabb leszel
      C         Am
ragyogón süt a nap
     F"&amp;"          G
és szikrázik a fény
         C         Am
csak a szívem szomorú
    F           G
ha rád gondolok én
           C   Am   F   G
szeretlek én.           Ó...
C   Am   F   G
          C
szeretlek én.")</f>
        <v>C   Am    F   G
C   Am    F   G
  C           Am
A börtön ablakába
      F            G
soha nem süt be a nap
   C          Am
az évek tovaszállnak
          F         G
mint egy múló pillanat
      C         Am
ragyogón süt a nap
     F          G
és szikrázik a fény
         C         Am
csak a szívem szomorú
    F           G
ha rád gondolok én
           C   Am   F   G
szeretlek én.           Ó...
C   Am   F   G
 C           Am
Egy késő üzenet
       F        G
egy elkésett levél
  C           Am
amelyben üzenem
      F              G
hogy nem vagy már enyém
      C         Am
ragyogón süt a nap
     F          G
és szikrázik a fény
         C         Am
csak a szívem szomorú
    F           G
ha rád gondolok én
           C   Am   F   G
szeretlek én.           Ó...
C   Am   F   G
   C           Am
A börtönben az évek
     F            G
oly lassan múlnak el
      C          Am
egy csavargó dalától
 F           G
vidámabb leszel
      C         Am
ragyogón süt a nap
     F          G
és szikrázik a fény
         C         Am
csak a szívem szomorú
    F           G
ha rád gondolok én
           C   Am   F   G
szeretlek én.           Ó...
C   Am   F   G
          C
szeretlek én.</v>
      </c>
    </row>
    <row r="7">
      <c r="A7" s="22" t="str">
        <f>IFERROR(__xludf.DUMMYFUNCTION("""COMPUTED_VALUE"""),"T29")</f>
        <v>T29</v>
      </c>
      <c r="B7" s="22" t="str">
        <f>IFERROR(__xludf.DUMMYFUNCTION("""COMPUTED_VALUE"""),"A keszthelyi kikötőben")</f>
        <v>A keszthelyi kikötőben</v>
      </c>
      <c r="C7" s="22"/>
      <c r="D7" s="22" t="str">
        <f>IFERROR(__xludf.DUMMYFUNCTION("""COMPUTED_VALUE"""),"Ab           Db         Ab      Eb  Ab
A keszthelyi kikötőben áll egy vitorlás
Ab           Db         Bb7         Eb
Gondtalanul ringatózik néhány kispajtás
Fm           C          Eb          Ab
Parti szellő lengeti a lányok szoknyáját
C7           Db  "&amp;"         Ab   Eb   Ab
A szívükben érzik már az éjjel illatát.
         Ab
Hölgyem pardon,
                   Bbm7
Kegyedet én nagyra tartom.
Eb7
Pardon,
            Ab
Sétáljunk a parton!
Bbm             Eb
És hogyha majd eljön velem,
Ab            F7
"&amp;"Szép szájára csókom csenem,
Bbm                Eb          Ab
A legszebb csillagért az égre felnyúlok és,
Eb
Leveszem.
Ab
Pardon,
                    Bbm7
Kegyedet én nagyra tartom.
Eb7
Pardon,
             Ab
Sétáljunk a parton!
Bbm             Eb
És h"&amp;"ogyha majd eljön velem,
Ab           F7
Szép derekát átölelem,
Bbm               Eb       Ab
A világ legszebb titkát felfedem.
Bbm          Eb
A móló most üres,
Ab           Fm
A szívem kicsordul.
Bbm           Bb7          Eb
Bocsássa meg nékem, hogyha"&amp;" elkezdem vadul...
Ab           Db         Ab      Eb  Ab
A keszthelyi kikötőben áll egy vitorlás
Ab           Db         Bb7         Eb
Gondtalanul ringatózik néhány kispajtás
Fm           C          Eb          Ab
Parti szellő lengeti a lányok szoknyá"&amp;"ját
C7           Db           Ab   Eb   Ab
A szívükben érzik már az éjjel illatát.
         Ab
Hölgyem pardon,
                   Bbm7
Kegyedet én nagyra tartom.
Eb7
Pardon,
            Ab
Sétáljunk a parton!
Bbm             Eb
És hogyha majd eljön vele"&amp;"m,
Ab            F7
Szép szájára csókom csenem,
Bbm                Eb          Ab
A legszebb csillagért az égre felnyúlok és,
Eb
Leveszem.
Ab
Pardon,
                    Bbm7
Kegyedet én nagyra tartom.
Eb7
Pardon,
             Ab
Sétáljunk a parton!
Bbm"&amp;"             Eb
És hogyha majd eljön velem,
Ab           F7
Szép derekát átölelem,
Bbm               Eb       Ab
A világ legszebb titkát felfedem.
Bbm          Eb
A móló most üres,
Ab           Fm
A szívem kicsordul.
Bbm           Bb7          Eb
Bocsás"&amp;"sa meg nékem, hogyha elkezdem vadul...
Ab           Db         Ab      Eb  Ab
A keszthelyi kikötőben áll egy vitorlás
Ab           Db         Bb7         Eb
Gondtalanul ringatózik néhány kispajtás
Fm           C          Eb          Ab
Parti szellő leng"&amp;"eti a lányok szoknyáját
C7           Db           Ab   Eb   Ab
A szívükben érzik már az éjjel illatát.
Ab           Db         Ab      Eb  Ab
A keszthelyi kikötőben áll egy vitorlás
Ab           Db         Bb7         Eb
Gondtalanul ringatózik néhány ki"&amp;"spajtás
Fm           C          Eb          Ab
Parti szellő lengeti a lányok szoknyáját
C7           Db           Ab   Eb   Ab
A szívükben érzik már az éjjel illatát.")</f>
        <v>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Db         Ab      Eb  Ab
A keszthelyi kikötőben áll egy vitorlás
Ab           Db         Bb7         Eb
Gondtalanul ringatózik néhány kispajtás
Fm           C          Eb          Ab
Parti szellő lengeti a lányok szoknyáját
C7           Db           Ab   Eb   Ab
A szívükben érzik már az éjjel illatát.</v>
      </c>
    </row>
    <row r="8">
      <c r="A8" s="22" t="str">
        <f>IFERROR(__xludf.DUMMYFUNCTION("""COMPUTED_VALUE"""),"T39")</f>
        <v>T39</v>
      </c>
      <c r="B8" s="22" t="str">
        <f>IFERROR(__xludf.DUMMYFUNCTION("""COMPUTED_VALUE"""),"A pancsoló kislány")</f>
        <v>A pancsoló kislány</v>
      </c>
      <c r="C8" s="22"/>
      <c r="D8" s="22" t="str">
        <f>IFERROR(__xludf.DUMMYFUNCTION("""COMPUTED_VALUE"""),"   G           G       G         D      D7               D         D            G
Ha végre itt a nyár és meleg az idő, az ember strandra jár, mert azért van itt ő
    G          G       G7     C         C             G                A            D
Míg an"&amp;"yu öltözik  az   apu ideges, hogy olyan lassan készül el, hogy addira este lesz. 
           G            C               D                  G
Ij jaj úgy élvezem én a strandot, ottan annyira szép és jó
      C               Am7           D7            G"&amp;"
annyi vicceset látok, hallok és még Bambi is kapható.
       Am      D      G               Am      D     G    
La la la la,   L a la la la,   La la la la,   La la la.
  G               G       G           D         D7         D     D          G
A stra"&amp;"ndon az is jó, hogy van még sok gyerek és van homokozó és labdázni lehet, 
     G             G       G7         C        C             G             A           D
Csak azt nem értem én, sok néni miért visít, ha véletlen egy labda épp egy bácsira ráesik
"&amp;"
Ij jaj
G             G   G          D     D7          D    D          G
De apukámra is én azért ügyelek és mindig odavisz a lelkiismeret
    G         G       G7           C         C             G
Ha fekszik a napon és izzad már szegény, kis vödröm ví"&amp;"zzel megtöltöm és
A                 D
rálocsolom mind én
Ij jaj
    G        G    G        D        D7           D    D         G
De este szomorú a hazafelé út, mert otthon az anyu a fürdőkádba dug,
    G                G   G7           C        C    "&amp;"           G            
Már volt vele ezért már nagyon sok vitám, mert ki hallott még ilyen dolgot,
A                D
Fürdeni strand után ?
       G              C               D                  G                    
Otthon nem szeretem a strandot, "&amp;"abban semmi se szép, se jó.
         C                Am7  
""Gyorsan mosdani"" mást se hallok
       D7            G
És még bambi se kapható.  /Brü hü hü/")</f>
        <v>   G           G       G         D      D7               D         D            G
Ha végre itt a nyár és meleg az idő, az ember strandra jár, mert azért van itt ő
    G          G       G7     C         C             G                A            D
Míg anyu öltözik  az   apu ideges, hogy olyan lassan készül el, hogy addira este lesz. 
           G            C               D                  G
Ij jaj úgy élvezem én a strandot, ottan annyira szép és jó
      C               Am7           D7            G
annyi vicceset látok, hallok és még Bambi is kapható.
       Am      D      G               Am      D     G    
La la la la,   L a la la la,   La la la la,   La la la.
  G               G       G           D         D7         D     D          G
A strandon az is jó, hogy van még sok gyerek és van homokozó és labdázni lehet, 
     G             G       G7         C        C             G             A           D
Csak azt nem értem én, sok néni miért visít, ha véletlen egy labda épp egy bácsira ráesik
Ij jaj
G             G   G          D     D7          D    D          G
De apukámra is én azért ügyelek és mindig odavisz a lelkiismeret
    G         G       G7           C         C             G
Ha fekszik a napon és izzad már szegény, kis vödröm vízzel megtöltöm és
A                 D
rálocsolom mind én
Ij jaj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"Gyorsan mosdani" mást se hallok
       D7            G
És még bambi se kapható.  /Brü hü hü/</v>
      </c>
    </row>
    <row r="9">
      <c r="A9" s="22" t="str">
        <f>IFERROR(__xludf.DUMMYFUNCTION("""COMPUTED_VALUE"""),"S07")</f>
        <v>S07</v>
      </c>
      <c r="B9" s="22" t="str">
        <f>IFERROR(__xludf.DUMMYFUNCTION("""COMPUTED_VALUE"""),"A partizánok dala")</f>
        <v>A partizánok dala</v>
      </c>
      <c r="C9" s="22"/>
      <c r="D9" s="22" t="str">
        <f>IFERROR(__xludf.DUMMYFUNCTION("""COMPUTED_VALUE"""),"Dm            Gm          Dm
Azt nem mondhatod, ez itt a végső út.
        Dm             Gm       Dm
Habár a borús lepeltől az ég is rút.
             Gm              Am          Gm
||: Kivárjuk azt, míg ránk ragyog a holnapunk.
      Dm          Gm     "&amp;"       Dm 
Zengő lépteink hallatja, itt vagyunk. :||
Kánaántól jeges csúcsig, vízen át,
Vonszoljuk a búnkat, sorsunk összbaját.
||: És ott ahol, a vércseppünk porba lezúg,
A szél a bátorságról hősi mesét súg. :||
Holnaptól minket a fény is elkísér,
Min"&amp;"den becstelennek fakulást ítél.
||: De ha a fény nem jő és végzetünk kemény,
E nóta hirdesse, hogy így is van remény. :||
Naplónk tintája nem ólom, hanem vér.
A történetben a lány sem egy csókot kér.
||: Énekünktől zúg az omló barikád,
Élteti a partizánj"&amp;"aink hadát. :||
Azt nem mondhatod, ez itt a végső út.
Habár a borús lepeltől az ég is rút.
||: Kivárjuk azt, míg ránk ragyog a holnapunk.
Zengő lépteink hallatja, itt vagyunk. :||""")</f>
        <v>Dm            Gm          Dm
Azt nem mondhatod, ez itt a végső út.
        Dm             Gm       Dm
Habár a borús lepeltől az ég is rút.
             Gm              Am          Gm
||: Kivárjuk azt, míg ránk ragyog a holnapunk.
      Dm          Gm            Dm 
Zengő lépteink hallatja, itt vagyunk. :||
Kánaántól jeges csúcsig, vízen át,
Vonszoljuk a búnkat, sorsunk összbaját.
||: És ott ahol, a vércseppünk porba lezúg,
A szél a bátorságról hősi mesét súg. :||
Holnaptól minket a fény is elkísér,
Minden becstelennek fakulást ítél.
||: De ha a fény nem jő és végzetünk kemény,
E nóta hirdesse, hogy így is van remény. :||
Naplónk tintája nem ólom, hanem vér.
A történetben a lány sem egy csókot kér.
||: Énekünktől zúg az omló barikád,
Élteti a partizánjaink hadát. :||
Azt nem mondhatod, ez itt a végső út.
Habár a borús lepeltől az ég is rút.
||: Kivárjuk azt, míg ránk ragyog a holnapunk.
Zengő lépteink hallatja, itt vagyunk. :||"</v>
      </c>
    </row>
    <row r="10">
      <c r="A10" s="22" t="str">
        <f>IFERROR(__xludf.DUMMYFUNCTION("""COMPUTED_VALUE"""),"N02")</f>
        <v>N02</v>
      </c>
      <c r="B10" s="22" t="str">
        <f>IFERROR(__xludf.DUMMYFUNCTION("""COMPUTED_VALUE"""),"A szennai lipisen, laposon")</f>
        <v>A szennai lipisen, laposon</v>
      </c>
      <c r="C10" s="22"/>
      <c r="D10" s="22" t="str">
        <f>IFERROR(__xludf.DUMMYFUNCTION("""COMPUTED_VALUE"""),"D     G   Em       D
A szennai lipisen, laposon
A   D     G        A       
leesett a szalagos kalapom,
D    G       Em        A
arra kérlek, Bözsikém, angyalom, galambom,
D      G     Em       D
végyed fel a szalagos kalapom.")</f>
        <v>D     G   Em       D
A szennai lipisen, laposon
A   D     G        A       
leesett a szalagos kalapom,
D    G       Em        A
arra kérlek, Bözsikém, angyalom, galambom,
D      G     Em       D
végyed fel a szalagos kalapom.</v>
      </c>
    </row>
    <row r="11">
      <c r="A11" s="22" t="str">
        <f>IFERROR(__xludf.DUMMYFUNCTION("""COMPUTED_VALUE"""),"T03")</f>
        <v>T03</v>
      </c>
      <c r="B11" s="22" t="str">
        <f>IFERROR(__xludf.DUMMYFUNCTION("""COMPUTED_VALUE"""),"Adj helyet magad mellett")</f>
        <v>Adj helyet magad mellett</v>
      </c>
      <c r="C11" s="22"/>
      <c r="D11" s="22" t="str">
        <f>IFERROR(__xludf.DUMMYFUNCTION("""COMPUTED_VALUE"""),"Am D  Dm Am
C  G  E7 Am
Am                  D
Adj helyet magad mellett
 Dm                     Am
Az ablakhoz én is odaférjek
 C                       G
Meztelen válladhoz érjen a vállam
E7                Am
Engedd, hogy megkívánjam
C               G
"&amp;"Engedd, hogy érezzem,
       E7            Am
Hogy szabadabban lélegzem
      C                 G
És ha éhes vagyok és fáradt
      E7                Am
Magamfajta többet mit kívánhat
Am D  Dm Am
C  G  E7 Am
Am                     D
Mint a félelem a s"&amp;"zínpadon,
       Dm            Am
Ülök a közelben egy padon
C                 G
Úgy parancsolok magamnak,
    E7               Am
Még maradjak, megmaradjak
C                    G
Mint kínomban a színpadon,
      E7                   Am
Fejem a lábam köz"&amp;"t, ülök a nyakamon
C               G
Homokkal teli a szám
         E7            Am
Szép vagyok, mosolygok rám
Am D  Dm Am
C  G  E7 Am
Am                  D
Adj helyet magad mellett
 Dm                     Am
Az ablakhoz én is odaférjek
 C            "&amp;"           G
Meztelen válladhoz érjen a vállam
E7                Am
Engedd, hogy megkívánjam
C               G
Engedd, hogy érezzem,
       E7            Am
Hogy szabadabban lélegzem
      C                 G
És ha éhes vagyok és fáradt
      E7        "&amp;"        Am
Magamfajta többet mit kívánhat")</f>
        <v>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
Am D  Dm Am
C  G  E7 Am
Am                     D
Mint a félelem a színpadon,
       Dm            Am
Ülök a közelben egy padon
C                 G
Úgy parancsolok magamnak,
    E7               Am
Még maradjak, megmaradjak
C                    G
Mint kínomban a színpadon,
      E7                   Am
Fejem a lábam közt, ülök a nyakamon
C               G
Homokkal teli a szám
         E7            Am
Szép vagyok, mosolygok rám
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v>
      </c>
    </row>
    <row r="12">
      <c r="A12" s="22" t="str">
        <f>IFERROR(__xludf.DUMMYFUNCTION("""COMPUTED_VALUE"""),"T30")</f>
        <v>T30</v>
      </c>
      <c r="B12" s="22" t="str">
        <f>IFERROR(__xludf.DUMMYFUNCTION("""COMPUTED_VALUE"""),"Afrika")</f>
        <v>Afrika</v>
      </c>
      <c r="C12" s="22"/>
      <c r="D12" s="22" t="str">
        <f>IFERROR(__xludf.DUMMYFUNCTION("""COMPUTED_VALUE"""),"Em  D  Em  D
   Em     D      Em     D       Em D Em D
Ha meguntam, hogy mindig itt legyek
     Em     D    Em      D      Em D Em D
Majd utazgatok, mert utazni élvezet
Em       D        Em   D    Em D Em D
De szóba se jöhet Skandinávia
C              "&amp;" D       C              D
Csak a jó meleg Afrika, ott fülledt az erotika
     Em D Em D
Aha-ha
Em D Em D
Em     D      Em       D    Em D Em D
Kibérelek egy jó nagy puputevét
Em   D    Em       D    Em D Em D
Bejárom Kenyát és Zimbabwét
       Em     "&amp;"D   Em     D      Em D Em D
Minden feketének fizetek egy feketét
C         D       C       D
Tömény romantika, imádlak Afrika
     Em D Em D
Aha-ha
G       C             G     C
Párduc, oroszlán, gorilla, makákó
G       C         G         C
Bambusznád"&amp;", majomkenyérfa, kókuszdió
Em     D           C
Szavannák, fekete nők
D          Em D Em D
Ó-ó-ó, Afrika!
Em D Em D
  Em     D        Em        D   Em D Em D
A lányokat majd a bozótba csábítom
    Em     D     Em    D      Em D Em D
Egy négercsókért "&amp;"mindenem odaadom
Em     D       Em    D        Em D Em D
Utólag úgyis az egészet letagadom
C           D        C              D
Ha kérditek idehaza: Na milyen volt Afrika?
     Em D Em D
Aha-ha
G       C             G     C
Párduc, oroszlán, gorilla, "&amp;"makákó
G       C         G         C
Bambusznád, majomkenyérfa, kókuszdió
Em     D           C
Szavannák, fekete nők
D          Em D Em D
Ó-ó-ó, Afrika!
Em D Em D
G       C             G     C
Párduc, oroszlán, gorilla, makákó
G       C         G    "&amp;"     C
Bambusznád, majomkenyérfa, kókuszdió
Em     D           C
Szavannák, fekete nők
D          Em D Em D
Ó-ó-ó, Afrika!
Em D Em D")</f>
        <v>Em  D  Em  D
   Em     D      Em     D       Em D Em D
Ha meguntam, hogy mindig itt legyek
     Em     D    Em      D      Em D Em D
Majd utazgatok, mert utazni élvezet
Em       D        Em   D    Em D Em D
De szóba se jöhet Skandinávia
C               D       C              D
Csak a jó meleg Afrika, ott fülledt az erotika
     Em D Em D
Aha-ha
Em D Em D
Em     D      Em       D    Em D Em D
Kibérelek egy jó nagy puputevét
Em   D    Em       D    Em D Em D
Bejárom Kenyát és Zimbabwét
       Em     D   Em     D      Em D Em D
Minden feketének fizetek egy feketét
C         D       C       D
Tömény romantika, imádlak Afrika
     Em D Em D
Aha-ha
G       C             G     C
Párduc, oroszlán, gorilla, makákó
G       C         G         C
Bambusznád, majomkenyérfa, kókuszdió
Em     D           C
Szavannák, fekete nők
D          Em D Em D
Ó-ó-ó, Afrika!
Em D Em D
  Em     D        Em        D   Em D Em D
A lányokat majd a bozótba csábítom
    Em     D     Em    D      Em D Em D
Egy négercsókért mindenem odaadom
Em     D       Em    D        Em D Em D
Utólag úgyis az egészet letagadom
C           D        C              D
Ha kérditek idehaza: Na milyen volt Afrika?
     Em D Em D
Aha-ha
G       C             G     C
Párduc, oroszlán, gorilla, makákó
G       C         G         C
Bambusznád, majomkenyérfa, kókuszdió
Em     D           C
Szavannák, fekete nők
D          Em D Em D
Ó-ó-ó, Afrika!
Em D Em D
G       C             G     C
Párduc, oroszlán, gorilla, makákó
G       C         G         C
Bambusznád, majomkenyérfa, kókuszdió
Em     D           C
Szavannák, fekete nők
D          Em D Em D
Ó-ó-ó, Afrika!
Em D Em D</v>
      </c>
    </row>
    <row r="13">
      <c r="A13" s="22" t="str">
        <f>IFERROR(__xludf.DUMMYFUNCTION("""COMPUTED_VALUE"""),"T58")</f>
        <v>T58</v>
      </c>
      <c r="B13" s="22" t="str">
        <f>IFERROR(__xludf.DUMMYFUNCTION("""COMPUTED_VALUE"""),"Ajjajjaj ")</f>
        <v>Ajjajjaj </v>
      </c>
      <c r="C13" s="22"/>
      <c r="D13" s="22" t="str">
        <f>IFERROR(__xludf.DUMMYFUNCTION("""COMPUTED_VALUE"""),"Am          C
Ha nyikorog a szekér
   F  Em       Dm
És ködbe iázik a szamár
         Am             C
Lebeg a szögre akasztva az idő
     F    Em    Dm
De a mami ma még hazavár
        Am            C
Ragad a hajnal süpped a beton
   F        Em    Dm
És"&amp;" visszafele forog a föld
Bm7b5
        Egy angyal zúg le a gangról
      E                         Am
Mer az Úr a bánat rozsdás kardjába dőlt
            C
Nem tudom a neved
     F          Em    Dm
Csak hallgatom mit ugat a mély
          Am           "&amp;"  C
Szívesen szánkóznék lefele veled
         F      Em     Dm
De engem nem vonz már a meredély
          Am                 C
Dugd le az ujjad, dőlj meg egy kicsit
    F       Em       Dm
Míg hánysz én tartom a fejed
Bm7b5                      E
        "&amp;"Rakétákat lő a telihold
              Am
S te valahogy nem találod a helyed
Am C              F           C
Ajjajjaj, egy levelet felkapott a vihar
     Am      C          F           C
Ajjajjaj, ajjajjaj lehet a szívben is zivatar
      Am            "&amp;"C         F
Tudom szeretet nélkül minden ház üres
       C          Am
Minden városka lakatlan
        C       F
Minden zseni ügyetlen
       E               Dm
Félős nyuszi csak a kalapban
Am C F Em Dm
Am        C
Hallod e te bolond,
        F    "&amp;"   Em     Dm
Ahogy az ereimben lüktet a vér?
        Am            C
Rezeg az emberben minden atom
       F      Em   Dm
És csak az téved el aki él
           Am                C
De ha csak dünnyögsz, mardosod magad
    F       Em  Dm
És nyaldosod a sebei"&amp;"det
Bm7b5                        E
        Ami ma még az ajtón bejött
               Am
Holnap a kulcslyukon kimegy.
Am C              F           C
Ajjajjaj, egy levelet felkapott a vihar
     Am      C          F           C
Ajjajjaj, ajjajjaj lehet "&amp;"a szívben is zivatar
       Am           C         F
Tudom szeretet nélkül minden ház üres
       C          Am
Minden városka lakatlan
        C       F
Minden zseni ügyetlen
       E               F   Em   F   G
Félős nyuszi csak a kalapban
     Am "&amp;"     C             F           C
Ajjajjaj, ajjajjaj egy levelet felkapott a vihar
     Am      C          F           C
Ajjajjaj, ajjajjaj lehet a szívben is zivatar
      Am            C         F
Tudom szeretet nélkül minden ház üres
       C          A"&amp;"m
Minden városka lakatlan
        C       F
Minden zseni ügyetlen
        E             Dm
Céltalan üzenet a palackban
")</f>
        <v>Am          C
Ha nyikorog a szekér
   F  Em       Dm
És ködbe iázik a szamár
         Am             C
Lebeg a szögre akasztva az idő
     F    Em    Dm
De a mami ma még hazavár
        Am            C
Ragad a hajnal süpped a beton
   F        Em    Dm
És visszafele forog a föld
Bm7b5
        Egy angyal zúg le a gangról
      E                         Am
Mer az Úr a bánat rozsdás kardjába dőlt
            C
Nem tudom a neved
     F          Em    Dm
Csak hallgatom mit ugat a mély
          Am             C
Szívesen szánkóznék lefele veled
         F      Em     Dm
De engem nem vonz már a meredély
          Am                 C
Dugd le az ujjad, dőlj meg egy kicsit
    F       Em       Dm
Míg hánysz én tartom a fejed
Bm7b5                      E
        Rakétákat lő a telihold
              Am
S te valahogy nem találod a helyed
Am C              F           C
Ajjajjaj, egy levelet felkapott a vihar
     Am      C          F           C
Ajjajjaj, ajjajjaj lehet a szívben is zivatar
      Am            C         F
Tudom szeretet nélkül minden ház üres
       C          Am
Minden városka lakatlan
        C       F
Minden zseni ügyetlen
       E               Dm
Félős nyuszi csak a kalapban
Am C F Em Dm
Am        C
Hallod e te bolond,
        F       Em     Dm
Ahogy az ereimben lüktet a vér?
        Am            C
Rezeg az emberben minden atom
       F      Em   Dm
És csak az téved el aki él
           Am                C
De ha csak dünnyögsz, mardosod magad
    F       Em  Dm
És nyaldosod a sebeidet
Bm7b5                        E
        Ami ma még az ajtón bejött
               Am
Holnap a kulcslyukon kimegy.
Am C              F           C
Ajjajjaj, egy levelet felkapott a vihar
     Am      C          F           C
Ajjajjaj, ajjajjaj lehet a szívben is zivatar
       Am           C         F
Tudom szeretet nélkül minden ház üres
       C          Am
Minden városka lakatlan
        C       F
Minden zseni ügyetlen
       E               F   Em   F   G
Félős nyuszi csak a kalapban
     Am      C             F           C
Ajjajjaj, ajjajjaj egy levelet felkapott a vihar
     Am      C          F           C
Ajjajjaj, ajjajjaj lehet a szívben is zivatar
      Am            C         F
Tudom szeretet nélkül minden ház üres
       C          Am
Minden városka lakatlan
        C       F
Minden zseni ügyetlen
        E             Dm
Céltalan üzenet a palackban
</v>
      </c>
    </row>
    <row r="14">
      <c r="A14" s="22" t="str">
        <f>IFERROR(__xludf.DUMMYFUNCTION("""COMPUTED_VALUE"""),"T76")</f>
        <v>T76</v>
      </c>
      <c r="B14" s="22" t="str">
        <f>IFERROR(__xludf.DUMMYFUNCTION("""COMPUTED_VALUE"""),"Amikor elmentél tőlem")</f>
        <v>Amikor elmentél tőlem</v>
      </c>
      <c r="C14" s="22"/>
      <c r="D14" s="22" t="str">
        <f>IFERROR(__xludf.DUMMYFUNCTION("""COMPUTED_VALUE"""),"Dm              G7             C      Am
Amikor elmentél tőlem, majdnem meghaltam
Dm                 G7                C
Nem tudtam enni és forgolódtam álmomban
C7                                F    Dm
Később egy régi lány vigaszait hallgattam
Dm        "&amp;"      G7                    C
Amikor elmentél tőlem, majdnem meghaltam
Dm              G7             C      Am
Amikor elmentél tőlem, majdnem meghaltam
Dm                  G7               C
És Mario Lanza régi lemezeit hallgattam
   C7                "&amp;"              F      Dm 
És álmomban újra összebújva tangód táncoltam, veled
Dm              G7                    C
Amikor elmentél tőlem, majdnem meghaltam
C7         F        A7                 Dm
De az élet szép s a lemezgyárat felhívtam
F7      B  "&amp;"D7                  Gm  C7
És emlékül neked ezt a dalt írtam
Dm              G7             C      Am
Amikor elmentél tőlem, majdnem meghaltam
      Dm            G7               C
S egy régi dalomtól meghatódtam titokban
C7                       F    "&amp;"  Dm 
És egy héten parkoltam a tilosban, miattad
Dm              G7             C      Am
Amikor elmentél tőlem, majdnem meghaltam
Dm              G7             C      Am
Amikor elmentél tőlem, majdnem meghaltam
Dm                G7              C
Nagy"&amp;"okat ettem és negyven szivart elszívtam
C7                               F      Dm 
Egyszer még ittam is, pedig soha nem bírtam
     Dm              G7             C      Am
Így amikor elmentél tőlem, tényleg majdnem meghaltam
C7         F        A7    "&amp;"             Dm
De az élet szép s a lemezgyárat felhívtam
F7      B  D7                  Gm  C7
És emlékül neked ezt a dalt írtam")</f>
        <v>Dm              G7             C      Am
Amikor elmentél tőlem, majdnem meghaltam
Dm                 G7                C
Nem tudtam enni és forgolódtam álmomban
C7                                F    Dm
Később egy régi lány vigaszait hallgattam
Dm              G7                    C
Amikor elmentél tőlem, majdnem meghaltam
Dm              G7             C      Am
Amikor elmentél tőlem, majdnem meghaltam
Dm                  G7               C
És Mario Lanza régi lemezeit hallgattam
   C7                              F      Dm 
És álmomban újra összebújva tangód táncoltam, veled
Dm              G7                    C
Amikor elmentél tőlem, majdnem meghaltam
C7         F        A7                 Dm
De az élet szép s a lemezgyárat felhívtam
F7      B  D7                  Gm  C7
És emlékül neked ezt a dalt írtam
Dm              G7             C      Am
Amikor elmentél tőlem, majdnem meghaltam
      Dm            G7               C
S egy régi dalomtól meghatódtam titokban
C7                       F      Dm 
És egy héten parkoltam a tilosban, miattad
Dm              G7             C      Am
Amikor elmentél tőlem, majdnem meghaltam
Dm              G7             C      Am
Amikor elmentél tőlem, majdnem meghaltam
Dm                G7              C
Nagyokat ettem és negyven szivart elszívtam
C7                               F      Dm 
Egyszer még ittam is, pedig soha nem bírtam
     Dm              G7             C      Am
Így amikor elmentél tőlem, tényleg majdnem meghaltam
C7         F        A7                 Dm
De az élet szép s a lemezgyárat felhívtam
F7      B  D7                  Gm  C7
És emlékül neked ezt a dalt írtam</v>
      </c>
    </row>
    <row r="15">
      <c r="A15" s="22" t="str">
        <f>IFERROR(__xludf.DUMMYFUNCTION("""COMPUTED_VALUE"""),"T77")</f>
        <v>T77</v>
      </c>
      <c r="B15" s="22" t="str">
        <f>IFERROR(__xludf.DUMMYFUNCTION("""COMPUTED_VALUE"""),"Apám hitte")</f>
        <v>Apám hitte</v>
      </c>
      <c r="C15" s="22"/>
      <c r="D15" s="22" t="str">
        <f>IFERROR(__xludf.DUMMYFUNCTION("""COMPUTED_VALUE"""),"Am   Em7      Am             E4 E7
Apám hitte az otthon melegét,
Am   Em7      F           E4 E7
Apám hitte az ünnep örömét,
C        G    F        E4
Apám hitte az apja örökét,
  E7     Am      E7          Am    E
S úgy hiszem, ez így volt szép.
Am   Em"&amp;"7      Am           E4 E7
Apám hitte az elsõ éjszakát,
Am   G       F           E4 E7
Apám hitte a gyûrû aranyát,
C    G       F          E4
Apám hitte a szavak igazát,
  E7   Am    E7           Am
S úgy hiszem, ez így volt szép.
    G          C        "&amp;"  Am
Tü rü-rü-rü-rü rü rü-rü-rü-rü
         Dm7  E7           Am
S úgy hiszem, ez így volt szép.
Am   Em7     Am         Esus4 E7
Apám hitte a hős tetteket,
Am   Em7     F            Esus4 E7
Apám hitte a bölcsességeket,
C    G       F           Esus4
Ap"&amp;"ám hitte a szép verseket,
  E7      Am E7           Am
S úgy hiszem ez így volt szép
       C                         E7    Am
Ná-ná-ná ná-ná-ná-ná-ná ná ná ná ná-ná-ná
Am     Em7     Am             Esus4 E7
Apám elhitte a hírmondók szavát,
Am   Em7   "&amp;"    F           Esus4 E7
Apám elhitte Chaplin bánatát,
C    G         F           Esus4
Apám elhitte a folyók irányát,
  E7      Am  E7         Am
S azt hiszem, ez így van jól.
   G               C         Am
Tü rü-rü-rü-rü rü-rü-rü-rü-rü
       Dm7    "&amp;"E7       Am
Azt hiszem ez így van jól.
          C                         E7    Am
Na na-na-na na-na-na-na-na-na na na na-na-na
          C                         E7     Am
Na na-na-na na-na-na-na-na-na na na na-na-na.....
                          "&amp;"    C
Én is hiszek egy-két szép dologban,
                   E7      Am
Hiszek a dalban, a dalban, a dalban.
Am                      C
És én hiszek a város zajában,
              E7        Am
És én hiszek benne, s magamban.
                          C
És "&amp;"én hiszek a mikrobarázdában,
                E7      Am
És én hiszek a táguló világban.
                      C
És én hiszek a lézersugárban,
                 E         Am
És én hiszek az ezredfordulóban.
                         C
És én hiszek a kvadrofó"&amp;"niában,
               E7           Am
És én hiszek a fegyver halálában.
                             C
És én hiszek a folyóban s a hídban,
             E7              Am
És én hiszek hiszek hiszek apámban.
Am       C                          E7   Am
Na"&amp;" na-na-na na-na-na-na-na-na na na na-na-na...
")</f>
        <v>Am   Em7      Am             E4 E7
Apám hitte az otthon melegét,
Am   Em7      F           E4 E7
Apám hitte az ünnep örömét,
C        G    F        E4
Apám hitte az apja örökét,
  E7     Am      E7          Am    E
S úgy hiszem, ez így volt szép.
Am   Em7      Am           E4 E7
Apám hitte az elsõ éjszakát,
Am   G       F           E4 E7
Apám hitte a gyûrû aranyát,
C    G       F          E4
Apám hitte a szavak igazát,
  E7   Am    E7           Am
S úgy hiszem, ez így volt szép.
    G          C          Am
Tü rü-rü-rü-rü rü rü-rü-rü-rü
         Dm7  E7           Am
S úgy hiszem, ez így volt szép.
Am   Em7     Am         Esus4 E7
Apám hitte a hős tetteket,
Am   Em7     F            Esus4 E7
Apám hitte a bölcsességeket,
C    G       F           Esus4
Apám hitte a szép verseket,
  E7      Am E7           Am
S úgy hiszem ez így volt szép
       C                         E7    Am
Ná-ná-ná ná-ná-ná-ná-ná ná ná ná ná-ná-ná
Am     Em7     Am             Esus4 E7
Apám elhitte a hírmondók szavát,
Am   Em7       F           Esus4 E7
Apám elhitte Chaplin bánatát,
C    G         F           Esus4
Apám elhitte a folyók irányát,
  E7      Am  E7         Am
S azt hiszem, ez így van jól.
   G               C         Am
Tü rü-rü-rü-rü rü-rü-rü-rü-rü
       Dm7    E7       Am
Azt hiszem ez így van jól.
          C                         E7    Am
Na na-na-na na-na-na-na-na-na na na na-na-na
          C                         E7     Am
Na na-na-na na-na-na-na-na-na na na na-na-na.....
                              C
Én is hiszek egy-két szép dologban,
                   E7      Am
Hiszek a dalban, a dalban, a dalban.
Am                      C
És én hiszek a város zajában,
              E7        Am
És én hiszek benne, s magamban.
                          C
És én hiszek a mikrobarázdában,
                E7      Am
És én hiszek a táguló világban.
                      C
És én hiszek a lézersugárban,
                 E         Am
És én hiszek az ezredfordulóban.
                         C
És én hiszek a kvadrofóniában,
               E7           Am
És én hiszek a fegyver halálában.
                             C
És én hiszek a folyóban s a hídban,
             E7              Am
És én hiszek hiszek hiszek apámban.
Am       C                          E7   Am
Na na-na-na na-na-na-na-na-na na na na-na-na...
</v>
      </c>
    </row>
    <row r="16">
      <c r="A16" s="22" t="str">
        <f>IFERROR(__xludf.DUMMYFUNCTION("""COMPUTED_VALUE"""),"K10")</f>
        <v>K10</v>
      </c>
      <c r="B16" s="22" t="str">
        <f>IFERROR(__xludf.DUMMYFUNCTION("""COMPUTED_VALUE"""),"As tears go by")</f>
        <v>As tears go by</v>
      </c>
      <c r="C16" s="22"/>
      <c r="D16" s="22" t="str">
        <f>IFERROR(__xludf.DUMMYFUNCTION("""COMPUTED_VALUE"""),"G         A              C D
It is the evening of the day
G         A                  C D
I sit and watch the children play
C             D
Smiling faces I can see
G   D/F#    Em
But not for me
G          
I sit and watch
            D
As tear"&amp;"s go by
G         A              C  D
My riches can't buy everything
G         A                 C D
I want to hear the children sing
C          D
All I hear is the sound
G  D/F#         Em
Of rain falling on the ground
C       
I sit and watc"&amp;"h
            D
As tears go by
G         A              C D
It is the evening of the day
G         A                  C D
I sit and watch the children play
C              D
Doing things I used to do
G    D/F#      Em
They think are new
C
I s"&amp;"it and watch
            D
As tears go by")</f>
        <v>G         A              C D
It is the evening of the day
G         A                  C D
I sit and watch the children play
C             D
Smiling faces I can see
G   D/F#    Em
But not for me
G          
I sit and watch
            D
As tears go by
G         A              C  D
My riches can't buy everything
G         A                 C D
I want to hear the children sing
C          D
All I hear is the sound
G  D/F#         Em
Of rain falling on the ground
C       
I sit and watch
            D
As tears go by
G         A              C D
It is the evening of the day
G         A                  C D
I sit and watch the children play
C              D
Doing things I used to do
G    D/F#      Em
They think are new
C
I sit and watch
            D
As tears go by</v>
      </c>
    </row>
    <row r="17">
      <c r="A17" s="22" t="str">
        <f>IFERROR(__xludf.DUMMYFUNCTION("""COMPUTED_VALUE"""),"T59")</f>
        <v>T59</v>
      </c>
      <c r="B17" s="22" t="str">
        <f>IFERROR(__xludf.DUMMYFUNCTION("""COMPUTED_VALUE"""),"Autó egy szerpentinen ")</f>
        <v>Autó egy szerpentinen </v>
      </c>
      <c r="C17" s="22"/>
      <c r="D17" s="22" t="str">
        <f>IFERROR(__xludf.DUMMYFUNCTION("""COMPUTED_VALUE"""),"Am            G
Most olyan könnyű minden
Am              G
Szinte csak a semmi tart
Am              G
A kutyákat elengedtem
Dm               F
És a forgószél elvitte a vihart
Am          G
Alattunk a tenger
Am             G
Szemben a nap zuhan
Am      "&amp;"      G
Nyeljük a csíkokat
Dm                     F
És a világ pajkos szellőként suhan
C                      G
Tékozló angyal a magasban
                                Dm
Böffent nincs baj, nincs haragban senkivel
F                                 C
"&amp;"G dúrban zúgják a fákon a kabócák
              G                   Dm
Hogy láss csodát, láss ezer csodát
Láss ezer csodát
Am         G
Éhes pupillákkal
Am          G
Vállamra ördög ül
Am           G
Ballal elpöckölöm
Dm              F
Az élet jobb h"&amp;"íján egyedül
Am              G
Autó egy szerpentinen
Am                G
Mely ki tudja merre tart
Am             G
Kócos kis romantika
Dm                F
Tejfogával a szívembe mart
C                      G
Tékozló angyal a magasban
                "&amp;"                Dm
Böffent nincs baj, nincs haragban senkivel
F                                 C
G dúrban zúgják a fákon a kabócák
              G                   Dm
Hogy láss csodát, láss ezer csodát
Dm
Láss ezer csodát
Láss ezer csodát!")</f>
        <v>Am            G
Most olyan könnyű minden
Am              G
Szinte csak a semmi tart
Am              G
A kutyákat elengedtem
Dm               F
És a forgószél elvitte a vihart
Am          G
Alattunk a tenger
Am             G
Szemben a nap zuhan
Am            G
Nyeljük a csíkokat
Dm                     F
És a világ pajkos szellőként suhan
C                      G
Tékozló angyal a magasban
                                Dm
Böffent nincs baj, nincs haragban senkivel
F                                 C
G dúrban zúgják a fákon a kabócák
              G                   Dm
Hogy láss csodát, láss ezer csodát
Láss ezer csodát
Am         G
Éhes pupillákkal
Am          G
Vállamra ördög ül
Am           G
Ballal elpöckölöm
Dm              F
Az élet jobb híján egyedül
Am              G
Autó egy szerpentinen
Am                G
Mely ki tudja merre tart
Am             G
Kócos kis romantika
Dm                F
Tejfogával a szívembe mart
C                      G
Tékozló angyal a magasban
                                Dm
Böffent nincs baj, nincs haragban senkivel
F                                 C
G dúrban zúgják a fákon a kabócák
              G                   Dm
Hogy láss csodát, láss ezer csodát
Dm
Láss ezer csodát
Láss ezer csodát!</v>
      </c>
    </row>
    <row r="18">
      <c r="A18" s="22" t="str">
        <f>IFERROR(__xludf.DUMMYFUNCTION("""COMPUTED_VALUE"""),"T10")</f>
        <v>T10</v>
      </c>
      <c r="B18" s="22" t="str">
        <f>IFERROR(__xludf.DUMMYFUNCTION("""COMPUTED_VALUE"""),"Az légy aki vagy")</f>
        <v>Az légy aki vagy</v>
      </c>
      <c r="C18" s="22"/>
      <c r="D18" s="22" t="str">
        <f>IFERROR(__xludf.DUMMYFUNCTION("""COMPUTED_VALUE"""),"Bb     F    Bb     F         Em7 A   Dm  A7
Hova mész, hova futsz,mondd, hogy jó reggelt!
Dm    A7 Dm A7  Bb       Bb/C   F    B/C
Ölelj át,a világ épphogy életre kelt!
F       C     Dm        Am7
Az aki szép, az reggel szép,
Bb      F           C Dm7  C7"&amp;"/E  C7/G    F
amikor ébred még ha össze is gyűr -te az ágy,
         C   Dm     Am7
alakul még az igazi kép,
Bb                Bdim7
nézni szeretném a színek, meg a fény
F                    E/C       C
hogyan fonnak Rád ma új ru  -  hát!
F            "&amp;"F/A    Bb
Az légy, aki vagy, érezd jól magad,
F      Dm7        Gm7    C
és ha elhajózom hosszú vizeken,
F      F7/A    Bb      Bdim7
néhány kikötő még útba ejthető,
F/C          C7 F
de úgyis visszaérkezel.
F   Bb  F    Bb  F    Em7 A   Dm  A7
Ébredés,"&amp;"változás, minden új nap új,
Dm    A7 Dm A7  Bb       Bb/C   F    B/C
ölelj át, mitől félsz ennyi hajnalon túl?
F       C     Dm        Am7
Az aki szép, az reggel is szép,
Bb      F           C Dm7  C7/E  C7/G    F
amikor ébred még ha össze is gyűrte az ág"&amp;"y
          C   Dm      Am7
ne siess még, ne siess úgy,
Bb                Bdim7
mondok valamit, a tükröd hazudik,
F                    E/C       C
nehogy el hidd, hogyha másnak lát!
F            F/A    Bb
Az légy, aki vagy, érezd jól magad,
F      Dm7 "&amp;"       Gm7    C
és ha elhajózom hosszú vizeken,
F      F7/A    Bb      Bdim7
néhány kikötő még útba ejthető,
F/C          C7 F
de úgyis visszaérkezem.
F       C     Dm        Am7
Az aki szép, az reggel szép,
Bb      F           C Dm7  C7/E  C7/G    F
a"&amp;"mikor ébred még ha össze is gyűr -te az ágy,
          C   Dm      Am7
ne siess még, ne siess úgy,
Bb                Bdim7
mondok valamit, a tükröd hazudik,
F                    E/C       C
nehogy el hidd, hogyha másnak lát!
F            F/A    Bb
Az l"&amp;"égy, aki vagy, érezd jól magad,
F      Dm7        Gm7    C
és ha elhajózom hosszú vizeken,
F      F7/A    Bb      Bdim7
néhány kikötő még útba ejthető,
F/C          C7 F
de mindig visszaérkezel.")</f>
        <v>Bb     F    Bb     F         Em7 A   Dm  A7
Hova mész, hova futsz,mondd, hogy jó reggelt!
Dm    A7 Dm A7  Bb       Bb/C   F    B/C
Ölelj át,a világ épphogy életre kelt!
F       C     Dm        Am7
Az aki szép, az reggel szép,
Bb      F           C Dm7  C7/E  C7/G    F
amikor ébred még ha össze is gyűr -te az ágy,
         C   Dm     Am7
alakul még az igazi kép,
Bb                Bdim7
nézni szeretném a színek, meg a fény
F                    E/C       C
hogyan fonnak Rád ma új ru  -  hát!
F            F/A    Bb
Az légy, aki vagy, érezd jól magad,
F      Dm7        Gm7    C
és ha elhajózom hosszú vizeken,
F      F7/A    Bb      Bdim7
néhány kikötő még útba ejthető,
F/C          C7 F
de úgyis visszaérkezel.
F   Bb  F    Bb  F    Em7 A   Dm  A7
Ébredés,változás, minden új nap új,
Dm    A7 Dm A7  Bb       Bb/C   F    B/C
ölelj át, mitől félsz ennyi hajnalon túl?
F       C     Dm        Am7
Az aki szép, az reggel is szép,
Bb      F           C Dm7  C7/E  C7/G    F
amikor ébred még ha össze is gyűrte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úgyis visszaérkezem.
F       C     Dm        Am7
Az aki szép, az reggel szép,
Bb      F           C Dm7  C7/E  C7/G    F
amikor ébred még ha össze is gyűr -te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mindig visszaérkezel.</v>
      </c>
    </row>
    <row r="19">
      <c r="A19" s="22" t="str">
        <f>IFERROR(__xludf.DUMMYFUNCTION("""COMPUTED_VALUE"""),"T21")</f>
        <v>T21</v>
      </c>
      <c r="B19" s="22" t="str">
        <f>IFERROR(__xludf.DUMMYFUNCTION("""COMPUTED_VALUE"""),"Az utcán")</f>
        <v>Az utcán</v>
      </c>
      <c r="C19" s="22"/>
      <c r="D19" s="22" t="str">
        <f>IFERROR(__xludf.DUMMYFUNCTION("""COMPUTED_VALUE"""),"D           G
Néha furcsa hangulatban
   A           D
Az utcát járom egymagamban,
D            G
Nincsen semmihez se kedvem,
    A              D                A
De érzem azt, hogy nincs ez rendben így.
            D              G           A
Bár tud"&amp;"nám, hova, de hova, de hova, de hova megyek,
D               G        A
Hova, de hova, de hova, de hova megyek,
D               G        A              D
Hova, de hova, de hova, de hova megyek!
D            G
Megállok egy utcasarkon,
A             D
mer"&amp;"re tovább, melyik úton
D          G
Elindulok, párat lépek, 
    A         D            A
áh, erre most miért menjek én
            D              G           A
Bár tudnám, hova, de hova, de hova, de hova megyek,
D               G        A
Hova, de hov"&amp;"a, de hova, de hova megyek,
D               G        A              D
Hova, de hova, de hova, de hova megyek!
D           G
Lámpavasnak támaszkodva 
   A         D
az embereket nézem sorra
D             G
Fáradt arccal mind sietnek, 
A           D      "&amp;"      A
találgatom, merre mennek ők
            D              G           A
Bár tudnám, hova, de hova, de hova, de hova megyek,
D               G        A
Hova, de hova, de hova, de hova megyek,
D               G        A              D
Hova, de hova,"&amp;" de hova, de hova megyek!
D            G
Vannak, akik végigmérnek, 
  A               D
- Szép kis alak - így beszélnek
D          G
Fejükre is állhatnának, 
A         D            A
érdekelni nem tudnának ők
            D              G           A
"&amp;"Bár tudnám, hova, de hova, de hova, de hova megyek,
D               G        A
Hova, de hova, de hova, de hova megyek,
D               G        A              D
Hova, de hova, de hova, de hova megyek!
     D            G
Mint sűrű köd, ha gyorsan felszá"&amp;"ll, 
A            D
eszembe jut, hátha vársz rám
D              G
Látod, már nem tétovázok, 
A              D             A
megyek hozzád, meg nem állok én
            D              G           A
És most már tudom, már tudom, már tudom, hogy hova megye"&amp;"k
D                 G             A
Tudom, már tudom, már tudom, hogy merre leszek
D               G        A                     D
Tudom, már tudom, már tudom, hogy veled leszek én.")</f>
        <v>D           G
Néha furcsa hangulatban
   A           D
Az utcát járom egymagamban,
D            G
Nincsen semmihez se kedvem,
    A              D                A
De érzem azt, hogy nincs ez rendben így.
            D              G           A
Bár tudnám, hova, de hova, de hova, de hova megyek,
D               G        A
Hova, de hova, de hova, de hova megyek,
D               G        A              D
Hova, de hova, de hova, de hova megyek!
D            G
Megállok egy utcasarkon,
A             D
merre tovább, melyik úton
D          G
Elindulok, párat lépek, 
    A         D            A
áh, erre most miért menjek én
            D              G           A
Bár tudnám, hova, de hova, de hova, de hova megyek,
D               G        A
Hova, de hova, de hova, de hova megyek,
D               G        A              D
Hova, de hova, de hova, de hova megyek!
D           G
Lámpavasnak támaszkodva 
   A         D
az embereket nézem sorra
D             G
Fáradt arccal mind sietnek, 
A           D            A
találgatom, merre mennek ők
            D              G           A
Bár tudnám, hova, de hova, de hova, de hova megyek,
D               G        A
Hova, de hova, de hova, de hova megyek,
D               G        A              D
Hova, de hova, de hova, de hova megyek!
D            G
Vannak, akik végigmérnek, 
  A               D
- Szép kis alak - így beszélnek
D          G
Fejükre is állhatnának, 
A         D            A
érdekelni nem tudnának ők
            D              G           A
Bár tudnám, hova, de hova, de hova, de hova megyek,
D               G        A
Hova, de hova, de hova, de hova megyek,
D               G        A              D
Hova, de hova, de hova, de hova megyek!
     D            G
Mint sűrű köd, ha gyorsan felszáll, 
A            D
eszembe jut, hátha vársz rám
D              G
Látod, már nem tétovázok, 
A              D             A
megyek hozzád, meg nem állok én
            D              G           A
És most már tudom, már tudom, már tudom, hogy hova megyek
D                 G             A
Tudom, már tudom, már tudom, hogy merre leszek
D               G        A                     D
Tudom, már tudom, már tudom, hogy veled leszek én.</v>
      </c>
    </row>
    <row r="20">
      <c r="A20" s="22" t="str">
        <f>IFERROR(__xludf.DUMMYFUNCTION("""COMPUTED_VALUE"""),"T26")</f>
        <v>T26</v>
      </c>
      <c r="B20" s="22" t="str">
        <f>IFERROR(__xludf.DUMMYFUNCTION("""COMPUTED_VALUE"""),"Az éjszaka")</f>
        <v>Az éjszaka</v>
      </c>
      <c r="C20" s="22"/>
      <c r="D20" s="22" t="str">
        <f>IFERROR(__xludf.DUMMYFUNCTION("""COMPUTED_VALUE"""),"Am               E                   Am
Alszik a szív és alszik a szívben az aggodalom,
Am             G              C
alszik a pókháló közelében a légy a falon.
F                      G               C    Am
Csönd van a házban, az éber egér se kapargál,"&amp;"
Am                 E                  Am
alszik a kert, a faág, a fatörzsben a harkály.
G                                C
Kasban a méh, rózsában a rózsabogár,
Dm             G                C   E7
alszik a pergő búzaszemekben a nyár.
F               "&amp;"    G                  C    Am
Alszik a holdban a láng, hideg érem az égen,
Am                E                 Am
fölkel az ősz és lopni lopakszik az éjben.
G                                C
Kasban a méh, rózsában a rózsabogár,
Dm             G       "&amp;"         C   E7
alszik a pergő búzaszemekben a nyár.
F                   G                  C    Am
Alszik a holdban a láng, hideg érem az égen,
Am                E                 Am
fölkel az ősz és lopni lopakszik az éjben.
Am                E       "&amp;"          Am
Fölkel az ősz és lopni lopakszik az éjben.")</f>
        <v>Am               E                   Am
Alszik a szív és alszik a szívben az aggodalom,
Am             G              C
alszik a pókháló közelében a légy a falon.
F                      G               C    Am
Csönd van a házban, az éber egér se kapargál,
Am                 E                  Am
alszik a kert, a faág, a fatörzsben a harkály.
G                                C
Kasban a méh, rózsában a rózsabogár,
Dm             G                C   E7
alszik a pergő búzaszemekben a nyár.
F                   G                  C    Am
Alszik a holdban a láng, hideg érem az égen,
Am                E                 Am
fölkel az ősz és lopni lopakszik az éjben.
G                                C
Kasban a méh, rózsában a rózsabogár,
Dm             G                C   E7
alszik a pergő búzaszemekben a nyár.
F                   G                  C    Am
Alszik a holdban a láng, hideg érem az égen,
Am                E                 Am
fölkel az ősz és lopni lopakszik az éjben.
Am                E                 Am
Fölkel az ősz és lopni lopakszik az éjben.</v>
      </c>
    </row>
    <row r="21">
      <c r="A21" s="22" t="str">
        <f>IFERROR(__xludf.DUMMYFUNCTION("""COMPUTED_VALUE"""),"T01")</f>
        <v>T01</v>
      </c>
      <c r="B21" s="22" t="str">
        <f>IFERROR(__xludf.DUMMYFUNCTION("""COMPUTED_VALUE"""),"Azt hittem érdemes")</f>
        <v>Azt hittem érdemes</v>
      </c>
      <c r="C21" s="22" t="str">
        <f>IFERROR(__xludf.DUMMYFUNCTION("""COMPUTED_VALUE"""),"(1/2)")</f>
        <v>(1/2)</v>
      </c>
      <c r="D21" s="22" t="str">
        <f>IFERROR(__xludf.DUMMYFUNCTION("""COMPUTED_VALUE"""),"Am                 Em
Azt hittem érdemes meghalni csak azér’
Dm                         Am
Hogy egy dalt eljátsszak és hogyha a babér
 F                 Am
A fejemre kerül vagy a nagyobb nyakamba
Dm                     C             E7
Vagy hogyha még nag"&amp;"yobb hullahoppozgatva
 Am            Em
Sétáljak benne végig majd a főúton
Dm                Am
Az autók tülkölnek én meg csak hogy tudom
 F                  Am                   Dm
Rossz helyen sétálok de járdán nem férek el
           C               "&amp;"           E7
Mer’ az én koszorúm nagy helyet követel
 Am         Em
Magának és végül engem vesz úgy körül
 Dm                    Am
Hogy foglya-káplárja is leszek legbelül
 F                    Am
Fájó szívemnek csak az a kívánsága
 Dm                C"&amp;"              E7
Hogy ezt a vonulást amit én meglássa
 Am                 Em
Az anyám sóhajtson ez lett az én fiam
 Dm                  Am
Pedig nem hittük ezt amikor boldogan
 F                  Am
Otthon ültünk és vártuk már nagyon haza
 Dm           "&amp;"  C              E7
15 volt és még nem volt soha csaja
         Am  E7
Nem volt még
         Am  E7
Nem volt még
         Am  E7
Nem volt még
         Am  E7
Nem volt még")</f>
        <v>Am                 Em
Azt hittem érdemes meghalni csak azér’
Dm                         Am
Hogy egy dalt eljátsszak és hogyha a babér
 F                 Am
A fejemre kerül vagy a nagyobb nyakamba
Dm                     C             E7
Vagy hogyha még nagyobb hullahoppozgatva
 Am            Em
Sétáljak benne végig majd a főúton
Dm                Am
Az autók tülkölnek én meg csak hogy tudom
 F                  Am                   Dm
Rossz helyen sétálok de járdán nem férek el
           C                          E7
Mer’ az én koszorúm nagy helyet követel
 Am         Em
Magának és végül engem vesz úgy körül
 Dm                    Am
Hogy foglya-káplárja is leszek legbelül
 F                    Am
Fájó szívemnek csak az a kívánsága
 Dm                C              E7
Hogy ezt a vonulást amit én meglássa
 Am                 Em
Az anyám sóhajtson ez lett az én fiam
 Dm                  Am
Pedig nem hittük ezt amikor boldogan
 F                  Am
Otthon ültünk és vártuk már nagyon haza
 Dm             C              E7
15 volt és még nem volt soha csaja
         Am  E7
Nem volt még
         Am  E7
Nem volt még
         Am  E7
Nem volt még
         Am  E7
Nem volt még</v>
      </c>
    </row>
    <row r="22">
      <c r="A22" s="22" t="str">
        <f>IFERROR(__xludf.DUMMYFUNCTION("""COMPUTED_VALUE"""),"T01")</f>
        <v>T01</v>
      </c>
      <c r="B22" s="22" t="str">
        <f>IFERROR(__xludf.DUMMYFUNCTION("""COMPUTED_VALUE"""),"Azt hittem érdemes")</f>
        <v>Azt hittem érdemes</v>
      </c>
      <c r="C22" s="22" t="str">
        <f>IFERROR(__xludf.DUMMYFUNCTION("""COMPUTED_VALUE"""),"(2/2)")</f>
        <v>(2/2)</v>
      </c>
      <c r="D22" s="22" t="str">
        <f>IFERROR(__xludf.DUMMYFUNCTION("""COMPUTED_VALUE"""),"Am                       Em
Vagy nem tudtunk legalább mi szülők róla
  Dm              Am
De hogy kirúgták hazajött azt mondta
 F                   Am
Bocs de a lejtőn le annyi már szentesnek
 Dm               C           E7
Gimnáziumnak meg szülői tervek"&amp;"nek
 Am                Em
Aztán most koszorú jó volt az a pofon
 Dm               Am
Apának mondja ezt anyu de én tudom
 F                    Am
Pofonból nem lett még koszorú úgy soha
Dm                 C           E7
Pofonból koszorú nem lett még soha
"&amp;"
 Am                 Em
Azt hittem érdemes meghalni csak ezér’
 Dm                     Am
Hogy egy dalt eljátsszak és hogyha belefér
 F                   Am
Színpadon halni meg nem is így csatába
 Dm                 C               E7
De hogy párnák közt"&amp;" bár mindenhogy hiába
 Am                 Em
Van ez a szar élet bár szebb is lehetne
  Dm                    Am
Ha nem volna kényszer hogy minden szar este
 F                       Am
Eljátsszam milyen szar nekem ez az élet
   Dm              C         "&amp;"     E7
Hogy örülj ha hozzáméred majd a tiédet
    Am E7
A tiéd
    Am E7
A tiéd
    Am E7
A tiéd
    Am E7
A tiéd
    Am E7
A tiéd
    Am E7
A tiéd
    Am E7
A tiéd
    Am E7
A tiéd
    Am E7
A tiéd
    Am E7
A tiéd
    Am E7
A tiéd")</f>
        <v>Am                       Em
Vagy nem tudtunk legalább mi szülők róla
  Dm              Am
De hogy kirúgták hazajött azt mondta
 F                   Am
Bocs de a lejtőn le annyi már szentesnek
 Dm               C           E7
Gimnáziumnak meg szülői terveknek
 Am                Em
Aztán most koszorú jó volt az a pofon
 Dm               Am
Apának mondja ezt anyu de én tudom
 F                    Am
Pofonból nem lett még koszorú úgy soha
Dm                 C           E7
Pofonból koszorú nem lett még soha
 Am                 Em
Azt hittem érdemes meghalni csak ezér’
 Dm                     Am
Hogy egy dalt eljátsszak és hogyha belefér
 F                   Am
Színpadon halni meg nem is így csatába
 Dm                 C               E7
De hogy párnák közt bár mindenhogy hiába
 Am                 Em
Van ez a szar élet bár szebb is lehetne
  Dm                    Am
Ha nem volna kényszer hogy minden szar este
 F                       Am
Eljátsszam milyen szar nekem ez az élet
   Dm              C              E7
Hogy örülj ha hozzáméred majd a tiédet
    Am E7
A tiéd
    Am E7
A tiéd
    Am E7
A tiéd
    Am E7
A tiéd
    Am E7
A tiéd
    Am E7
A tiéd
    Am E7
A tiéd
    Am E7
A tiéd
    Am E7
A tiéd
    Am E7
A tiéd
    Am E7
A tiéd</v>
      </c>
    </row>
    <row r="23">
      <c r="A23" s="22" t="str">
        <f>IFERROR(__xludf.DUMMYFUNCTION("""COMPUTED_VALUE"""),"T47")</f>
        <v>T47</v>
      </c>
      <c r="B23" s="22" t="str">
        <f>IFERROR(__xludf.DUMMYFUNCTION("""COMPUTED_VALUE"""),"Azért vannak a jó barátok")</f>
        <v>Azért vannak a jó barátok</v>
      </c>
      <c r="C23" s="22"/>
      <c r="D23" s="22" t="str">
        <f>IFERROR(__xludf.DUMMYFUNCTION("""COMPUTED_VALUE"""),"G                F     C      G
Az esőt felszáritani, úgysem tudod.
G                F     C      G
A szelet megforditani, úgysem tudod.
D             G    E                      Am         C         D
Ujjaid kozt a kor, úgy száll, mint szurke por, es a p"&amp;"erc hordja el.
       G                          Bm
Azért vannak a jo barátok, hogy a rég elvesztett álmot
       G             G7            C
visszahozzák néked majd egy szép napon.
       Cm                         G            Em
Azért vannak a joba"&amp;"rátok, hogy az eltűnt boldogságot 
      Am           D         G
visszaidézzék egy fázos alkonyon.
G                  F     C       G
Az érzést elhalgattani, úgysem tudod.
G               F     C        G
Az almot megalmodni, úgysem tudod.
D           "&amp;"  G    E                      Am         C         D
Ujjaid kozt a kor, úgy száll, mint szurke por, es a perc hordja el.
       G                          Bm
Azért vannak a jo barátok, hogy a rég elvesztett álmot
       G             G7            C
vis"&amp;"szahozzák néked majd egy szép napon.
       Cm                         G            Em
Azért vannak a jobarátok, hogy az eltűnt boldogságot 
      Am           D         G
visszaidézzék egy fázos alkonyon.")</f>
        <v>G                F     C      G
Az esőt felszáritani, úgysem tudod.
G                F     C      G
A szelet megforditani,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
G                  F     C       G
Az érzést elhalgattani, úgysem tudod.
G               F     C        G
Az almot megalmodni,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v>
      </c>
    </row>
    <row r="24">
      <c r="A24" s="22" t="str">
        <f>IFERROR(__xludf.DUMMYFUNCTION("""COMPUTED_VALUE"""),"T22")</f>
        <v>T22</v>
      </c>
      <c r="B24" s="22" t="str">
        <f>IFERROR(__xludf.DUMMYFUNCTION("""COMPUTED_VALUE"""),"Baj van a részeg tengerésszel")</f>
        <v>Baj van a részeg tengerésszel</v>
      </c>
      <c r="C24" s="22"/>
      <c r="D24" s="22" t="str">
        <f>IFERROR(__xludf.DUMMYFUNCTION("""COMPUTED_VALUE"""),"Am
Baj van a részeg tengerésszel,
G
Baj van a részeg tengerésszel,
Am
Baj van a részeg tengerésszel
Dm     G      Am
Minden áldott reggel. 
Am
Baj van a részeg tengerésszel,
G
Baj van a részeg tengerésszel,
Am
Baj van a részeg tengeréssz"&amp;"el
Dm     G      Am
Minden áldott reggel
Am
Haj, hé, de húzz rá egyet
G
Haj, hé, de húzz rá egyet
Am
Haj, hé, de húzz rá egyet
Dm     G      Am
Minden áldott reggel
Am
Jól beszopott a pálinkából
G
Jól beszopott a pálinkából
Am
Jól besz"&amp;"opott a pálinkából
Dm     G      Am
Minden áldott reggel
Am
Lökd a fenékre a víztömlővel
G
Lökd a fenékre a víztömlővel
Am
Lökd a fenékre a víztömlővel
Dm     G      Am
Minden áldott reggel
Am
Dobd bele, itt van a mentőcsónak
G
Dobd bele"&amp;", itt van a mentőcsónak
Am
Dobd bele, itt van a mentőcsónak
Dm     G      Am
Minden áldott reggel
Am
Lógjon a lába az orrkötélen 
G
Lógjon a lába az orrkötélen 
Am
Lógjon a lába az orrkötélen 
Dm     G      Am
Minden áldott reggel
Am
Kös"&amp;"d hamar oda csak a nagykorlátra
G
Kösd hamar oda csak a nagykorlátra
Am
Kösd hamar oda csak a nagykorlátra
Dm     G      Am
Minden áldott reggel
Am
Bele vele gyorsan a tengervízbe 
G
Bele vele gyorsan a tengervízbe 
Am
Bele vele gyorsan a te"&amp;"ngervízbe 
Dm     G      Am
Minden áldott reggel")</f>
        <v>Am
Baj van a részeg tengerésszel,
G
Baj van a részeg tengerésszel,
Am
Baj van a részeg tengerésszel
Dm     G      Am
Minden áldott reggel. 
Am
Baj van a részeg tengerésszel,
G
Baj van a részeg tengerésszel,
Am
Baj van a részeg tengerésszel
Dm     G      Am
Minden áldott reggel
Am
Haj, hé, de húzz rá egyet
G
Haj, hé, de húzz rá egyet
Am
Haj, hé, de húzz rá egyet
Dm     G      Am
Minden áldott reggel
Am
Jól beszopott a pálinkából
G
Jól beszopott a pálinkából
Am
Jól beszopott a pálinkából
Dm     G      Am
Minden áldott reggel
Am
Lökd a fenékre a víztömlővel
G
Lökd a fenékre a víztömlővel
Am
Lökd a fenékre a víztömlővel
Dm     G      Am
Minden áldott reggel
Am
Dobd bele, itt van a mentőcsónak
G
Dobd bele, itt van a mentőcsónak
Am
Dobd bele, itt van a mentőcsónak
Dm     G      Am
Minden áldott reggel
Am
Lógjon a lába az orrkötélen 
G
Lógjon a lába az orrkötélen 
Am
Lógjon a lába az orrkötélen 
Dm     G      Am
Minden áldott reggel
Am
Kösd hamar oda csak a nagykorlátra
G
Kösd hamar oda csak a nagykorlátra
Am
Kösd hamar oda csak a nagykorlátra
Dm     G      Am
Minden áldott reggel
Am
Bele vele gyorsan a tengervízbe 
G
Bele vele gyorsan a tengervízbe 
Am
Bele vele gyorsan a tengervízbe 
Dm     G      Am
Minden áldott reggel</v>
      </c>
    </row>
    <row r="25">
      <c r="A25" s="22" t="str">
        <f>IFERROR(__xludf.DUMMYFUNCTION("""COMPUTED_VALUE"""),"T32")</f>
        <v>T32</v>
      </c>
      <c r="B25" s="22" t="str">
        <f>IFERROR(__xludf.DUMMYFUNCTION("""COMPUTED_VALUE"""),"Balatoni nyár ")</f>
        <v>Balatoni nyár </v>
      </c>
      <c r="C25" s="22"/>
      <c r="D25" s="22" t="str">
        <f>IFERROR(__xludf.DUMMYFUNCTION("""COMPUTED_VALUE"""),"   Am                  Em                    F            G
Ültünk a mólón és néztük, hogy járja a táncát a vízen a fény.
Am                    Em                        F
élveztük, mennyire jó ez a sablonos helyzet.
 Am                        Em         "&amp;"           F               G
Hamburgert ettünk és vártuk, hogy jöjjön a fél négy, mert utazunk már.
Am                        Em                     F                  Am
Itt hagyjuk Zamárdi-felsőt, hisz újra csak elmúlt egy balatoni nyár.
Am          "&amp;"        Em                            F         G
Emlékszem, mennyire vártam a tihanyi révnél azt a kékszemű lányt.
Am                     Em         
És persze nem jött el, mert ilyenek a kékszemű lányok.
Am              Em                 F             "&amp;"G
Beültem inni és észre se vettem az árak színvonalát.
Am                   Em         F         Am
Hozták a számlát és azt hittem, rosszul látok.
Am          G           Am             G
A nyaralás messze száll, sok emlék visszajár.
Am            G F "&amp;"         G
Hányszor elmúlt már, de újra vár
                   Am  F G                  Am F G
||: A balatoni nyár,         balatoni nyár. :||
Am                   Em                          F                 G
Csónakban ültünk egy lánnyal és lehullot"&amp;"t rólunk minden erkölcsi lánc.
Am                          Em         
Senki sem láthatott minket, mert sűrű a nádas.
Am                   Em                     F          G
Szerelmes voltam és fájt volna annak a lánynak az igazság.
Am                   "&amp;"  Em      F             Am
Szemébe néztem és azt mondtam, nem vagyok házas.
Am          G           Am             G
A nyaralás messze száll, sok emlék visszajár.
Am            G F          G
Hányszor elmúlt már, de újra vár
                   Am  F G "&amp;"                 Am F G
||: A balatoni nyár,         balatoni nyár. :||
")</f>
        <v>   Am                  Em                    F            G
Ültünk a mólón és néztük, hogy járja a táncát a vízen a fény.
Am                    Em                        F
élveztük, mennyire jó ez a sablonos helyzet.
 Am                        Em                    F               G
Hamburgert ettünk és vártuk, hogy jöjjön a fél négy, mert utazunk már.
Am                        Em                     F                  Am
Itt hagyjuk Zamárdi-felsőt, hisz újra csak elmúlt egy balatoni nyár.
Am                  Em                            F         G
Emlékszem, mennyire vártam a tihanyi révnél azt a kékszemű lányt.
Am                     Em         
És persze nem jött el, mert ilyenek a kékszemű lányok.
Am              Em                 F             G
Beültem inni és észre se vettem az árak színvonalát.
Am                   Em         F         Am
Hozták a számlát és azt hittem, rosszul látok.
Am          G           Am             G
A nyaralás messze száll, sok emlék visszajár.
Am            G F          G
Hányszor elmúlt már, de újra vár
                   Am  F G                  Am F G
||: A balatoni nyár,         balatoni nyár. :||
Am                   Em                          F                 G
Csónakban ültünk egy lánnyal és lehullott rólunk minden erkölcsi lánc.
Am                          Em         
Senki sem láthatott minket, mert sűrű a nádas.
Am                   Em                     F          G
Szerelmes voltam és fájt volna annak a lánynak az igazság.
Am                     Em      F             Am
Szemébe néztem és azt mondtam, nem vagyok házas.
Am          G           Am             G
A nyaralás messze száll, sok emlék visszajár.
Am            G F          G
Hányszor elmúlt már, de újra vár
                   Am  F G                  Am F G
||: A balatoni nyár,         balatoni nyár. :||
</v>
      </c>
    </row>
    <row r="26">
      <c r="A26" s="22" t="str">
        <f>IFERROR(__xludf.DUMMYFUNCTION("""COMPUTED_VALUE"""),"K09")</f>
        <v>K09</v>
      </c>
      <c r="B26" s="22" t="str">
        <f>IFERROR(__xludf.DUMMYFUNCTION("""COMPUTED_VALUE"""),"Banks of the Ohio")</f>
        <v>Banks of the Ohio</v>
      </c>
      <c r="C26" s="22"/>
      <c r="D26" s="22" t="str">
        <f>IFERROR(__xludf.DUMMYFUNCTION("""COMPUTED_VALUE"""),"           A              E
I asked my love to take a walk
          E7                  A
To take a walk, just a little walk
     A7                      D
Down beside where the waters flow
            A     E         A
Down by the banks of the Ohio
   "&amp;"      A                  E
And only say that you’ll be mine
      E7           A
In no other’s arms entwine
     A7                      D
Down beside where the waters flow
            A     E         A
Down by the banks of the Ohio
         A          "&amp;"       E
I held a knife against her breast
    E7               A
And into my arms she pressed
        A7                   D
Crying “Please, don’t murder me
        A        E          A
I’m not prepared for eternity
A                            E
I to"&amp;"ok her by her lily white hand
    E7               A
Let her to the river strand
  A7                          D
I picked her up and threw her in
      A          E              A
And I watched as she floated down
          A                      E
I sta"&amp;"rted home ‘tween twelve and one
        E7              A
Crying, Lord, what have I done
         A7          D
Kill the only girl I loved
            A        E     A
Because she wouldn’t be my bride")</f>
        <v>           A              E
I asked my love to take a walk
          E7                  A
To take a walk, just a little walk
     A7                      D
Down beside where the waters flow
            A     E         A
Down by the banks of the Ohio
         A                  E
And only say that you’ll be mine
      E7           A
In no other’s arms entwine
     A7                      D
Down beside where the waters flow
            A     E         A
Down by the banks of the Ohio
         A                 E
I held a knife against her breast
    E7               A
And into my arms she pressed
        A7                   D
Crying “Please, don’t murder me
        A        E          A
I’m not prepared for eternity
A                            E
I took her by her lily white hand
    E7               A
Let her to the river strand
  A7                          D
I picked her up and threw her in
      A          E              A
And I watched as she floated down
          A                      E
I started home ‘tween twelve and one
        E7              A
Crying, Lord, what have I done
         A7          D
Kill the only girl I loved
            A        E     A
Because she wouldn’t be my bride</v>
      </c>
    </row>
    <row r="27">
      <c r="A27" s="22" t="str">
        <f>IFERROR(__xludf.DUMMYFUNCTION("""COMPUTED_VALUE"""),"K08")</f>
        <v>K08</v>
      </c>
      <c r="B27" s="22" t="str">
        <f>IFERROR(__xludf.DUMMYFUNCTION("""COMPUTED_VALUE"""),"Bella ciao")</f>
        <v>Bella ciao</v>
      </c>
      <c r="C27" s="22"/>
      <c r="D27" s="22" t="str">
        <f>IFERROR(__xludf.DUMMYFUNCTION("""COMPUTED_VALUE"""),"Am
Una mattina mi son svegliato,
O bella, ciao! Bella, ciao!
        Am7
Bella, ciao, ciao, ciao!
       Dm               Am
Una mattina mi son svegliato
        E7          Am
e ho trovato l'invasor.
Am
O partigiano, portami via,
O bella, ciao! Bel"&amp;"la, ciao!
        Am7
Bella, ciao, ciao, ciao!
         Dm           Am
O partigiano, portami via,
        E7         Am
ché mi sento di morir.
Am
E se io muoio da partigiano,
O bella, ciao! Bella, ciao!
        Am7
Bella, ciao, ciao, ciao!
         D"&amp;"m            Am
E se io muoio da partigiano,
      E7          Am
tu mi devi seppellir.
Am
Seppellire lassù in montagna,
O bella, ciao! Bella, ciao!
        Am7
Bella, ciao, ciao, ciao!
        Dm               Am
E seppellire lassù in montagna
      "&amp;"  E7                Am
Sotto l'ombra di un bel fior.
Am
E le genti che passeranno
O bella, ciao! Bella, ciao!
        Am7
Bella, ciao, ciao, ciao!
      Dm            Am
E le genti che passeranno
      E7              Am
Ti diranno «Che bel fior!»
A"&amp;"m
«È questo il fiore del partigiano»,
O bella, ciao! Bella, ciao!
        Am7
Bella, ciao, ciao, ciao!
             Dm              Am
«È questo il fiore del partigiano
      E7          Am
morto per la libertà!»")</f>
        <v>Am
Una mattina mi son svegliato,
O bella, ciao! Bella, ciao!
        Am7
Bella, ciao, ciao, ciao!
       Dm               Am
Una mattina mi son svegliato
        E7          Am
e ho trovato l'invasor.
Am
O partigiano, portami via,
O bella, ciao! Bella, ciao!
        Am7
Bella, ciao, ciao, ciao!
         Dm           Am
O partigiano, portami via,
        E7         Am
ché mi sento di morir.
Am
E se io muoio da partigiano,
O bella, ciao! Bella, ciao!
        Am7
Bella, ciao, ciao, ciao!
         Dm            Am
E se io muoio da partigiano,
      E7          Am
tu mi devi seppellir.
Am
Seppellire lassù in montagna,
O bella, ciao! Bella, ciao!
        Am7
Bella, ciao, ciao, ciao!
        Dm               Am
E seppellire lassù in montagna
        E7                Am
Sotto l'ombra di un bel fior.
Am
E le genti che passeranno
O bella, ciao! Bella, ciao!
        Am7
Bella, ciao, ciao, ciao!
      Dm            Am
E le genti che passeranno
      E7              Am
Ti diranno «Che bel fior!»
Am
«È questo il fiore del partigiano»,
O bella, ciao! Bella, ciao!
        Am7
Bella, ciao, ciao, ciao!
             Dm              Am
«È questo il fiore del partigiano
      E7          Am
morto per la libertà!»</v>
      </c>
    </row>
    <row r="28">
      <c r="A28" s="22" t="str">
        <f>IFERROR(__xludf.DUMMYFUNCTION("""COMPUTED_VALUE"""),"T53")</f>
        <v>T53</v>
      </c>
      <c r="B28" s="22" t="str">
        <f>IFERROR(__xludf.DUMMYFUNCTION("""COMPUTED_VALUE"""),"Bella ciao")</f>
        <v>Bella ciao</v>
      </c>
      <c r="C28" s="22"/>
      <c r="D28" s="22" t="str">
        <f>IFERROR(__xludf.DUMMYFUNCTION("""COMPUTED_VALUE"""),"Dm                          
Eljött a hajnal, elébe mentem,
         F                      A7          
Ó bella ciao, bella ciao, bella ciao, ciao, ciao,
         C7            F     
Eljött a hajnal, elébe mentem,
        A7           Dm
És rámtalált a "&amp;"megszálló.
Dm     
Ha partizán vagy, vigyél el innen,  
         F                      A7                      
Ó bella ciao, bella ciao, bella ciao, ciao, ciao,
   C7             F  
Ha partizán vagy, vigyél el innen,
        A7           Dm
Mert ma ér"&amp;"zem, meghalok!
Dm     
Ha meghalok majd, mint annyi társam,
         F                      A7          
Ó bella ciao, bella ciao, bella ciao, ciao, ciao,
    C7             F  
Ha meghalok majd, mint annyi társam,
       A7           Dm
Légy te az, ki e"&amp;"ltemet.
Dm     
A hegyvidéken temess el engem,
         F                      A7          
Ó bella ciao, bella ciao, bella ciao, ciao, ciao,
   C7          F  
A hegyvidéken temess el engem,
        A7      Dm
Legyen virág a síromon.
Dm     
Az ő virág"&amp;"a, a partizáné,
         F                      A7          
Ó bella ciao, bella ciao, bella ciao, ciao, ciao,
   C7          F  
Az ő virága, a partizáné,
        A7         Dm
Ki a szabadságért halt meg.")</f>
        <v>Dm                          
Eljött a hajnal, elébe mentem,
         F                      A7          
Ó bella ciao, bella ciao, bella ciao, ciao, ciao,
         C7            F     
Eljött a hajnal, elébe mentem,
        A7           Dm
És rámtalált a megszálló.
Dm     
Ha partizán vagy, vigyél el innen,  
         F                      A7                      
Ó bella ciao, bella ciao, bella ciao, ciao, ciao,
   C7             F  
Ha partizán vagy, vigyél el innen,
        A7           Dm
Mert ma érzem, meghalok!
Dm     
Ha meghalok majd, mint annyi társam,
         F                      A7          
Ó bella ciao, bella ciao, bella ciao, ciao, ciao,
    C7             F  
Ha meghalok majd, mint annyi társam,
       A7           Dm
Légy te az, ki eltemet.
Dm     
A hegyvidéken temess el engem,
         F                      A7          
Ó bella ciao, bella ciao, bella ciao, ciao, ciao,
   C7          F  
A hegyvidéken temess el engem,
        A7      Dm
Legyen virág a síromon.
Dm     
Az ő virága, a partizáné,
         F                      A7          
Ó bella ciao, bella ciao, bella ciao, ciao, ciao,
   C7          F  
Az ő virága, a partizáné,
        A7         Dm
Ki a szabadságért halt meg.</v>
      </c>
    </row>
    <row r="29">
      <c r="A29" s="22" t="str">
        <f>IFERROR(__xludf.DUMMYFUNCTION("""COMPUTED_VALUE"""),"T12")</f>
        <v>T12</v>
      </c>
      <c r="B29" s="22" t="str">
        <f>IFERROR(__xludf.DUMMYFUNCTION("""COMPUTED_VALUE"""),"Budapest")</f>
        <v>Budapest</v>
      </c>
      <c r="C29" s="22" t="str">
        <f>IFERROR(__xludf.DUMMYFUNCTION("""COMPUTED_VALUE"""),"(1/2)")</f>
        <v>(1/2)</v>
      </c>
      <c r="D29" s="22" t="str">
        <f>IFERROR(__xludf.DUMMYFUNCTION("""COMPUTED_VALUE"""),"Em Em9 Em Em9
Em                   Am                    Em
Azt mondd meg nékem, hol lesz majd lakóhelyünk
Em                 Am                     Em
Maradunk itt, vagy egyszer majd továbbmegyünk?
D                C
Itt van a város, vagyunk lakói
D "&amp;"            C                Em
Maradunk itt, neve is van: Budapest
Em              Am             Em
Reggelre kelve, ahogyan ez itt szokás
Em               Am              Em
Közértbe megy le tejért János és Tamás
D              C
Házakon rések, azon k"&amp;"ilépnek
D                 C             C         Em
Házak közt járat, azokon járnak, indulnak el
Em                   Am                  Em
Azt mondd meg nékem, hol lesz majd lakóhelyünk
Em                 Am                   Em
Maradunk itt, vagy eg"&amp;"yszer majd továbbmegyünk?
D                C
Itt van a város, vagyunk lakói
D             C            Em
Maradunk itt, neve is van: Budapest
Em              Am             Em
Reggelre kelve, ahogyan ez itt szokás
Em               Am              Em
Köz"&amp;"értbe megy le tejért János és Tamás
D               C
Tócsák tükrében magukat nézve
D                 C              C         Em
Dohányszemcsékkel zakók zsebében, indulnak el")</f>
        <v>Em Em9 Em Em9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Házakon rések, azon kilépnek
D                 C             C         Em
Házak közt járat, azokon járnak, indulnak el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Tócsák tükrében magukat nézve
D                 C              C         Em
Dohányszemcsékkel zakók zsebében, indulnak el</v>
      </c>
    </row>
    <row r="30">
      <c r="A30" s="22" t="str">
        <f>IFERROR(__xludf.DUMMYFUNCTION("""COMPUTED_VALUE"""),"T12")</f>
        <v>T12</v>
      </c>
      <c r="B30" s="22" t="str">
        <f>IFERROR(__xludf.DUMMYFUNCTION("""COMPUTED_VALUE"""),"Budapest")</f>
        <v>Budapest</v>
      </c>
      <c r="C30" s="22" t="str">
        <f>IFERROR(__xludf.DUMMYFUNCTION("""COMPUTED_VALUE"""),"(2/2)")</f>
        <v>(2/2)</v>
      </c>
      <c r="D30" s="22" t="str">
        <f>IFERROR(__xludf.DUMMYFUNCTION("""COMPUTED_VALUE"""),"Em              Am                Em
Kérdésem volna, pálinkát mérnek-e már?
Em                 Am                   Em
Felismer tanár úr, vagy tán elfelejtett már?
Am                                    Em
Éva tegnap volt az abortusz bizottság előtt
Am    "&amp;"                           Em
Téli kabátomra hasztalan keresek vevőt
Em              Am                 Em
Házmesterünknek adjunk szép mosolyokat
Em                   Am              Em
Nézd, homlokomra egy boríték nem ráragadt
Am                       "&amp;"              Em
Más vagyok, nem az, akit épp maga most keres
Am                                 Em
Fáskerti elvtárs, legyen már olyan szíves
Em                Am            Em
A fekete lyuk egy nem létező égitest
Em             Am                Em
Hár"&amp;"om év múlva nem vagyok hadköteles
Am                                      Em
Felismer tanár úr, vagy tán elfelejtett már?
Am                                Em
Kérdésem volna, pálinkát mérnek-e már?
Em                   Am                  Em
Azt mondd m"&amp;"eg nékem, hol lesz majd lakóhelyünk
Em                 Am                   Em
Maradunk itt, vagy egyszer majd továbbmegyünk?
D                C
Itt van a város, vagyunk lakói
D               C             Em
Maradunk itten, maradunk itt, maradunk")</f>
        <v>Em              Am                Em
Kérdésem volna, pálinkát mérnek-e már?
Em                 Am                   Em
Felismer tanár úr, vagy tán elfelejtett már?
Am                                    Em
Éva tegnap volt az abortusz bizottság előtt
Am                               Em
Téli kabátomra hasztalan keresek vevőt
Em              Am                 Em
Házmesterünknek adjunk szép mosolyokat
Em                   Am              Em
Nézd, homlokomra egy boríték nem ráragadt
Am                                     Em
Más vagyok, nem az, akit épp maga most keres
Am                                 Em
Fáskerti elvtárs, legyen már olyan szíves
Em                Am            Em
A fekete lyuk egy nem létező égitest
Em             Am                Em
Három év múlva nem vagyok hadköteles
Am                                      Em
Felismer tanár úr, vagy tán elfelejtett már?
Am                                Em
Kérdésem volna, pálinkát mérnek-e már?
Em                   Am                  Em
Azt mondd meg nékem, hol lesz majd lakóhelyünk
Em                 Am                   Em
Maradunk itt, vagy egyszer majd továbbmegyünk?
D                C
Itt van a város, vagyunk lakói
D               C             Em
Maradunk itten, maradunk itt, maradunk</v>
      </c>
    </row>
    <row r="31">
      <c r="A31" s="22" t="str">
        <f>IFERROR(__xludf.DUMMYFUNCTION("""COMPUTED_VALUE"""),"T71")</f>
        <v>T71</v>
      </c>
      <c r="B31" s="22" t="str">
        <f>IFERROR(__xludf.DUMMYFUNCTION("""COMPUTED_VALUE"""),"Bájoló")</f>
        <v>Bájoló</v>
      </c>
      <c r="C31" s="22"/>
      <c r="D31" s="22" t="str">
        <f>IFERROR(__xludf.DUMMYFUNCTION("""COMPUTED_VALUE"""),"           C             G
Rebbenő szemmel ülök a fényben,
         Dm          Am
Rózsafa ugrik át a sövényen,
           C             G
Ugrik a fény is, gyűlik a felleg,
         Dm              Am
Surran a villám, s már feleselget.
          C"&amp;"             G
S már feleselget, fenn a magasban,
         Dm            Am
Fenn a magasban dörgedelem vad,
        C             G
Dörgedelem vad, dörgedelemmel,
         Dm              Am
Dörgedelemmel, s kékje lehervad.
         C             "&amp;"G
S kékje lehervad, lenn a tavaknak,
          Dm               Am
Lenn a tavaknak, s tükre megárad.
          C             G
S tükre megárad, jöjj be a házba,
         Dm                Am
Jöjj be a házba, vesd le ruhádat.
          C           "&amp;"  G
Vesd le ruhádat, már esik is kinn,
          Dm                Am
Már esik is kinn, már esik is kinn.
         C             G
Vesd le az inged, mossa az eső,
         Dm         Am
Mossa az eső össze szívünket.
")</f>
        <v>           C             G
Rebbenő szemmel ülök a fényben,
         Dm          Am
Rózsafa ugrik át a sövényen,
           C             G
Ugrik a fény is, gyűlik a felleg,
         Dm              Am
Surran a villám, s már feleselget.
          C             G
S már feleselget, fenn a magasban,
         Dm            Am
Fenn a magasban dörgedelem vad,
        C             G
Dörgedelem vad, dörgedelemmel,
         Dm              Am
Dörgedelemmel, s kékje lehervad.
         C             G
S kékje lehervad, lenn a tavaknak,
          Dm               Am
Lenn a tavaknak, s tükre megárad.
          C             G
S tükre megárad, jöjj be a házba,
         Dm                Am
Jöjj be a házba, vesd le ruhádat.
          C             G
Vesd le ruhádat, már esik is kinn,
          Dm                Am
Már esik is kinn, már esik is kinn.
         C             G
Vesd le az inged, mossa az eső,
         Dm         Am
Mossa az eső össze szívünket.
</v>
      </c>
    </row>
    <row r="32">
      <c r="A32" s="22" t="str">
        <f>IFERROR(__xludf.DUMMYFUNCTION("""COMPUTED_VALUE"""),"T31")</f>
        <v>T31</v>
      </c>
      <c r="B32" s="22" t="str">
        <f>IFERROR(__xludf.DUMMYFUNCTION("""COMPUTED_VALUE"""),"Bál az Operában")</f>
        <v>Bál az Operában</v>
      </c>
      <c r="C32" s="22"/>
      <c r="D32" s="22" t="str">
        <f>IFERROR(__xludf.DUMMYFUNCTION("""COMPUTED_VALUE"""),"Gm
Az utcán sűrű éj,
F
Csak az operaházi lámpák
Eb
Kristályfénye száll.
Gm
Kívül semmi nesz,
       F
Pedig odabent szól a zenekar,
 Eb
S a nagyterem díszben áll.
Gm              F
Bál van az Operaházban,
        Gm
Különös bál van,
       F             "&amp;"      Gm
Itt az alkalom, hogy megtaláljam
         F
A díszes társaságban
Eb
Aidát, Sarastrót,
Gm                    D
Sparafuccilét, Rigolettót.
Gm
Népköztársaság útján
F
Mennyi különös alakot elrejt
Eb
A konfekció-kabát,
Gm
És sohasem tudható,
     F
H"&amp;"ogy mikor nem látja senki őket,
Eb
Mivé változnak át.
Gm              F
Bál van az Operaházban,
        Gm
Különös bál van,
       F                   Gm
Itt az alkalom, hogy megtaláljam
         F
A díszes társaságban
Eb
Cavaradossit, Csocsoszánt,
Gm   "&amp;"               D
Desdemonát és Don Juant.
Gm                             F
Bál van, igen, bál van az Operaházban,
        Gm
Különös bál van,
       F                   Gm
Itt az alkalom, hogy megtaláljam
         F
A díszes társaságban
Eb
Aidát, Sarastr"&amp;"ót,
Gm                     D
Sparafuccilét, Rigolettót.
Gm                F
Bál van, az Operaházban,
       Gm
Igazi bál van,
      F          Gm
Nekem réges-régi vágyam,
        F
Az hogy megtaláljam
Eb
Figarót, Izoldát, 
Gm                 D
Papagénót "&amp;"és Papagénát.
Eb
Cavaradossit, Csocsoszánt,
Gm                D
Desdemonát és Don Juant.
Eb
Figarót, Izoldát, 
Gm                  D
Papagénót és Papagénát.")</f>
        <v>Gm
Az utcán sűrű éj,
F
Csak az operaházi lámpák
Eb
Kristályfénye száll.
Gm
Kívül semmi nesz,
       F
Pedig odabent szól a zenekar,
 Eb
S a nagyterem díszben áll.
Gm              F
Bál van az Operaházban,
        Gm
Különös bál van,
       F                   Gm
Itt az alkalom, hogy megtaláljam
         F
A díszes társaságban
Eb
Aidát, Sarastrót,
Gm                    D
Sparafuccilét, Rigolettót.
Gm
Népköztársaság útján
F
Mennyi különös alakot elrejt
Eb
A konfekció-kabát,
Gm
És sohasem tudható,
     F
Hogy mikor nem látja senki őket,
Eb
Mivé változnak át.
Gm              F
Bál van az Operaházban,
        Gm
Különös bál van,
       F                   Gm
Itt az alkalom, hogy megtaláljam
         F
A díszes társaságban
Eb
Cavaradossit, Csocsoszánt,
Gm                  D
Desdemonát és Don Juant.
Gm                             F
Bál van, igen, bál van az Operaházban,
        Gm
Különös bál van,
       F                   Gm
Itt az alkalom, hogy megtaláljam
         F
A díszes társaságban
Eb
Aidát, Sarastrót,
Gm                     D
Sparafuccilét, Rigolettót.
Gm                F
Bál van, az Operaházban,
       Gm
Igazi bál van,
      F          Gm
Nekem réges-régi vágyam,
        F
Az hogy megtaláljam
Eb
Figarót, Izoldát, 
Gm                 D
Papagénót és Papagénát.
Eb
Cavaradossit, Csocsoszánt,
Gm                D
Desdemonát és Don Juant.
Eb
Figarót, Izoldát, 
Gm                  D
Papagénót és Papagénát.</v>
      </c>
    </row>
    <row r="33">
      <c r="A33" s="22" t="str">
        <f>IFERROR(__xludf.DUMMYFUNCTION("""COMPUTED_VALUE"""),"H04")</f>
        <v>H04</v>
      </c>
      <c r="B33" s="22" t="str">
        <f>IFERROR(__xludf.DUMMYFUNCTION("""COMPUTED_VALUE"""),"Básáná hábáá")</f>
        <v>Básáná hábáá</v>
      </c>
      <c r="C33" s="22" t="str">
        <f>IFERROR(__xludf.DUMMYFUNCTION("""COMPUTED_VALUE"""),"בשנה הבאה")</f>
        <v>בשנה הבאה</v>
      </c>
      <c r="D33" s="22" t="str">
        <f>IFERROR(__xludf.DUMMYFUNCTION("""COMPUTED_VALUE"""),"Dm              B          F
Básáná hábáá nesev ál hámirpeszet 
      B         A     Dm 
veniszpor ciporim nodedot.  
Dm                 B        F
Jeládim beḥufsá jeszáḥáku tofeszet 
      B           A    Dm
ben hábájit leven hászádot.  
    Gm 
Od "&amp;"tire, od tire 
     F
kámá tov jihje  
   Gm       A     Dm
básáná, básáná hábáá.  
Dm               B         F
Ánávim ádumim jávsilu ád háerev
      B      A       Dm 
vejugsu conenim lásulḥán.  
Dm               A            F
Veruḥot redumim jiszu "&amp;"el em hádereḥ 
B           A      Dm    
itonim jesánim veánán.  
    Gm 
Od tire, od tire 
     F
kámá tov jihje  
   Gm       A     Dm
básáná, básáná hábáá.  
Dm              B              F
Básáná hábáá nifrosz kápot jádájim 
B            A       "&amp;" Dm
mul háor hánigár háláván.  
Dm               B              F
Ánáfá leváná tifrosz báor knáfájim  
B             A       Dm
vehásemes tizráḥ betoḥán.  
    Gm 
Od tire, od tire 
     F
kámá tov jihje  
   Gm       A     Dm
básáná, básáná hábáá.")</f>
        <v>Dm              B          F
Básáná hábáá nesev ál hámirpeszet 
      B         A     Dm 
veniszpor ciporim nodedot.  
Dm                 B        F
Jeládim beḥufsá jeszáḥáku tofeszet 
      B           A    Dm
ben hábájit leven hászádot.  
    Gm 
Od tire, od tire 
     F
kámá tov jihje  
   Gm       A     Dm
básáná, básáná hábáá.  
Dm               B         F
Ánávim ádumim jávsilu ád háerev
      B      A       Dm 
vejugsu conenim lásulḥán.  
Dm               A            F
Veruḥot redumim jiszu el em hádereḥ 
B           A      Dm    
itonim jesánim veánán.  
    Gm 
Od tire, od tire 
     F
kámá tov jihje  
   Gm       A     Dm
básáná, básáná hábáá.  
Dm              B              F
Básáná hábáá nifrosz kápot jádájim 
B            A        Dm
mul háor hánigár háláván.  
Dm               B              F
Ánáfá leváná tifrosz báor knáfájim  
B             A       Dm
vehásemes tizráḥ betoḥán.  
    Gm 
Od tire, od tire 
     F
kámá tov jihje  
   Gm       A     Dm
básáná, básáná hábáá.</v>
      </c>
    </row>
    <row r="34">
      <c r="A34" s="22" t="str">
        <f>IFERROR(__xludf.DUMMYFUNCTION("""COMPUTED_VALUE"""),"H05")</f>
        <v>H05</v>
      </c>
      <c r="B34" s="22" t="str">
        <f>IFERROR(__xludf.DUMMYFUNCTION("""COMPUTED_VALUE"""),"Bói")</f>
        <v>Bói</v>
      </c>
      <c r="C34" s="22" t="str">
        <f>IFERROR(__xludf.DUMMYFUNCTION("""COMPUTED_VALUE"""),"בואי")</f>
        <v>בואי</v>
      </c>
      <c r="D34" s="22" t="str">
        <f>IFERROR(__xludf.DUMMYFUNCTION("""COMPUTED_VALUE"""),"Dm          Am
Bói, tni li jád veneleḥ
Bb
Ál tisáli oti leán
F                  Gm
(Ál) tisáli oti ál óser
         Dm               Bb
Uláj gám hu jávo, kshehu jávo
       C
Jeréd áléinu kmo gesem
Dm        Am
Bói, nitḥábek venéleḥ
Bb   "&amp;"           F
Ál tisáli oti mátáj
                    Gm
(Ál) tisáli oti ál bájit
        Dm
Ál teváksí mimeni zmán
        Bb               C
Lo meḥaké, lo océr, lo nisár")</f>
        <v>Dm          Am
Bói, tni li jád veneleḥ
Bb
Ál tisáli oti leán
F                  Gm
(Ál) tisáli oti ál óser
         Dm               Bb
Uláj gám hu jávo, kshehu jávo
       C
Jeréd áléinu kmo gesem
Dm        Am
Bói, nitḥábek venéleḥ
Bb              F
Ál tisáli oti mátáj
                    Gm
(Ál) tisáli oti ál bájit
        Dm
Ál teváksí mimeni zmán
        Bb               C
Lo meḥaké, lo océr, lo nisár</v>
      </c>
    </row>
    <row r="35">
      <c r="A35" s="22" t="str">
        <f>IFERROR(__xludf.DUMMYFUNCTION("""COMPUTED_VALUE"""),"S04")</f>
        <v>S04</v>
      </c>
      <c r="B35" s="22" t="str">
        <f>IFERROR(__xludf.DUMMYFUNCTION("""COMPUTED_VALUE"""),"Cofi himnusz")</f>
        <v>Cofi himnusz</v>
      </c>
      <c r="C35" s="22"/>
      <c r="D35" s="22" t="str">
        <f>IFERROR(__xludf.DUMMYFUNCTION("""COMPUTED_VALUE"""),"C                  C
Jóbarátok, utánam, szedjétek a lábatok
C             F          C       G      C
Fedezzünk fel együtt még egy-két titkos járatot. 
C                        C
Hangunkat majd elviszi a sűrű sötét erdő
C                F        C    G   "&amp;"    C
Cserkészek közt, jóbarát, csapatunk az első. 
F                               C      G
Együtt jöttünk, együtt megyünk, együtt kalandozva
F                           C            G
Egymás hangját jól ismerve, néha visszhangozva
F                   "&amp;"  C           G
Jóbarátnak gondjaival külön foglalkozva
F                     C       G     C
Mielőtt az egész erdő le lesz aszfaltozva. 
C
Nevetek veletek,
C
Itt önmagam lehetek,
C
Befogadnak maguk közé
C
Ezek a Someresek.
C                  C
Jóbará"&amp;"tok, utánam, hangosan szól ez a dal
C           F            C    G     C
Kalandunkba néhány dolog néha azért bezavar:
C                           C
Kicsi szúnyog, óriás darázs vagy a barna medve
C                F        C    G       C
Cserkészek közt, j"&amp;"óbarát, kinek nincs jókedve?
F                               C           G
Együtt jöttünk, együtt megyünk, együtt kalandozva
F                           C            G
Egymás hangját jól ismerve, néha visszhangozva
F                     C           G
Né"&amp;"ha messze kiabálva, s néha sóhajtozva
F
Mielőtt az egész erdő le lesz aszfaltozva.
C
Nevetek veletek,
C
Itt önmagam lehetek,
C
Befogadnak maguk közé
C
Ezek a Someresek.")</f>
        <v>C                  C
Jóbarátok, utánam, szedjétek a lábatok
C             F          C       G      C
Fedezzünk fel együtt még egy-két titkos járatot. 
C                        C
Hangunkat majd elviszi a sűrű sötét erdő
C                F        C    G       C
Cserkészek közt, jóbarát, csapatunk az első. 
F                               C      G
Együtt jöttünk, együtt megyünk, együtt kalandozva
F                           C            G
Egymás hangját jól ismerve, néha visszhangozva
F                     C           G
Jóbarátnak gondjaival külön foglalkozva
F                     C       G     C
Mielőtt az egész erdő le lesz aszfaltozva. 
C
Nevetek veletek,
C
Itt önmagam lehetek,
C
Befogadnak maguk közé
C
Ezek a Someresek.
C                  C
Jóbarátok, utánam, hangosan szól ez a dal
C           F            C    G     C
Kalandunkba néhány dolog néha azért bezavar:
C                           C
Kicsi szúnyog, óriás darázs vagy a barna medve
C                F        C    G       C
Cserkészek közt, jóbarát, kinek nincs jókedve?
F                               C           G
Együtt jöttünk, együtt megyünk, együtt kalandozva
F                           C            G
Egymás hangját jól ismerve, néha visszhangozva
F                     C           G
Néha messze kiabálva, s néha sóhajtozva
F
Mielőtt az egész erdő le lesz aszfaltozva.
C
Nevetek veletek,
C
Itt önmagam lehetek,
C
Befogadnak maguk közé
C
Ezek a Someresek.</v>
      </c>
    </row>
    <row r="36">
      <c r="A36" s="22" t="str">
        <f>IFERROR(__xludf.DUMMYFUNCTION("""COMPUTED_VALUE"""),"T05")</f>
        <v>T05</v>
      </c>
      <c r="B36" s="22" t="str">
        <f>IFERROR(__xludf.DUMMYFUNCTION("""COMPUTED_VALUE"""),"Csavargódal")</f>
        <v>Csavargódal</v>
      </c>
      <c r="C36" s="22"/>
      <c r="D36" s="22" t="str">
        <f>IFERROR(__xludf.DUMMYFUNCTION("""COMPUTED_VALUE"""),"G           C        D7            G
 Még nem tudom, hogy hol alszom ma éjjel,
G          C         D7              G
 A holnap még olyan szörnyen messze van,
G         C    H7             Em          C
 Az országút a lábam alatt és fölöttem az ég,
      "&amp;"G              D7          G
Ez a két dolog, amit tudok biztosan.
G           C        D7             G
Nem számít az, hogy hol ér a holnap reggel
G             C        D7            G
A városok jó ismerőseim
G         C       H7            Em     C
És"&amp;" mindig van egy jó barátom és néhány szerelmem
    G          D7      G
És egy-két dal gitárom húrjain
G          C       D7       G
A nagy folyók mind elérik a tengert
G         C     D7        G
Az álmaim velük futnak tovább
G          C      H7      "&amp;"       Em              C
Úgy szeretném, ha gyors lehetnék én is, mint a szél
      G             D7       G
És az otthonom lehetne a nagyvilág
G         C    D7          G
Egy napon majd megérkeznék hozzád
G            C       D7       G
Ha hét határ hú"&amp;"zódna is közöttünk
G                    H7              Em           C
Úgy fogadnál, mintha én lennék, akit sok-sok éve vársz
       G             D7          G
Milyen kár, hogy nem erre születtünk
G           C        D7            G
 Még nem tudom, ho"&amp;"gy hol alszom ma éjjel,
G          C         D7              G
 A holnap még olyan szörnyen messze van,
G         C    H7             Em          C
 Az országút a lábam alatt és fölöttem az ég,
      G              D7          G
Ez a két dolog, amit tudok"&amp;" biztosan.")</f>
        <v>G           C        D7            G
 Még nem tudom, hogy hol alszom ma éjjel,
G          C         D7              G
 A holnap még olyan szörnyen messze van,
G         C    H7             Em          C
 Az országút a lábam alatt és fölöttem az ég,
      G              D7          G
Ez a két dolog, amit tudok biztosan.
G           C        D7             G
Nem számít az, hogy hol ér a holnap reggel
G             C        D7            G
A városok jó ismerőseim
G         C       H7            Em     C
És mindig van egy jó barátom és néhány szerelmem
    G          D7      G
És egy-két dal gitárom húrjain
G          C       D7       G
A nagy folyók mind elérik a tengert
G         C     D7        G
Az álmaim velük futnak tovább
G          C      H7             Em              C
Úgy szeretném, ha gyors lehetnék én is, mint a szél
      G             D7       G
És az otthonom lehetne a nagyvilág
G         C    D7          G
Egy napon majd megérkeznék hozzád
G            C       D7       G
Ha hét határ húzódna is közöttünk
G                    H7              Em           C
Úgy fogadnál, mintha én lennék, akit sok-sok éve vársz
       G             D7          G
Milyen kár, hogy nem erre születtünk
G           C        D7            G
 Még nem tudom, hogy hol alszom ma éjjel,
G          C         D7              G
 A holnap még olyan szörnyen messze van,
G         C    H7             Em          C
 Az országút a lábam alatt és fölöttem az ég,
      G              D7          G
Ez a két dolog, amit tudok biztosan.</v>
      </c>
    </row>
    <row r="37">
      <c r="A37" s="22" t="str">
        <f>IFERROR(__xludf.DUMMYFUNCTION("""COMPUTED_VALUE"""),"S05")</f>
        <v>S05</v>
      </c>
      <c r="B37" s="22" t="str">
        <f>IFERROR(__xludf.DUMMYFUNCTION("""COMPUTED_VALUE"""),"Cserkész Altató")</f>
        <v>Cserkész Altató</v>
      </c>
      <c r="C37" s="22"/>
      <c r="D37" s="22" t="str">
        <f>IFERROR(__xludf.DUMMYFUNCTION("""COMPUTED_VALUE"""),"Em         D         C
Elrepül az idő, mint erdőbe a madár,
Em        D       Am
Hegedül a tücsök, úgyis hazatalál.
Em         D          C
Kinyitja a cserkész a sátor ajtaját,
Em         D         Am
Behunyja a szemét és csodás álmot lát.
Em        D  "&amp;"   Am       C
Álmában a medve énekel a bocsának
Em             D              Am           C
Máris megyünk, medve asszony, ha zavartuk, bocsánat.
Em        D
Álmát nem zavarom,
Am           C
Elfekszem az avaron
Em                 D           Am
És hagyom"&amp;", hogy az esti szellő arconsimogasson.
Em        D
Magamat betakarom,
Am         C
A szememet behunyom
Em      D           C      
Álomnak dzsungelébe lassan elutazom.
Em         D         C
Elrepül az idő, mint a szél a parázson
Em        D       Am
Gy"&amp;"ere velem aludni, kedves jóbarátom.
Em         D         C
Néma az erdő, néha halkan mormol
Em        D       Am
Cserkészek közt jó aludni, ha senki se horkol.
Em         D    Am             C
Álmában a madár szárnya meg se rebben,
Em              D    "&amp;"   Am          C
Hallgassunk hát együtt, oldódjunk a csendben.
Em        D
Álmod nem zavarom,
Am            C
Hiszen nem is akarom,
Em                 D           Am
Néha a szúnyogcsípést álmomban vakarom.
Em        D
Magamat betakarom,
Am              C
"&amp;"Fekszem egy földdarabon,
Em        D           C      
Magamat a nyugalommal jutalmazom.")</f>
        <v>Em         D         C
Elrepül az idő, mint erdőbe a madár,
Em        D       Am
Hegedül a tücsök, úgyis hazatalál.
Em         D          C
Kinyitja a cserkész a sátor ajtaját,
Em         D         Am
Behunyja a szemét és csodás álmot lát.
Em        D     Am       C
Álmában a medve énekel a bocsának
Em             D              Am           C
Máris megyünk, medve asszony, ha zavartuk, bocsánat.
Em        D
Álmát nem zavarom,
Am           C
Elfekszem az avaron
Em                 D           Am
És hagyom, hogy az esti szellő arconsimogasson.
Em        D
Magamat betakarom,
Am         C
A szememet behunyom
Em      D           C      
Álomnak dzsungelébe lassan elutazom.
Em         D         C
Elrepül az idő, mint a szél a parázson
Em        D       Am
Gyere velem aludni, kedves jóbarátom.
Em         D         C
Néma az erdő, néha halkan mormol
Em        D       Am
Cserkészek közt jó aludni, ha senki se horkol.
Em         D    Am             C
Álmában a madár szárnya meg se rebben,
Em              D       Am          C
Hallgassunk hát együtt, oldódjunk a csendben.
Em        D
Álmod nem zavarom,
Am            C
Hiszen nem is akarom,
Em                 D           Am
Néha a szúnyogcsípést álmomban vakarom.
Em        D
Magamat betakarom,
Am              C
Fekszem egy földdarabon,
Em        D           C      
Magamat a nyugalommal jutalmazom.</v>
      </c>
    </row>
    <row r="38">
      <c r="A38" s="22" t="str">
        <f>IFERROR(__xludf.DUMMYFUNCTION("""COMPUTED_VALUE"""),"T36")</f>
        <v>T36</v>
      </c>
      <c r="B38" s="22" t="str">
        <f>IFERROR(__xludf.DUMMYFUNCTION("""COMPUTED_VALUE"""),"Csillag vagy fecske")</f>
        <v>Csillag vagy fecske</v>
      </c>
      <c r="C38" s="22"/>
      <c r="D38" s="22" t="str">
        <f>IFERROR(__xludf.DUMMYFUNCTION("""COMPUTED_VALUE""")," Am          G/B
Nem jöttél túl korán
       C
De időm az volt,
    E
Nagy komám lett
     F        Am
És ültünk büfékben,
  Dm    E7
Várva reád
  Am         G/B
Egymás hátát ütve,
   C     E
Italokat küldve
   F        Am
Múltját sem sejtő,
   Dm       E"&amp;"7
Kékruhás nőknek
     Fmaj7         Am
Maradj otthon, nézzél TV-t
         Fmaj7            Am
Töksötét vonatokat mutat minden csatorna
 Fmaj7            Am
Mennek utas nincs egy se
       Dm            E7      Fmaj7
Csak a büfékocsiban állnak (része"&amp;"gen)
 Am              Fmaj7                Am
Ketten, amelyik rosszul van az vagyok én
          Fmaj7             Am
Kár, hogy most mutatnak az elébb még
Dm               E7
Istent dicsértem én
 Am                 G/B
Nem kezdtünk nagyon bele
  C    "&amp;"             E
Semmibe, jössz úgyis te
   F             Am
És minek is bármit is
  Dm      E7
E kis időre
 Am             G/B
És aztán nem jötté'
  C          E
Átgyúrtuk életté
  F      Am
Idő komámmal
 Dm         E7
Ez üldögélést
     Fmaj7         "&amp;"Am
Maradj otthon, nézzél TV-t
         Fmaj7            Am
Töksötét vonatokat mutat minden csatorna
 Fmaj7            Am
Mennek utas nincs egy se
       Dm            E7      Fmaj7
Csak a büfékocsiban állnak (részegen)
 Am              Fmaj7              "&amp;"  Am
Ketten, amelyik rosszul van az vagyok én
          Fmaj7             Am
Kár, hogy most mutatnak az elébb még
Dm               E7
Istent dicsértem én
 Am             G/B
Végül is mindegy is
   C                 E
Tudtam, hogy nem is jössz
  F     "&amp;"       Am
Este csillag voltál
  Dm           E7
Nappal meg fecske
  Am            G/B
Minden föld bevetve
   C         E
Minden nő rendbe
   F              Am
Na, ezt hagyom itt neked
  Dm              E7
Te csillag vagy fecske!
     Fmaj7         Am
"&amp;"Maradj otthon, nézzél TV-t
         Fmaj7            Am
Töksötét vonatokat mutat minden csatorna
 Fmaj7            Am
Mennek utas nincs egy se
       Dm            E7      Fmaj7
Csak a büfékocsiban állnak (részegen)
 Am              Fmaj7                A"&amp;"m
Ketten, amelyik rosszul van az vagyok én
          Fmaj7             Am
Kár, hogy most mutatnak az elébb még
Dm               E7
Istent dicsértem én
     Fmaj7
Részegen
Am    Fmaj7
Részegen
Am    Fmaj7
Részegen
Am Dm E7
     Fmaj7
Részegen")</f>
        <v> Am          G/B
Nem jöttél túl korán
       C
De időm az volt,
    E
Nagy komám lett
     F        Am
És ültünk büfékben,
  Dm    E7
Várva reád
  Am         G/B
Egymás hátát ütve,
   C     E
Italokat küldve
   F        Am
Múltját sem sejtő,
   Dm       E7
Kékruhás nőknek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Nem kezdtünk nagyon bele
  C                 E
Semmibe, jössz úgyis te
   F             Am
És minek is bármit is
  Dm      E7
E kis időre
 Am             G/B
És aztán nem jötté'
  C          E
Átgyúrtuk életté
  F      Am
Idő komámmal
 Dm         E7
Ez üldögélést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Végül is mindegy is
   C                 E
Tudtam, hogy nem is jössz
  F            Am
Este csillag voltál
  Dm           E7
Nappal meg fecske
  Am            G/B
Minden föld bevetve
   C         E
Minden nő rendbe
   F              Am
Na, ezt hagyom itt neked
  Dm              E7
Te csillag vagy fecske!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Fmaj7
Részegen
Am    Fmaj7
Részegen
Am    Fmaj7
Részegen
Am Dm E7
     Fmaj7
Részegen</v>
      </c>
    </row>
    <row r="39">
      <c r="A39" s="22" t="str">
        <f>IFERROR(__xludf.DUMMYFUNCTION("""COMPUTED_VALUE"""),"ZS23")</f>
        <v>ZS23</v>
      </c>
      <c r="B39" s="22" t="str">
        <f>IFERROR(__xludf.DUMMYFUNCTION("""COMPUTED_VALUE"""),"Csiribiri")</f>
        <v>Csiribiri</v>
      </c>
      <c r="C39" s="22"/>
      <c r="D39" s="22"/>
    </row>
    <row r="40">
      <c r="A40" s="22" t="str">
        <f>IFERROR(__xludf.DUMMYFUNCTION("""COMPUTED_VALUE"""),"T28")</f>
        <v>T28</v>
      </c>
      <c r="B40" s="22" t="str">
        <f>IFERROR(__xludf.DUMMYFUNCTION("""COMPUTED_VALUE"""),"Csonka vers")</f>
        <v>Csonka vers</v>
      </c>
      <c r="C40" s="22"/>
      <c r="D40" s="22" t="str">
        <f>IFERROR(__xludf.DUMMYFUNCTION("""COMPUTED_VALUE"""),"Em   Am   G   D   x2
Em                       Am
Kezdtem ezt a verset én, tavaly május elején,
G                      D
idén lett csak készen, idén sem egészen.
Em                      Am
Címe az volt: életem, s kihúztam, mert félszegen,
G    N.C.
sánt"&amp;"ikált a címe, minden lába ríme.
Em                    Am
Újrakezdtem s ezalatt félesztendő leszaladt,
G                     D
de az égre nézve alig vettem észre.
Em                        Am
Az égen egy felhő szállt, s az a felhő nem is szállt,
G      "&amp;"                 D
lebegett vagy állt tán, mint egy őr, várt rám.
Em                     Am
Azt a felhőt néztem én míg e forgó év felén,
G                     D
csak lehullott onnan, mint katona holtan.
Em                    Am
Ismét kezdtem: háború le"&amp;"tt a címe, százsorú
G                     D
volt az első versszak jajgatott mint vert had.
Em                      Am
Jaj mit is kerestem itt katonák holttesteit,
G              D
bűverő terelte lépteimet erre.
Em                    Am
Kutattam a tárva"&amp;" tárt messze hajló láthatárt,
G                  D
föllelem, reméltem nyitját minek éltem.
Em                   Am
Életemmel kezdtem el háborúban vesztem el,
G                 D
én másról akartam szólani e dalban.
N.C.               Am                 "&amp;"G
Másról én de nem lehet valaki nem engedett,
              D
tán a ma lepergő oszló testü felhő.
Em   Am   G   D   x2
E")</f>
        <v>Em   Am   G   D   x2
Em                       Am
Kezdtem ezt a verset én, tavaly május elején,
G                      D
idén lett csak készen, idén sem egészen.
Em                      Am
Címe az volt: életem, s kihúztam, mert félszegen,
G    N.C.
sántikált a címe, minden lába ríme.
Em                    Am
Újrakezdtem s ezalatt félesztendő leszaladt,
G                     D
de az égre nézve alig vettem észre.
Em                        Am
Az égen egy felhő szállt, s az a felhő nem is szállt,
G                       D
lebegett vagy állt tán, mint egy őr, várt rám.
Em                     Am
Azt a felhőt néztem én míg e forgó év felén,
G                     D
csak lehullott onnan, mint katona holtan.
Em                    Am
Ismét kezdtem: háború lett a címe, százsorú
G                     D
volt az első versszak jajgatott mint vert had.
Em                      Am
Jaj mit is kerestem itt katonák holttesteit,
G              D
bűverő terelte lépteimet erre.
Em                    Am
Kutattam a tárva tárt messze hajló láthatárt,
G                  D
föllelem, reméltem nyitját minek éltem.
Em                   Am
Életemmel kezdtem el háborúban vesztem el,
G                 D
én másról akartam szólani e dalban.
N.C.               Am                 G
Másról én de nem lehet valaki nem engedett,
              D
tán a ma lepergő oszló testü felhő.
Em   Am   G   D   x2
E</v>
      </c>
    </row>
    <row r="41">
      <c r="A41" s="22" t="str">
        <f>IFERROR(__xludf.DUMMYFUNCTION("""COMPUTED_VALUE"""),"T13")</f>
        <v>T13</v>
      </c>
      <c r="B41" s="22" t="str">
        <f>IFERROR(__xludf.DUMMYFUNCTION("""COMPUTED_VALUE"""),"Csönded vagyok")</f>
        <v>Csönded vagyok</v>
      </c>
      <c r="C41" s="22"/>
      <c r="D41" s="22" t="str">
        <f>IFERROR(__xludf.DUMMYFUNCTION("""COMPUTED_VALUE"""),"Em  D   C   Em
Em  D   G   G
Em  A7  Am7   Em
Em  D   G   D
Em  D   Em  Em
     Em       D           C       Em
Most elmondom mid vagyok, mid nem neked
Em        D        C       G
Vártál ha magadról szép éneket
Em       A7      Am7        Em
Dicsérő é"&amp;"neked én nem leszek
Em        D        C             Em
Mi más is lehetnék? Csak csönd neked.
Em        D             C         Em
E szó jó: csönd vagyok, csönded vagyok.
Em         D           C      G
Ha rám így kedved van, maradhatok
Em             "&amp;"A7           Am7         Em
Ülhetsz, csak tűrve, hogy dal nem dicsér,
Em         D                C         Em
Se jel, se láng, csak csönd mely égig ér.
Em          D           C         Em
S folytatom mid vagyok, mid nem neked
Em        D          C  "&amp;"     G
Ha vártál lángot, az nem lehetek
Em       A7        Am7      Em
Fölébem hajolj lásd, hamu vagyok,
Em      D          C      Em
Belőlem csak jövőd jósolhatod.
     Em        D           C         Em
Most elmondtam mid vagyok, mid nem neked
Em     "&amp;"   D        C       G
Vártál ha magadról szép éneket
Em       A7      Am7        Em
Dicsérő éneked én nem leszek
Em        D        C             Em
Mi más is lehetnék? Csak csönd neked.
Em  D   C   Em
Em  D   G   G
Em  A7  Am7   Em
Em  D   G   D
Em  D"&amp;"   Em  Em
")</f>
        <v>Em  D   C   Em
Em  D   G   G
Em  A7  Am7   Em
Em  D   G   D
Em  D   Em  Em
     Em       D           C       Em
Most elmondom mid vagyok, mid nem neked
Em        D        C       G
Vártál ha magadról szép éneket
Em       A7      Am7        Em
Dicsérő éneked én nem leszek
Em        D        C             Em
Mi más is lehetnék? Csak csönd neked.
Em        D             C         Em
E szó jó: csönd vagyok, csönded vagyok.
Em         D           C      G
Ha rám így kedved van, maradhatok
Em             A7           Am7         Em
Ülhetsz, csak tűrve, hogy dal nem dicsér,
Em         D                C         Em
Se jel, se láng, csak csönd mely égig ér.
Em          D           C         Em
S folytatom mid vagyok, mid nem neked
Em        D          C       G
Ha vártál lángot, az nem lehetek
Em       A7        Am7      Em
Fölébem hajolj lásd, hamu vagyok,
Em      D          C      Em
Belőlem csak jövőd jósolhatod.
     Em        D           C         Em
Most elmondtam mid vagyok, mid nem neked
Em        D        C       G
Vártál ha magadról szép éneket
Em       A7      Am7        Em
Dicsérő éneked én nem leszek
Em        D        C             Em
Mi más is lehetnék? Csak csönd neked.
Em  D   C   Em
Em  D   G   G
Em  A7  Am7   Em
Em  D   G   D
Em  D   Em  Em
</v>
      </c>
    </row>
    <row r="42">
      <c r="A42" s="22" t="str">
        <f>IFERROR(__xludf.DUMMYFUNCTION("""COMPUTED_VALUE"""),"T50")</f>
        <v>T50</v>
      </c>
      <c r="B42" s="22" t="str">
        <f>IFERROR(__xludf.DUMMYFUNCTION("""COMPUTED_VALUE"""),"Csúzli dal")</f>
        <v>Csúzli dal</v>
      </c>
      <c r="C42" s="22" t="str">
        <f>IFERROR(__xludf.DUMMYFUNCTION("""COMPUTED_VALUE"""),"(1/2)")</f>
        <v>(1/2)</v>
      </c>
      <c r="D42" s="22" t="str">
        <f>IFERROR(__xludf.DUMMYFUNCTION("""COMPUTED_VALUE"""),"G                            E
Képzeld csak mi lenne akkor, ha mindenki remegne attól, hogy
A                            D7            G
új dolgok jöhetnek szembe, s emiatt inkább semmit se tenne
G                        E
Ésszel kell előre menni, de leck"&amp;"éből elég ma ennyi
A                           D7             G
Nem kell a falnak rohannod, elég ha megmászod
E          D                E
Illemtanár nem kell, hogy a palánta nőjön
E                D                C
Nincsen szabály, magától zöldül a f"&amp;"ű is a földön
E            D         E
Minden madár jól tudja hogyan repüljön
E                D                 C             E
Nincsen szabály, csak az az igazi, ami a szívből jön
G                        E
Ezt kéne még megtanulni, célozni, nem törni-"&amp;"zúzni
A                            D7          G
Jó kézben lesz így a csúzli, ideje volna már megtanulni
G                         E
Célba talált ma a csúzli, sajnos, hogy el kell búcsúzni
A                           E                G
Próbáld te is velün"&amp;"k fújni, szóljon a csúzli dal
Refr.")</f>
        <v>G                            E
Képzeld csak mi lenne akkor, ha mindenki remegne attól, hogy
A                            D7            G
új dolgok jöhetnek szembe, s emiatt inkább semmit se tenne
G                        E
Ésszel kell előre menni, de leckéből elég ma ennyi
A                           D7             G
Nem kell a falnak rohannod, elég ha megmászod
E          D                E
Illemtanár nem kell, hogy a palánta nőjön
E                D                C
Nincsen szabály, magától zöldül a fű is a földön
E            D         E
Minden madár jól tudja hogyan repüljön
E                D                 C             E
Nincsen szabály, csak az az igazi, ami a szívből jön
G                        E
Ezt kéne még megtanulni, célozni, nem törni-zúzni
A                            D7          G
Jó kézben lesz így a csúzli, ideje volna már megtanulni
G                         E
Célba talált ma a csúzli, sajnos, hogy el kell búcsúzni
A                           E                G
Próbáld te is velünk fújni, szóljon a csúzli dal
Refr.</v>
      </c>
    </row>
    <row r="43">
      <c r="A43" s="22" t="str">
        <f>IFERROR(__xludf.DUMMYFUNCTION("""COMPUTED_VALUE"""),"T50")</f>
        <v>T50</v>
      </c>
      <c r="B43" s="22" t="str">
        <f>IFERROR(__xludf.DUMMYFUNCTION("""COMPUTED_VALUE"""),"Csúzli dal")</f>
        <v>Csúzli dal</v>
      </c>
      <c r="C43" s="22" t="str">
        <f>IFERROR(__xludf.DUMMYFUNCTION("""COMPUTED_VALUE"""),"(2/2)")</f>
        <v>(2/2)</v>
      </c>
      <c r="D43" s="22" t="str">
        <f>IFERROR(__xludf.DUMMYFUNCTION("""COMPUTED_VALUE"""),"G                          E
Mindenki nem fog szeretni, jó lecke volt mára ennyi
A                          D7                 G
Mindenki nem fog szeretni, de emiatt nem kell kétségbe esni
G                              E
Több az, ha kevesen szeretnek, de"&amp;" vannak, kik veled nevetnek
A                             D7               G
Érted, ha kell, tűzbe mennek, s mosolyuk őszinte
Refr.
G                         E
Mindenki megérti egyszer, hogy miért van a kézben hangszer,
A                            D7"&amp;"               G
Addig, míg külön-külön szól, zenekar nem lesz sohasem abból.
G                         E
Célba talált ma a csúzli, sajnos, hogy el kell búcsúzni,
A                           D7                G
Próbáld Te is velünk fújni, szóljon a csúzli"&amp;" dal.
Refr.
G                            E
Hidd el, hogy magadba nézve, nincs, amit takarni kéne,
A                            D7            G
A pózok csak zavart okoznak, mire valók az idegen tollak,
G                       E
Álarcot hiába vesz fel, "&amp;"attól még ugyanaz az ember,
A                           D7              G
Változni belülről tud csak, ki magán változtat.
Refr.")</f>
        <v>G                          E
Mindenki nem fog szeretni, jó lecke volt mára ennyi
A                          D7                 G
Mindenki nem fog szeretni, de emiatt nem kell kétségbe esni
G                              E
Több az, ha kevesen szeretnek, de vannak, kik veled nevetnek
A                             D7               G
Érted, ha kell, tűzbe mennek, s mosolyuk őszinte
Refr.
G                         E
Mindenki megérti egyszer, hogy miért van a kézben hangszer,
A                            D7               G
Addig, míg külön-külön szól, zenekar nem lesz sohasem abból.
G                         E
Célba talált ma a csúzli, sajnos, hogy el kell búcsúzni,
A                           D7                G
Próbáld Te is velünk fújni, szóljon a csúzli dal.
Refr.
G                            E
Hidd el, hogy magadba nézve, nincs, amit takarni kéne,
A                            D7            G
A pózok csak zavart okoznak, mire valók az idegen tollak,
G                       E
Álarcot hiába vesz fel, attól még ugyanaz az ember,
A                           D7              G
Változni belülről tud csak, ki magán változtat.
Refr.</v>
      </c>
    </row>
    <row r="44">
      <c r="A44" s="22" t="str">
        <f>IFERROR(__xludf.DUMMYFUNCTION("""COMPUTED_VALUE"""),"K06")</f>
        <v>K06</v>
      </c>
      <c r="B44" s="22" t="str">
        <f>IFERROR(__xludf.DUMMYFUNCTION("""COMPUTED_VALUE"""),"Drunken sailor")</f>
        <v>Drunken sailor</v>
      </c>
      <c r="C44" s="22"/>
      <c r="D44" s="22" t="str">
        <f>IFERROR(__xludf.DUMMYFUNCTION("""COMPUTED_VALUE"""),"Em 
What shall we do with a drunken sailor?
D
What shall we do with a drunken sailor?
Em 
What shall we do with a drunken sailor?
Em   D          Em
Earl-eye in the morning!
Em
Way hay and up she rises 
D
Way hay and up she rises 
Em
Way ha"&amp;"y and up she rises 
Em   D          Em
Earl-eye in the morning!
Em        
Shave his belly with a rusty razor
D
Shave his belly with a rusty razor
Em        
Shave his belly with a rusty razor
Em   D          Em
Earl-eye in the morning!
Em
"&amp;"
Put him in a long boat till he's sober
D
Put him in a long boat till he's sober
Em
Put him in a long boat till he's sober
Em   D          Em
Earl-eye in the morning!
Em 
Stick him in scupper with a hosepipe on him
D
Stick him in scupper with "&amp;"a hosepipe on him
Em 
Stick him in scupper with a hosepipe on him
Em   D          Em
Earl-eye in the morning!
Em 
Put him in the bed with the Captain's daughter
D
Put him in the bed with the Captain's daughter
Em 
Put him in the bed with the C"&amp;"aptain's daughter
Em   D          Em
Earl-eye in the morning!
Em              
That's what we do with a drunken sailor 
D              
That's what we do with a drunken sailor 
Em              
That's what we do with a drunken sailor 
Em   D   "&amp;"       Em
Earl-eye in the morning!")</f>
        <v>Em 
What shall we do with a drunken sailor?
D
What shall we do with a drunken sailor?
Em 
What shall we do with a drunken sailor?
Em   D          Em
Earl-eye in the morning!
Em
Way hay and up she rises 
D
Way hay and up she rises 
Em
Way hay and up she rises 
Em   D          Em
Earl-eye in the morning!
Em        
Shave his belly with a rusty razor
D
Shave his belly with a rusty razor
Em        
Shave his belly with a rusty razor
Em   D          Em
Earl-eye in the morning!
Em
Put him in a long boat till he's sober
D
Put him in a long boat till he's sober
Em
Put him in a long boat till he's sober
Em   D          Em
Earl-eye in the morning!
Em 
Stick him in scupper with a hosepipe on him
D
Stick him in scupper with a hosepipe on him
Em 
Stick him in scupper with a hosepipe on him
Em   D          Em
Earl-eye in the morning!
Em 
Put him in the bed with the Captain's daughter
D
Put him in the bed with the Captain's daughter
Em 
Put him in the bed with the Captain's daughter
Em   D          Em
Earl-eye in the morning!
Em              
That's what we do with a drunken sailor 
D              
That's what we do with a drunken sailor 
Em              
That's what we do with a drunken sailor 
Em   D          Em
Earl-eye in the morning!</v>
      </c>
    </row>
    <row r="45">
      <c r="A45" s="22" t="str">
        <f>IFERROR(__xludf.DUMMYFUNCTION("""COMPUTED_VALUE"""),"H13")</f>
        <v>H13</v>
      </c>
      <c r="B45" s="22" t="str">
        <f>IFERROR(__xludf.DUMMYFUNCTION("""COMPUTED_VALUE"""),"Dávid meleh Jiszrael")</f>
        <v>Dávid meleh Jiszrael</v>
      </c>
      <c r="C45" s="22" t="str">
        <f>IFERROR(__xludf.DUMMYFUNCTION("""COMPUTED_VALUE"""),"דוד מלך ישראל")</f>
        <v>דוד מלך ישראל</v>
      </c>
      <c r="D45" s="22" t="str">
        <f>IFERROR(__xludf.DUMMYFUNCTION("""COMPUTED_VALUE"""),"C
Dávid meleḥ Jiszráel,
C
ḥáj, ḥáj vekájám.
F
Dávid meleḥ Jiszráel,
C
ḥáj, ḥáj vekájám.")</f>
        <v>C
Dávid meleḥ Jiszráel,
C
ḥáj, ḥáj vekájám.
F
Dávid meleḥ Jiszráel,
C
ḥáj, ḥáj vekájám.</v>
      </c>
    </row>
    <row r="46">
      <c r="A46" s="22" t="str">
        <f>IFERROR(__xludf.DUMMYFUNCTION("""COMPUTED_VALUE"""),"T48")</f>
        <v>T48</v>
      </c>
      <c r="B46" s="22" t="str">
        <f>IFERROR(__xludf.DUMMYFUNCTION("""COMPUTED_VALUE"""),"Egyszer véget ér ")</f>
        <v>Egyszer véget ér </v>
      </c>
      <c r="C46" s="22"/>
      <c r="D46" s="22" t="str">
        <f>IFERROR(__xludf.DUMMYFUNCTION("""COMPUTED_VALUE"""),"         Am         E         Am
Egyszer véget ér a lázas ifjúság
        Am           E          Am
Egyszer elmúlnak a színes éjszakák
         C          G              F           E
Egyszer véget ér az álom, egyszer véget ér a nyár
    F             E "&amp;"            Am
Ami elmúlt, soha nem jön vissza már
         Am         E         Am
Egyszer véget ér a lázas ifjúság
         Am           E           Am
Egyszer nélkülünk megy a vonat tovább
      C         G            F          E
És az állomáson áll"&amp;"unk, ahol integetni kell
      F            E            Am
De a búcsúra csak pár ember figyel
         Am         E         Am
Egyszer véget ér a lázas ifjúság
        Am           E          Am
Egyszer elmúlnak a színes éjszakák
        C          G "&amp;"            F           E
Sajnos véget ér az álom, sajnos véget ér a nyár
       F           E           Am
De a szívünk addig új csodára vár
           C            G               C            G
Ezért ne féljünk az újtól, mert az jót hozhat nekünk
  "&amp;"    C            G         C          G
Talán abban van az utolsó remény
        C         G             C            G
Létünk ingoványra épül, mely a sötét mélybe húz
      C             G             B                                
De ha akarjuk, még "&amp;"tűzhet ránk a fény
        Am           E        Am                                   
Egyszer véget érnek múló napjaink                                  
        Am           E        Am                                   "&amp;"
Egyszer elbúcsúznak túlzó vágyaink                                 
       C                  G              F           E             
Tudjuk azt, hogy egyszer végleg, sajnos végleg elmegyünk           
       F             E           Am               "&amp;"                 
De még addig mindent újra kezdhetünk                               
      Am       E              Am                                   
La-la-la-la-la la-la-la-la-la-la                                   
      Am    "&amp;"   E              Am                                   
la-la-la-la-la la-la-la-la-la-la                                   
      C           G           F            E                       
la-la-la-la-la-la-la-la la-la-la-la-la-la-la                   "&amp;"    
      F          E            Am                                   
la-la-la-la-la-la la-la-la-la-la")</f>
        <v>         Am         E         Am
Egyszer véget ér a lázas ifjúság
        Am           E          Am
Egyszer elmúlnak a színes éjszakák
         C          G              F           E
Egyszer véget ér az álom, egyszer véget ér a nyár
    F             E             Am
Ami elmúlt, soha nem jön vissza már
         Am         E         Am
Egyszer véget ér a lázas ifjúság
         Am           E           Am
Egyszer nélkülünk megy a vonat tovább
      C         G            F          E
És az állomáson állunk, ahol integetni kell
      F            E            Am
De a búcsúra csak pár ember figyel
         Am         E         Am
Egyszer véget ér a lázas ifjúság
        Am           E          Am
Egyszer elmúlnak a színes éjszakák
        C          G             F           E
Sajnos véget ér az álom, sajnos véget ér a nyár
       F           E           Am
De a szívünk addig új csodára vár
           C            G               C            G
Ezért ne féljünk az újtól, mert az jót hozhat nekünk
      C            G         C          G
Talán abban van az utolsó remény
        C         G             C            G
Létünk ingoványra épül, mely a sötét mélybe húz
      C             G             B                                
De ha akarjuk, még tűzhet ránk a fény
        Am           E        Am                                   
Egyszer véget érnek múló napjaink                                  
        Am           E        Am                                   
Egyszer elbúcsúznak túlzó vágyaink                                 
       C                  G              F           E             
Tudjuk azt, hogy egyszer végleg, sajnos végleg elmegyünk           
       F             E           Am                                
De még addig mindent újra kezdhetünk                               
      Am       E              Am                                   
La-la-la-la-la la-la-la-la-la-la                                   
      Am       E              Am                                   
la-la-la-la-la la-la-la-la-la-la                                   
      C           G           F            E                       
la-la-la-la-la-la-la-la la-la-la-la-la-la-la                       
      F          E            Am                                   
la-la-la-la-la-la la-la-la-la-la</v>
      </c>
    </row>
    <row r="47">
      <c r="A47" s="22" t="str">
        <f>IFERROR(__xludf.DUMMYFUNCTION("""COMPUTED_VALUE"""),"T72")</f>
        <v>T72</v>
      </c>
      <c r="B47" s="22" t="str">
        <f>IFERROR(__xludf.DUMMYFUNCTION("""COMPUTED_VALUE"""),"Egyszerű dal")</f>
        <v>Egyszerű dal</v>
      </c>
      <c r="C47" s="22"/>
      <c r="D47" s="22" t="str">
        <f>IFERROR(__xludf.DUMMYFUNCTION("""COMPUTED_VALUE"""),"   Em  -  G        D  -  G
Néha úgy hiányzik a marihuána
        Em -  G       D  -  G
Mint a hercegnőnek a Don Juan
      Em  -  G       D  -   G
Ha az erkélyről, a szemébe néz
 Em - G        D   -   G
Vonzza, mint méhet a méz
Meg az a srác, akit már t"&amp;"e is láttál
És tudtam jól, utálja magát
De mégsem hittem volna, hogy a végén
Előveszi a pisztolyát
            C                  D
Ez csak egy egyszerű dal, semmit nem akar
     Em    -    G   D - G
Néha ilyen is kell
            C                  D
E"&amp;"z csak egy egyszerű dal, semmit nem akar
   Em            D             C  \
De ennél többet nem árulhatok el
Valami szomorú dallam hangja halkan
Kísértenek éjszakákon át
Velem vannak és együtt
Dúdolgatjuk a halál dalát
Hogy ez a szerelem nekem nem a "&amp;"május
Én örülök, ha valahogy túlélem
A szerelem csak egy rohadt mágus
Ha elkapom úgyis kiherélem
Ez csak egy egyszerű dal...
")</f>
        <v>   Em  -  G        D  -  G
Néha úgy hiányzik a marihuána
        Em -  G       D  -  G
Mint a hercegnőnek a Don Juan
      Em  -  G       D  -   G
Ha az erkélyről, a szemébe néz
 Em - G        D   -   G
Vonzza, mint méhet a méz
Meg az a srác, akit már te is láttál
És tudtam jól, utálja magát
De mégsem hittem volna, hogy a végén
Előveszi a pisztolyát
            C                  D
Ez csak egy egyszerű dal, semmit nem akar
     Em    -    G   D - G
Néha ilyen is kell
            C                  D
Ez csak egy egyszerű dal, semmit nem akar
   Em            D             C  \
De ennél többet nem árulhatok el
Valami szomorú dallam hangja halkan
Kísértenek éjszakákon át
Velem vannak és együtt
Dúdolgatjuk a halál dalát
Hogy ez a szerelem nekem nem a május
Én örülök, ha valahogy túlélem
A szerelem csak egy rohadt mágus
Ha elkapom úgyis kiherélem
Ez csak egy egyszerű dal...
</v>
      </c>
    </row>
    <row r="48">
      <c r="A48" s="22" t="str">
        <f>IFERROR(__xludf.DUMMYFUNCTION("""COMPUTED_VALUE"""),"ZS07")</f>
        <v>ZS07</v>
      </c>
      <c r="B48" s="22" t="str">
        <f>IFERROR(__xludf.DUMMYFUNCTION("""COMPUTED_VALUE"""),"Ehad mi jodeá")</f>
        <v>Ehad mi jodeá</v>
      </c>
      <c r="C48" s="22" t="str">
        <f>IFERROR(__xludf.DUMMYFUNCTION("""COMPUTED_VALUE"""),"אחד מי יודע")</f>
        <v>אחד מי יודע</v>
      </c>
      <c r="D48" s="22" t="str">
        <f>IFERROR(__xludf.DUMMYFUNCTION("""COMPUTED_VALUE"""),"C#m
Eḥád mi jodeá?
C#m
Eḥád áni jodeá:
C#m          E       F#m     E       C#m
eḥád elohenu elohenu elohenu elohenu elohenu 
E           F#m  C#m
sebásámájim uváárec.
C#m
Snájim mi jodeá?
C#m
Snájim áni jodeá:
C#m
snéj luhot hábrit,
C#m          E     "&amp;"  F#m     E       C#m
eḥád elohenu elohenu elohenu elohenu elohenu 
E           F#m  C#m
sebásámájim uváárec.
C#m
Slosá mi jodeá?
C#m
Slosá áni jodeá:
C#m
slosá ávot, snéj luhot hábrit,
C#m          E       F#m     E       C#m
eḥád elohenu elohenu elohe"&amp;"nu elohenu elohenu 
E           F#m  C#m
sebásámájim uváárec.
C#m
Árbá mi jodeá?
C#m
Árbá áni jodeá:
C#m
árbá imáhot, slosá ávot, snéj luhot hábrit,
C#m          E       F#m     E       C#m
eḥád elohenu elohenu elohenu elohenu elohenu 
E           F#m  "&amp;"C#m
sebásámájim uváárec.
C#m
Hámisá mi jodeá?
C#m
Hámisá áni jodeá:
C#m
hámisá humséj torá, árbá imáhot,
C#m
slosá ávot, snéj luhot hábrit,
C#m          E       F#m     E       C#m
eḥád elohenu elohenu elohenu elohenu elohenu 
E           F#m  C#m
sebás"&amp;"ámájim uváárec.")</f>
        <v>C#m
Eḥád mi jodeá?
C#m
Eḥád áni jodeá:
C#m          E       F#m     E       C#m
eḥád elohenu elohenu elohenu elohenu elohenu 
E           F#m  C#m
sebásámájim uváárec.
C#m
Snájim mi jodeá?
C#m
Snájim áni jodeá:
C#m
snéj luhot hábrit,
C#m          E       F#m     E       C#m
eḥád elohenu elohenu elohenu elohenu elohenu 
E           F#m  C#m
sebásámájim uváárec.
C#m
Slosá mi jodeá?
C#m
Slosá áni jodeá:
C#m
slosá ávot, snéj luhot hábrit,
C#m          E       F#m     E       C#m
eḥád elohenu elohenu elohenu elohenu elohenu 
E           F#m  C#m
sebásámájim uváárec.
C#m
Árbá mi jodeá?
C#m
Árbá áni jodeá:
C#m
árbá imáhot, slosá ávot, snéj luhot hábrit,
C#m          E       F#m     E       C#m
eḥád elohenu elohenu elohenu elohenu elohenu 
E           F#m  C#m
sebásámájim uváárec.
C#m
Hámisá mi jodeá?
C#m
Hámisá áni jodeá:
C#m
hámisá humséj torá, árbá imáhot,
C#m
slosá ávot, snéj luhot hábrit,
C#m          E       F#m     E       C#m
eḥád elohenu elohenu elohenu elohenu elohenu 
E           F#m  C#m
sebásámájim uváárec.</v>
      </c>
    </row>
    <row r="49">
      <c r="A49" s="22" t="str">
        <f>IFERROR(__xludf.DUMMYFUNCTION("""COMPUTED_VALUE"""),"ZS12")</f>
        <v>ZS12</v>
      </c>
      <c r="B49" s="22" t="str">
        <f>IFERROR(__xludf.DUMMYFUNCTION("""COMPUTED_VALUE"""),"Eliyahu Hanavi")</f>
        <v>Eliyahu Hanavi</v>
      </c>
      <c r="C49" s="22" t="str">
        <f>IFERROR(__xludf.DUMMYFUNCTION("""COMPUTED_VALUE"""),"אליהו הנביא")</f>
        <v>אליהו הנביא</v>
      </c>
      <c r="D49" s="22" t="str">
        <f>IFERROR(__xludf.DUMMYFUNCTION("""COMPUTED_VALUE"""),"Am      E7  Am
Eliyahu ha-navi, 
 Am     G7   C
Eliyahu ha-Tishbi, 
 C        E7
Eliyahu, Eliyahu, 
Am       E7 Am
Eliyahu ha-Giladi.
Dm
Bimhayrah v'yamenu, 
 E7     Am
Yavo aleynu, 
  Dm
Im Moshiach ben David, 
    E              Am
Im Moshiach ben Dav"&amp;"id.
Am      E7  Am
Eliyahu ha-navi, 
 Am     G7   C
Eliyahu ha-Tishbi, 
 C        E7
Eliyahu, Eliyahu, 
Am       E7 Am
Eliyahu ha-Giladi")</f>
        <v>Am      E7  Am
Eliyahu ha-navi, 
 Am     G7   C
Eliyahu ha-Tishbi, 
 C        E7
Eliyahu, Eliyahu, 
Am       E7 Am
Eliyahu ha-Giladi.
Dm
Bimhayrah v'yamenu, 
 E7     Am
Yavo aleynu, 
  Dm
Im Moshiach ben David, 
    E              Am
Im Moshiach ben David.
Am      E7  Am
Eliyahu ha-navi, 
 Am     G7   C
Eliyahu ha-Tishbi, 
 C        E7
Eliyahu, Eliyahu, 
Am       E7 Am
Eliyahu ha-Giladi</v>
      </c>
    </row>
    <row r="50">
      <c r="A50" s="22" t="str">
        <f>IFERROR(__xludf.DUMMYFUNCTION("""COMPUTED_VALUE"""),"T33")</f>
        <v>T33</v>
      </c>
      <c r="B50" s="22" t="str">
        <f>IFERROR(__xludf.DUMMYFUNCTION("""COMPUTED_VALUE"""),"Elizabeth ")</f>
        <v>Elizabeth </v>
      </c>
      <c r="C50" s="22"/>
      <c r="D50" s="22" t="str">
        <f>IFERROR(__xludf.DUMMYFUNCTION("""COMPUTED_VALUE"""),"C              Em        Am
Buta lany vagy Elizabeth ooh
F         G
de szep a hajad 
C                 Em          Am
a nyakamrol majd ledorzsolom ooh
F        G
a ruzsodat
  F            C                G             Am G
a beszed nem a te asztalod de "&amp;"a csipod bomba jo
F            C         G             Am G Am G
Elizabeth en nem tudom ilyenkor mi a jo
C               Em        Am
Ha veled alszom Elizabeth ooh
F      G
az mamorito
C              Em       Am
de reggel egy ostoba no ooh
F     G
elsz"&amp;"omorito
  F            C           G             Am G
az egyik felem feled huz a masik hazafele
F            C             G              Am G Am G
Elizabeth te kacer no ez a helyzet nagyon ize
C    Em         Am       F  G     C           Em      Am G"&amp;"
Az a baj hogy a nok vagy csunyak, vagy szepek es butak
C     Em        Am       F  G    C         Em        Am G
de ha szepek es okosak is egyben nem alnak szoba velem
F       G   F       G      C
ki erti ezt ki erti ezt en nem
C               Em     "&amp;"     Am
Buta lany ez az Elizabeth ooh
F          G
most hova megy el
C              Em           Am
Az a ferfi meg hova nyulkal ooh
F     G
a kezeivel
  F          C             G              Am   G
gyere vissza elizabeth az egsz csak trefa volt
F       "&amp;"     C             G      Am G
nelkuled mar nem vagyok se elo se holt
C    Em         Am       F  G         C          Am   G
az a baj hogy a nok vagy csunyak vagy szepek es butak
C       Em        Am        F  G   C                Am   G
vagy ha szepe"&amp;"k es okosak is egyben nem allnak szoba velem
F       G   F       G      C
ki erti ezt ki erti ezt en nem")</f>
        <v>C              Em        Am
Buta lany vagy Elizabeth ooh
F         G
de szep a hajad 
C                 Em          Am
a nyakamrol majd ledorzsolom ooh
F        G
a ruzsodat
  F            C                G             Am G
a beszed nem a te asztalod de a csipod bomba jo
F            C         G             Am G Am G
Elizabeth en nem tudom ilyenkor mi a jo
C               Em        Am
Ha veled alszom Elizabeth ooh
F      G
az mamorito
C              Em       Am
de reggel egy ostoba no ooh
F     G
elszomorito
  F            C           G             Am G
az egyik felem feled huz a masik hazafele
F            C             G              Am G Am G
Elizabeth te kacer no ez a helyzet nagyon ize
C    Em         Am       F  G     C           Em      Am G
Az a baj hogy a nok vagy csunyak, vagy szepek es butak
C     Em        Am       F  G    C         Em        Am G
de ha szepek es okosak is egyben nem alnak szoba velem
F       G   F       G      C
ki erti ezt ki erti ezt en nem
C               Em          Am
Buta lany ez az Elizabeth ooh
F          G
most hova megy el
C              Em           Am
Az a ferfi meg hova nyulkal ooh
F     G
a kezeivel
  F          C             G              Am   G
gyere vissza elizabeth az egsz csak trefa volt
F            C             G      Am G
nelkuled mar nem vagyok se elo se holt
C    Em         Am       F  G         C          Am   G
az a baj hogy a nok vagy csunyak vagy szepek es butak
C       Em        Am        F  G   C                Am   G
vagy ha szepek es okosak is egyben nem allnak szoba velem
F       G   F       G      C
ki erti ezt ki erti ezt en nem</v>
      </c>
    </row>
    <row r="51">
      <c r="A51" s="22" t="str">
        <f>IFERROR(__xludf.DUMMYFUNCTION("""COMPUTED_VALUE"""),"T25")</f>
        <v>T25</v>
      </c>
      <c r="B51" s="22" t="str">
        <f>IFERROR(__xludf.DUMMYFUNCTION("""COMPUTED_VALUE"""),"Embersólyom")</f>
        <v>Embersólyom</v>
      </c>
      <c r="C51" s="22"/>
      <c r="D51" s="22" t="str">
        <f>IFERROR(__xludf.DUMMYFUNCTION("""COMPUTED_VALUE"""),"Am                 Am
Ideje fölrepülnöm, ideje fölrepülnöm
Am                   Am
Sötéten vagy fehéren magam a fénybe ölnöm
Am                 Am
Ideje fölrepülnöm, ideje fölrepülnöm
Am                   Am
Sötéten vagy fehéren magam a fénybe ölnöm
Hm "&amp;"                       Hm
Csak fölszabom a vásznat, csak fölszabom a vásznat
Hm                 Hm
Zöld tea keserűjén növesztek annyi szárnyat
Hm                        Hm
Csak fölszabom a vásznat, csak fölszabom a vásznat
Hm                 Hm
Zöld tea k"&amp;"eserűjén növesztek annyi szárnyat
Am                 Am
Ideje fölrepülnöm, ideje fölrepülnöm
Am                 Am
Virágos udvarodból madaras fára ülnöm
Am                 Am
Ideje fölrepülnöm, ideje fölrepülnöm
Am                 Am
Virágos udvarodból "&amp;"madaras fára ülnöm
Em                    Em
De zúdulok az égre az Isten madarának
Em                   Em
Lábamra piros szíjat erőset nem találnak
Em                    Em
De zúdulok az égre az Isten madarának
Em                   Em
Lábamra piros szíja"&amp;"t erőset nem találnak
Am                 Am
Ideje fölrepülnöm, ideje fölrepülnöm
Am                   Am
Sötéten vagy fehéren magam a fénybe ölnöm
Am                 Am
Ideje fölrepülnöm, ideje fölrepülnöm
Am                   Am
Sötéten vagy fehéren m"&amp;"agam a fénybe ölnöm""")</f>
        <v>Am                 Am
Ideje fölrepülnöm, ideje fölrepülnöm
Am                   Am
Sötéten vagy fehéren magam a fénybe ölnöm
Am                 Am
Ideje fölrepülnöm, ideje fölrepülnöm
Am                   Am
Sötéten vagy fehéren magam a fénybe ölnöm
Hm                        Hm
Csak fölszabom a vásznat, csak fölszabom a vásznat
Hm                 Hm
Zöld tea keserűjén növesztek annyi szárnyat
Hm                        Hm
Csak fölszabom a vásznat, csak fölszabom a vásznat
Hm                 Hm
Zöld tea keserűjén növesztek annyi szárnyat
Am                 Am
Ideje fölrepülnöm, ideje fölrepülnöm
Am                 Am
Virágos udvarodból madaras fára ülnöm
Am                 Am
Ideje fölrepülnöm, ideje fölrepülnöm
Am                 Am
Virágos udvarodból madaras fára ülnöm
Em                    Em
De zúdulok az égre az Isten madarának
Em                   Em
Lábamra piros szíjat erőset nem találnak
Em                    Em
De zúdulok az égre az Isten madarának
Em                   Em
Lábamra piros szíjat erőset nem találnak
Am                 Am
Ideje fölrepülnöm, ideje fölrepülnöm
Am                   Am
Sötéten vagy fehéren magam a fénybe ölnöm
Am                 Am
Ideje fölrepülnöm, ideje fölrepülnöm
Am                   Am
Sötéten vagy fehéren magam a fénybe ölnöm"</v>
      </c>
    </row>
    <row r="52">
      <c r="A52" s="22" t="str">
        <f>IFERROR(__xludf.DUMMYFUNCTION("""COMPUTED_VALUE"""),"T63")</f>
        <v>T63</v>
      </c>
      <c r="B52" s="22" t="str">
        <f>IFERROR(__xludf.DUMMYFUNCTION("""COMPUTED_VALUE"""),"Erdő közepében ")</f>
        <v>Erdő közepében </v>
      </c>
      <c r="C52" s="22"/>
      <c r="D52" s="22" t="str">
        <f>IFERROR(__xludf.DUMMYFUNCTION("""COMPUTED_VALUE"""),"Am
Sötét kapuk, magas házak
E           Am
Fényes udvarok
Am
Nyíljatok meg lábam előtt
   E         Am
Ha arra indulok
C
Erdő közepében járok
Dm
Egyszer majd rád találok
Am          C
Csillagom vezess
   E          Am
Én utánad megyek
"&amp;"
C
Erdő közepében járok
Dm
Egyszer majd rád találok
Am          C
Csillagom vezess
   E          Am
Én utánad megyek
Am
Felhő, felhő fenn az égen
E             Am
Vártunk már nagyon
Am
Esőt hozz a virágoknak
E             Am
Mosd el sok "&amp;"bajom
C
Erdő közepében járok
Dm
Egyszer majd rád találok
Am          C
Csillagom vezess
   E          Am
Én utánad megyek
C
Erdő közepében járok
Dm
Egyszer majd rád találok
Am          C
Csillagom vezess
   E          Am
Én utánad meg"&amp;"yek
Am
Fehér ingem tiszta legyen
E             Am
Olyan, mint a hó
Am
Átok engem el ne érjen
E               Am
Ne bánthasson a szó
C
Erdő közepében járok
Dm
Egyszer majd rád találok
Am          C
Csillagom vezess
   E          Am
Én u"&amp;"tánad megyek
C
Erdő közepében járok
Dm
Egyszer majd rád találok
Am          C
Csillagom vezess
   E          Am
Én utánad megyek")</f>
        <v>Am
Sötét kapuk, magas házak
E           Am
Fényes udvarok
Am
Nyíljatok meg lábam előtt
   E         Am
Ha arra indulok
C
Erdő közepében járok
Dm
Egyszer majd rád találok
Am          C
Csillagom vezess
   E          Am
Én utánad megyek
C
Erdő közepében járok
Dm
Egyszer majd rád találok
Am          C
Csillagom vezess
   E          Am
Én utánad megyek
Am
Felhő, felhő fenn az égen
E             Am
Vártunk már nagyon
Am
Esőt hozz a virágoknak
E             Am
Mosd el sok bajom
C
Erdő közepében járok
Dm
Egyszer majd rád találok
Am          C
Csillagom vezess
   E          Am
Én utánad megyek
C
Erdő közepében járok
Dm
Egyszer majd rád találok
Am          C
Csillagom vezess
   E          Am
Én utánad megyek
Am
Fehér ingem tiszta legyen
E             Am
Olyan, mint a hó
Am
Átok engem el ne érjen
E               Am
Ne bánthasson a szó
C
Erdő közepében járok
Dm
Egyszer majd rád találok
Am          C
Csillagom vezess
   E          Am
Én utánad megyek
C
Erdő közepében járok
Dm
Egyszer majd rád találok
Am          C
Csillagom vezess
   E          Am
Én utánad megyek</v>
      </c>
    </row>
    <row r="53">
      <c r="A53" s="22" t="str">
        <f>IFERROR(__xludf.DUMMYFUNCTION("""COMPUTED_VALUE"""),"N04")</f>
        <v>N04</v>
      </c>
      <c r="B53" s="22" t="str">
        <f>IFERROR(__xludf.DUMMYFUNCTION("""COMPUTED_VALUE"""),"Erdő, erdő, erdő")</f>
        <v>Erdő, erdő, erdő</v>
      </c>
      <c r="C53" s="22"/>
      <c r="D53" s="22" t="str">
        <f>IFERROR(__xludf.DUMMYFUNCTION("""COMPUTED_VALUE"""),"G           D
Erdő, erdő, erdő
C                G
marosszéki kerek erdő
G            D
Mardár lakik abban
C                G
Madár lakik tizenkettő
G            Am
Cukrot adnék annak a madárnak,
G          C         
dalolja ki nevét a babámnak
G       "&amp;"     D
csárdás kisangyalom, 
C                  G
érted fáj a szívem nagyon")</f>
        <v>G           D
Erdő, erdő, erdő
C                G
marosszéki kerek erdő
G            D
Mardár lakik abban
C                G
Madár lakik tizenkettő
G            Am
Cukrot adnék annak a madárnak,
G          C         
dalolja ki nevét a babámnak
G            D
csárdás kisangyalom, 
C                  G
érted fáj a szívem nagyon</v>
      </c>
    </row>
    <row r="54">
      <c r="A54" s="22" t="str">
        <f>IFERROR(__xludf.DUMMYFUNCTION("""COMPUTED_VALUE"""),"T75")</f>
        <v>T75</v>
      </c>
      <c r="B54" s="22" t="str">
        <f>IFERROR(__xludf.DUMMYFUNCTION("""COMPUTED_VALUE"""),"Európa ")</f>
        <v>Európa </v>
      </c>
      <c r="C54" s="22"/>
      <c r="D54" s="22" t="str">
        <f>IFERROR(__xludf.DUMMYFUNCTION("""COMPUTED_VALUE"""),"Am                G
Dús hajába tép a szél,
Am                 G
Kék szemében ott a szenvedély,
F                     C
Foltos sokszín ruhája oly sokszor elszakadt,
G                 Am
Álma adja az álmokat.
Am                     G
Megszülte hűtlen gyerm"&amp;"ekét,
Am                     G
Nem sírt akkor sem, ha elvetélt,
f                     c
Akármi történt mindig büszke nő maradt,
g                       Am
Így élt a sok-sok év alatt.
       F             C
Ezért értsd meg, szeretem őt,
   G             "&amp;"       Am
A vén Európát, a büszke nőt.
        F          C
Nagyon kérlek, becsüld meg őt,
   G                      Am
A vén Európát, a gyönyörű nőt.
Am                  G
Magából ad, ha enni kérsz,
Am                   G
Testével véd, amikor visszatérs"&amp;"z,
F                      C
Ölén a szerelem minden öröme hívogat,
G                     Am
Arcában látod az arcodat.
Am                G
Olasz csizmáján a nap,
Am                 G
Remélem mindörökre megmarad.
F                   C
A sötét felhő végre mi"&amp;"nd aludni tér,
G                        Am
Földjében túl sok már a vér.
       F             C
Ezért értsd meg, szeretem őt,
   G                    Am
A vén Európát, a büszke nőt.
        F          C
Nagyon kérlek, becsüld meg őt,
   G                "&amp;"      Am
A vén Európát, a gyönyörű nőt.")</f>
        <v>Am                G
Dús hajába tép a szél,
Am                 G
Kék szemében ott a szenvedély,
F                     C
Foltos sokszín ruhája oly sokszor elszakadt,
G                 Am
Álma adja az álmokat.
Am                     G
Megszülte hűtlen gyermekét,
Am                     G
Nem sírt akkor sem, ha elvetélt,
f                     c
Akármi történt mindig büszke nő maradt,
g                       Am
Így élt a sok-sok év alatt.
       F             C
Ezért értsd meg, szeretem őt,
   G                    Am
A vén Európát, a büszke nőt.
        F          C
Nagyon kérlek, becsüld meg őt,
   G                      Am
A vén Európát, a gyönyörű nőt.
Am                  G
Magából ad, ha enni kérsz,
Am                   G
Testével véd, amikor visszatérsz,
F                      C
Ölén a szerelem minden öröme hívogat,
G                     Am
Arcában látod az arcodat.
Am                G
Olasz csizmáján a nap,
Am                 G
Remélem mindörökre megmarad.
F                   C
A sötét felhő végre mind aludni tér,
G                        Am
Földjében túl sok már a vér.
       F             C
Ezért értsd meg, szeretem őt,
   G                    Am
A vén Európát, a büszke nőt.
        F          C
Nagyon kérlek, becsüld meg őt,
   G                      Am
A vén Európát, a gyönyörű nőt.</v>
      </c>
    </row>
    <row r="55">
      <c r="A55" s="22" t="str">
        <f>IFERROR(__xludf.DUMMYFUNCTION("""COMPUTED_VALUE"""),"T35")</f>
        <v>T35</v>
      </c>
      <c r="B55" s="22" t="str">
        <f>IFERROR(__xludf.DUMMYFUNCTION("""COMPUTED_VALUE"""),"Ezt is elviszem magammal")</f>
        <v>Ezt is elviszem magammal</v>
      </c>
      <c r="C55" s="22"/>
      <c r="D55" s="22" t="str">
        <f>IFERROR(__xludf.DUMMYFUNCTION("""COMPUTED_VALUE"""),"Cm              Bb        Cm     Bb        Cm
Ezt is elviszem magammal, viszem magammal, ha lehet,
                Bb        Cm      Bb       Cm
ezt is elviszem magammal, viszem magammal, ha lehet...
Cm              Gm
viszem a régen kihízott nacim
Cm "&amp;"                            Bb
viszem a kelet-német származású macim
Cm                  Gm
ezernyi véglet közül a köztest
Cm                           Bb
viszem a Csokonai Vitéz Mihály Összest
Cm                Gm
ott lesz az ágyam ahova fekszem
Cm      "&amp;"                        Bb
elviszem alvókának egy-két régi ex-em
Cm               Bb
viszem a barnát viszem a szőkét
Cm                               Gm
viszem a felhalmozott kapcsolati tőkét
Cm              Bb        Cm     Bb        Cm
Ezt is elvisze"&amp;"m magammal, viszem magammal, ha lehet,
                Bb        Cm      Bb    Cm
ezt is elviszem magammal, viszem magammal
Cm              Gm
viszem a tutit viszem a gagyit
Cm                     Bb
viszem az otthonkában utcára tett nagyit
Cm          "&amp;"   Gm
megannyi némán átbliccelt évet
Cm                  Bb
elviszem magammal a szentendrei HÉV-et
Cm                 Gm
viszem a bölcsit viszem a temetőt
Cm                    Bb
viszem a csokoládébarna bőrű szeretőm
Cm                  Bb
kicsit a nyara"&amp;"t kicsit a telet
Cm                             Gm
viszem a mindörökké-Moszkva-Moszkva teret
Cm              Bb        Cm     Bb        Cm
Ezt is elviszem magammal, viszem magammal, ha lehet,
                Bb        Cm      Bb    Cm
ezt is elviszem m"&amp;"agammal, viszem magammal
Cm           Bb
apuka titkát anyuka aranyát
Cm                  Bb
elviszem magammal a Bácskát meg a Baranyát
Cm                      Gm
viszem a Marcsit viszem a Karcsit
Cm                           Bb
elviszem Kenesétől Keszt"&amp;"helyig a Balcsit
Cm                        Bb
viszek egy búval bevetett földet
Cm                       Bb
viszem a pirosat a fehéret a zöldet
Cm                      Gm
elviszem ezt is elviszem azt is
Cm                          Bb
viszem a jófiút de elv"&amp;"iszem a faszt is
Cm              Bb        Cm     Bb        Cm
Ezt is elviszem magammal, viszem magammal, ha lehet,
                Bb        Cm      Bb
ezt is elviszem magammal, viszem magammal
Cm                Bb
viszem a bankot viszem a pálmát
C"&amp;"m                          Gm
elviszem minden igaz magyar ember álmát
Cm                    Bb
viszek egy csontig lelakott testet
Cm                                Gm
viszont az nem kérdés hogy Buda helyett: Pestet
Cm                      Bb
viszek egy sz"&amp;"ívet viszek egy májat
Cm                        Gm
viszek egy kívül-belül lakhatatlan tájat
Cm                       Bb
naná hogy úgy van ahogy azt sejted:
Cm                           Gm
viszek egy lassú burjánzásnak indul sejtet
Cm                      "&amp;" Bb
viszek egy csúnyán beszopott mesét
Cm                            Gm
viszem a legesleges legutolsó esélyt
Cm                     Bb
ki tudja, lesz-e búcsúzni időm
Cm                          Gm
viszem a Duna-parton levetetett cipőm
Cm                  "&amp;"    Bb
mit bánom úgyis elviszem lazán
Cm                             Gm
elviszem gond nélkül a hátamon a hazám
Cm                   Bb
aki ma büntet az holnap lövet
Cm                                  Gm
viszek egy mindig újra föl-földobott követ
Cm   "&amp;"           Bb        Cm     Bb        Cm
Ezt is elviszem magammal, viszem magammal, ha lehet,
                Bb        Cm      Bb     Cm
ezt is elviszem magammal, viszem magammal")</f>
        <v>Cm              Bb        Cm     Bb        Cm
Ezt is elviszem magammal, viszem magammal, ha lehet,
                Bb        Cm      Bb       Cm
ezt is elviszem magammal, viszem magammal, ha lehet...
Cm              Gm
viszem a régen kihízott nacim
Cm                             Bb
viszem a kelet-német származású macim
Cm                  Gm
ezernyi véglet közül a köztest
Cm                           Bb
viszem a Csokonai Vitéz Mihály Összest
Cm                Gm
ott lesz az ágyam ahova fekszem
Cm                              Bb
elviszem alvókának egy-két régi ex-em
Cm               Bb
viszem a barnát viszem a szőkét
Cm                               Gm
viszem a felhalmozott kapcsolati tőkét
Cm              Bb        Cm     Bb        Cm
Ezt is elviszem magammal, viszem magammal, ha lehet,
                Bb        Cm      Bb    Cm
ezt is elviszem magammal, viszem magammal
Cm              Gm
viszem a tutit viszem a gagyit
Cm                     Bb
viszem az otthonkában utcára tett nagyit
Cm             Gm
megannyi némán átbliccelt évet
Cm                  Bb
elviszem magammal a szentendrei HÉV-et
Cm                 Gm
viszem a bölcsit viszem a temetőt
Cm                    Bb
viszem a csokoládébarna bőrű szeretőm
Cm                  Bb
kicsit a nyarat kicsit a telet
Cm                             Gm
viszem a mindörökké-Moszkva-Moszkva teret
Cm              Bb        Cm     Bb        Cm
Ezt is elviszem magammal, viszem magammal, ha lehet,
                Bb        Cm      Bb    Cm
ezt is elviszem magammal, viszem magammal
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row>
    <row r="56">
      <c r="A56" s="22" t="str">
        <f>IFERROR(__xludf.DUMMYFUNCTION("""COMPUTED_VALUE"""),"T64")</f>
        <v>T64</v>
      </c>
      <c r="B56" s="22" t="str">
        <f>IFERROR(__xludf.DUMMYFUNCTION("""COMPUTED_VALUE"""),"Fáj a szívem érted")</f>
        <v>Fáj a szívem érted</v>
      </c>
      <c r="C56" s="22"/>
      <c r="D56" s="22" t="str">
        <f>IFERROR(__xludf.DUMMYFUNCTION("""COMPUTED_VALUE"""),"Dm F A Dm Dm F A# Dm
Dm          Bb       
Letörlöm én minden könnyed
F             A
Áldjon meg az isten téged
Dm           Bb
Bocsássa meg rossz szavamat
F               A       
Bocsássa meg ha bántottalak
Dm    A   F       G
Aj-aj-ja-jaj A"&amp;"j-aj-jaj
G     A      Dm
Fáj a szívem érted
Dm    A      F     G
Aj-aj-ja-jaj Aj-aj-jaj
G     A      Dm  
Fáj a szívem ér - ted
Dm         Bb
Elindulok, merre megyek?
F         A            
Sehova se nem érkezek
Dm        Bb         
Sehova"&amp;" se nem érkezek
F          A       
Otthonomra sosem lelek
D      A     F      G
Aj-aj-ja-jaj Aj-aj-jaj
      A      Dm
Fáj a szívem érted
D#m        H
Eső esik a magas égből
F#                A#   
Könnycsepp hull a két szememből
D#m        "&amp;" H
Felhők közé elbujtanak
F#          A#     
Mindhalálig téged várlak
D#m     A#     F#     G#
A j  -  aj  -  ja  -  jaj.
G#    Bb     D#m
Fáj a szívem ér - ted
Em          C          
Letörlöm én minden könnyed
G             H      
Áldjon "&amp;"meg az isten téged
Em           C          
Bocsássa meg rossz szavamat
G               H      
Bocsássa meg ha bántottalak
Em      H      G      A
A j  -  aj  -  ja  -  jaj.
A     H      Em
Fáj a szívem ér - ted")</f>
        <v>Dm F A Dm Dm F A# Dm
Dm          Bb       
Letörlöm én minden könnyed
F             A
Áldjon meg az isten téged
Dm           Bb
Bocsássa meg rossz szavamat
F               A       
Bocsássa meg ha bántottalak
Dm    A   F       G
Aj-aj-ja-jaj Aj-aj-jaj
G     A      Dm
Fáj a szívem érted
Dm    A      F     G
Aj-aj-ja-jaj Aj-aj-jaj
G     A      Dm  
Fáj a szívem ér - ted
Dm         Bb
Elindulok, merre megyek?
F         A            
Sehova se nem érkezek
Dm        Bb         
Sehova se nem érkezek
F          A       
Otthonomra sosem lelek
D      A     F      G
Aj-aj-ja-jaj Aj-aj-jaj
      A      Dm
Fáj a szívem érted
D#m        H
Eső esik a magas égből
F#                A#   
Könnycsepp hull a két szememből
D#m         H
Felhők közé elbujtanak
F#          A#     
Mindhalálig téged várlak
D#m     A#     F#     G#
A j  -  aj  -  ja  -  jaj.
G#    Bb     D#m
Fáj a szívem ér - ted
Em          C          
Letörlöm én minden könnyed
G             H      
Áldjon meg az isten téged
Em           C          
Bocsássa meg rossz szavamat
G               H      
Bocsássa meg ha bántottalak
Em      H      G      A
A j  -  aj  -  ja  -  jaj.
A     H      Em
Fáj a szívem ér - ted</v>
      </c>
    </row>
    <row r="57">
      <c r="A57" s="22" t="str">
        <f>IFERROR(__xludf.DUMMYFUNCTION("""COMPUTED_VALUE"""),"T37")</f>
        <v>T37</v>
      </c>
      <c r="B57" s="22" t="str">
        <f>IFERROR(__xludf.DUMMYFUNCTION("""COMPUTED_VALUE"""),"Ha az életben ")</f>
        <v>Ha az életben </v>
      </c>
      <c r="C57" s="22"/>
      <c r="D57" s="22" t="str">
        <f>IFERROR(__xludf.DUMMYFUNCTION("""COMPUTED_VALUE"""),"D              F#7
Ha az életben nincs már több móka
D           F#7
Meghalunk, mintha nem volna
D               F#7               Bm   -   A
Több dolgunk a világba, és édes lenne a halál
 G    -   F#m  -  D
Hát ilyen értelembe
D         F#7
Énekeljük e"&amp;"l azt, hogy vége
D          F#7
Nem járunk ki többet rétre
D          F#7 
Nem úszunk többet a strandon
    Bm               A
És nem borozunk már többet a gangon
D  F#m-G=A  D  F#m-G=A
D  F#m-G  Hm-A  G-A
D            F#7
Nem mondjuk nőknek, hogy"&amp;" szép vagy
D                        F#7
Ők a farkunkra azt, hogy de szép nagy
D         F#7
Nem süt a nap be az ágyba
    Bm               A
Mint az athéni hotelszobába
D         F#7
Nem mosol bugyit, hogy tiszta
D           F#7
Legyél, az akropoliszr"&amp;"a
D              F#7
Ha felmegyünk, és ott a csikket
   Bm  -   A         G   -   F#m
A városra pöccintjük, és a viccek se
G           G
Lesznek már a nevetések is
Gm
Rövidülnek, ahogy az élet se
 D         D
Kéne már a halál után
D            D   -  "&amp;"G = A
Énnekem már úgy igazán
D              F#7
Ha az életben nincs már több móka
D           F#7
Meghalunk, mintha nem volna
D               F#7               Bm   -   A
Több dolgunk a világba, és édes lenne a halál")</f>
        <v>D              F#7
Ha az életben nincs már több móka
D           F#7
Meghalunk, mintha nem volna
D               F#7               Bm   -   A
Több dolgunk a világba, és édes lenne a halál
 G    -   F#m  -  D
Hát ilyen értelembe
D         F#7
Énekeljük el azt, hogy vége
D          F#7
Nem járunk ki többet rétre
D          F#7 
Nem úszunk többet a strandon
    Bm               A
És nem borozunk már többet a gangon
D  F#m-G=A  D  F#m-G=A
D  F#m-G  Hm-A  G-A
D            F#7
Nem mondjuk nőknek, hogy szép vagy
D                        F#7
Ők a farkunkra azt, hogy de szép nagy
D         F#7
Nem süt a nap be az ágyba
    Bm               A
Mint az athéni hotelszobába
D         F#7
Nem mosol bugyit, hogy tiszta
D           F#7
Legyél, az akropoliszra
D              F#7
Ha felmegyünk, és ott a csikket
   Bm  -   A         G   -   F#m
A városra pöccintjük, és a viccek se
G           G
Lesznek már a nevetések is
Gm
Rövidülnek, ahogy az élet se
 D         D
Kéne már a halál után
D            D   -  G = A
Énnekem már úgy igazán
D              F#7
Ha az életben nincs már több móka
D           F#7
Meghalunk, mintha nem volna
D               F#7               Bm   -   A
Több dolgunk a világba, és édes lenne a halál</v>
      </c>
    </row>
    <row r="58">
      <c r="A58" s="22" t="str">
        <f>IFERROR(__xludf.DUMMYFUNCTION("""COMPUTED_VALUE"""),"T65")</f>
        <v>T65</v>
      </c>
      <c r="B58" s="22" t="str">
        <f>IFERROR(__xludf.DUMMYFUNCTION("""COMPUTED_VALUE"""),"Ha itt lennél velem")</f>
        <v>Ha itt lennél velem</v>
      </c>
      <c r="C58" s="22"/>
      <c r="D58" s="22" t="str">
        <f>IFERROR(__xludf.DUMMYFUNCTION("""COMPUTED_VALUE"""),"C        G       C
Én mennék veled, de nem akarod
      F      C       G     C
Csak nézek utánad az ablakon
           F     C     G        C
Ahogy egy kisfiú, ha nem hiszi el
      C        E     Am
Hogy most már menni kell
    C        G       C
A me"&amp;"sének vége és álmodom
      F      C       G     C
Hogy virág nyílik a domboldalon
    F     C     G        C
A felhők fölött ragyog a nap
   C        E     Am
Ha itt lennél velem
    C        G       C
Én letörölném a könnyeid
   F      C       G     "&amp;"C
És elmondanám, hogy szép lehet
    F     C     G        C
A holnap, hogyha elhiszed
   C        E     Am
Ha itt lennél velem
   C              G
Ha itt lennél velem
    C               F
És fognád a két kezem
    C            G
Én nem engedném el
 C "&amp;"    F     G            C  C G
Többé már sosem, kedvesem
C        G       C
A mesének vége és álmodom
   F      C       G     C
Hogy reggel újra felkel a nap
   F     C     G        C
Igazat mond és megsimogat
   C        E     Am
Ha itt lennél velem
 "&amp;"    C        G       C
Én mennék veled, de nem akarod
   F      C       G     C
Csak nézek utánad az ablakon
           F     C     G        C
Ahogy egy kisfiú, ha nem hiszi el,
      C        E     Am
hogy most már menni kell.
   C              G
Ha "&amp;"itt lennél velem
    C               F
És fognád a két kezem
    C            G
Én azt kérném megint
 C     F     G            C  C G
Hogy hazudj még nekem, kedvesem
   C              G
Ha itt lennél velem
    C               F
És fognád a két kezem
   "&amp;" C            G
Én azt kérném megint
 C     F     G            C  C G
Hogy hazudj még nekem, kedvesem")</f>
        <v>C        G       C
Én mennék veled, de nem akarod
      F      C       G     C
Csak nézek utánad az ablakon
           F     C     G        C
Ahogy egy kisfiú, ha nem hiszi el
      C        E     Am
Hogy most már menni kell
    C        G       C
A mesének vége és álmodom
      F      C       G     C
Hogy virág nyílik a domboldalon
    F     C     G        C
A felhők fölött ragyog a nap
   C        E     Am
Ha itt lennél velem
    C        G       C
Én letörölném a könnyeid
   F      C       G     C
És elmondanám, hogy szép lehet
    F     C     G        C
A holnap, hogyha elhiszed
   C        E     Am
Ha itt lennél velem
   C              G
Ha itt lennél velem
    C               F
És fognád a két kezem
    C            G
Én nem engedném el
 C     F     G            C  C G
Többé már sosem, kedvesem
C        G       C
A mesének vége és álmodom
   F      C       G     C
Hogy reggel újra felkel a nap
   F     C     G        C
Igazat mond és megsimogat
   C        E     Am
Ha itt lennél velem
     C        G       C
Én mennék veled, de nem akarod
   F      C       G     C
Csak nézek utánad az ablakon
           F     C     G        C
Ahogy egy kisfiú, ha nem hiszi el,
      C        E     Am
hogy most már menni kell.
   C              G
Ha itt lennél velem
    C               F
És fognád a két kezem
    C            G
Én azt kérném megint
 C     F     G            C  C G
Hogy hazudj még nekem, kedvesem
   C              G
Ha itt lennél velem
    C               F
És fognád a két kezem
    C            G
Én azt kérném megint
 C     F     G            C  C G
Hogy hazudj még nekem, kedvesem</v>
      </c>
    </row>
    <row r="59">
      <c r="A59" s="22" t="str">
        <f>IFERROR(__xludf.DUMMYFUNCTION("""COMPUTED_VALUE"""),"T07")</f>
        <v>T07</v>
      </c>
      <c r="B59" s="22" t="str">
        <f>IFERROR(__xludf.DUMMYFUNCTION("""COMPUTED_VALUE"""),"Ha én rózsa volnék")</f>
        <v>Ha én rózsa volnék</v>
      </c>
      <c r="C59" s="22"/>
      <c r="D59" s="22" t="str">
        <f>IFERROR(__xludf.DUMMYFUNCTION("""COMPUTED_VALUE"""),"Am Dm Am Dm
Am                   E                   Am
Ha én rózsa volnék, nem csak egyszer nyilnék
       C                G            C
Minden évben négyszer  virágba borulnék,
Am            Dm    G               C
Nyílnék a fiúnak, nyilnék én a lán"&amp;"ynak,
     Am         E          E7    Am
Az igaz szerelemnek és az elmúlásnak.
Am                   E               Am
Ha én kapu volnék, mindig nyitva állnék,
       C           G            C
Akárhonnan jönne, bárkit beengednék,
Am            Dm    "&amp;"G               C
Nem kérdezném tőle, hát téged ki küldött,
     Am         E          E7    Am
Akkor lennék boldog, ha mindenki eljött.
Am                   E               Am
Ha én ablak volnék, akkora nagy lennék,
         C            G           C"&amp;"
Hogy az egész világ láthatóvá váljék,
     Am        Dm      G     C
Megértő szemekkel átnéznének rajtam,
   Am         E          E7         Am
Akkor lennék boldog, ha mindent megmutattam.
Am                   E               Am
Ha én utca volnék, mi"&amp;"ndig tiszta lennék,
       C              G            C
Minden áldott éjjel fényben megfürödnék,
     Am         Dm      G        C
És ha egyszer rajtam lánckerék taposna,
     Am         E  E7    Am
Alattam a föld is sírva beomolna.
Am               "&amp;"    E             Am
Ha én zászló volnék, sohasem lobognék,
       C            G          C
Mindenféle szélnek haragosa lennék,
     Am         Dm          G    C
Akkor lennék boldog, ha kifeszítenének,
     Am         E          E7    Am
S nem lennék já"&amp;"téka mindenféle szélnek.")</f>
        <v>Am Dm Am Dm
Am                   E                   Am
Ha én rózsa volnék, nem csak egyszer nyilnék
       C                G            C
Minden évben négyszer  virágba borulnék,
Am            Dm    G               C
Nyílnék a fiúnak, nyilnék én a lánynak,
     Am         E          E7    Am
Az igaz szerelemnek és az elmúlásnak.
Am                   E               Am
Ha én kapu volnék, mindig nyitva állnék,
       C           G            C
Akárhonnan jönne, bárkit beengednék,
Am            Dm    G               C
Nem kérdezném tőle, hát téged ki küldött,
     Am         E          E7    Am
Akkor lennék boldog, ha mindenki eljött.
Am                   E               Am
Ha én ablak volnék, akkora nagy lennék,
         C            G           C
Hogy az egész világ láthatóvá váljék,
     Am        Dm      G     C
Megértő szemekkel átnéznének rajtam,
   Am         E          E7         Am
Akkor lennék boldog, ha mindent megmutattam.
Am                   E               Am
Ha én utca volnék, mindig tiszta lennék,
       C              G            C
Minden áldott éjjel fényben megfürödnék,
     Am         Dm      G        C
És ha egyszer rajtam lánckerék taposna,
     Am         E  E7    Am
Alattam a föld is sírva beomolna.
Am                   E             Am
Ha én zászló volnék, sohasem lobognék,
       C            G          C
Mindenféle szélnek haragosa lennék,
     Am         Dm          G    C
Akkor lennék boldog, ha kifeszítenének,
     Am         E          E7    Am
S nem lennék játéka mindenféle szélnek.</v>
      </c>
    </row>
    <row r="60">
      <c r="A60" s="22" t="str">
        <f>IFERROR(__xludf.DUMMYFUNCTION("""COMPUTED_VALUE"""),"T17")</f>
        <v>T17</v>
      </c>
      <c r="B60" s="22" t="str">
        <f>IFERROR(__xludf.DUMMYFUNCTION("""COMPUTED_VALUE"""),"Hajnali ének")</f>
        <v>Hajnali ének</v>
      </c>
      <c r="C60" s="22"/>
      <c r="D60" s="22" t="str">
        <f>IFERROR(__xludf.DUMMYFUNCTION("""COMPUTED_VALUE"""),"Am
Elkártyáztam a gyönge szívem
E7
Suhogasd fel a szoknyád, hajnal
Pálinkát lehelek rád szelíden
              Am
Megháglak nehezen, halkan.
Am
Jöjj Oroszország, vodka virág
E7
Nevetés nékem a véred
Pincefehérek a volgai fák
                    Am
T"&amp;"ejszínű szűz ez az élet.
Dm               Am
Lebukik fejem és úgy zokogok,
 E7                 Am
Haloványul bennem a bánat
 Dm                   Am
Veretik körülöttem az ősi dobot,
 E7                  Am
Szaladok, Hajnal, teutánad.
Am
Ez a csontpufo"&amp;"gás, ez a hanti rege
E7
Hitemet hirdeti híven,
Katatón bálvány, légy fekete,
                       Am
Hiszen elkártyáztam a szívem.")</f>
        <v>Am
Elkártyáztam a gyönge szívem
E7
Suhogasd fel a szoknyád, hajnal
Pálinkát lehelek rád szelíden
              Am
Megháglak nehezen, halkan.
Am
Jöjj Oroszország, vodka virág
E7
Nevetés nékem a véred
Pincefehérek a volgai fák
                    Am
Tejszínű szűz ez az élet.
Dm               Am
Lebukik fejem és úgy zokogok,
 E7                 Am
Haloványul bennem a bánat
 Dm                   Am
Veretik körülöttem az ősi dobot,
 E7                  Am
Szaladok, Hajnal, teutánad.
Am
Ez a csontpufogás, ez a hanti rege
E7
Hitemet hirdeti híven,
Katatón bálvány, légy fekete,
                       Am
Hiszen elkártyáztam a szívem.</v>
      </c>
    </row>
    <row r="61">
      <c r="A61" s="22" t="str">
        <f>IFERROR(__xludf.DUMMYFUNCTION("""COMPUTED_VALUE"""),"H10")</f>
        <v>H10</v>
      </c>
      <c r="B61" s="22" t="str">
        <f>IFERROR(__xludf.DUMMYFUNCTION("""COMPUTED_VALUE"""),"Hajom jom huledet")</f>
        <v>Hajom jom huledet</v>
      </c>
      <c r="C61" s="22" t="str">
        <f>IFERROR(__xludf.DUMMYFUNCTION("""COMPUTED_VALUE"""),"היום יום הולדת")</f>
        <v>היום יום הולדת</v>
      </c>
      <c r="D61" s="22" t="str">
        <f>IFERROR(__xludf.DUMMYFUNCTION("""COMPUTED_VALUE"""),"C                  Dm 
Hájom jom huledet, hájom jom huledet,
Em                F     C
hájom jom huledet le kulam!
Am                G
Hág lo számeáḥ, vezer lo poreáḥ, 
F                 Am    C
hájom jom huledet le kulam!")</f>
        <v>C                  Dm 
Hájom jom huledet, hájom jom huledet,
Em                F     C
hájom jom huledet le kulam!
Am                G
Hág lo számeáḥ, vezer lo poreáḥ, 
F                 Am    C
hájom jom huledet le kulam!</v>
      </c>
    </row>
    <row r="62">
      <c r="A62" s="22" t="str">
        <f>IFERROR(__xludf.DUMMYFUNCTION("""COMPUTED_VALUE"""),"T42")</f>
        <v>T42</v>
      </c>
      <c r="B62" s="22" t="str">
        <f>IFERROR(__xludf.DUMMYFUNCTION("""COMPUTED_VALUE"""),"Hallelujah")</f>
        <v>Hallelujah</v>
      </c>
      <c r="C62" s="22"/>
      <c r="D62" s="22" t="str">
        <f>IFERROR(__xludf.DUMMYFUNCTION("""COMPUTED_VALUE"""),"C                   Am
Hallom létezett egykor egy titkos akkord,
     C                       Am
Amit Dávid játszott és az Úr kedvére volt
      F                  G        C    G
S bár téged nem érdekel, elmondom újra.
   C              F     G
Az ötös k"&amp;"övette a négyeset,
    Am                     F
Egy moll, egy dúr, s máris megszületett
    G               E7          Am
S a király zavarban súgta: Halleluja
     F          Am         F          C G C G
Halleluja, Halleluja, Halleluja, Halleluja.
C  "&amp;"                    Am
Bizonyság kellett, bár volt hited,
  C                        Am
A háztetőn állt, s hosszan nézhetted,
  F             G        C      G
A hold fényében fürdött, kivirulva.
   C               F        G
És megbűvölt, és levágta haja"&amp;"d,
Am                   F
Leláncolt, széttörte trónodat,
   G                E7           Am
És ajkadról ellopta végleg: Halleluja.
     F          Am         F          C G C G
Halleluja, Halleluja, Halleluja, Halleluja.
C                 Am
Tudod, jár"&amp;"tam már régen itt,
C                 Am
Ismerem szobádnak sarkait,
F           G             C        G
Magányon át vitt Hozzád a véletlen útja.
  C                  F     G
A díszkapun láttam a címeredet,
     Am                 F
De a szerelem nem dicső"&amp;" fáklyásmenet,
         G             E7           Am
Csak egy fázós, kicsit fáradt: Halleluja.
     F          Am         F          C G C G
Halleluja, Halleluja, Halleluja, Halleluja.
C              Am
És volt idő, hogy elmondtad még,
     C          "&amp;"         Am
Hogy ott, belül milyen a helyzet épp,
   F            G      C     G
De ezt már sose hallom tőled újra.
      C             F  G
Pedig úgy költöztem én beléd,
     Am                      F
Hogy galambot hoztam, hogy : Nézd, de szép.
   G     "&amp;" E7               Am
És együtt lélegeztük: Halleluja.
     F           Am        F          C GC G
Halleluja, Halleluja, Halleluja, Halleluja.
C                    Am
Mondod, a nevet csak bitorlom,
  C                       Am
S én azt a nevet még csak "&amp;"nem is tudom,
   F          G         C     G
De mit számít neked, ha bárki tudja!?
     C             F    G 
Mert minden szóban fény ragyog,
   Am               F
És mindegy melyiket hallgatod,
     G                E7          Am
Hogy Szent, vagy össze"&amp;"tört a Halleluja.
     F           Am        F          C GC G
Halleluja, Halleluja, Halleluja, Halleluja..
   C              Am
Én próbáltam, hát ennyi telt,
C               Am
Kezemre érintés nem felelt,
F              G                  C     G
Igaza"&amp;"t mondok, bármily szép, vagy csúnya
  C                  F   G
S bár meglehet, hogy tévedek,
  Am              F
A dal ura elé úgy léphetek,
     G                 E7              Am
Hogy nyelvemen nincsen más, mint: Halleluja.
     G                 E7"&amp;"              Am
Hogy nyelvemen nincsen más, mint: Halleluja.
     G                 E7              Am
Hogy nyelvemen nincsen más, mint: Halleluja.
     G                 E7              Am
Hogy nyelvemen nincsen más, mint: Halleluja.
")</f>
        <v>C                   Am
Hallom létezett egykor egy titkos akkord,
     C                       Am
Amit Dávid játszott és az Úr kedvére volt
      F                  G        C    G
S bár téged nem érdekel, elmondom újra.
   C              F     G
Az ötös követte a négyeset,
    Am                     F
Egy moll, egy dúr, s máris megszületett
    G               E7          Am
S a király zavarban súgta: Halleluja
     F          Am         F          C G C G
Halleluja, Halleluja, Halleluja, Halleluja.
C                      Am
Bizonyság kellett, bár volt hited,
  C                        Am
A háztetőn állt, s hosszan nézhetted,
  F             G        C      G
A hold fényében fürdött, kivirulva.
   C               F        G
És megbűvölt, és levágta hajad,
Am                   F
Leláncolt, széttörte trónodat,
   G                E7           Am
És ajkadról ellopta végleg: Halleluja.
     F          Am         F          C G C G
Halleluja, Halleluja, Halleluja, Halleluja.
C                 Am
Tudod, jártam már régen itt,
C                 Am
Ismerem szobádnak sarkait,
F           G             C        G
Magányon át vitt Hozzád a véletlen útja.
  C                  F     G
A díszkapun láttam a címeredet,
     Am                 F
De a szerelem nem dicső fáklyásmenet,
         G             E7           Am
Csak egy fázós, kicsit fáradt: Halleluja.
     F          Am         F          C G C G
Halleluja, Halleluja, Halleluja, Halleluja.
C              Am
És volt idő, hogy elmondtad még,
     C                   Am
Hogy ott, belül milyen a helyzet épp,
   F            G      C     G
De ezt már sose hallom tőled újra.
      C             F  G
Pedig úgy költöztem én beléd,
     Am                      F
Hogy galambot hoztam, hogy : Nézd, de szép.
   G      E7               Am
És együtt lélegeztük: Halleluja.
     F           Am        F          C GC G
Halleluja, Halleluja, Halleluja, Halleluja.
C                    Am
Mondod, a nevet csak bitorlom,
  C                       Am
S én azt a nevet még csak nem is tudom,
   F          G         C     G
De mit számít neked, ha bárki tudja!?
     C             F    G 
Mert minden szóban fény ragyog,
   Am               F
És mindegy melyiket hallgatod,
     G                E7          Am
Hogy Szent, vagy összetört a Halleluja.
     F           Am        F          C GC G
Halleluja, Halleluja, Halleluja, Halleluja..
   C              Am
Én próbáltam, hát ennyi telt,
C               Am
Kezemre érintés nem felelt,
F              G                  C     G
Igazat mondok, bármily szép, vagy csúnya
  C                  F   G
S bár meglehet, hogy tévedek,
  Am              F
A dal ura elé úgy léphetek,
     G                 E7              Am
Hogy nyelvemen nincsen más, mint: Halleluja.
     G                 E7              Am
Hogy nyelvemen nincsen más, mint: Halleluja.
     G                 E7              Am
Hogy nyelvemen nincsen más, mint: Halleluja.
     G                 E7              Am
Hogy nyelvemen nincsen más, mint: Halleluja.
</v>
      </c>
    </row>
    <row r="63">
      <c r="A63" s="22" t="str">
        <f>IFERROR(__xludf.DUMMYFUNCTION("""COMPUTED_VALUE"""),"ZS17")</f>
        <v>ZS17</v>
      </c>
      <c r="B63" s="22" t="str">
        <f>IFERROR(__xludf.DUMMYFUNCTION("""COMPUTED_VALUE"""),"Hanuka van ma")</f>
        <v>Hanuka van ma</v>
      </c>
      <c r="C63" s="22"/>
      <c r="D63" s="22" t="str">
        <f>IFERROR(__xludf.DUMMYFUNCTION("""COMPUTED_VALUE"""),"Am                     G
Hanuka, hanuka, hanuka van ma,
G                           Am
gyúljon ki szívünk mélyén a fény.
Am     Dm     F       G
Hanuka lángja lobogva égjen,
Am    Dm     G       Am
világítsa be a sötét éjt.
Hanuka, hanuka, hanuka van ma"&amp;",
gyúljon ki szívünk mélyén a fény.
Trenderli perdül, víg nóta zendül,
szabadság fénye ragyog felénk.")</f>
        <v>Am                     G
Hanuka, hanuka, hanuka van ma,
G                           Am
gyúljon ki szívünk mélyén a fény.
Am     Dm     F       G
Hanuka lángja lobogva égjen,
Am    Dm     G       Am
világítsa be a sötét éjt.
Hanuka, hanuka, hanuka van ma,
gyúljon ki szívünk mélyén a fény.
Trenderli perdül, víg nóta zendül,
szabadság fénye ragyog felénk.</v>
      </c>
    </row>
    <row r="64">
      <c r="A64" s="22" t="str">
        <f>IFERROR(__xludf.DUMMYFUNCTION("""COMPUTED_VALUE"""),"ZS11")</f>
        <v>ZS11</v>
      </c>
      <c r="B64" s="22" t="str">
        <f>IFERROR(__xludf.DUMMYFUNCTION("""COMPUTED_VALUE"""),"Havdala")</f>
        <v>Havdala</v>
      </c>
      <c r="C64" s="22" t="str">
        <f>IFERROR(__xludf.DUMMYFUNCTION("""COMPUTED_VALUE"""),"הבדלה")</f>
        <v>הבדלה</v>
      </c>
      <c r="D64" s="22" t="str">
        <f>IFERROR(__xludf.DUMMYFUNCTION("""COMPUTED_VALUE"""),"|. Em           C     .| 8x
|˙ Najnananana Najnana ˙|
   G     Am     C     D
Báruḥ átá Ádonáj elohenu
 G     Am   D
meleḥ háolám,
C  Am  C    D E
boré pri hágáfen,
C  Am  C    D E
boré pri hágáfen.
|. Em           C     .| 8x
|˙ Najnananana Najnana ˙|"&amp;"
   G   Am     C     D
Báruḥ átá Ádonáj elohenu
 G      Am D
meleḥ háolám
C  Am   C     D E
boré miné beszámim,
C  Am   C     D E
boré miné beszámim.
|. Em           C     .| 8x
|˙ Najnananana Najnana ˙|
   G   Am     C     D
Báruḥ átá Ádonáj elohenu
 "&amp;"G      Am D
meleḥ háolám
C  Am    C  D E
boré meoré háés,
C  Am    C  D E
boré meoré háés.
|. Em           C     .| 8x
|˙ Najnananana Najnana ˙|
   G   Am     C     D
Báruḥ átá Ádonáj elohenu
 G      Am D
meleḥ háolám
   C  D       G       Am
hámávdil b"&amp;"én kodes leḥol.
     C    D  G
Bén ohr leḥoseḥ
|. Em           C     .| 8x
|˙ Najnananana Najnana ˙|
     G  Am   C D
Bén Israel Laamim
     G        Am
Bén jom hashivii
             C        D
Leshishes jimei hamaszeh
C  D    G    Am
Báruḥ átá Ádonáj
 "&amp;"  C  D       G       Am
hámávdil bén kodes leḥol.")</f>
        <v>|. Em           C     .| 8x
|˙ Najnananana Najnana ˙|
   G     Am     C     D
Báruḥ átá Ádonáj elohenu
 G     Am   D
meleḥ háolám,
C  Am  C    D E
boré pri hágáfen,
C  Am  C    D E
boré pri hágáfen.
|. Em           C     .| 8x
|˙ Najnananana Najnana ˙|
   G   Am     C     D
Báruḥ átá Ádonáj elohenu
 G      Am D
meleḥ háolám
C  Am   C     D E
boré miné beszámim,
C  Am   C     D E
boré miné beszámim.
|. Em           C     .| 8x
|˙ Najnananana Najnana ˙|
   G   Am     C     D
Báruḥ átá Ádonáj elohenu
 G      Am D
meleḥ háolám
C  Am    C  D E
boré meoré háés,
C  Am    C  D E
boré meoré háés.
|. Em           C     .| 8x
|˙ Najnananana Najnana ˙|
   G   Am     C     D
Báruḥ átá Ádonáj elohenu
 G      Am D
meleḥ háolám
   C  D       G       Am
hámávdil bén kodes leḥol.
     C    D  G
Bén ohr leḥoseḥ
|. Em           C     .| 8x
|˙ Najnananana Najnana ˙|
     G  Am   C D
Bén Israel Laamim
     G        Am
Bén jom hashivii
             C        D
Leshishes jimei hamaszeh
C  D    G    Am
Báruḥ átá Ádonáj
   C  D       G       Am
hámávdil bén kodes leḥol.</v>
      </c>
    </row>
    <row r="65">
      <c r="A65" s="22" t="str">
        <f>IFERROR(__xludf.DUMMYFUNCTION("""COMPUTED_VALUE"""),"N06")</f>
        <v>N06</v>
      </c>
      <c r="B65" s="22" t="str">
        <f>IFERROR(__xludf.DUMMYFUNCTION("""COMPUTED_VALUE"""),"Hej, Vargáné káposztát főz")</f>
        <v>Hej, Vargáné káposztát főz</v>
      </c>
      <c r="C65" s="22"/>
      <c r="D65" s="22" t="str">
        <f>IFERROR(__xludf.DUMMYFUNCTION("""COMPUTED_VALUE"""),"Am           Am 
Hej, Vargáné káposztát főz,
G          Am
kontya alá ütött a gőz.
C            E
Hányja, veti fakalánját,
Am         E      Am
kinek adja Zsuzsa lányát?
Am           Am
Nem adja azt más egyébnek,
G           Am
Kara István őkelmének.
C "&amp;"          E
Még akkor neki ígérte,
Am          E      Am
mikor bölcsőben rengette.
Am           Am
Nem ettem én ma egyebet,
G               Am
csak egy köcsög aludttejet.
C               E
Azt is csak úgy kalán nélkül,
Am         Em     Am
megélek én a "&amp;"lány nélkül.")</f>
        <v>Am           Am 
Hej, Vargáné káposztát főz,
G          Am
kontya alá ütött a gőz.
C            E
Hányja, veti fakalánját,
Am         E      Am
kinek adja Zsuzsa lányát?
Am           Am
Nem adja azt más egyébnek,
G           Am
Kara István őkelmének.
C           E
Még akkor neki ígérte,
Am          E      Am
mikor bölcsőben rengette.
Am           Am
Nem ettem én ma egyebet,
G               Am
csak egy köcsög aludttejet.
C               E
Azt is csak úgy kalán nélkül,
Am         Em     Am
megélek én a lány nélkül.</v>
      </c>
    </row>
    <row r="66">
      <c r="A66" s="22" t="str">
        <f>IFERROR(__xludf.DUMMYFUNCTION("""COMPUTED_VALUE"""),"H11")</f>
        <v>H11</v>
      </c>
      <c r="B66" s="22" t="str">
        <f>IFERROR(__xludf.DUMMYFUNCTION("""COMPUTED_VALUE"""),"Hevenu sálom álehem")</f>
        <v>Hevenu sálom álehem</v>
      </c>
      <c r="C66" s="22" t="str">
        <f>IFERROR(__xludf.DUMMYFUNCTION("""COMPUTED_VALUE"""),"הבאנו שלום עליכם")</f>
        <v>הבאנו שלום עליכם</v>
      </c>
      <c r="D66" s="22" t="str">
        <f>IFERROR(__xludf.DUMMYFUNCTION("""COMPUTED_VALUE"""),"Cm
Hevenu sálom áleḥem, 
       Fm
hevenu sálom álehem, 
       G      Cm
hevenu sálom álehem, 
       G             Fm       Cm
hevenu sálom, sálom, sálom áleḥem.")</f>
        <v>Cm
Hevenu sálom áleḥem, 
       Fm
hevenu sálom álehem, 
       G      Cm
hevenu sálom álehem, 
       G             Fm       Cm
hevenu sálom, sálom, sálom áleḥem.</v>
      </c>
    </row>
    <row r="67">
      <c r="A67" s="22" t="str">
        <f>IFERROR(__xludf.DUMMYFUNCTION("""COMPUTED_VALUE"""),"S02")</f>
        <v>S02</v>
      </c>
      <c r="B67" s="22" t="str">
        <f>IFERROR(__xludf.DUMMYFUNCTION("""COMPUTED_VALUE"""),"Hine kulanu….")</f>
        <v>Hine kulanu….</v>
      </c>
      <c r="C67" s="22"/>
      <c r="D67" s="22" t="str">
        <f>IFERROR(__xludf.DUMMYFUNCTION("""COMPUTED_VALUE"""),"Hine kulanu somrim, vesomrot!
Hine kulanu somrim, vesomrot!
Hine kulanu somrim, hine kulanu somrot
Hine kulanu sooomrim, vesomrot!
Hine kulanu chaverim, vechaverot!
Hine kulanu somrim, vesomrot!
Hine kulanu chaverim, hne kulanu chaverot
Hine kulanu chaav"&amp;"erim, vechaverot!
Hine kulanu chanichim, vechanichot 
Hine kulanu chanichim, vechanichot 
Hine kulanu chanichim, hine kulanu chanichot
Hine kulaanu chanichim, vechanichot!
Hine kulanu madrichim, vemadrichot 
Hine kulanu madrichim, vemadrichot 
Hine kula"&amp;"nu madrichim, hine kulanu madrichot
Hine kulanu madrichm, vemadrichot!!")</f>
        <v>Hine kulanu somrim, vesomrot!
Hine kulanu somrim, vesomrot!
Hine kulanu somrim, hine kulanu somrot
Hine kulanu sooomrim, vesomrot!
Hine kulanu chaverim, vechaverot!
Hine kulanu somrim, vesomrot!
Hine kulanu chaverim, hne kulanu chaverot
Hine kulanu chaaverim, vechaverot!
Hine kulanu chanichim, vechanichot 
Hine kulanu chanichim, vechanichot 
Hine kulanu chanichim, hine kulanu chanichot
Hine kulaanu chanichim, vechanichot!
Hine kulanu madrichim, vemadrichot 
Hine kulanu madrichim, vemadrichot 
Hine kulanu madrichim, hine kulanu madrichot
Hine kulanu madrichm, vemadrichot!!</v>
      </c>
    </row>
    <row r="68">
      <c r="A68" s="22" t="str">
        <f>IFERROR(__xludf.DUMMYFUNCTION("""COMPUTED_VALUE"""),"H06")</f>
        <v>H06</v>
      </c>
      <c r="B68" s="22" t="str">
        <f>IFERROR(__xludf.DUMMYFUNCTION("""COMPUTED_VALUE"""),"Hiné má tov")</f>
        <v>Hiné má tov</v>
      </c>
      <c r="C68" s="22" t="str">
        <f>IFERROR(__xludf.DUMMYFUNCTION("""COMPUTED_VALUE"""),"הִנֵּה מַה טוֹב")</f>
        <v>הִנֵּה מַה טוֹב</v>
      </c>
      <c r="D68" s="22" t="str">
        <f>IFERROR(__xludf.DUMMYFUNCTION("""COMPUTED_VALUE"""),"Am           Em
Hiné má tov umánájim, 
C       D        Em
sevet áhim gám jáhád. 
Am          Em
Hiné má tov umanájim, 
C       D        Em
sevet áhim gám jáhád. 
Am      Em
Hiné má tov 
C       D        Em
sevet áhim gám jáhád. 
Am      Em
Hiné má tov, "&amp;"
C       D        Em
sevet áhim gam jáhád.")</f>
        <v>Am           Em
Hiné má tov umánájim, 
C       D        Em
sevet áhim gám jáhád. 
Am          Em
Hiné má tov umanájim, 
C       D        Em
sevet áhim gám jáhád. 
Am      Em
Hiné má tov 
C       D        Em
sevet áhim gám jáhád. 
Am      Em
Hiné má tov, 
C       D        Em
sevet áhim gam jáhád.</v>
      </c>
    </row>
    <row r="69">
      <c r="A69" s="22" t="str">
        <f>IFERROR(__xludf.DUMMYFUNCTION("""COMPUTED_VALUE"""),"N07")</f>
        <v>N07</v>
      </c>
      <c r="B69" s="22" t="str">
        <f>IFERROR(__xludf.DUMMYFUNCTION("""COMPUTED_VALUE"""),"Hol jártál az éjjel, cinegemadár")</f>
        <v>Hol jártál az éjjel, cinegemadár</v>
      </c>
      <c r="C69" s="22"/>
      <c r="D69" s="22" t="str">
        <f>IFERROR(__xludf.DUMMYFUNCTION("""COMPUTED_VALUE"""),"Am                   G
Hol jártál az éjjel, cinegemadár?
Am                 D          Am
Ablakidnál háltam, kedves violám.
Am                       G        Am
Mért nem jöttél beljebb, cinegemadár?
D                  G          Am
Féltem az uradtól, kedv"&amp;"es violám.
Am                    G
Nincs itthon az uram, cinegemadár,
Am             D          Am
Laskai erdőben hidakat csinál.
Am               G         Am
Jó lovai vannak, hamar hazaér,
D                      G            Am
Baj lesz neked rózsám, "&amp;"hogyha nálam ér?
Am                    G
Nincs itthon az uram, cinegemadár,
Am             D           Am
Laskai erdőben hidakat csinál.
Am                  G           Am
Rossz lovai vannak, nem ér ma haza,
D                   G         Am
Mulathatunk "&amp;"rózsám, egész éccaka.")</f>
        <v>Am                   G
Hol jártál az éjjel, cinegemadár?
Am                 D          Am
Ablakidnál háltam, kedves violám.
Am                       G        Am
Mért nem jöttél beljebb, cinegemadár?
D                  G          Am
Féltem az uradtól, kedves violám.
Am                    G
Nincs itthon az uram, cinegemadár,
Am             D          Am
Laskai erdőben hidakat csinál.
Am               G         Am
Jó lovai vannak, hamar hazaér,
D                      G            Am
Baj lesz neked rózsám, hogyha nálam ér?
Am                    G
Nincs itthon az uram, cinegemadár,
Am             D           Am
Laskai erdőben hidakat csinál.
Am                  G           Am
Rossz lovai vannak, nem ér ma haza,
D                   G         Am
Mulathatunk rózsám, egész éccaka.</v>
      </c>
    </row>
    <row r="70">
      <c r="A70" s="22" t="str">
        <f>IFERROR(__xludf.DUMMYFUNCTION("""COMPUTED_VALUE"""),"K12")</f>
        <v>K12</v>
      </c>
      <c r="B70" s="22" t="str">
        <f>IFERROR(__xludf.DUMMYFUNCTION("""COMPUTED_VALUE"""),"House of the rising sun")</f>
        <v>House of the rising sun</v>
      </c>
      <c r="C70" s="22"/>
      <c r="D70" s="22" t="str">
        <f>IFERROR(__xludf.DUMMYFUNCTION("""COMPUTED_VALUE"""),"      A    C        D         F
There is a house in New Orleans
     Am       C      E   
They call the Rising Sun
         Am       C       D           F
And it's been the ruin of many a poor boy
    Am    E        Am C D F Am E Am E
And God I know I'm o"&amp;"ne
   Am     C     D  
My mother was a tailor
    Am       C   E
She sewed my new blue jeans
   Am     C     D        F
My father was a gamblin' man
Am      E   Am C D F Am E Am E 
Down in New Orleans
        Am   C       D       F  
Now the only thing "&amp;"a gambler needs
     Am       C     E
Is a suitcase and a trunk
        Am   C    D            F
And the only time he's satisfied
   Am        E    Am C D F Am E Am E
Is when he's on a drunk")</f>
        <v>      A    C        D         F
There is a house in New Orleans
     Am       C      E   
They call the Rising Sun
         Am       C       D           F
And it's been the ruin of many a poor boy
    Am    E        Am C D F Am E Am E
And God I know I'm one
   Am     C     D  
My mother was a tailor
    Am       C   E
She sewed my new blue jeans
   Am     C     D        F
My father was a gamblin' man
Am      E   Am C D F Am E Am E 
Down in New Orleans
        Am   C       D       F  
Now the only thing a gambler needs
     Am       C     E
Is a suitcase and a trunk
        Am   C    D            F
And the only time he's satisfied
   Am        E    Am C D F Am E Am E
Is when he's on a drunk</v>
      </c>
    </row>
    <row r="71">
      <c r="A71" s="22" t="str">
        <f>IFERROR(__xludf.DUMMYFUNCTION("""COMPUTED_VALUE"""),"N08")</f>
        <v>N08</v>
      </c>
      <c r="B71" s="22" t="str">
        <f>IFERROR(__xludf.DUMMYFUNCTION("""COMPUTED_VALUE"""),"Hull a szilva a fáról")</f>
        <v>Hull a szilva a fáról</v>
      </c>
      <c r="C71" s="22"/>
      <c r="D71" s="22" t="str">
        <f>IFERROR(__xludf.DUMMYFUNCTION("""COMPUTED_VALUE"""),"Am
Hull a szilva a fáról,
G            E
most jövök a tanyáról,
G        C           E         Am
ej, haj, ruca, ruca, kukorica, derce.
Am
Egyik ága lehajlott,
G            E
az én rózsám elhagyott,
G        C           E         Am
ej, haj, ruca, ruca,"&amp;" kukorica, derce.
Am
Kis kalapom fekete,
G        E  
pávatola van benne,
G        C           E         Am
ej, haj, ruca, ruca, kukorica, derce.")</f>
        <v>Am
Hull a szilva a fáról,
G            E
most jövök a tanyáról,
G        C           E         Am
ej, haj, ruca, ruca, kukorica, derce.
Am
Egyik ága lehajlott,
G            E
az én rózsám elhagyott,
G        C           E         Am
ej, haj, ruca, ruca, kukorica, derce.
Am
Kis kalapom fekete,
G        E  
pávatola van benne,
G        C           E         Am
ej, haj, ruca, ruca, kukorica, derce.</v>
      </c>
    </row>
    <row r="72">
      <c r="A72" s="22" t="str">
        <f>IFERROR(__xludf.DUMMYFUNCTION("""COMPUTED_VALUE"""),"H01")</f>
        <v>H01</v>
      </c>
      <c r="B72" s="22" t="str">
        <f>IFERROR(__xludf.DUMMYFUNCTION("""COMPUTED_VALUE"""),"Hátikvá")</f>
        <v>Hátikvá</v>
      </c>
      <c r="C72" s="22" t="str">
        <f>IFERROR(__xludf.DUMMYFUNCTION("""COMPUTED_VALUE"""),"התקווה")</f>
        <v>התקווה</v>
      </c>
      <c r="D72" s="22" t="str">
        <f>IFERROR(__xludf.DUMMYFUNCTION("""COMPUTED_VALUE"""),"Am             Dm  Am
Kol od báleváv penimá
Dm      Am   E7   Am
nefes jehudi homijá.
Am            Dm  Am
Ulfáté mizráḥ kádimá
Dm     Am   E7  Am
ájin lecion cofijá.
F          G      C
Od lo ávdá tikvátenu,
F           G        C
hátikvá bát snot álpáj"&amp;"im,
Dm        Am    Dm  C
lihjot ám ḥofsi beárcenu,
Dm   Am     E7     Am
erec Cion virusálájim.")</f>
        <v>Am             Dm  Am
Kol od báleváv penimá
Dm      Am   E7   Am
nefes jehudi homijá.
Am            Dm  Am
Ulfáté mizráḥ kádimá
Dm     Am   E7  Am
ájin lecion cofijá.
F          G      C
Od lo ávdá tikvátenu,
F           G        C
hátikvá bát snot álpájim,
Dm        Am    Dm  C
lihjot ám ḥofsi beárcenu,
Dm   Am     E7     Am
erec Cion virusálájim.</v>
      </c>
    </row>
    <row r="73">
      <c r="A73" s="22" t="str">
        <f>IFERROR(__xludf.DUMMYFUNCTION("""COMPUTED_VALUE"""),"H12")</f>
        <v>H12</v>
      </c>
      <c r="B73" s="22" t="str">
        <f>IFERROR(__xludf.DUMMYFUNCTION("""COMPUTED_VALUE"""),"Hává nágilá")</f>
        <v>Hává nágilá</v>
      </c>
      <c r="C73" s="22" t="str">
        <f>IFERROR(__xludf.DUMMYFUNCTION("""COMPUTED_VALUE"""),"הבה נגילה")</f>
        <v>הבה נגילה</v>
      </c>
      <c r="D73" s="22" t="str">
        <f>IFERROR(__xludf.DUMMYFUNCTION("""COMPUTED_VALUE"""),"C
Hává nágilá, hává nágilá, 
Fm          C Ciszm C  
hává nágilá veniszmeḥá! 
C              Bm
Hává neránená, hává neránená, 
Bm             C Ciszm C 
hává neránená veniszmehá! 
Fm             Fm
Uru, uru áḥim, uru áhim belev számeáḥ,
Fm 
uru áhim bel"&amp;"ev számeáḥ,
Gm
uru áhim belev számeáḥ,
Gm
uru áhim belev számeáḥ,
    C              Fm    C    Fm
uru áḥim, uru áḥim belev számeáḥ!")</f>
        <v>C
Hává nágilá, hává nágilá, 
Fm          C Ciszm C  
hává nágilá veniszmeḥá! 
C              Bm
Hává neránená, hává neránená, 
Bm             C Ciszm C 
hává neránená veniszmehá! 
Fm             Fm
Uru, uru áḥim, uru áhim belev számeáḥ,
Fm 
uru áhim belev számeáḥ,
Gm
uru áhim belev számeáḥ,
Gm
uru áhim belev számeáḥ,
    C              Fm    C    Fm
uru áḥim, uru áḥim belev számeáḥ!</v>
      </c>
    </row>
    <row r="74">
      <c r="A74" s="22" t="str">
        <f>IFERROR(__xludf.DUMMYFUNCTION("""COMPUTED_VALUE"""),"S01")</f>
        <v>S01</v>
      </c>
      <c r="B74" s="22" t="str">
        <f>IFERROR(__xludf.DUMMYFUNCTION("""COMPUTED_VALUE"""),"Hé haver!")</f>
        <v>Hé haver!</v>
      </c>
      <c r="C74" s="22"/>
      <c r="D74" s="22" t="str">
        <f>IFERROR(__xludf.DUMMYFUNCTION("""COMPUTED_VALUE"""),"Hé, haver! Ha nem zavar!
Most megszólal, a Somer Dal
Hogy miről szól? Azt nem tudom
Csak az a fő! Hogy dúdolom.
Élesebb legyél a késnél, harcosabb a szenvedésnél
Mert az egész Világ tudja, hogy a Somernál nincs jobb, jobb, jobb!!!
Haso-haso-so, Hasomer Ha"&amp;"acair. Para haso-so, Hasomer Hacair
Egyre megy, honnan nézed,
a Somer, s meg o meg m meg e és még r,
a Somer nagyon klassz, a Somer a legjobb,
a chanichok megőrjítik a madrichot.
Ez ám a Ken, sőt mi több a Somer a legmenőbb, Soooooooooomer!!!!!")</f>
        <v>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v>
      </c>
    </row>
    <row r="75">
      <c r="A75" s="22" t="str">
        <f>IFERROR(__xludf.DUMMYFUNCTION("""COMPUTED_VALUE"""),"ZS06")</f>
        <v>ZS06</v>
      </c>
      <c r="B75" s="22" t="str">
        <f>IFERROR(__xludf.DUMMYFUNCTION("""COMPUTED_VALUE"""),"Ilu ilu hociánu / Dájénu")</f>
        <v>Ilu ilu hociánu / Dájénu</v>
      </c>
      <c r="C75" s="22" t="str">
        <f>IFERROR(__xludf.DUMMYFUNCTION("""COMPUTED_VALUE"""),"אילו אילו הוציאנו/דיינו")</f>
        <v>אילו אילו הוציאנו/דיינו</v>
      </c>
      <c r="D75" s="22" t="str">
        <f>IFERROR(__xludf.DUMMYFUNCTION("""COMPUTED_VALUE"""),"C       C   G
Ilu ilu hociánu,
C       C     G
hociánu mimicrájim,
C     G    C   G    C
mimicrájim hociánu, dájenu.
C      G    G     C
Dáj dájenu, dáj dájenu,
C     G       G         C 
dáj dájenu, dájenu dájenu ")</f>
        <v>C       C   G
Ilu ilu hociánu,
C       C     G
hociánu mimicrájim,
C     G    C   G    C
mimicrájim hociánu, dájenu.
C      G    G     C
Dáj dájenu, dáj dájenu,
C     G       G         C 
dáj dájenu, dájenu dájenu </v>
      </c>
    </row>
    <row r="76">
      <c r="A76" s="22" t="str">
        <f>IFERROR(__xludf.DUMMYFUNCTION("""COMPUTED_VALUE"""),"ZS22")</f>
        <v>ZS22</v>
      </c>
      <c r="B76" s="22" t="str">
        <f>IFERROR(__xludf.DUMMYFUNCTION("""COMPUTED_VALUE"""),"Im HaShem Lo Jivneh Báit")</f>
        <v>Im HaShem Lo Jivneh Báit</v>
      </c>
      <c r="C76" s="22" t="str">
        <f>IFERROR(__xludf.DUMMYFUNCTION("""COMPUTED_VALUE"""),"אם השם לא יבנה בית")</f>
        <v>אם השם לא יבנה בית</v>
      </c>
      <c r="D76" s="22" t="str">
        <f>IFERROR(__xludf.DUMMYFUNCTION("""COMPUTED_VALUE"""),"Hm
Im HaShem Lo Jivneh Báit
Em
Sav Ámlu Bonáv Bo
Em
Im HaShem Lo Jismor Ír
    F#m   Hm
Sav Sakád Shomér
Hm
Hinei Hinei Lo Janum
            Em
Lo Janum ve Lo Jisan
            Em
Lo Janum ve Lo Jisan
F#m
Shomér Jiszráél")</f>
        <v>Hm
Im HaShem Lo Jivneh Báit
Em
Sav Ámlu Bonáv Bo
Em
Im HaShem Lo Jismor Ír
    F#m   Hm
Sav Sakád Shomér
Hm
Hinei Hinei Lo Janum
            Em
Lo Janum ve Lo Jisan
            Em
Lo Janum ve Lo Jisan
F#m
Shomér Jiszráél</v>
      </c>
    </row>
    <row r="77">
      <c r="A77" s="22" t="str">
        <f>IFERROR(__xludf.DUMMYFUNCTION("""COMPUTED_VALUE"""),"T40")</f>
        <v>T40</v>
      </c>
      <c r="B77" s="22" t="str">
        <f>IFERROR(__xludf.DUMMYFUNCTION("""COMPUTED_VALUE"""),"Iszom a bort")</f>
        <v>Iszom a bort</v>
      </c>
      <c r="C77" s="22"/>
      <c r="D77" s="22" t="str">
        <f>IFERROR(__xludf.DUMMYFUNCTION("""COMPUTED_VALUE"""),"Am             Dm        G
Iszom a bort, ölelem a babámat
Am             Dm          G
úgysem érem keresztül a hazámat
C              Dm         Am
úgysem érem keresztül a világot
G                  G
elengedem most már nem őrzöm a lángot
Am           "&amp;"             Dm   G
csak annyit még, neked s nekem elég
Am              Dm       G
világítsa be az erdő közepét
C                     Dm         Am
arcodat láthassam, ha leszáll az este
  G
s kezed teszed kezembe
Am              Dm       G
iszom a bort"&amp;", ölelem a babámat
Am                Dm       G
úgysem érem keresztül a hazámat
C                 Dm      Am           G
úgysem érem keresztül az erdő felett a csillagos eget
     G                    Am      Dm    G
csak ebbe a kis gyertyába lehozni tudo"&amp;"m neked
 Am   Dm    Gadd11
Náj - ná - náj")</f>
        <v>Am             Dm        G
Iszom a bort, ölelem a babámat
Am             Dm          G
úgysem érem keresztül a hazámat
C              Dm         Am
úgysem érem keresztül a világot
G                  G
elengedem most már nem őrzöm a lángot
Am                        Dm   G
csak annyit még, neked s nekem elég
Am              Dm       G
világítsa be az erdő közepét
C                     Dm         Am
arcodat láthassam, ha leszáll az este
  G
s kezed teszed kezembe
Am              Dm       G
iszom a bort, ölelem a babámat
Am                Dm       G
úgysem érem keresztül a hazámat
C                 Dm      Am           G
úgysem érem keresztül az erdő felett a csillagos eget
     G                    Am      Dm    G
csak ebbe a kis gyertyába lehozni tudom neked
 Am   Dm    Gadd11
Náj - ná - náj</v>
      </c>
    </row>
    <row r="78">
      <c r="A78" s="22" t="str">
        <f>IFERROR(__xludf.DUMMYFUNCTION("""COMPUTED_VALUE"""),"ZS14")</f>
        <v>ZS14</v>
      </c>
      <c r="B78" s="22" t="str">
        <f>IFERROR(__xludf.DUMMYFUNCTION("""COMPUTED_VALUE"""),"Jedid Nefes")</f>
        <v>Jedid Nefes</v>
      </c>
      <c r="C78" s="22" t="str">
        <f>IFERROR(__xludf.DUMMYFUNCTION("""COMPUTED_VALUE"""),"ידיד נפש")</f>
        <v>ידיד נפש</v>
      </c>
      <c r="D78" s="22" t="str">
        <f>IFERROR(__xludf.DUMMYFUNCTION("""COMPUTED_VALUE"""),"Am           Dm
Jedid nefes áv háráḥámán, 
Am           Dm
Jedid nefes áv háráḥámán,
Dm       C   Dm       Am
mesoḥ ávdeḥá el reconeḥá. 
Dm    C      Dm          Am
Járuc ávdeḥá kmo ájál, 
Dm        C  Dm     Am
jistáḥáve el mul hádáreḥá.")</f>
        <v>Am           Dm
Jedid nefes áv háráḥámán, 
Am           Dm
Jedid nefes áv háráḥámán,
Dm       C   Dm       Am
mesoḥ ávdeḥá el reconeḥá. 
Dm    C      Dm          Am
Járuc ávdeḥá kmo ájál, 
Dm        C  Dm     Am
jistáḥáve el mul hádáreḥá.</v>
      </c>
    </row>
    <row r="79">
      <c r="A79" s="22" t="str">
        <f>IFERROR(__xludf.DUMMYFUNCTION("""COMPUTED_VALUE"""),"ZS16")</f>
        <v>ZS16</v>
      </c>
      <c r="B79" s="22" t="str">
        <f>IFERROR(__xludf.DUMMYFUNCTION("""COMPUTED_VALUE"""),"Jemé háhánuká")</f>
        <v>Jemé háhánuká</v>
      </c>
      <c r="C79" s="22" t="str">
        <f>IFERROR(__xludf.DUMMYFUNCTION("""COMPUTED_VALUE"""),"ימי החנוכה")</f>
        <v>ימי החנוכה</v>
      </c>
      <c r="D79" s="22" t="str">
        <f>IFERROR(__xludf.DUMMYFUNCTION("""COMPUTED_VALUE"""),"Am
Jemé háḥánuká ḥánukát mikdásenu,
Am
begil uveszimḥá memálim et libenu.
Am              C      G   Am
Lájlá vájom szvivonenu jiszov,
Am          C     G      Am
szufgánijot noḥál bám lárov.
Am             
Háiru, hádliku 
Am    G         Am
nerot ḥánu"&amp;"ká rábim.
Am     C      Am        C
Ál hániszim veál hánifláot 
Am      G          Am
áser ḥolelu hámákábim.
Am
Úgy örülünk mi gyerekek a szép ḥanukának,
Am
az ifjak és az öregek vidám táncot járnak.
Am         C     G    Am
Este a sok finom étel után
A"&amp;"m         C     G    Am
asztalon a pergő játék vár.
Am
Fel pajtás a gyertyát,
Am           G          Am
hadd égjen a láng szaporán.
Am           C        Am       C            
És zengjen a hála, az Úr nevét áldva,
Am          G        Am
az ifjú s a l"&amp;"ány ajakán!
")</f>
        <v>Am
Jemé háḥánuká ḥánukát mikdásenu,
Am
begil uveszimḥá memálim et libenu.
Am              C      G   Am
Lájlá vájom szvivonenu jiszov,
Am          C     G      Am
szufgánijot noḥál bám lárov.
Am             
Háiru, hádliku 
Am    G         Am
nerot ḥánuká rábim.
Am     C      Am        C
Ál hániszim veál hánifláot 
Am      G          Am
áser ḥolelu hámákábim.
Am
Úgy örülünk mi gyerekek a szép ḥanukának,
Am
az ifjak és az öregek vidám táncot járnak.
Am         C     G    Am
Este a sok finom étel után
Am         C     G    Am
asztalon a pergő játék vár.
Am
Fel pajtás a gyertyát,
Am           G          Am
hadd égjen a láng szaporán.
Am           C        Am       C            
És zengjen a hála, az Úr nevét áldva,
Am          G        Am
az ifjú s a lány ajakán!
</v>
      </c>
    </row>
    <row r="80">
      <c r="A80" s="22" t="str">
        <f>IFERROR(__xludf.DUMMYFUNCTION("""COMPUTED_VALUE"""),"H02")</f>
        <v>H02</v>
      </c>
      <c r="B80" s="22" t="str">
        <f>IFERROR(__xludf.DUMMYFUNCTION("""COMPUTED_VALUE"""),"Jerusalaim sel záháv")</f>
        <v>Jerusalaim sel záháv</v>
      </c>
      <c r="C80" s="22" t="str">
        <f>IFERROR(__xludf.DUMMYFUNCTION("""COMPUTED_VALUE"""),"ירושלים של זהב")</f>
        <v>ירושלים של זהב</v>
      </c>
      <c r="D80" s="22" t="str">
        <f>IFERROR(__xludf.DUMMYFUNCTION("""COMPUTED_VALUE"""),"Cm                 Fm    Fm        C7
Ávir hárim calul kájájin vereáḥ oránim,
C7               Fm    Fm     Cm G Cm 
niszá beruáḥ háárbájim im kol páámonim. 
Cm                Fm   Fm          C7
Uvtárdemát ilán váeven svujá báḥálomá,
C7                Fm"&amp;"    Fm Cm   G Cm 
háir áser bádád josevet uvelibá homá. 
Cm    Fm          D#
Jerusálájim sel záháv
D#      G#          Cm
vesel nehoset vesel or,
Cm     G#    D#
hálo lehol sirájiḥ 
 Cm G Cm
áni kinor. 
Cm                 Fm    Fm             C7
Ejhá"&amp;" jávsu borot hámájim kikár hásuk rejká,
C7                    Fm   Fm   Cm G Cm 
veejn poked et hár hábájit báir háátiká.
Cm               Fm    Fm          C7 
Uvámeárot áser bászelá mejálelot ruhot,
C7                   Fm    Fm  Cm    G Cm
veejn jored "&amp;"el jám hámeláḥ bedereḥ Jeriho. 
Cm    Fm          D#
Jerusálájim sel záháv
D#      G#          Cm
vesel nehoset vesel or,
Cm     G#    D#
hálo lehol sirájiḥ 
 Cm G Cm
áni kinor. 
Cm               Fm        Fm            C7
Áh bevoi hájom lásir láḥ vel"&amp;"áh liksor ktárim, 
C7                Fm   Fm        Cm   G  Cm  
kátonti miceir bánájiḥ umeáḥáron hámesorerim. 
Cm                     Fm    Fm            C7
Ki smeḥ corev et hászfátájim kenesikát száráf,
C7               Fm    Fm   Cm   G  Cm
im eskáḥeḥ "&amp;"Jerusálájim áser kulá záháv. 
Cm    Fm          D#
Jerusálájim sel záháv
D#      G#          Cm
vesel nehoset vesel or,
Cm     G#    D#
hálo lehol sirájiḥ 
 Cm G Cm
áni kinor.")</f>
        <v>Cm                 Fm    Fm        C7
Ávir hárim calul kájájin vereáḥ oránim,
C7               Fm    Fm     Cm G Cm 
niszá beruáḥ háárbájim im kol páámonim. 
Cm                Fm   Fm          C7
Uvtárdemát ilán váeven svujá báḥálomá,
C7                Fm    Fm Cm   G Cm 
háir áser bádád josevet uvelibá homá. 
Cm    Fm          D#
Jerusálájim sel záháv
D#      G#          Cm
vesel nehoset vesel or,
Cm     G#    D#
hálo lehol sirájiḥ 
 Cm G Cm
áni kinor. 
Cm                 Fm    Fm             C7
Ejhá jávsu borot hámájim kikár hásuk rejká,
C7                    Fm   Fm   Cm G Cm 
veejn poked et hár hábájit báir háátiká.
Cm               Fm    Fm          C7 
Uvámeárot áser bászelá mejálelot ruhot,
C7                   Fm    Fm  Cm    G Cm
veejn jored el jám hámeláḥ bedereḥ Jeriho. 
Cm    Fm          D#
Jerusálájim sel záháv
D#      G#          Cm
vesel nehoset vesel or,
Cm     G#    D#
hálo lehol sirájiḥ 
 Cm G Cm
áni kinor. 
Cm               Fm        Fm            C7
Áh bevoi hájom lásir láḥ veláh liksor ktárim, 
C7                Fm   Fm        Cm   G  Cm  
kátonti miceir bánájiḥ umeáḥáron hámesorerim. 
Cm                     Fm    Fm            C7
Ki smeḥ corev et hászfátájim kenesikát száráf,
C7               Fm    Fm   Cm   G  Cm
im eskáḥeḥ Jerusálájim áser kulá záháv. 
Cm    Fm          D#
Jerusálájim sel záháv
D#      G#          Cm
vesel nehoset vesel or,
Cm     G#    D#
hálo lehol sirájiḥ 
 Cm G Cm
áni kinor.</v>
      </c>
    </row>
    <row r="81">
      <c r="A81" s="22" t="str">
        <f>IFERROR(__xludf.DUMMYFUNCTION("""COMPUTED_VALUE"""),"T11")</f>
        <v>T11</v>
      </c>
      <c r="B81" s="22" t="str">
        <f>IFERROR(__xludf.DUMMYFUNCTION("""COMPUTED_VALUE"""),"Jég dupla whiskyvel")</f>
        <v>Jég dupla whiskyvel</v>
      </c>
      <c r="C81" s="22"/>
      <c r="D81" s="22" t="str">
        <f>IFERROR(__xludf.DUMMYFUNCTION("""COMPUTED_VALUE"""),"Dm
Estefelé már szűk a szobám
Bb
Mint a sötét, úgy támad rám
Gm            Bb      A       Dm
Valami erő: csak menni, de bárhová
Dm
Napok óta rossz zene szólt
Bb
Összetörtem a rádiót
Gm                      Bb      A      Dm
Blues a kedvem, de senki se ha"&amp;"ngolt rá
Gm                                       Dm
Én akkor se hívlak, ha darabokra hullok szét
 Gm         Em                   A7
Régóta megvan a gyógyszer, ha valami ég
   Dm
Jég dupla whiskyvel
Dm                Bb
Két dózis egy helyen
Gm      "&amp;"            A7
Egy a társaság miatt, igen
Dm
Egy, hogy jó napom legyen
Egy a rossz időkre kell
Bb
Egy hogy jól aludjak el
    Gm                A7
Már az ágyam is kemény, hideg,
Dm
mint a jég a whiskyben
Dm
A sűrű füsthöz lárma is jár
Bb
A zongoránál"&amp;" egy hajnali sztár
Gm            Bb      A       Dm
Bal kezénél összegyűlik pár pohár
 Dm
egy szőke beáll a pult mögé
Bb
Nevet rám, mintha sejtené hazaviszem
Gm            Bb      A       Dm
Ha túl leszek rajtad már
Gm                                   "&amp;"    Dm
Én akkor se hívlak, ha darabokra hullok szét
 Gm         Em                   A7
Régóta megvan a gyógyszer, ha valami ég
   Dm
Jég dupla whiskyvel
Dm                Bb
Két dózis egy helyen
Gm                  A7
Egy a társaság miatt, igen
Dm
Egy,"&amp;" hogy jó napom legyen
Egy a rossz időkre kell
Bb
Egy hogy jól aludjak el
    Gm                A7
Már az ágyam is kemény, hideg,
Dm
mint a jég a whiskyben")</f>
        <v>Dm
Estefelé már szűk a szobám
Bb
Mint a sötét, úgy támad rám
Gm            Bb      A       Dm
Valami erő: csak menni, de bárhová
Dm
Napok óta rossz zene szólt
Bb
Összetörtem a rádiót
Gm                      Bb      A      Dm
Blues a kedvem, de senki se hangolt rá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
Dm
A sűrű füsthöz lárma is jár
Bb
A zongoránál egy hajnali sztár
Gm            Bb      A       Dm
Bal kezénél összegyűlik pár pohár
 Dm
egy szőke beáll a pult mögé
Bb
Nevet rám, mintha sejtené hazaviszem
Gm            Bb      A       Dm
Ha túl leszek rajtad már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v>
      </c>
    </row>
    <row r="82">
      <c r="A82" s="22" t="str">
        <f>IFERROR(__xludf.DUMMYFUNCTION("""COMPUTED_VALUE"""),"T52")</f>
        <v>T52</v>
      </c>
      <c r="B82" s="22" t="str">
        <f>IFERROR(__xludf.DUMMYFUNCTION("""COMPUTED_VALUE"""),"Jó nekem")</f>
        <v>Jó nekem</v>
      </c>
      <c r="C82" s="22"/>
      <c r="D82" s="22" t="str">
        <f>IFERROR(__xludf.DUMMYFUNCTION("""COMPUTED_VALUE"""),"Em C G D x2
Em             C                  G
  Reggel mikor kinéztem és láttam,
            D                 Em
  De sajnos szemembe sütött a Nap.
               C               G
  Reggel mikor kinéztem és láttam,
            D                 Em
 "&amp;" De sajnos szemembe sütött a Nap.
Em         C                    G
  Láttam a madarakat szállni az égen,
         D                 Em
  Sajnos szemembe sütött a Nap.
            C                 G
  Láttam az embereket járni a réten,
         D     "&amp;"            Em
  Sajnos szemembe sütött a Nap.
  Em               C                    G
    Az öreg raszta tanítja Everything’s alright,
                   D                    Em
    Az öreg raszta tanítja Everything’s alright,
                   C  "&amp;"                  G
    Az öreg raszta tanítja Everything’s alright,
                 D         Em    C                   G
    Csak dúdolom azt, hogy jó jó jó jó jó jó de jó nekem,
  D          Em    C           G
    Azt hogy jó jó jó jó de jó nekem,
  "&amp;"     D
    Jó nekem.
Em             C                  G
  Azt mondják, hogy pozitívan éljek,
               D                Em
  De nem rezeg bennem már semmi sem.
               C                 G
  Azt mondják, hogy pozitívan éljek,
              "&amp;" D                Em
  De nem rezeg bennem már semmi sem.
Em            C              G
  Lekéstem a gépemet, nem megyek,
      D                 Em
  Nem megyek én már haza.
              C              G
  Lekéstem a gépemet, nem megyek,
            "&amp;"   D         Em    C                   G
  Csak dúdolom azt, hogy jó jó jó jó jó jó de jó nekem,
D          Em    C           G
  Azt hogy jó jó jó jó de jó nekem,
     D
  Jó nekem.
Em             C                  G
  Reggel mikor kinéztem és láttam"&amp;",
            D                 Em
  De sajnos szemembe sütött a Nap.
               C               G
  Reggel mikor kinéztem és láttam,
            D                 Em
  De sajnos szemembe sütött a Nap.
Em         C                    G
  Láttam a"&amp;" madarakat szállni az égen,
         D                 Em
  Sajnos szemembe sütött a Nap.
            C                 G
  Láttam az embereket járni a réten,
         D                 Em
  Sajnos szemembe sütött a Nap.
  Em               C           "&amp;"         G
    Az öreg raszta tanítja Everything’s alright,
                   D                    Em
    Az öreg raszta tanítja Everything’s alright,
                   C                    G
    Az öreg raszta tanítja Everything’s alright,
            "&amp;"     D         Em    C                   G
    Csak dúdolom azt, hogy jó jó jó jó jó jó de jó nekem,
  D          Em    C           G
    Azt hogy jó jó jó jó de jó nekem,
       D
    Jó nekem.")</f>
        <v>Em C G D x2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
Em            C              G
  Lekéstem a gépemet, nem megyek,
      D                 Em
  Nem megyek én már haza.
              C              G
  Lekéstem a gépemet, nem megyek,
               D         Em    C                   G
  Csak dúdolom azt, hogy jó jó jó jó jó jó de jó nekem,
D          Em    C           G
  Azt hogy jó jó jó jó de jó nekem,
     D
  Jó nekem.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v>
      </c>
    </row>
    <row r="83">
      <c r="A83" s="22" t="str">
        <f>IFERROR(__xludf.DUMMYFUNCTION("""COMPUTED_VALUE"""),"K05")</f>
        <v>K05</v>
      </c>
      <c r="B83" s="22" t="str">
        <f>IFERROR(__xludf.DUMMYFUNCTION("""COMPUTED_VALUE"""),"Knocking on heaven's door")</f>
        <v>Knocking on heaven's door</v>
      </c>
      <c r="C83" s="22"/>
      <c r="D83" s="22" t="str">
        <f>IFERROR(__xludf.DUMMYFUNCTION("""COMPUTED_VALUE"""),"G              D          Am7  
Mama take this badge from me
G       D            C
I can't use it anymore
G            D                Am7
It's getting dark too dark to see
G              D                    C
Feels like I'm knockin' on heaven's door
"&amp;"
G           D                    C
Knock-knock-knockin' on heaven's door
Knock-knock-knockin' on heaven's door
Knock-knock-knockin' on heaven's door
Knock-knock-knockin' on heaven's door, eh yeah
G D C X4
Mama put my guns in the ground
I can't shoot th"&amp;"em anymore
That cold black cloud is comin' down
Feels like I'm knockin' on heaven's door
Knock-knock-knockin' on heaven's door
Knock-knock-knockin' on heaven's door
Knock-knock-knockin' on heaven's door
Knock-knock-knockin' on heaven's door, wow oh yeah
"&amp;"
G D C")</f>
        <v>G              D          Am7  
Mama take this badge from me
G       D            C
I can't use it anymore
G            D                Am7
It's getting dark too dark to see
G              D                    C
Feels like I'm knockin' on heaven's door
G           D                    C
Knock-knock-knockin' on heaven's door
Knock-knock-knockin' on heaven's door
Knock-knock-knockin' on heaven's door
Knock-knock-knockin' on heaven's door, eh yeah
G D C X4
Mama put my guns in the ground
I can't shoot them anymore
That cold black cloud is comin' down
Feels like I'm knockin' on heaven's door
Knock-knock-knockin' on heaven's door
Knock-knock-knockin' on heaven's door
Knock-knock-knockin' on heaven's door
Knock-knock-knockin' on heaven's door, wow oh yeah
G D C</v>
      </c>
    </row>
    <row r="84">
      <c r="A84" s="22" t="str">
        <f>IFERROR(__xludf.DUMMYFUNCTION("""COMPUTED_VALUE"""),"H07")</f>
        <v>H07</v>
      </c>
      <c r="B84" s="22" t="str">
        <f>IFERROR(__xludf.DUMMYFUNCTION("""COMPUTED_VALUE"""),"Kol háolám kuló")</f>
        <v>Kol háolám kuló</v>
      </c>
      <c r="C84" s="22" t="str">
        <f>IFERROR(__xludf.DUMMYFUNCTION("""COMPUTED_VALUE"""),"כל העולם כולו")</f>
        <v>כל העולם כולו</v>
      </c>
      <c r="D84" s="22" t="str">
        <f>IFERROR(__xludf.DUMMYFUNCTION("""COMPUTED_VALUE"""),"Am         Am    Dm        Am
Kol háolám kuló, Geser cár méod,
Am         G  G         Am
Véhá ikar, lo lefáched, klál.
Am        Am       Dm             Am
Az egész világ Egy nagyon keskeny híd,
Am           G              Am
Az a lényeg, nem kell félni"&amp;" már.")</f>
        <v>Am         Am    Dm        Am
Kol háolám kuló, Geser cár méod,
Am         G  G         Am
Véhá ikar, lo lefáched, klál.
Am        Am       Dm             Am
Az egész világ Egy nagyon keskeny híd,
Am           G              Am
Az a lényeg, nem kell félni már.</v>
      </c>
    </row>
    <row r="85">
      <c r="A85" s="22" t="str">
        <f>IFERROR(__xludf.DUMMYFUNCTION("""COMPUTED_VALUE"""),"T78")</f>
        <v>T78</v>
      </c>
      <c r="B85" s="22" t="str">
        <f>IFERROR(__xludf.DUMMYFUNCTION("""COMPUTED_VALUE"""),"Kócos kis ördögök")</f>
        <v>Kócos kis ördögök</v>
      </c>
      <c r="C85" s="22"/>
      <c r="D85" s="22" t="str">
        <f>IFERROR(__xludf.DUMMYFUNCTION("""COMPUTED_VALUE""")," G C            G C 
Kócos kis ördögök voltunk,
 G C                D 
Naptól és kosztól sötét volt arcunk,
 G C            G C 
Nyáron csak mezítláb jártunk,
 G        D     D      G 
Barátom, tán még emlékszel rá.
 C               G           "&amp;"    
Egyszer egy lánynak orgonát vittünk,
 D7         G 
Mert tetszett a lány nekünk,
 C                    G               
És mert a saját kertjében szedtük,
 D                   G      D 
Csak átadtuk, s futottunk
 G C            G C 
Kócos "&amp;"kis ördögök voltunk,
 G C                D 
Naptól és kosztól sötét volt arcunk,
 G C            G C 
Nyáron csak mezítláb jártunk,
 G          D        D      G 
Barátom, tán még emlékszel rá.
 C               G               
Nyolc éven át egy"&amp;" suliba jártunk
 D7         G 
Az utat jól ismertük,
 C                    G               
És megtörtént mégis,hogy nem találtuk
 D                  G      D 
S egy moziba tévedtünk.
 G C            G C 
Kócos kis ördögök voltunk,
 G C        "&amp;"        D 
Naptól és kosztól sötét volt arcunk,
 G C            G C 
Nyáron csak mezítláb jártunk,
 G          D        D      G 
Barátom, tán még emlékszel rá.
 C               G            
Egyszer egy szürke egeret fogtunk,
 D7         G 
A "&amp;"szürke szín hatásos,
 C                    G   
Mert minden lány, kinek kezébe adtuk,
 D              G      D#   
Fehér lett, vagy piros
")</f>
        <v>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
</v>
      </c>
    </row>
    <row r="86">
      <c r="A86" s="22" t="str">
        <f>IFERROR(__xludf.DUMMYFUNCTION("""COMPUTED_VALUE"""),"T04")</f>
        <v>T04</v>
      </c>
      <c r="B86" s="22" t="str">
        <f>IFERROR(__xludf.DUMMYFUNCTION("""COMPUTED_VALUE"""),"Közeli helyeken ")</f>
        <v>Közeli helyeken </v>
      </c>
      <c r="C86" s="22"/>
      <c r="D86" s="22" t="str">
        <f>IFERROR(__xludf.DUMMYFUNCTION("""COMPUTED_VALUE"""),"Em  D  Am  Em
Em  D  Am  Em
Em      D         Am        Em
Közeli helyeken, dombokon, hegyeken,
C           D           Em  D    Em  D
Kibelezett kőbányák üregében.
Em      D         Am        Em
Közeli helyeken, dombokon, hegyeken,
C        D          "&amp;"     Em  D    Em  D
Most is visszhangzik a léptem.
C                 D
Itt ül az idő a nyakamon,
Am               Em
Kifogy az út a lábam alól.
C                   D
Akkor is megyek, ha nem akarok!
    Am             Em
Ha nem kísér senki utamon.
     "&amp;"  C              D
Arcom mossa eső és szárítja a szél.
   Am              Em
Az ember mindig jobbat remél.
 C                D
Porból lettem s porrá leszek,
  Am           Em
Félek, hogy a ködbe veszek.
Em  D  Am  Em
Em  D  Am  Em
Em      D         Am"&amp;"        Em
Közeli helyeken, dombokon, hegyeken,
C           D           Em  D    Em  D
Kibelezett kőbányák üregében.
Em      D         Am        Em
Közeli helyeken, dombokon, hegyeken,
C        D               Em  D    Em  D
Most is visszhangzik a léptem."&amp;"
C                 D
Itt ül az idő a nyakamon,
Am               Em
Kifogy az út a lábam alól.
C                   D
Akkor is megyek, ha nem akarok!
    Am             Em
Ha nem kísér senki utamon.
       C              D
Arcom mossa eső és szárítja a s"&amp;"zél.
   Am              Em
Az ember mindig jobbat remél.
 C                D
Porból lettem s porrá leszek,
  Am           Em
Félek, hogy a ködbe veszek.
Em  D  Am  Em
Em  D  Am  Em
C                 D
Itt ül az idő a nyakamon,
Am               Em
Kif"&amp;"ogy az út a lábam alól.
C                   D
Akkor is megyek, ha nem akarok!
    Am             Em
Ha nem kísér senki utamon.
       C              D
Arcom mossa eső és szárítja a szél.
   Am              Em
Az ember mindig jobbat remél.
 C              "&amp;"  D
Porból lettem s porrá leszek,
  Am           Em
Félek, hogy a ködbe veszek.")</f>
        <v>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v>
      </c>
    </row>
    <row r="87">
      <c r="A87" s="22" t="str">
        <f>IFERROR(__xludf.DUMMYFUNCTION("""COMPUTED_VALUE"""),"T51")</f>
        <v>T51</v>
      </c>
      <c r="B87" s="22" t="str">
        <f>IFERROR(__xludf.DUMMYFUNCTION("""COMPUTED_VALUE"""),"Legyetek jók, ha tudtok!")</f>
        <v>Legyetek jók, ha tudtok!</v>
      </c>
      <c r="C87" s="22"/>
      <c r="D87" s="22" t="str">
        <f>IFERROR(__xludf.DUMMYFUNCTION("""COMPUTED_VALUE"""),"Am    E       Am       E
Végre elmúlt, ennek is vége,
   Am            C      E
Az iskola udvara üresen áll
Am      E      Am        E
Vége az évnek, pont ez a lényeg,
  Am                   C        E
A csomagom kész van, a küszöbön áll.
C             "&amp;" G
Oly nehéz most jónak lenni,
C             G
El sem tudnád képzelni,                    
C                 G
Annyi mindent meg kell tenni    
   Am               G     Am
De nem ígérem, hogy jó leszek
Am    E     Am         E
Semmi jóból most ki ne ha"&amp;"gyjál,   
Am              C       E         
Nem tart soká a hetedik nyár,
Am   E     Am        E
Néha durva volt is a játék,           
Am               C        E
Nem mutattam, de nekem is fáj.
C              G
Oly nehéz most jónak lenni,
C           "&amp;"  G
El sem tudnád képzelni,                    
C                 G
Annyi mindent meg kell tenni    
   Am               G     Am
De nem ígérem, hogy jó leszek
Am                Am
Az az egy fontos: legyetek jók most,         
Am                     E
M"&amp;"ár nem kell túl sok a holnaphoz;                                              
       C                   E
Legyen szebb most nekünk a játék,                 
Am       E      Am
Legalább egyszer még!
Am    C              G
Ugye tényleg nem fog fájni,
G "&amp;"      Dm            C
Ha majd végre nagy leszek,                               
C                  G
Ugye másképp fogom gondolni,               
Am        G          Am
Azt, hogy milyenek a felnőttek?
Am                Am
Az az egy fontos: legyetek jók "&amp;"most,         
Am                     E
Már nem kell túl sok a holnaphoz;                                              
       C                   E
Legyen szebb most nekünk a játék,                 
Am       E      Am
Legalább egyszer még!")</f>
        <v>Am    E       Am       E
Végre elmúlt, ennek is vége,
   Am            C      E
Az iskola udvara üresen áll
Am      E      Am        E
Vége az évnek, pont ez a lényeg,
  Am                   C        E
A csomagom kész van, a küszöbön áll.
C              G
Oly nehéz most jónak lenni,
C             G
El sem tudnád képzelni,                    
C                 G
Annyi mindent meg kell tenni    
   Am               G     Am
De nem ígérem, hogy jó leszek
Am    E     Am         E
Semmi jóból most ki ne hagyjál,   
Am              C       E         
Nem tart soká a hetedik nyár,
Am   E     Am        E
Néha durva volt is a játék,           
Am               C        E
Nem mutattam, de nekem is fáj.
C              G
Oly nehéz most jónak lenni,
C             G
El sem tudnád képzelni,                    
C                 G
Annyi mindent meg kell tenni    
   Am               G     Am
De nem ígérem, hogy jó leszek
Am                Am
Az az egy fontos: legyetek jók most,         
Am                     E
Már nem kell túl sok a holnaphoz;                                              
       C                   E
Legyen szebb most nekünk a játék,                 
Am       E      Am
Legalább egyszer még!
Am    C              G
Ugye tényleg nem fog fájni,
G       Dm            C
Ha majd végre nagy leszek,                               
C                  G
Ugye másképp fogom gondolni,               
Am        G          Am
Azt, hogy milyenek a felnőttek?
Am                Am
Az az egy fontos: legyetek jók most,         
Am                     E
Már nem kell túl sok a holnaphoz;                                              
       C                   E
Legyen szebb most nekünk a játék,                 
Am       E      Am
Legalább egyszer még!</v>
      </c>
    </row>
    <row r="88">
      <c r="A88" s="22" t="str">
        <f>IFERROR(__xludf.DUMMYFUNCTION("""COMPUTED_VALUE"""),"ZS13")</f>
        <v>ZS13</v>
      </c>
      <c r="B88" s="22" t="str">
        <f>IFERROR(__xludf.DUMMYFUNCTION("""COMPUTED_VALUE"""),"Lehá Dodi")</f>
        <v>Lehá Dodi</v>
      </c>
      <c r="C88" s="22" t="str">
        <f>IFERROR(__xludf.DUMMYFUNCTION("""COMPUTED_VALUE"""),"לכה דודי")</f>
        <v>לכה דודי</v>
      </c>
      <c r="D88" s="22" t="str">
        <f>IFERROR(__xludf.DUMMYFUNCTION("""COMPUTED_VALUE"""),"Dm
Leḥá dodi likrát kálá,
Dm   A           Dm
pené sábát nekábelá.
Dm
Sámor vezáḥor bedibur eḥád,
Gm
hismijánu el hámejuḥád.
F           A
Ádonáj eḥád usmo eḥád,
Dm               A      Dm
lesem uletiferet velithilá.
Dm
Leḥá dodi likrát kálá,
Dm   A  "&amp;"         Dm
pené sábát nekábelá.
Dm
Likrát sábát leḥu venelḥá,
Gm
ki hi mekor hábráḥá,
F             A
meros mikedem neszuḥá,
Dm            A            Dm
szof máásze bámáḥsává tehilá.
Dm
Leḥá dodi likrát kálá,
Dm   A           Dm
pené sábát nekábelá"&amp;".
Dm
Mikdás meleḥ ir meluḥá,
Gm
kumi cei mitoḥ háháfeḥá,
F             A
ráv láḥ sevet beemek hábáḥá,
Dm           A         Dm
vehu jáḥámol álájiḥ ḥemlá.
Dm
Leḥá dodi likrát kálá,
Dm   A           Dm
pené sábát nekábelá.
Dm
Boi besálom áteret báálá"&amp;",
Gm
gám beszimḥá uvcoholá,
F         A
toḥ emuné ám szegulá.
Dm       A      Dm
Boi ḥálá boi ḥálá.
Dm
Leḥá dodi likrát kálá,
Dm   A           Dm
pené sábát nekábelá.")</f>
        <v>Dm
Leḥá dodi likrát kálá,
Dm   A           Dm
pené sábát nekábelá.
Dm
Sámor vezáḥor bedibur eḥád,
Gm
hismijánu el hámejuḥád.
F           A
Ádonáj eḥád usmo eḥád,
Dm               A      Dm
lesem uletiferet velithilá.
Dm
Leḥá dodi likrát kálá,
Dm   A           Dm
pené sábát nekábelá.
Dm
Likrát sábát leḥu venelḥá,
Gm
ki hi mekor hábráḥá,
F             A
meros mikedem neszuḥá,
Dm            A            Dm
szof máásze bámáḥsává tehilá.
Dm
Leḥá dodi likrát kálá,
Dm   A           Dm
pené sábát nekábelá.
Dm
Mikdás meleḥ ir meluḥá,
Gm
kumi cei mitoḥ háháfeḥá,
F             A
ráv láḥ sevet beemek hábáḥá,
Dm           A         Dm
vehu jáḥámol álájiḥ ḥemlá.
Dm
Leḥá dodi likrát kálá,
Dm   A           Dm
pené sábát nekábelá.
Dm
Boi besálom áteret báálá,
Gm
gám beszimḥá uvcoholá,
F         A
toḥ emuné ám szegulá.
Dm       A      Dm
Boi ḥálá boi ḥálá.
Dm
Leḥá dodi likrát kálá,
Dm   A           Dm
pené sábát nekábelá.</v>
      </c>
    </row>
    <row r="89">
      <c r="A89" s="22" t="str">
        <f>IFERROR(__xludf.DUMMYFUNCTION("""COMPUTED_VALUE"""),"K04")</f>
        <v>K04</v>
      </c>
      <c r="B89" s="22" t="str">
        <f>IFERROR(__xludf.DUMMYFUNCTION("""COMPUTED_VALUE"""),"Lemon Tree")</f>
        <v>Lemon Tree</v>
      </c>
      <c r="C89" s="22" t="str">
        <f>IFERROR(__xludf.DUMMYFUNCTION("""COMPUTED_VALUE"""),"(1/2)")</f>
        <v>(1/2)</v>
      </c>
      <c r="D89" s="22" t="str">
        <f>IFERROR(__xludf.DUMMYFUNCTION("""COMPUTED_VALUE"""),"    Am                Em
I'm sitting here in a boring room
     Am                        Em
It's just another rainy Sunday afternoon
    Am                    Em
I'm wasting my time I got nothing to do
    Am                 Em 
I'm hanging around I'm wa"&amp;"iting for you
    Dm           Em
But nothing ever happens
      Am Em Am
And I wonder
    Am             Em
I'm driving around in my car
    Am                Em
I'm driving too fast, I'm driving too far
    Am                Em
I'd like to change my po"&amp;"int of view
  Am                  Em
I feel so lonely, I'm waiting for you
    Dm           Em
But nothing ever happens
      Am Em Am
And I wonder
  C           G
I wonder how, I wonder why
Am                   
Yesterday you told me 'bout the
Em
Blue, "&amp;"blue sky
    F          G
And all that I can see
          C            G7
Is just a yellow lemon tree
    C               G
I'm turning my head up and down
    Am                Em
I'm turning, turning, turning, turning
Em
Turning around
    F           "&amp;"   F#dim7
And all that I can see
                G     G7
Is just another lemon tree
Am 
Sing dah
Em               Am
Dah-dah-dah-dam, dee-dab-dah
Em               Dm
Dah-dah-dah-dam, dee-dab-dah
Em         Am
Dab-deedly dah
    Am              Em
I'm s"&amp;"itting here, I miss the power
    Am              Em
I'd like to go out, taking a shower
    Am                    Em
But there's a heavy cloud inside my head
  Am                 Em  
I feel so tired, put myself into bed
Am
Well, nothing ever happens
Em "&amp;"   Em
And I wonder
E           Am
Isolation - Is not good for me,
G           C               E
Isolation - I don't want to sit on a lemon tree.
  Am                   Em
I'm stepping around in a desert of joy
Am                    Em
Baby, anyhow I'l"&amp;"l get another toy
    Dm              Em               Am       Em**  Am*
And everything will happen - and you wonder.
 C             G
I wonder how, I wonder why
Am                              Em
Yesterday you told me 'bout the blue blue sky
    F    "&amp;"          G                    C           G7
And all that I can see is just a yellow lemon tree.
    C                 G
I'm turning my head - up and down,
    Am                              Em
I'm turning turning turning turning turning around
    F   "&amp;"           F#dim7              G           G7
And all that I can see is just another lemon tree.
 C             G
I wonder how, I wonder why
Am                              Em
Yesterday you told me 'bout the blue blue sky
    F              G        F   "&amp;"           G
And all that I can see, and all that I can see,
    F              G                    C
And all that I can see is just a yellow lemon tree.")</f>
        <v>    Am                Em
I'm sitting here in a boring room
     Am                        Em
It's just another rainy Sunday afternoon
    Am                    Em
I'm wasting my time I got nothing to do
    Am                 Em 
I'm hanging around I'm waiting for you
    Dm           Em
But nothing ever happens
      Am Em Am
And I wonder
    Am             Em
I'm driving around in my car
    Am                Em
I'm driving too fast, I'm driving too far
    Am                Em
I'd like to change my point of view
  Am                  Em
I feel so lonely, I'm waiting for you
    Dm           Em
But nothing ever happens
      Am Em Am
And I wonder
  C           G
I wonder how, I wonder why
Am                   
Yesterday you told me 'bout the
Em
Blue, blue sky
    F          G
And all that I can see
          C            G7
Is just a yellow lemon tree
    C               G
I'm turning my head up and down
    Am                Em
I'm turning, turning, turning, turning
Em
Turning around
    F              F#dim7
And all that I can see
                G     G7
Is just another lemon tree
Am 
Sing dah
Em               Am
Dah-dah-dah-dam, dee-dab-dah
Em               Dm
Dah-dah-dah-dam, dee-dab-dah
Em         Am
Dab-deedly dah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row>
    <row r="90">
      <c r="A90" s="22" t="str">
        <f>IFERROR(__xludf.DUMMYFUNCTION("""COMPUTED_VALUE"""),"K04")</f>
        <v>K04</v>
      </c>
      <c r="B90" s="22" t="str">
        <f>IFERROR(__xludf.DUMMYFUNCTION("""COMPUTED_VALUE"""),"Lemon Tree")</f>
        <v>Lemon Tree</v>
      </c>
      <c r="C90" s="22" t="str">
        <f>IFERROR(__xludf.DUMMYFUNCTION("""COMPUTED_VALUE"""),"(2/2)")</f>
        <v>(2/2)</v>
      </c>
      <c r="D90" s="22" t="str">
        <f>IFERROR(__xludf.DUMMYFUNCTION("""COMPUTED_VALUE"""),"    Am              Em
I'm sitting here, I miss the power
    Am              Em
I'd like to go out, taking a shower
    Am                    Em
But there's a heavy cloud inside my head
  Am                 Em  
I feel so tired, put myself into bed
Am
We"&amp;"ll, nothing ever happens
Em    Em
And I wonder
E           Am
Isolation - Is not good for me,
G           C               E
Isolation - I don't want to sit on a lemon tree.
  Am                   Em
I'm stepping around in a desert of joy
Am           "&amp;"         Em
Baby, anyhow I'll get another toy
    Dm              Em               Am       Em**  Am*
And everything will happen - and you wonder.
 C             G
I wonder how, I wonder why
Am                              Em
Yesterday you told me 'bout"&amp;" the blue blue sky
    F              G                    C           G7
And all that I can see is just a yellow lemon tree.
    C                 G
I'm turning my head - up and down,
    Am                              Em
I'm turning turning turning tur"&amp;"ning turning around
    F              F#dim7              G           G7
And all that I can see is just another lemon tree.
 C             G
I wonder how, I wonder why
Am                              Em
Yesterday you told me 'bout the blue blue sky
    "&amp;"F              G        F              G
And all that I can see, and all that I can see,
    F              G                    C
And all that I can see is just a yellow lemon tree.")</f>
        <v>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row>
    <row r="91">
      <c r="A91" s="22" t="str">
        <f>IFERROR(__xludf.DUMMYFUNCTION("""COMPUTED_VALUE"""),"ZS18")</f>
        <v>ZS18</v>
      </c>
      <c r="B91" s="22" t="str">
        <f>IFERROR(__xludf.DUMMYFUNCTION("""COMPUTED_VALUE"""),"Lesana habaa")</f>
        <v>Lesana habaa</v>
      </c>
      <c r="C91" s="22" t="str">
        <f>IFERROR(__xludf.DUMMYFUNCTION("""COMPUTED_VALUE"""),"לשנה הבאה")</f>
        <v>לשנה הבאה</v>
      </c>
      <c r="D91" s="22" t="str">
        <f>IFERROR(__xludf.DUMMYFUNCTION("""COMPUTED_VALUE"""),"Em
Lesáná hábáá birusálájim
G
Lesáná hábáá birusálájim
A
Lesáná hábáá birusálájim
A                  G         Em
Lesáná hábáá birusálájim hábnujá.")</f>
        <v>Em
Lesáná hábáá birusálájim
G
Lesáná hábáá birusálájim
A
Lesáná hábáá birusálájim
A                  G         Em
Lesáná hábáá birusálájim hábnujá.</v>
      </c>
    </row>
    <row r="92">
      <c r="A92" s="22" t="str">
        <f>IFERROR(__xludf.DUMMYFUNCTION("""COMPUTED_VALUE"""),"K01")</f>
        <v>K01</v>
      </c>
      <c r="B92" s="22" t="str">
        <f>IFERROR(__xludf.DUMMYFUNCTION("""COMPUTED_VALUE"""),"Let It Be")</f>
        <v>Let It Be</v>
      </c>
      <c r="C92" s="22"/>
      <c r="D92" s="22" t="str">
        <f>IFERROR(__xludf.DUMMYFUNCTION("""COMPUTED_VALUE"""),"C              G                Am          F
When I find myself in times of trouble Mother Mary comes to me
C                   G            F   C Dm7 C
Speaking words of wisdom, let it be
                     G            Am                   F
And in m"&amp;"y hour of darkness she is standing right in front of me
C                   G             F   C Dm7 C
Speaking words of wisdom, let it be
       Am         G             F        C
Let it be, let it be, let it be, let it be
C                 G        "&amp;"      F   C Dm7 C
Whisper words of wisdom, let it be
    C               G              Am            F
And when the broken hearted people living in the world agree
C                  G            F  C Dm7 C
There will be an answer, let it be
C       "&amp;"               G               Am                  F
For though they may be parted there is still a chance that they will see
C                  G            F   C Dm7 C
There will be an answer, let it be
       Am         G            F         C
Let i"&amp;"t be, let it be, let it be, let it be
C                  G            F   C Dm7 C
There will be an answer, let it be
Am         G            F         C
Let it be, let it be, let it be, let it be
C                   G           F    C Dm7 C
Whisper words"&amp;" of wisdom, let it be
       Am         G             F        C
Let it be, let it be, let it be, let it be
C                 G              F   C Dm7 C
Whisper words of wisdom, let it be
F   C                 G               Am
And when the night i"&amp;"s cloudy there is still a light that shines on me
C              G             F   C Dm7 C
Shine until tomorrow, let it be
  C              G               Am          F
I wake up to the sound of music, Mother Mary comes to me
C                   G       "&amp;"     F    C Dm7 C
Speaking words of wisdom, let it be
       Am         G            F        C
Let it be, let it be, let it be, let it be
C                  G            F   C Dm7 C
There will be an answer, let it be
       Am         G            F  "&amp;"      C
Let it be, let it be, let it be, let it be
C                  G            F    C Dm7 C
There will be an answer, let it be
       Am         G            F        C
Let it be, let it be, let it be, let it be           
C                   G     "&amp;"      F    C Dm7 C
Whisper words of wisdom, let it be")</f>
        <v>C              G                Am          F
When I find myself in times of trouble Mother Mary comes to me
C                   G            F   C Dm7 C
Speaking words of wisdom, let it be
                     G            Am                   F
And in my hour of darkness she is standing right in front of me
C                   G             F   C Dm7 C
Speaking words of wisdom, let it be
       Am         G             F        C
Let it be, let it be, let it be, let it be
C                 G              F   C Dm7 C
Whisper words of wisdom, let it be
    C               G              Am            F
And when the broken hearted people living in the world agree
C                  G            F  C Dm7 C
There will be an answer, let it be
C                      G               Am                  F
For though they may be parted there is still a chance that they will see
C                  G            F   C Dm7 C
There will be an answer, let it be
       Am         G            F         C
Let it be, let it be, let it be, let it be
C                  G            F   C Dm7 C
There will be an answer, let it be
Am         G            F         C
Let it be, let it be, let it be, let it be
C                   G           F    C Dm7 C
Whisper words of wisdom, let it be
       Am         G             F        C
Let it be, let it be, let it be, let it be
C                 G              F   C Dm7 C
Whisper words of wisdom, let it be
F   C                 G               Am
And when the night is cloudy there is still a light that shines on me
C              G             F   C Dm7 C
Shine until tomorrow, let it be
  C              G               Am          F
I wake up to the sound of music, Mother Mary comes to me
C                   G            F    C Dm7 C
Speaking words of wisdom, let it be
       Am         G            F        C
Let it be, let it be, let it be, let it be
C                  G            F   C Dm7 C
There will be an answer, let it be
       Am         G            F        C
Let it be, let it be, let it be, let it be
C                  G            F    C Dm7 C
There will be an answer, let it be
       Am         G            F        C
Let it be, let it be, let it be, let it be           
C                   G           F    C Dm7 C
Whisper words of wisdom, let it be</v>
      </c>
    </row>
    <row r="93">
      <c r="A93" s="22" t="str">
        <f>IFERROR(__xludf.DUMMYFUNCTION("""COMPUTED_VALUE"""),"N09")</f>
        <v>N09</v>
      </c>
      <c r="B93" s="22" t="str">
        <f>IFERROR(__xludf.DUMMYFUNCTION("""COMPUTED_VALUE"""),"Láttál- e már valaha")</f>
        <v>Láttál- e már valaha</v>
      </c>
      <c r="C93" s="22"/>
      <c r="D93" s="22" t="str">
        <f>IFERROR(__xludf.DUMMYFUNCTION("""COMPUTED_VALUE"""),"C
Láttál- e már valaha
C           G
csipkebokor rózsát,
C           G
csipkebokor rózsa közt
C        G    C
két szál majorannát?
C
Egyik szál majoránna
C           G
Virág Erzsi lenne,
C          G
Másik szál majoránna
C    G     C
Váci Gábor lenne.")</f>
        <v>C
Láttál- e már valaha
C           G
csipkebokor rózsát,
C           G
csipkebokor rózsa közt
C        G    C
két szál majorannát?
C
Egyik szál majoránna
C           G
Virág Erzsi lenne,
C          G
Másik szál majoránna
C    G     C
Váci Gábor lenne.</v>
      </c>
    </row>
    <row r="94">
      <c r="A94" s="22" t="str">
        <f>IFERROR(__xludf.DUMMYFUNCTION("""COMPUTED_VALUE"""),"K11")</f>
        <v>K11</v>
      </c>
      <c r="B94" s="22" t="str">
        <f>IFERROR(__xludf.DUMMYFUNCTION("""COMPUTED_VALUE"""),"Mad World ")</f>
        <v>Mad World </v>
      </c>
      <c r="C94" s="22"/>
      <c r="D94" s="22" t="str">
        <f>IFERROR(__xludf.DUMMYFUNCTION("""COMPUTED_VALUE"""),"Em                G
All around me are familiar faces
D                A  
Worn out places, worn out faces
Em                       G
Bright and early for the daily races
D              A
Going nowhere, going nowhere
Em                    A       
And I"&amp;" find it kind of funny
                  Em
I find it kind of sad
                        A
The dreams in which I'm dying
                       Em
Are the best I've ever had
                  A
I find it hard to tell you
                  Em
I find it ha"&amp;"rd to take
                   A     
When people run in circles it's a very, very
Em  A      Em  A
Mad world, mad world
Em                       G
Children waiting for the day they feel good
D               A
Happy birthday, happy birthday
Em          "&amp;"            G
And I feel the way that every child should
D               A
Sit and listen, sit and listen
Em                       G
Went to school and I was very nervous
D               A
No one knew me, no one knew me
Em                       G
Hello, t"&amp;"eacher! Tell me, what's my lesson?
D                      A
Look right through me, look right through me
Em                    A
And I find it kind of funny
                  Em
I find it kind of sad
                        A
The dreams in which I'm dy"&amp;"ing
                       Em
Are the best I've ever had
                  A
I find it hard to tell you
                  Em
I find it hard to take
                   A
When people run in circles it's a very, very
Em  A      Em  A
Mad world, mad world")</f>
        <v>Em                G
All around me are familiar faces
D                A  
Worn out places, worn out faces
Em                       G
Bright and early for the daily races
D              A
Going nowhere, going nowhere
Em                    A       
And I find it kind of funny
                  Em
I find it kind of sad
                        A
The dreams in which I'm dying
                       Em
Are the best I've ever had
                  A
I find it hard to tell you
                  Em
I find it hard to take
                   A     
When people run in circles it's a very, very
Em  A      Em  A
Mad world, mad world
Em                       G
Children waiting for the day they feel good
D               A
Happy birthday, happy birthday
Em                      G
And I feel the way that every child should
D               A
Sit and listen, sit and listen
Em                       G
Went to school and I was very nervous
D               A
No one knew me, no one knew me
Em                       G
Hello, teacher! Tell me, what's my lesson?
D                      A
Look right through me, look right through me
Em                    A
And I find it kind of funny
                  Em
I find it kind of sad
                        A
The dreams in which I'm dying
                       Em
Are the best I've ever had
                  A
I find it hard to tell you
                  Em
I find it hard to take
                   A
When people run in circles it's a very, very
Em  A      Em  A
Mad world, mad world</v>
      </c>
    </row>
    <row r="95">
      <c r="A95" s="22" t="str">
        <f>IFERROR(__xludf.DUMMYFUNCTION("""COMPUTED_VALUE"""),"T73")</f>
        <v>T73</v>
      </c>
      <c r="B95" s="22" t="str">
        <f>IFERROR(__xludf.DUMMYFUNCTION("""COMPUTED_VALUE"""),"Mennyország Tourist")</f>
        <v>Mennyország Tourist</v>
      </c>
      <c r="C95" s="22" t="str">
        <f>IFERROR(__xludf.DUMMYFUNCTION("""COMPUTED_VALUE"""),"(1/2)")</f>
        <v>(1/2)</v>
      </c>
      <c r="D95" s="22" t="str">
        <f>IFERROR(__xludf.DUMMYFUNCTION("""COMPUTED_VALUE"""),"Am
Ülj le mellém
C
Valamit mondok
G
Szomjas vagy látom
Egy üveg bort kibontok, figyelj...
 Am
Lehet, hogy nem vagy gyenge
        C
De ha a szívedbe szalad a penge
      Am
Attól nem érzed magad jobban
     C
Ha a kocsidban bomba robban
Tudom én, e"&amp;"rős vagy, persze
De ha a fejedben ott van a fejsze
Vagy a fegyver csövébe nézel
Ott már semmire nem mégy pénzzel
És hiába vagy gazdag
Ha az égiek leszavaznak
A kocka el van vetve
Te meg a föld alá temetve
Ott már hiába van ügyvéd
Aki a törvényektől "&amp;"megvéd
Itt senki se golyóálló
És ha szakad a védőháló
   F
A halálugrás végén
   G
A túlvilági TV-n
     Am              F
Majd rólad szólnak a hírek
C                G
Veled van tele a sajtó
      Am            F
Aki a pokolra kíván jutni
      C  "&amp;"             G
Annak balra a második ajtó
        Am               F
De ha a Szent-Péter-szigetekre
    C                 G
Már be van fizetve az útja
        F               F
Önnek a Mennyország Tourist
          G           G
A legjobb szolgáltatást ny"&amp;"újtja
Am Am Am Am")</f>
        <v>Am
Ülj le mellém
C
Valamit mondok
G
Szomjas vagy látom
Egy üveg bort kibontok, figyelj...
 Am
Lehet, hogy nem vagy gyenge
        C
De ha a szívedbe szalad a penge
      Am
Attól nem érzed magad jobban
     C
Ha a kocsidban bomba robban
Tudom én, erős vagy, persze
De ha a fejedben ott van a fejsze
Vagy a fegyver csövébe nézel
Ott már semmire nem mégy pénzzel
És hiába vagy gazdag
Ha az égiek leszavaznak
A kocka el van vetve
Te meg a föld alá temetve
Ott már hiába van ügyvéd
Aki a törvényektől megvéd
Itt senki se golyóálló
És ha szakad a védőháló
   F
A halálugrás végén
   G
A túlvilági TV-n
     Am              F
Majd rólad szólnak a hírek
C                G
Veled van tele a sajtó
      Am            F
Aki a pokolra kíván jutni
      C               G
Annak balra a második ajtó
        Am               F
De ha a Szent-Péter-szigetekre
    C                 G
Már be van fizetve az útja
        F               F
Önnek a Mennyország Tourist
          G           G
A legjobb szolgáltatást nyújtja
Am Am Am Am</v>
      </c>
    </row>
    <row r="96">
      <c r="A96" s="22" t="str">
        <f>IFERROR(__xludf.DUMMYFUNCTION("""COMPUTED_VALUE"""),"T73")</f>
        <v>T73</v>
      </c>
      <c r="B96" s="22" t="str">
        <f>IFERROR(__xludf.DUMMYFUNCTION("""COMPUTED_VALUE"""),"Mennyország Tourist")</f>
        <v>Mennyország Tourist</v>
      </c>
      <c r="C96" s="22" t="str">
        <f>IFERROR(__xludf.DUMMYFUNCTION("""COMPUTED_VALUE"""),"(2/2)")</f>
        <v>(2/2)</v>
      </c>
      <c r="D96" s="22" t="str">
        <f>IFERROR(__xludf.DUMMYFUNCTION("""COMPUTED_VALUE"""),"   Am
És lehet, hogy nem vagy gyáva
     C
És a végén te maradsz állva
   Am
De mire jó úgy ez az élet
       C
Hogyha futnod kell, amíg éled
És hiába vagy bátor
Mint egy római gladiátor
Aki keményebb mint a szikla
Mégis lehet, hogy elég egy szikra
  F
"&amp;"A gyújtózsinór végén
     G
És a túlvilági TV-n
     Am              F
Majd rólad szólnak a hírek
C                G
Veled van tele a sajtó
Aki a pokolra kíván jutni
Annak balra a második ajtó
De ha a Szent-Péter-szigetekre
Már be van fizetve az útja
Ö"&amp;"nnek a Mennyország Tourist
A legjobb szolgáltatást nyújtja
Am                   C
Mi Atyánk, ki vagy a Mennyekbe'
            F            G
Mondd csak, melyik ajtón menjek be
Mi Atyánk, ki vagy a Mennyekbe'
Mondd csak, melyik ajtón menjek be
Mi Atyán"&amp;"k, ki vagy a Mennyekbe'
Mondd csak, én melyik ajtón menjek be
Mi Atyánk, ki vagy a Mennyekbe'
Mondd csak...
 Am            F
Az emberek meg néznek
 C              G
Hogy az Isten a pénz lett
Sorban nyílnak a bankok
És az jelenti a rangod
Hogy mennyire"&amp;" állat az autód
Mekkora mellű a nőd
        F            F
És hogy meddig bírod feltekerni
G
A kocsiban a hangerőt
G
A kocsiban a hangerőt
Am  F  C  G  (x3)
F  F  G  G
Majd rólad szólnak a hírek
Veled van tele a sajtó
Aki a pokolra kíván jutni
A"&amp;"nnak balra a második ajtó
De ha a Szent-Péter-szigetekre
Már be van fizetve az útja
Önnek a Mennyország Tourist
A legjobb szolgáltatást nyújtja
Am                   C
Mi Atyánk, ki vagy a Mennyekbe'
            F            G
Mondd csak, melyik ajtón me"&amp;"njek be
Mi Atyánk, ki vagy a Mennyekbe'
Mondd csak, melyik ajtón menjek be
Mi Atyánk, ki vagy a Mennyekbe'
Mondd csak, melyik ajtón menjek be
Mi Atyánk, ki vagy a Mennyekbe'
Mondd csak, melyik ajtón menjek beeeee
Am  F  C              G
        Mely"&amp;"ik ajtón menjek be
Am  F  C              G
        Melyik ajtón menjek be
Am  F  C              G
        Melyik ajtón menjek be
Am  F  C              G
Am
Ülj le mellém
C               Am
Valamit mondok")</f>
        <v>   Am
És lehet, hogy nem vagy gyáva
     C
És a végén te maradsz állva
   Am
De mire jó úgy ez az élet
       C
Hogyha futnod kell, amíg éled
És hiába vagy bátor
Mint egy római gladiátor
Aki keményebb mint a szikla
Mégis lehet, hogy elég egy szikra
  F
A gyújtózsinór végén
     G
És a túlvilági TV-n
     Am              F
Majd rólad szólnak a hírek
C                G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én melyik ajtón menjek be
Mi Atyánk, ki vagy a Mennyekbe'
Mondd csak...
 Am            F
Az emberek meg néznek
 C              G
Hogy az Isten a pénz lett
Sorban nyílnak a bankok
És az jelenti a rangod
Hogy mennyire állat az autód
Mekkora mellű a nőd
        F            F
És hogy meddig bírod feltekerni
G
A kocsiban a hangerőt
G
A kocsiban a hangerőt
Am  F  C  G  (x3)
F  F  G  G
Majd rólad szólnak a hírek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melyik ajtón menjek be
Mi Atyánk, ki vagy a Mennyekbe'
Mondd csak, melyik ajtón menjek beeeee
Am  F  C              G
        Melyik ajtón menjek be
Am  F  C              G
        Melyik ajtón menjek be
Am  F  C              G
        Melyik ajtón menjek be
Am  F  C              G
Am
Ülj le mellém
C               Am
Valamit mondok</v>
      </c>
    </row>
    <row r="97">
      <c r="A97" s="22" t="str">
        <f>IFERROR(__xludf.DUMMYFUNCTION("""COMPUTED_VALUE"""),"T16")</f>
        <v>T16</v>
      </c>
      <c r="B97" s="22" t="str">
        <f>IFERROR(__xludf.DUMMYFUNCTION("""COMPUTED_VALUE"""),"Mi vagyunk a Grund")</f>
        <v>Mi vagyunk a Grund</v>
      </c>
      <c r="C97" s="22"/>
      <c r="D97" s="22" t="str">
        <f>IFERROR(__xludf.DUMMYFUNCTION("""COMPUTED_VALUE"""),"C               G
Nagy a világ, az égig ér,
Am              F
De van ez a föld, ami kezünkbe fér.
C               G
Kinevet a nap, sugara rá,
Am              F
Rajzol egy pályát a deszkapalánk.
C                    F
És a tér, és a nyár, és a fák, az aká"&amp;"c,
C                    F
És a kert, és a ház, és a házból a srác,
Am                    F
Te meg én, ugye szép, soha nem szakadunk,
C                               G
Gyere mondd, hogy a Grund mi vagyunk.
Am                    F
Álljunk bele ha kell, b"&amp;"ármi jöjjön is el
C               G     
Legyen szabad a Grund.
Am                 F
Véssük ide ma fel, Hogy megmarad ez a hely,
C               G
Vagy egyszer belehalunk.
C               G
Nagy a világ, és rá se ránt,
Am              F
Hogy errefelé a"&amp;" követ ki veti rá.
C                       G
Ha közel a vész nem remeg a szánk,
Am                      F
Le fogjuk győzni, nekünk ez a hazánk.
C                   F
Ez a pad, ez a fal, ez a pár farakás
C                   F
Ez a dal, ahogy nő, ez a szí"&amp;"vdobogás
Am        F
Ez a jel, innen el soha nem szaladunk,
C                       G
Gyere mondd, hogy a Grund mi vagyunk.
|   Am                    F                      | 3x
|   Álljunk bele ha kell, bármi jöjjön is el     |
|   C               G   "&amp;"                         | 
|.  Legyen szabad a Grund.                      .|
|˙  Am                 F                        ˙|
|   Véssük ide ma fel, Hogy megmarad ez a hely,  |
|   C               G                            |
|   Vagy egyszer beleha"&amp;"lunk                      |
Am                F      C              G
Miért félnénk, miért élnénk, ha nem egy álomért.
Am                F      C              G     Am
Miért félnénk, miért élnénk, ha nem egy álomért.")</f>
        <v>C               G
Nagy a világ, az égig ér,
Am              F
De van ez a föld, ami kezünkbe fér.
C               G
Kinevet a nap, sugara rá,
Am              F
Rajzol egy pályát a deszkapalánk.
C                    F
És a tér, és a nyár, és a fák, az akác,
C                    F
És a kert, és a ház, és a házból a srác,
Am                    F
Te meg én, ugye szép, soha nem szakadunk,
C                               G
Gyere mondd, hogy a Grund mi vagyunk.
Am                    F
Álljunk bele ha kell, bármi jöjjön is el
C               G     
Legyen szabad a Grund.
Am                 F
Véssük ide ma fel, Hogy megmarad ez a hely,
C               G
Vagy egyszer belehalunk.
C               G
Nagy a világ, és rá se ránt,
Am              F
Hogy errefelé a követ ki veti rá.
C                       G
Ha közel a vész nem remeg a szánk,
Am                      F
Le fogjuk győzni, nekünk ez a hazánk.
C                   F
Ez a pad, ez a fal, ez a pár farakás
C                   F
Ez a dal, ahogy nő, ez a szívdobogás
Am        F
Ez a jel, innen el soha nem szaladunk,
C                       G
Gyere mondd, hogy a Grund mi vagyunk.
|   Am                    F                      | 3x
|   Álljunk bele ha kell, bármi jöjjön is el     |
|   C               G                            | 
|.  Legyen szabad a Grund.                      .|
|˙  Am                 F                        ˙|
|   Véssük ide ma fel, Hogy megmarad ez a hely,  |
|   C               G                            |
|   Vagy egyszer belehalunk                      |
Am                F      C              G
Miért félnénk, miért élnénk, ha nem egy álomért.
Am                F      C              G     Am
Miért félnénk, miért élnénk, ha nem egy álomért.</v>
      </c>
    </row>
    <row r="98">
      <c r="A98" s="22" t="str">
        <f>IFERROR(__xludf.DUMMYFUNCTION("""COMPUTED_VALUE"""),"T41")</f>
        <v>T41</v>
      </c>
      <c r="B98" s="22" t="str">
        <f>IFERROR(__xludf.DUMMYFUNCTION("""COMPUTED_VALUE"""),"Micimackó")</f>
        <v>Micimackó</v>
      </c>
      <c r="C98" s="22" t="str">
        <f>IFERROR(__xludf.DUMMYFUNCTION("""COMPUTED_VALUE"""),"(1/2)")</f>
        <v>(1/2)</v>
      </c>
      <c r="D98" s="22" t="str">
        <f>IFERROR(__xludf.DUMMYFUNCTION("""COMPUTED_VALUE"""),"C                Em
Egy napon, mikor Micimackónak
F           G
Semmi dolga nem akadt,
C                   Em
Eszébe jutott, hogy tenni kéne
F             G
Valami nagyon fontosat.
Am           Em
Elment tehát Malackához,
F              C
Hogy meglesse, m"&amp;"it csinál.
   Am         F
De Malackánál éppen akkor
D7           G
Senkit nem talált.
        C        Em
Így hát elindult hazafelé,
  F            G
Miközben sűrűn hullt a hó.
C             Em
Arra gondolt, otthon talán
F            G
Akad egy kis e"&amp;"nnivaló.
Am                Em
Hogy kimelegedjék ugrándozott
  F           C
S jó nagyokat lépett
    Am           F
S a hidegre való tekintettel
D7       G
Énekelni kezdett.
C            F
Minél inkább havazik,
G            C
Annál inkább hull a hó.
"&amp;"C            F
Minél inkább hull a hó,
G            C
Annál inkább havazik.
F            C
Hull a hó és hózik-zik-zik,
G           C
  Micimackó fázik-zik-zik,
F            C
Hull a hó és hózik-zik-zik,
G           C
  Micimackó fázik.")</f>
        <v>C                Em
Egy napon, mikor Micimackónak
F           G
Semmi dolga nem akadt,
C                   Em
Eszébe jutott, hogy tenni kéne
F             G
Valami nagyon fontosat.
Am           Em
Elment tehát Malackához,
F              C
Hogy meglesse, mit csinál.
   Am         F
De Malackánál éppen akkor
D7           G
Senkit nem talált.
        C        Em
Így hát elindult hazafelé,
  F            G
Miközben sűrűn hullt a hó.
C             Em
Arra gondolt, otthon talán
F            G
Akad egy kis ennivaló.
Am                Em
Hogy kimelegedjék ugrándozott
  F           C
S jó nagyokat lépett
    Am           F
S a hidegre való tekintettel
D7       G
Énekelni kezdett.
C            F
Minél inkább havazik,
G            C
Annál inkább hull a hó.
C            F
Minél inkább hull a hó,
G            C
Annál inkább havazik.
F            C
Hull a hó és hózik-zik-zik,
G           C
  Micimackó fázik-zik-zik,
F            C
Hull a hó és hózik-zik-zik,
G           C
  Micimackó fázik.</v>
      </c>
    </row>
    <row r="99">
      <c r="A99" s="22" t="str">
        <f>IFERROR(__xludf.DUMMYFUNCTION("""COMPUTED_VALUE"""),"T41")</f>
        <v>T41</v>
      </c>
      <c r="B99" s="22" t="str">
        <f>IFERROR(__xludf.DUMMYFUNCTION("""COMPUTED_VALUE"""),"Micimackó")</f>
        <v>Micimackó</v>
      </c>
      <c r="C99" s="22" t="str">
        <f>IFERROR(__xludf.DUMMYFUNCTION("""COMPUTED_VALUE"""),"(2/2)")</f>
        <v>(2/2)</v>
      </c>
      <c r="D99" s="22" t="str">
        <f>IFERROR(__xludf.DUMMYFUNCTION("""COMPUTED_VALUE"""),"C            Em
Ismert erdei körökben
      F         G
Az az általános nézet,
     C               Em
Hogy Micimackó, mint minden medve,
F         G
Szereti a mézet.
Am             Em
És ez nem csak afféle
F           C
Szerény vélemény,
Am           F
H"&amp;"atározottan állítom, hogy
D7          G
Tény, tény, tény.
C            Em
Ezért, mikor hideg van
   F            G
És sűrűn hull a fehér hó,
C                    Em
Kell, hogy legyen az almáriumban
F        G
  Eltéve ennivaló.
Am            Em
Így azt"&amp;"án, ha délidőben
F            C
Micimackó megéhezik,
Am            F
Megkóstol egy csupor mézet
D7        G
Alaposan, fenékig.
C            F
Minél inkább havazik,
G            C
Annál inkább hull a hó.
C            F
Minél inkább hull a hó,
G        "&amp;"    C
Annál inkább havazik.
F            C
Hull a hó és hózik-zik-zik,
G           C
  Micimackó fázik-zik-zik,
F            C
Hull a hó és hózik-zik-zik,
G           C
  Micimackó fázik.
C           Em
Micimackó a barátom,
   F           G
És gyakra"&amp;"n elbeszélgetünk
C         Em
Azokról a dolgokról,
    F             G
Mit mind a ketten ismerünk.
   Am            Em
És tanultunk egy verset is,
   F             C
És most már kívülről tudom.
   Am           F
Ha hideg van és hull a hó,
   D7           "&amp;"G
Én mindig ezt dúdolgatom:
C            F
Minél inkább havazik,
G            C
Annál inkább hull a hó.
C            F
Minél inkább hull a hó,
G            C
Annál inkább havazik.
F            C
Hull a hó és hózik-zik-zik,
G           C
  Micimackó fá"&amp;"zik-zik-zik,
F            C
Hull a hó és hózik-zik-zik,
G           C
  Micimackó fázik.")</f>
        <v>C            Em
Ismert erdei körökben
      F         G
Az az általános nézet,
     C               Em
Hogy Micimackó, mint minden medve,
F         G
Szereti a mézet.
Am             Em
És ez nem csak afféle
F           C
Szerény vélemény,
Am           F
Határozottan állítom, hogy
D7          G
Tény, tény, tény.
C            Em
Ezért, mikor hideg van
   F            G
És sűrűn hull a fehér hó,
C                    Em
Kell, hogy legyen az almáriumban
F        G
  Eltéve ennivaló.
Am            Em
Így aztán, ha délidőben
F            C
Micimackó megéhezik,
Am            F
Megkóstol egy csupor mézet
D7        G
Alaposan, fenékig.
C            F
Minél inkább havazik,
G            C
Annál inkább hull a hó.
C            F
Minél inkább hull a hó,
G            C
Annál inkább havazik.
F            C
Hull a hó és hózik-zik-zik,
G           C
  Micimackó fázik-zik-zik,
F            C
Hull a hó és hózik-zik-zik,
G           C
  Micimackó fázik.
C           Em
Micimackó a barátom,
   F           G
És gyakran elbeszélgetünk
C         Em
Azokról a dolgokról,
    F             G
Mit mind a ketten ismerünk.
   Am            Em
És tanultunk egy verset is,
   F             C
És most már kívülről tudom.
   Am           F
Ha hideg van és hull a hó,
   D7           G
Én mindig ezt dúdolgatom:
C            F
Minél inkább havazik,
G            C
Annál inkább hull a hó.
C            F
Minél inkább hull a hó,
G            C
Annál inkább havazik.
F            C
Hull a hó és hózik-zik-zik,
G           C
  Micimackó fázik-zik-zik,
F            C
Hull a hó és hózik-zik-zik,
G           C
  Micimackó fázik.</v>
      </c>
    </row>
    <row r="100">
      <c r="A100" s="22" t="str">
        <f>IFERROR(__xludf.DUMMYFUNCTION("""COMPUTED_VALUE"""),"S03")</f>
        <v>S03</v>
      </c>
      <c r="B100" s="22" t="str">
        <f>IFERROR(__xludf.DUMMYFUNCTION("""COMPUTED_VALUE"""),"Minden fejre áll ")</f>
        <v>Minden fejre áll </v>
      </c>
      <c r="C100" s="22"/>
      <c r="D100" s="22" t="str">
        <f>IFERROR(__xludf.DUMMYFUNCTION("""COMPUTED_VALUE"""),"G       A  
Minden fejre áll holnap  
Bm      D  
Ránk már csak madrich szólhat  
G          A          E  
Jól teszed, hogyha rá parázol  
             //  
Ez a Somer ___ Tábor  
G       A  
Mondtunk szépet és durvát  
Bm      D  
Menjünk máshová most "&amp;"már  
G                         F#  
De ha a Somer ________ megy, mi ott leszünk VELED!!!!  
G   A   E  
Minden fejre áll  
G   A   E  
[Refrén ismétlés 2x]
G       A  
Minden fejre áll holnap  
Bm      D  
Ránk már csak madrich szólhat  
G          A "&amp;"         E  
Jól teszed, hogyha rá parázol  
             //  
Ez a Somer ___ Tábor  
G       A  
Mondtunk szépet és durvát  
Bm      D  
Menjünk máshová most már  
G                         F#  
De ha a Somer ________ megy, mi ott leszünk VELED!!!!  
G"&amp;"   A   E  
Minden fejre áll  
G   A   E  
")</f>
        <v>G       A  
Minden fejre áll holnap  
Bm      D  
Ránk már csak madrich szólhat  
G          A          E  
Jól teszed, hogyha rá parázol  
             //  
Ez a Somer ___ Tábor  
G       A  
Mondtunk szépet és durvát  
Bm      D  
Menjünk máshová most már  
G                         F#  
De ha a Somer ________ megy, mi ott leszünk VELED!!!!  
G   A   E  
Minden fejre áll  
G   A   E  
[Refrén ismétlés 2x]
G       A  
Minden fejre áll holnap  
Bm      D  
Ránk már csak madrich szólhat  
G          A          E  
Jól teszed, hogyha rá parázol  
             //  
Ez a Somer ___ Tábor  
G       A  
Mondtunk szépet és durvát  
Bm      D  
Menjünk máshová most már  
G                         F#  
De ha a Somer ________ megy, mi ott leszünk VELED!!!!  
G   A   E  
Minden fejre áll  
G   A   E  
</v>
      </c>
    </row>
    <row r="101">
      <c r="A101" s="22" t="str">
        <f>IFERROR(__xludf.DUMMYFUNCTION("""COMPUTED_VALUE"""),"T43")</f>
        <v>T43</v>
      </c>
      <c r="B101" s="22" t="str">
        <f>IFERROR(__xludf.DUMMYFUNCTION("""COMPUTED_VALUE"""),"Mindenki másképp csinálja")</f>
        <v>Mindenki másképp csinálja</v>
      </c>
      <c r="C101" s="22"/>
      <c r="D101" s="22" t="str">
        <f>IFERROR(__xludf.DUMMYFUNCTION("""COMPUTED_VALUE"""),"G
Van akit nem várnak csak érkezik,
        Am
Van aki azért van, mert elhiszik,
        Am
Van aki feltámad, ha kivárja,
          Hm         H7          Em
S van aki egyszerűen születik a világra.
Am       D       G     Em
Mindenki másképp csinálja.
"&amp;"
        G
Van aki megmondja, hogy mit szabad,
        Am
Van aki nem teszi, amit nem szabad,
        Am
Van aki nem tudja, hogy nem szabad,
           Hm          H7              Em
S olyan is van, akiről nem értem, hogy miért szabad?
Am       D       "&amp;"G     Em
Mindenki másképp csinálja.
        G
Van aki imádja és elteszi,
        Am
Van aki örökli és elveri,
        Am
Van aki gyűjtöget, van aki megnyeri,
        Hm           H7           Em
Van aki hamisítja, s van aki csak felveszi.
Am       D  "&amp;"     G     Em
Mindenki másképp csinálja.
        G
Van aki hátulról tör előre,
        Am
Van aki vár, míg elfogynak előle,
        Am
Van aki tüntet és van aki kitüntet,
        Hm           H7         Em
Van aki feltűnik s a talapzatra felülhet.
Am "&amp;"      D       G     Em
Mindenki másképp csinálja.
        G
Van aki virággal és gyengéden,
        Am
Van aki rohammal és keményen,
        Am
Van aki csellel, van aki csalással,
        Hm          H7       Em
Van aki esküvel, és akad aki lakással.
A"&amp;"m       D       G     Em
Mindenki másképp csinálja.
        G
Van aki kivetkőzik magából,
        Am
Van aki levetkőzik magától,
        Am
Van aki kénytelen, van aki képtelen,
         Hm             H7          Em
Van akit ösztön hajt és van akit az é"&amp;"rtelem.
Am       D       G     Em
Mindenki másképp csinálja.
        G
Van aki felír, és van akit leírnak,
         Am
Van akit meghívnak, és akit behívnak,
         Am
Van akit fogadnak, s van aki nem fogad,
         Hm             H7       Em
Van ak"&amp;"it felmentenek, s akad aki ott marad.
Am       D       G     Em
Mindenki másképp csinálja.
        G
Van aki ihletből, van aki hangokból,
        Am
Van aki magától, van aki másoktól,
        Am
Van aki eljátssza, van aki énekli,
        Hm          H"&amp;"7       Em
Van aki megveti, és akad aki élvezi.
Am       D       G     Em
Mindenki másképp csinálja.
")</f>
        <v>G
Van akit nem várnak csak érkezik,
        Am
Van aki azért van, mert elhiszik,
        Am
Van aki feltámad, ha kivárja,
          Hm         H7          Em
S van aki egyszerűen születik a világra.
Am       D       G     Em
Mindenki másképp csinálja.
        G
Van aki megmondja, hogy mit szabad,
        Am
Van aki nem teszi, amit nem szabad,
        Am
Van aki nem tudja, hogy nem szabad,
           Hm          H7              Em
S olyan is van, akiről nem értem, hogy miért szabad?
Am       D       G     Em
Mindenki másképp csinálja.
        G
Van aki imádja és elteszi,
        Am
Van aki örökli és elveri,
        Am
Van aki gyűjtöget, van aki megnyeri,
        Hm           H7           Em
Van aki hamisítja, s van aki csak felveszi.
Am       D       G     Em
Mindenki másképp csinálja.
        G
Van aki hátulról tör előre,
        Am
Van aki vár, míg elfogynak előle,
        Am
Van aki tüntet és van aki kitüntet,
        Hm           H7         Em
Van aki feltűnik s a talapzatra felülhet.
Am       D       G     Em
Mindenki másképp csinálja.
        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
</v>
      </c>
    </row>
    <row r="102">
      <c r="A102" s="22" t="str">
        <f>IFERROR(__xludf.DUMMYFUNCTION("""COMPUTED_VALUE"""),"T08")</f>
        <v>T08</v>
      </c>
      <c r="B102" s="22" t="str">
        <f>IFERROR(__xludf.DUMMYFUNCTION("""COMPUTED_VALUE"""),"Mit tehetnék érted ")</f>
        <v>Mit tehetnék érted </v>
      </c>
      <c r="C102" s="22"/>
      <c r="D102" s="22" t="str">
        <f>IFERROR(__xludf.DUMMYFUNCTION("""COMPUTED_VALUE"""),"Em            Am
Nem születtem varázslónak,
 D            G
csodát tenni nem tudok,
  C               G
S azt hiszem, már észrevetted,
  Am           B7
a jótündér sem én vagyok.
      Em         Am
De ha eltűnne az arcodról
     D            G
ez a sötét"&amp;" szomorúság,
 C           B7            Em
Úgy érezném, vannak még csodák.
     C           G
Hát mit tehetnék érted,
     D7        Em
hogy elűzzem a bánatod,
   C             G
A lelked mélyén megtörjem
  Am              B7
a gonosz varázslatot?
     "&amp;"C           G
Hát mit tehetnék érted,
        D7         Em
hogy a szívedben öröm legyen?
 C            B7          Em
Mit tehetnék, áruld el nekem!
Em            Am
Nincsen varázspálcám,
        D           G
mellyel bármit eltüntethetek,
   C        "&amp;"    G
És annyi minden van jelen,
    Am           B7
mit megszüntetni nem lehet.
      Em         Am
De ha eltűnne az arcodról
     D             G
ez a sötét szomorúság,
C            B7            Em
Úgy érezném, vannak még csodák.
     C           G
"&amp;"Hát mit tehetnék érted,
     D7        Em
hogy elűzzem a bánatod,
   C             G
A lelked mélyén megtörjem
  Am              B7
a gonosz varázslatot?
     C           G
Hát mit tehetnék érted,
        D7         Em
hogy a szívedben öröm legyen?
 C    "&amp;"        B7          Em
Mit tehetnék, áruld el nekem!
Em            Am
Nincsen hétmérföldes csizmám,
D             G
nincsen varázsköpenyem,
       C             G
S hogy holnap is még veled leszek,
Am          B7
sajnos nem ígérhetem.
      Em       "&amp;"  Am
De ha eltűnne az arcodról
     D             G
ez a sötét szomorúság,
C            B7            Em
Úgy érezném, vannak még csodák.
     C           G
Hát mit tehetnék érted,
     D7        Em
hogy elűzzem a bánatod,
   C             G
A lelked mé"&amp;"lyén megtörjem
  Am              B7
a gonosz varázslatot?
     C           G
Hát mit tehetnék érted,
        D7         Em
hogy a szívedben öröm legyen?
 C            B7          Em
Mit tehetnék, áruld el nekem!")</f>
        <v>Em            Am
Nem születtem varázslónak,
 D            G
csodát tenni nem tudok,
  C               G
S azt hiszem, már észrevetted,
  Am           B7
a jótündér sem én vagyok.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varázspálcám,
        D           G
mellyel bármit eltüntethetek,
   C            G
És annyi minden van jelen,
    Am           B7
mit megszüntetni nem lehet.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hétmérföldes csizmám,
D             G
nincsen varázsköpenyem,
       C             G
S hogy holnap is még veled leszek,
Am          B7
sajnos nem ígérhetem.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v>
      </c>
    </row>
    <row r="103">
      <c r="A103" s="22" t="str">
        <f>IFERROR(__xludf.DUMMYFUNCTION("""COMPUTED_VALUE"""),"T60")</f>
        <v>T60</v>
      </c>
      <c r="B103" s="22" t="str">
        <f>IFERROR(__xludf.DUMMYFUNCTION("""COMPUTED_VALUE"""),"Most múlik pontosan")</f>
        <v>Most múlik pontosan</v>
      </c>
      <c r="C103" s="22"/>
      <c r="D103" s="22" t="str">
        <f>IFERROR(__xludf.DUMMYFUNCTION("""COMPUTED_VALUE"""),"G
Most múlik pontosan
         D
engedem hadd menjen
Em                                 C
szaladjon kifelé belőlem gondoltam egyetlen
              G
nem vagy itt jó helyen
            D
nem vagy való nekem
          C           Am
villámlik mennydörög
  "&amp;"          G         D
ez tényleg szerelem
            G
Látom, hogy elsuhan
         D
felettem egy madár
Em
tátongó szívében szögesdrót
          C
csőrében szalmaszál
        G
Magamat ringatom,
                 D
még ő landol egy almafán
         C "&amp;"          Am
az Isten kertjében
         G        D
almabort inhalál
B7                        Em
Vágtatnék tovább veled az éjben
   C                   F7
Az álmok foltos indián lován
B7                            Em
Egy táltos szív remeg a konyhaké"&amp;"sben
C                       D
Talpam alatt sár és ingovány
      G
Azóta szüntelen
         D
őt látom mindenhol
Em
Meredten nézek a távolba
         C
otthonom kőpokol
          G
szilánkos mennyország
          D
folyékony torztükör
          C     "&amp;"   Am           G          D
szentjánosbogarak      fényében tündököl
B7                           Em
Egy indián lidérc kísért itt bennem
C                      F7
Szemhéjain rozsdás szemfedő
B7                         Em
A tükrökön túl fenn a felleg"&amp;"ekben
C                     D
Furulyáját elejti egy angyalszárnyú kígyóbűvölő.")</f>
        <v>G
Most múlik pontosan
         D
engedem hadd menjen
Em                                 C
szaladjon kifelé belőlem gondoltam egyetlen
              G
nem vagy itt jó helyen
            D
nem vagy való nekem
          C           Am
villámlik mennydörög
            G         D
ez tényleg szerelem
            G
Látom, hogy elsuhan
         D
felettem egy madár
Em
tátongó szívében szögesdrót
          C
csőrében szalmaszál
        G
Magamat ringatom,
                 D
még ő landol egy almafán
         C           Am
az Isten kertjében
         G        D
almabort inhalál
B7                        Em
Vágtatnék tovább veled az éjben
   C                   F7
Az álmok foltos indián lován
B7                            Em
Egy táltos szív remeg a konyhakésben
C                       D
Talpam alatt sár és ingovány
      G
Azóta szüntelen
         D
őt látom mindenhol
Em
Meredten nézek a távolba
         C
otthonom kőpokol
          G
szilánkos mennyország
          D
folyékony torztükör
          C        Am           G          D
szentjánosbogarak      fényében tündököl
B7                           Em
Egy indián lidérc kísért itt bennem
C                      F7
Szemhéjain rozsdás szemfedő
B7                         Em
A tükrökön túl fenn a fellegekben
C                     D
Furulyáját elejti egy angyalszárnyú kígyóbűvölő.</v>
      </c>
    </row>
    <row r="104">
      <c r="A104" s="22" t="str">
        <f>IFERROR(__xludf.DUMMYFUNCTION("""COMPUTED_VALUE"""),"T49")</f>
        <v>T49</v>
      </c>
      <c r="B104" s="22" t="str">
        <f>IFERROR(__xludf.DUMMYFUNCTION("""COMPUTED_VALUE"""),"Most élsz")</f>
        <v>Most élsz</v>
      </c>
      <c r="C104" s="22"/>
      <c r="D104" s="22" t="str">
        <f>IFERROR(__xludf.DUMMYFUNCTION("""COMPUTED_VALUE"""),"Bm                   Am7         G
Olvad az idő, mint a halvány jégvirág,
       A           F#m          Bm
és a tűnő boldogság majd véget ér.
 Bm                  D             G
Ott állsz egyedül, falevél a dombtetőn,
 A                    F#m         "&amp;"   Bm
álmos holdfény rád köszön, s elfúj a szél.
A           D            Am7        D
Addig van remény, minden perc ünnepel,
   A              D              G             F#
hisz mindig van remény, hinni kell, ó hidd hát el!
  Bm               "&amp;" B7                Em
Most élsz, most vigyázz, hogy jól csináld,
 C                 Bm          G7         F#
mert a legapróbb hibád megbosszulja önmagát.
   Bm             B7                Em
Most élsz, most vigyázz, hogy jól csináld,
      C           "&amp;"      Bm        G7          F#
most örülj, hogy van ki vár, és a két karjába zár.
Bm                 Am7           G
Múló örömök sivár létünk színpadán,
       A           F#m          Bm
mikor egy szó hallatán dobban a szív.
  Bm                  D    "&amp;"         G
Sajnos vége lesz, tudjuk már a kezdetén,
A               F#m            Bm
túl az álmaink ködén a semmi hív.
A           D            Am7        D
De addig van remény, minden perc ünnepel,
 A              D              G             F#
his"&amp;"z mindig van remény, hinni kell, ó hidd hát el!
Bm                B7                Em
Most élsz, most vigyázz, hogy jól csináld,
       C           Bm   G7               F#
mert a legapróbb hibád megbosszulja önmagát.
  Bm            B7                "&amp;"  Em
Most élsz, most örülj, hogy szép a nyár,
  C                      Bm       G7             F#
most örülj, hogy van ki vár, és a két karjába zár.
 Bm                                B7                   Em
Most, most, most, most élsz, most örülj, hogy s"&amp;"zép a nyár,
  C                     Bm        G7          F#        Bm
most örülj, hogy van ki vár, és a két karjába zár.")</f>
        <v>Bm                   Am7         G
Olvad az idő, mint a halvány jégvirág,
       A           F#m          Bm
és a tűnő boldogság majd véget ér.
 Bm                  D             G
Ott állsz egyedül, falevél a dombtetőn,
 A                    F#m            Bm
álmos holdfény rád köszön, s elfúj a szél.
A           D            Am7        D
Addig van remény, minden perc ünnepel,
   A              D              G             F#
hisz mindig van remény, hinni kell, ó hidd hát el!
  Bm                B7                Em
Most élsz, most vigyázz, hogy jól csináld,
 C                 Bm          G7         F#
mert a legapróbb hibád megbosszulja önmagát.
   Bm             B7                Em
Most élsz, most vigyázz, hogy jól csináld,
      C                 Bm        G7          F#
most örülj, hogy van ki vár, és a két karjába zár.
Bm                 Am7           G
Múló örömök sivár létünk színpadán,
       A           F#m          Bm
mikor egy szó hallatán dobban a szív.
  Bm                  D             G
Sajnos vége lesz, tudjuk már a kezdetén,
A               F#m            Bm
túl az álmaink ködén a semmi hív.
A           D            Am7        D
De addig van remény, minden perc ünnepel,
 A              D              G             F#
hisz mindig van remény, hinni kell, ó hidd hát el!
Bm                B7                Em
Most élsz, most vigyázz, hogy jól csináld,
       C           Bm   G7               F#
mert a legapróbb hibád megbosszulja önmagát.
  Bm            B7                  Em
Most élsz, most örülj, hogy szép a nyár,
  C                      Bm       G7             F#
most örülj, hogy van ki vár, és a két karjába zár.
 Bm                                B7                   Em
Most, most, most, most élsz, most örülj, hogy szép a nyár,
  C                     Bm        G7          F#        Bm
most örülj, hogy van ki vár, és a két karjába zár.</v>
      </c>
    </row>
    <row r="105">
      <c r="A105" s="22" t="str">
        <f>IFERROR(__xludf.DUMMYFUNCTION("""COMPUTED_VALUE"""),"ZS19")</f>
        <v>ZS19</v>
      </c>
      <c r="B105" s="22" t="str">
        <f>IFERROR(__xludf.DUMMYFUNCTION("""COMPUTED_VALUE"""),"Má jáfe hájom")</f>
        <v>Má jáfe hájom</v>
      </c>
      <c r="C105" s="22" t="str">
        <f>IFERROR(__xludf.DUMMYFUNCTION("""COMPUTED_VALUE"""),"מה יפה היום")</f>
        <v>מה יפה היום</v>
      </c>
      <c r="D105" s="22" t="str">
        <f>IFERROR(__xludf.DUMMYFUNCTION("""COMPUTED_VALUE"""),"G       Am
Má jáfe hájom,
C     G
sábát sálom.
G        Am
Sábát, sábát sálom.
C        G
Sábát, sábát sálom.
G        Am
Sábát, sábát sálom.
C      G
Sábát sálom.")</f>
        <v>G       Am
Má jáfe hájom,
C     G
sábát sálom.
G        Am
Sábát, sábát sálom.
C        G
Sábát, sábát sálom.
G        Am
Sábát, sábát sálom.
C      G
Sábát sálom.</v>
      </c>
    </row>
    <row r="106">
      <c r="A106" s="22" t="str">
        <f>IFERROR(__xludf.DUMMYFUNCTION("""COMPUTED_VALUE"""),"ZS05")</f>
        <v>ZS05</v>
      </c>
      <c r="B106" s="22" t="str">
        <f>IFERROR(__xludf.DUMMYFUNCTION("""COMPUTED_VALUE"""),"Má nistáná")</f>
        <v>Má nistáná</v>
      </c>
      <c r="C106" s="22" t="str">
        <f>IFERROR(__xludf.DUMMYFUNCTION("""COMPUTED_VALUE"""),"מה נשתנה")</f>
        <v>מה נשתנה</v>
      </c>
      <c r="D106" s="22" t="str">
        <f>IFERROR(__xludf.DUMMYFUNCTION("""COMPUTED_VALUE"""),"Cm
Má nistáná hálájlá háze
  Fm       Cm    Fm      Cm
mikol hálelot, mikol hálelot?
Cm
Sebeḥol hálelot ánu oḥlin
  Fm     Cm    Fm     Cm
ḥámec umácá, ḥámec umácá,
  Cm            Eb           G    Cm
hálájlá háze, hálájlá háze kulo mácá.
  Cm          "&amp;"  Eb           G    Cm
Hálájlá háze, hálájlá háze kulo mácá.
Cm
Sebeḥol hálelot ánu oḥlin
  Fm     Cm    Fm     Cm
seár jerákot, seár jerákot,
  Cm            Eb           G    Cm
hálájlá háze, hálájlá háze kulo máror.
  Cm            Eb           G    C"&amp;"m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"&amp;"uven meszubin,
hálájlá háze, hálájlá háze kulánu meszubin.
Hálájlá háze, hálájlá háze kulánu meszubin.")</f>
        <v>Cm
Má nistáná hálájlá háze
  Fm       Cm    Fm      Cm
mikol hálelot, mikol hálelot?
Cm
Sebeḥol hálelot ánu oḥlin
  Fm     Cm    Fm     Cm
ḥámec umácá, ḥámec umácá,
  Cm            Eb           G    Cm
hálájlá háze, hálájlá háze kulo mácá.
  Cm            Eb           G    Cm
Hálájlá háze, hálájlá háze kulo mácá.
Cm
Sebeḥol hálelot ánu oḥlin
  Fm     Cm    Fm     Cm
seár jerákot, seár jerákot,
  Cm            Eb           G    Cm
hálájlá háze, hálájlá háze kulo máror.
  Cm            Eb           G    Cm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uven meszubin,
hálájlá háze, hálájlá háze kulánu meszubin.
Hálájlá háze, hálájlá háze kulánu meszubin.</v>
      </c>
    </row>
    <row r="107">
      <c r="A107" s="22" t="str">
        <f>IFERROR(__xludf.DUMMYFUNCTION("""COMPUTED_VALUE"""),"ZS02")</f>
        <v>ZS02</v>
      </c>
      <c r="B107" s="22" t="str">
        <f>IFERROR(__xludf.DUMMYFUNCTION("""COMPUTED_VALUE"""),"Máoz cur")</f>
        <v>Máoz cur</v>
      </c>
      <c r="C107" s="22" t="str">
        <f>IFERROR(__xludf.DUMMYFUNCTION("""COMPUTED_VALUE"""),"מעוז צור")</f>
        <v>מעוז צור</v>
      </c>
      <c r="D107" s="22" t="str">
        <f>IFERROR(__xludf.DUMMYFUNCTION("""COMPUTED_VALUE"""),"C           G  C
Máoz cur jesuáti,
C      G       C
leḥá náe lesábeáḥ.
C           G    C
Tikon bet tefiláti,
C        G       C
vesám todá nezábeáḥ.
C       F      C
Leet táḥin mátbeáḥ,
Am Em F  C G
micár hámnábeáḥ.
C           G
Áz egmor besir mizmor"&amp;",
C    Am      G C
ḥánukát hámizbeáḥ.
C           G
Áz egmor besir mizmor,
C    Am    C  G C
ḥánukát hámizbeáḥ.")</f>
        <v>C           G  C
Máoz cur jesuáti,
C      G       C
leḥá náe lesábeáḥ.
C           G    C
Tikon bet tefiláti,
C        G       C
vesám todá nezábeáḥ.
C       F      C
Leet táḥin mátbeáḥ,
Am Em F  C G
micár hámnábeáḥ.
C           G
Áz egmor besir mizmor,
C    Am      G C
ḥánukát hámizbeáḥ.
C           G
Áz egmor besir mizmor,
C    Am    C  G C
ḥánukát hámizbeáḥ.</v>
      </c>
    </row>
    <row r="108">
      <c r="A108" s="22" t="str">
        <f>IFERROR(__xludf.DUMMYFUNCTION("""COMPUTED_VALUE"""),"T44")</f>
        <v>T44</v>
      </c>
      <c r="B108" s="22" t="str">
        <f>IFERROR(__xludf.DUMMYFUNCTION("""COMPUTED_VALUE"""),"Neked írom a dalt ")</f>
        <v>Neked írom a dalt </v>
      </c>
      <c r="C108" s="22"/>
      <c r="D108" s="22" t="str">
        <f>IFERROR(__xludf.DUMMYFUNCTION("""COMPUTED_VALUE"""),"C F C                          F
Hé, te, aki az utcán újságot árulsz
C                                   F
És ötkor kelsz, zötyögsz villamoson, és
C                          F
Éjjel tanulsz és fáj a szemed,
      C                     F    G
S a fáradtság"&amp;"tól a könnyed kicsordul,
G                             C
Adj egy percet nekem az életedbõl!
C F C                          F
Hé, te, aki nappal a dolgodat végzed,
C                         F
Géped vezeted s hajtod magad
C                          F
S em"&amp;"bert gyógyítasz s gyereket tanítsz
      C                   F   G
S este fáradtan várod az álmodat,
G                             C
Te is adj egy percet az életedbõl!
C               F
Vártam rá, hogy elmondjam,
F
Hogy elénekeljem, hogy tudd, hogy ére"&amp;"zd,
F
Hogy elhidd nekem, hogy neked szól a gitár,
F
Neked zörög a dob, neked gyúlnak a fények
                      C           F    G
És csak neked írom a dalt, neked énekelek,
       F      C          F      G
Neked írom a dalt, neked énekelek, óóóó
"&amp;"C F C                          F
Asszony, te, aki életet adtál kezembe,
C                         F
Hogy neked is írjon egy dalt,
C                          F
Most ülj be szépen, tedd öledbe kezed,és
      C                   F   G
Hunyd be a szemed és cs"&amp;"endben figyelj rám,
G                             C
Még egy percet kérek az életedből!
C               F
Vártam rá, hogy elmondjam,
F
Hogy elénekeljem, hogy tudd, hogy érezd,
F
Hogy elhidd nekem, hogy neked szól a gitár,
F
Neked zörög a dob, neked gyúl"&amp;"nak a fények
                      C           F    G
És csak neked írom a dalt, neked énekelek,
       F      C          F      G
Neked írom a dalt, neked énekelek, óóóó
C F C                          F
Lány,és most te jössz a sorban, kinek tudnia kel"&amp;"l,
C                         F
Hogy rád is vár még egy dal,
C                       F
Ó de nem ez a dal, egy sokkal szebb,
      C                   F        G
Ami csak a tiéd, oh, most figyelj rám,oh
G                             C
Adj egy percet nekem a"&amp;"z életedbõl!
C               F
Vártam rá, hogy elmondjam,
F
Hogy elénekeljem, hogy tudd, hogy érezd,
F
Hogy elhidd nekem, hogy neked szól a gitár,
F
Neked zörög a dob, neked gyúlnak a fények
                      C           F    G
És csak neked írom a"&amp;" dalt, neked énekelek,
       F      C          F      G
Neked írom a dalt, neked énekelek, óóóó")</f>
        <v>C F C                          F
Hé, te, aki az utcán újságot árulsz
C                                   F
És ötkor kelsz, zötyögsz villamoson, és
C                          F
Éjjel tanulsz és fáj a szemed,
      C                     F    G
S a fáradtságtól a könnyed kicsordul,
G                             C
Adj egy percet nekem az életedbõl!
C F C                          F
Hé, te, aki nappal a dolgodat végzed,
C                         F
Géped vezeted s hajtod magad
C                          F
S embert gyógyítasz s gyereket tanítsz
      C                   F   G
S este fáradtan várod az álmodat,
G                             C
Te is adj egy percet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
C F C                          F
Asszony, te, aki életet adtál kezembe,
C                         F
Hogy neked is írjon egy dalt,
C                          F
Most ülj be szépen, tedd öledbe kezed,és
      C                   F   G
Hunyd be a szemed és csendben figyelj rám,
G                             C
Még egy percet kérek az életedből!
C               F
Vártam rá, hogy elmondjam,
F
Hogy elénekeljem, hogy tudd, hogy érezd,
F
Hogy elhidd nekem, hogy neked szól a gitár,
F
Neked zörög a dob, neked gyúlnak a fények
                      C           F    G
És csak neked írom a dalt, neked énekelek,
       F      C          F      G
Neked írom a dalt, neked énekelek, óóóó
C F C                          F
Lány,és most te jössz a sorban, kinek tudnia kell,
C                         F
Hogy rád is vár még egy dal,
C                       F
Ó de nem ez a dal, egy sokkal szebb,
      C                   F        G
Ami csak a tiéd, oh, most figyelj rám,oh
G                             C
Adj egy percet nekem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v>
      </c>
    </row>
    <row r="109">
      <c r="A109" s="22" t="str">
        <f>IFERROR(__xludf.DUMMYFUNCTION("""COMPUTED_VALUE"""),"H08")</f>
        <v>H08</v>
      </c>
      <c r="B109" s="22" t="str">
        <f>IFERROR(__xludf.DUMMYFUNCTION("""COMPUTED_VALUE"""),"Od avinu cháj")</f>
        <v>Od avinu cháj</v>
      </c>
      <c r="C109" s="22" t="str">
        <f>IFERROR(__xludf.DUMMYFUNCTION("""COMPUTED_VALUE"""),"עוֹד אָבִינוּ חַי")</f>
        <v>עוֹד אָבִינוּ חַי</v>
      </c>
      <c r="D109" s="22" t="str">
        <f>IFERROR(__xludf.DUMMYFUNCTION("""COMPUTED_VALUE"""),"Am                                 G
Am Yisroel, Am Yisroel, Am Yisroel Chai,
G                                  Am
Am Yisroel, Am Yisroel, Am Yisroel Chai,
Am   Em   Am   Am   Em   Am
Od Avinu Chai, Od Avinu Chai, 
Am                  G        Am
O"&amp;"d Avinu, Od Avinu, Od Avinu Chai")</f>
        <v>Am                                 G
Am Yisroel, Am Yisroel, Am Yisroel Chai,
G                                  Am
Am Yisroel, Am Yisroel, Am Yisroel Chai,
Am   Em   Am   Am   Em   Am
Od Avinu Chai, Od Avinu Chai, 
Am                  G        Am
Od Avinu, Od Avinu, Od Avinu Chai</v>
      </c>
    </row>
    <row r="110">
      <c r="A110" s="22" t="str">
        <f>IFERROR(__xludf.DUMMYFUNCTION("""COMPUTED_VALUE"""),"H09")</f>
        <v>H09</v>
      </c>
      <c r="B110" s="22" t="str">
        <f>IFERROR(__xludf.DUMMYFUNCTION("""COMPUTED_VALUE"""),"Od Jávo Sálom Áléjnu")</f>
        <v>Od Jávo Sálom Áléjnu</v>
      </c>
      <c r="C110" s="22" t="str">
        <f>IFERROR(__xludf.DUMMYFUNCTION("""COMPUTED_VALUE"""),"עוד יבוא שלום עלינו")</f>
        <v>עוד יבוא שלום עלינו</v>
      </c>
      <c r="D110" s="22" t="str">
        <f>IFERROR(__xludf.DUMMYFUNCTION("""COMPUTED_VALUE"""),"D
Od yavo shalom aleinu
G
Od yavo shalom aleinu
D
Od yavo shalom aleinu
G  D   A  D
Ve'al Kulam
D       G                   D
Salam, aleinu ve'al kol ha'olam
  A       G D
Salam, Shalom
D       G                   D
Salam, aleinu ve'al kol ha'olam
  A"&amp;"7      Dsus4 D
Salam, Shal-----om")</f>
        <v>D
Od yavo shalom aleinu
G
Od yavo shalom aleinu
D
Od yavo shalom aleinu
G  D   A  D
Ve'al Kulam
D       G                   D
Salam, aleinu ve'al kol ha'olam
  A       G D
Salam, Shalom
D       G                   D
Salam, aleinu ve'al kol ha'olam
  A7      Dsus4 D
Salam, Shal-----om</v>
      </c>
    </row>
    <row r="111">
      <c r="A111" s="22" t="str">
        <f>IFERROR(__xludf.DUMMYFUNCTION("""COMPUTED_VALUE"""),"ZS16")</f>
        <v>ZS16</v>
      </c>
      <c r="B111" s="22" t="str">
        <f>IFERROR(__xludf.DUMMYFUNCTION("""COMPUTED_VALUE"""),"Oh Hanukkah")</f>
        <v>Oh Hanukkah</v>
      </c>
      <c r="C111" s="22" t="str">
        <f>IFERROR(__xludf.DUMMYFUNCTION("""COMPUTED_VALUE"""),"או חנוכה")</f>
        <v>או חנוכה</v>
      </c>
      <c r="D111" s="22" t="str">
        <f>IFERROR(__xludf.DUMMYFUNCTION("""COMPUTED_VALUE"""),"Am
Oh Hanukkah, Oh, Hanukkah Come light the menorah
Am
Let's have a party We'll all dance the hora
Am                C           G          Am
Gather 'round the table We'll give you a treat,
Am         C             G         Am
Sivivon to play with and l"&amp;"atkes to eat
Am
And while we are playing
Am              G        Am
The candles are burning low
Am           C           Am           C
One for each night, they shed a sweet light
Am              G         Am
To remind us of days long ago
Am           "&amp;"C           Am           C
One for each night, they shed a sweet light
Am              G         Am
To remind us of days long ago
Am
Oh Hanukkah, Oh, Hanukkah Come light the menorah
Am
Let's have a party We'll all dance the hora
Am                C     "&amp;"      G          Am
Gather 'round the table We'll give you a treat,
Am         C             G         Am
Sivivon to play with and latkes to eat
Am
And while we are playing
Am              G        Am
The candles are burning low
Am           C          "&amp;" Am           C
One for each night, they shed a sweet light
Am              G         Am
To remind us of days long ago
Am           C           Am           C
One for each night, they shed a sweet light
Am              G         Am
To remind us of days lo"&amp;"ng ago")</f>
        <v>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
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v>
      </c>
    </row>
    <row r="112">
      <c r="A112" s="22" t="str">
        <f>IFERROR(__xludf.DUMMYFUNCTION("""COMPUTED_VALUE"""),"T70")</f>
        <v>T70</v>
      </c>
      <c r="B112" s="22" t="str">
        <f>IFERROR(__xludf.DUMMYFUNCTION("""COMPUTED_VALUE"""),"Ohio")</f>
        <v>Ohio</v>
      </c>
      <c r="C112" s="22"/>
      <c r="D112" s="22" t="str">
        <f>IFERROR(__xludf.DUMMYFUNCTION("""COMPUTED_VALUE"""),"D                  A
Megkértem őt, szép kedvesen
       A7              D
Jöjjön velem, sétáljon velem
           D7               G
Vár ránk a part, hív a nagy folyó
Gm        D    A7        D
Csobban a víz, hív az Ohio
D                  A
"&amp;"Megmondtam én, enyém leszel
       A7              D
És többé már senki nem ölel
           D7               G
Vár ránk a part, hív a nagy folyó
Gm        D    A7        D
Csobban a víz, hív az Ohio
D                  A
Ott a parton átöleltem
"&amp;"
       A7              D
S a késemet nekiszegeztem
           D7               G
Felkiáltott, kérlek, ne ölj meg
Gm        D    A7        D
A halálba ne küldj engemet
D                  A
Éjfél után mentem haza
       A7              D
Jaj, "&amp;"mit tettem, ó, én ostoba
           D7               G
Megöltem őt, akit szerettem
Gm        D    A7        D
Mert nem kellett, ó, a szerelmem")</f>
        <v>D                  A
Megkértem őt, szép kedvesen
       A7              D
Jöjjön velem, sétáljon velem
           D7               G
Vár ránk a part, hív a nagy folyó
Gm        D    A7        D
Csobban a víz, hív az Ohio
D                  A
Megmondtam én, enyém leszel
       A7              D
És többé már senki nem ölel
           D7               G
Vár ránk a part, hív a nagy folyó
Gm        D    A7        D
Csobban a víz, hív az Ohio
D                  A
Ott a parton átöleltem
       A7              D
S a késemet nekiszegeztem
           D7               G
Felkiáltott, kérlek, ne ölj meg
Gm        D    A7        D
A halálba ne küldj engemet
D                  A
Éjfél után mentem haza
       A7              D
Jaj, mit tettem, ó, én ostoba
           D7               G
Megöltem őt, akit szerettem
Gm        D    A7        D
Mert nem kellett, ó, a szerelmem</v>
      </c>
    </row>
    <row r="113">
      <c r="A113" s="22" t="str">
        <f>IFERROR(__xludf.DUMMYFUNCTION("""COMPUTED_VALUE"""),"T24")</f>
        <v>T24</v>
      </c>
      <c r="B113" s="22" t="str">
        <f>IFERROR(__xludf.DUMMYFUNCTION("""COMPUTED_VALUE"""),"Oj, tízen voltunk mi testvérek")</f>
        <v>Oj, tízen voltunk mi testvérek</v>
      </c>
      <c r="C113" s="22"/>
      <c r="D113" s="22" t="str">
        <f>IFERROR(__xludf.DUMMYFUNCTION("""COMPUTED_VALUE"""),"Em
Oj tízen voltunk mi testvérek
Am
ismert minket kucsaft kliens
Am
egyikünknek nyoma veszett
Em
megmaradt a tízből kilenc
Em                       D
Oj smerle húzd a hegedűt tejwje fuvolázz
D                        Em
haddhalják meg mindenütt hallja me"&amp;"g minden ház 
Em
oj oj oj oj oj oj 
D                         Em
hadd halják meg mindenütt hallja meg minden ház.
Oj kilencen voltunk mi testvérek
a batyunkban végszámra gyolcs
egyikünknek nyoma veszett
megmaradt a kilencből nyolc
Oj smerle húzd a hege"&amp;"dűt...
Oj nyolcan voltunk mi testvérek
árultunk mandulát fügét
egyikünknek nyoma veszett 
megmaradt a nyolcból hét
Oj smerle húzd a hegedűt...
Oj heten voltunk mi testvérek
vettünk-adtunk rákot, halat
egyikünknek nyoma veszett
megmaradt a hetünkből hat"&amp;"
Oj smerle húzd a hegedűt...
Oj hatan voltunk mi testvérek
elment minden ahogyan jött
egyikünknek nyoma veszett
megmaradt a hatunkból öt
Oj smerle húzd a hegedűt...
Oj öten voltunk mi testvérek
oj házaló csak az ne légy
egyikünknek nyoma veszett
megma"&amp;"radt az ötünkből négy
Em                       D
Oj smerle húzd a hegedűt tejwje fuvolázz
D                        Em
haddhalják meg mindenütt hallja meg minden ház 
Em
oj oj oj oj oj oj 
D                         Em
hadd halják meg mindenütt hallja meg "&amp;"minden ház.
Oj smerle húzd a hegedűt...
Oj négyen voltunk mi testvérek
ott voltunk minden vásáron
egyikünknek nyomaveszett
megmaradt a négyből három
Oj smerle húzd a hegedűt...
Oj hárman voltuk mi testvérek
volt sátrunkban dob s kereplő
egyikünknek ny"&amp;"omaveszett
megmaradt háromból kettő
Oj smerle húzd a hegedűt...
Oj ketten voltunk mi testvérek
végeladás ne keseregj
egyikünknek nyomaveszett
megmaradt a kettőből egy
Oj smerle húzd a hegedűt...""")</f>
        <v>Em
Oj tízen voltunk mi testvérek
Am
ismert minket kucsaft kliens
Am
egyikünknek nyoma veszett
Em
megmaradt a tízből kilenc
Em                       D
Oj smerle húzd a hegedűt tejwje fuvolázz
D                        Em
haddhalják meg mindenütt hallja meg minden ház 
Em
oj oj oj oj oj oj 
D                         Em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
Oj öten voltunk mi testvérek
oj házaló csak az ne légy
egyikünknek nyoma veszett
megmaradt az ötünkből négy
Em                       D
Oj smerle húzd a hegedűt tejwje fuvolázz
D                        Em
haddhalják meg mindenütt hallja meg minden ház 
Em
oj oj oj oj oj oj 
D                         Em
hadd halják meg mindenütt hallja meg minden ház.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v>
      </c>
    </row>
    <row r="114">
      <c r="A114" s="22" t="str">
        <f>IFERROR(__xludf.DUMMYFUNCTION("""COMPUTED_VALUE"""),"ZS08")</f>
        <v>ZS08</v>
      </c>
      <c r="B114" s="22" t="str">
        <f>IFERROR(__xludf.DUMMYFUNCTION("""COMPUTED_VALUE"""),"Osze Sálom")</f>
        <v>Osze Sálom</v>
      </c>
      <c r="C114" s="22" t="str">
        <f>IFERROR(__xludf.DUMMYFUNCTION("""COMPUTED_VALUE"""),"עושה שלום")</f>
        <v>עושה שלום</v>
      </c>
      <c r="D114" s="22" t="str">
        <f>IFERROR(__xludf.DUMMYFUNCTION("""COMPUTED_VALUE"""),"Am      E       Am
Osze salom bimromáv,
Dm      G       C  Am 
Hu jáásze sálom álénu
Dm G   Am
Veálko Iszráél
   Dm  E7 Am
Veimru ámen.
A7     Dm     G7     Am
Jáásze sálom, jáásze sálom,
Dm     G7    E7        Am
Sáálom alénu veálko Iszráél.")</f>
        <v>Am      E       Am
Osze salom bimromáv,
Dm      G       C  Am 
Hu jáásze sálom álénu
Dm G   Am
Veálko Iszráél
   Dm  E7 Am
Veimru ámen.
A7     Dm     G7     Am
Jáásze sálom, jáásze sálom,
Dm     G7    E7        Am
Sáálom alénu veálko Iszráél.</v>
      </c>
    </row>
    <row r="115">
      <c r="A115" s="22" t="str">
        <f>IFERROR(__xludf.DUMMYFUNCTION("""COMPUTED_VALUE"""),"T54")</f>
        <v>T54</v>
      </c>
      <c r="B115" s="22" t="str">
        <f>IFERROR(__xludf.DUMMYFUNCTION("""COMPUTED_VALUE"""),"Petróleumlámpa ")</f>
        <v>Petróleumlámpa </v>
      </c>
      <c r="C115" s="22"/>
      <c r="D115" s="22" t="str">
        <f>IFERROR(__xludf.DUMMYFUNCTION("""COMPUTED_VALUE"""),"F C F C F C F C F  F
   F
Kényes porcelán, és itt áll a zongorán
         Ab         Bb                                F
Egy fényes régi régi régi régi lámpa.
   F
Talpán zöld betűk: én vagyok a fény, a tűz,
             Ab Bb              F
Hogy láss a"&amp;"z éjszakába'.
                             E
Petróleumlámpa,
                Am              F4 F4 C
Milyen szép a lángja.
F C F C F C F C F  F
   F
Kémlelt éjjeket, sok lepkét megégetett
         Ab         Bb                                F
És tűrt s"&amp;"ok sok sok hazugságot
   F
Száz év rálépett, ismeri az életet
             Ab Bb              F
És érti a nagyvilágot
                             E
Petróleum lámpa,
                Am              F4 F4 C
Milyen szép a lángja
F C F C F C F C F  F
á á á"&amp;"
   F
Kislány, ha itt jársz, az árnyékod kék óriás,
         Ab         Bb                                F
Megnéz és elvarázsol
   F
Bámulsz, hogy mi van, nézel, mint a moziban,
             Ab Bb              F
És két szép szemedben táncol
            "&amp;"                 E
Petróleum lámpa,
                Am              F4 F4 C
Milyen szép a lángja
F C F C F C F C F  F
á á á")</f>
        <v>F C F C F C F C F  F
   F
Kényes porcelán, és itt áll a zongorán
         Ab         Bb                                F
Egy fényes régi régi régi régi lámpa.
   F
Talpán zöld betűk: én vagyok a fény, a tűz,
             Ab Bb              F
Hogy láss az éjszakába'.
                             E
Petróleumlámpa,
                Am              F4 F4 C
Milyen szép a lángja.
F C F C F C F C F  F
   F
Kémlelt éjjeket, sok lepkét megégetett
         Ab         Bb                                F
És tűrt sok sok sok hazugságot
   F
Száz év rálépett, ismeri az életet
             Ab Bb              F
És érti a nagyvilágot
                             E
Petróleum lámpa,
                Am              F4 F4 C
Milyen szép a lángja
F C F C F C F C F  F
á á á
   F
Kislány, ha itt jársz, az árnyékod kék óriás,
         Ab         Bb                                F
Megnéz és elvarázsol
   F
Bámulsz, hogy mi van, nézel, mint a moziban,
             Ab Bb              F
És két szép szemedben táncol
                             E
Petróleum lámpa,
                Am              F4 F4 C
Milyen szép a lángja
F C F C F C F C F  F
á á á</v>
      </c>
    </row>
    <row r="116">
      <c r="A116" s="22" t="str">
        <f>IFERROR(__xludf.DUMMYFUNCTION("""COMPUTED_VALUE"""),"T23")</f>
        <v>T23</v>
      </c>
      <c r="B116" s="22" t="str">
        <f>IFERROR(__xludf.DUMMYFUNCTION("""COMPUTED_VALUE"""),"Rejtelmek")</f>
        <v>Rejtelmek</v>
      </c>
      <c r="C116" s="22"/>
      <c r="D116" s="22" t="str">
        <f>IFERROR(__xludf.DUMMYFUNCTION("""COMPUTED_VALUE"""),"C             C
Rejtelmek, ha zengenek
Dm              G7
Őrt állok, mint mesében.
C           C
Bebújtattál engemet
Dm           G7
Talpig nehéz hűségbe.
    C   Am  C        G
||: Don don don-dana don
C        D7        G
Don-dana dana-dana don don :|"&amp;"|
C              C
Szól a szellő, szól a víz,
Dm            G7
Elpirulsz, ha megérted.
C              C
Szól a szem és szól a szív,
Dm          G7
Folyamodnak teérted.
    C   Am  C        G
||: Don don don-dana don
C        D7        G
Don-dana dana"&amp;"-dana don :||
C          C
Én is írom énekem,
Dm               G7
Ha már szeretlek téged.
C             C
Tedd könnyűvé énnekem
Dm          G7
Ezt a nehéz hűséget.
    C   Am  C        G
||: Don don don-dana don
C        D7        G
Don-dana dana-da"&amp;"na don :||")</f>
        <v>C             C
Rejtelmek, ha zengenek
Dm              G7
Őrt állok, mint mesében.
C           C
Bebújtattál engemet
Dm           G7
Talpig nehéz hűségbe.
    C   Am  C        G
||: Don don don-dana don
C        D7        G
Don-dana dana-dana don don :||
C              C
Szól a szellő, szól a víz,
Dm            G7
Elpirulsz, ha megérted.
C              C
Szól a szem és szól a szív,
Dm          G7
Folyamodnak teérted.
    C   Am  C        G
||: Don don don-dana don
C        D7        G
Don-dana dana-dana don :||
C          C
Én is írom énekem,
Dm               G7
Ha már szeretlek téged.
C             C
Tedd könnyűvé énnekem
Dm          G7
Ezt a nehéz hűséget.
    C   Am  C        G
||: Don don don-dana don
C        D7        G
Don-dana dana-dana don :||</v>
      </c>
    </row>
    <row r="117">
      <c r="A117" s="22" t="str">
        <f>IFERROR(__xludf.DUMMYFUNCTION("""COMPUTED_VALUE"""),"T61")</f>
        <v>T61</v>
      </c>
      <c r="B117" s="22" t="str">
        <f>IFERROR(__xludf.DUMMYFUNCTION("""COMPUTED_VALUE"""),"Sehol se talállak ")</f>
        <v>Sehol se talállak </v>
      </c>
      <c r="C117" s="22"/>
      <c r="D117" s="22" t="str">
        <f>IFERROR(__xludf.DUMMYFUNCTION("""COMPUTED_VALUE"""),"Em
voltam New Yorkban
F#
reptéren Londonban
Am
Berlinben lassú volt a fény
B
imbolygott Amszterdam
Em
és hess jött Marrakech
F#
Párizsból sms
Am
szikrázott Velence
B
mint Varsóban a fűszeres
Em
lány aki eladó
F#
de én nem Bem apó
A"&amp;"m
halló halló halló
B
hallucináció
Em
csak a szerelem
F#
eleven elemem
Am
valahol elveszett
B
veszettül keresem
C                 D     B
sehol se talállak téged életem
Em      G
voltam Keleten
D       C
jártam Nyugaton
Em      G
d"&amp;"éli legelőn
D       C
északi ugaron
Em      G
sorstalan utakon
D       C          D
fejvesztve kutatom őt
B
nem tudom hol lakom
Em F# Am B (2x)
Em
itt lesz a szekrényben
F#
a kávéscsészében
Am
vagy tán a szőnyeg alatt
B
az ajtó mögött"&amp;" nem néztem
Em
egy sötét sarokban
F#
nyilvános wc-ben
Am
a körúton egy kávéházban
B
budai erkélyen
Em
jaj hívok nyomozó
F#
mer én nem Columbo
Am
halló halló halló
B
hallucináció
Em
csak a szerelem
F#
eleven elemem
Am
valahol el"&amp;"veszett
B
veszettül keresem
C                 D     B
sehol se talállak téged életem
Em      G
voltam Keleten
D       C
jártam Nyugaton
Em      G
déli legelőn
D       C
északi ugaron
Em      G
sorstalan utakon
D       C          D
fejve"&amp;"sztve kutatom őt
B
nem tudom hol lakom
Em F# Am B (10x)
Em")</f>
        <v>Em
voltam New Yorkban
F#
reptéren Londonban
Am
Berlinben lassú volt a fény
B
imbolygott Amszterdam
Em
és hess jött Marrakech
F#
Párizsból sms
Am
szikrázott Velence
B
mint Varsóban a fűszeres
Em
lány aki eladó
F#
de én nem Bem apó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(2x)
Em
itt lesz a szekrényben
F#
a kávéscsészében
Am
vagy tán a szőnyeg alatt
B
az ajtó mögött nem néztem
Em
egy sötét sarokban
F#
nyilvános wc-ben
Am
a körúton egy kávéházban
B
budai erkélyen
Em
jaj hívok nyomozó
F#
mer én nem Columbo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(10x)
Em</v>
      </c>
    </row>
    <row r="118">
      <c r="A118" s="22" t="str">
        <f>IFERROR(__xludf.DUMMYFUNCTION("""COMPUTED_VALUE"""),"V02")</f>
        <v>V02</v>
      </c>
      <c r="B118" s="22" t="str">
        <f>IFERROR(__xludf.DUMMYFUNCTION("""COMPUTED_VALUE"""),"Shosholozá")</f>
        <v>Shosholozá</v>
      </c>
      <c r="C118" s="22"/>
      <c r="D118" s="22" t="str">
        <f>IFERROR(__xludf.DUMMYFUNCTION("""COMPUTED_VALUE"""),"G
Shosholozá
  C
Kulezo ntábá
D                       G
Sztimela szikuema South Africa.
G
Ven' ujábáleká
  C
Kulezo ntábá
D
Sztimela szikuema South Africa.")</f>
        <v>G
Shosholozá
  C
Kulezo ntábá
D                       G
Sztimela szikuema South Africa.
G
Ven' ujábáleká
  C
Kulezo ntábá
D
Sztimela szikuema South Africa.</v>
      </c>
    </row>
    <row r="119">
      <c r="A119" s="22" t="str">
        <f>IFERROR(__xludf.DUMMYFUNCTION("""COMPUTED_VALUE"""),"V01")</f>
        <v>V01</v>
      </c>
      <c r="B119" s="22" t="str">
        <f>IFERROR(__xludf.DUMMYFUNCTION("""COMPUTED_VALUE"""),"Sijáhámbá")</f>
        <v>Sijáhámbá</v>
      </c>
      <c r="C119" s="22"/>
      <c r="D119" s="22" t="str">
        <f>IFERROR(__xludf.DUMMYFUNCTION("""COMPUTED_VALUE"""),"G             G
Szijáhámbá ekukuanien kvenkosz
D                         G
Szijáhámbá ekukuanien kvenkosz
G             G
Szijáhámbá ekukuanien kvenkosz
D                         G
Szijáhámbá ekukuanien kvenkosz
C                G
Szijáhámbá, Szijáhámbá o"&amp;"h,
D                         G
Szijáhámbá ekukuanien kvenkosz
C                G
Szijáhámbá, Szijáhámbá oh,
D                         G
Szijáhámbá ekukuanien kvenkosz")</f>
        <v>G             G
Szijáhámbá ekukuanien kvenkosz
D                         G
Szijáhámbá ekukuanien kvenkosz
G             G
Szijáhámbá ekukuanien kvenkosz
D                         G
Szijáhámbá ekukuanien kvenkosz
C                G
Szijáhámbá, Szijáhámbá oh,
D                         G
Szijáhámbá ekukuanien kvenkosz
C                G
Szijáhámbá, Szijáhámbá oh,
D                         G
Szijáhámbá ekukuanien kvenkosz</v>
      </c>
    </row>
    <row r="120">
      <c r="A120" s="22" t="str">
        <f>IFERROR(__xludf.DUMMYFUNCTION("""COMPUTED_VALUE"""),"S06")</f>
        <v>S06</v>
      </c>
      <c r="B120" s="22" t="str">
        <f>IFERROR(__xludf.DUMMYFUNCTION("""COMPUTED_VALUE"""),"Sir hápártizánim")</f>
        <v>Sir hápártizánim</v>
      </c>
      <c r="C120" s="22" t="str">
        <f>IFERROR(__xludf.DUMMYFUNCTION("""COMPUTED_VALUE"""),"שיר הפרטיזנים")</f>
        <v>שיר הפרטיזנים</v>
      </c>
      <c r="D120" s="22" t="str">
        <f>IFERROR(__xludf.DUMMYFUNCTION("""COMPUTED_VALUE"""),"Dm          Gm          A
Ál ná tómmár: ""Hin-né dárki hááḥróná,
       Dm            Gm       Dm
Et or hájom hisztíru sméj háánáná!""
           Gm              Am      Gm        
||: Zé jóm nikszáfnu ló ód jáál vöjávó
     Dm        Gm           Dm
Umic"&amp;"ádénu ód járim: ""Ánáḥnu pó!"" :||
      Dm          Gm          A
Meerec hátámár ád járktéj köfórim
       Dm            Gm      Dm
Ánáḥnu pó bömákovot vöjiszurrím
         Gm              Am      Gm    
||: Ubááser tippát dáménu sám nigrá
     Dm     "&amp;"      Gm      Dm
Hálo jáánuv ód óz ruḥéjnu bigvurá. :||
      Dm          Gm          A
Ámud hásáḥár ál joménu ór jáhél.
       Dm            Gm       Dm
Im hászorer jáḥálóf tmólénu kémo cell.
           Gm      Am        Gm    
||: Áḥ im ḥálilá jáḥér l"&amp;"ávo háór
     Dm           Gm           Dm
Kémo szizmá jöhé hásír midór ledór. :||
      Dm          Gm          A
Ál ná tómmár: ""Hin-né dárki hááḥróná,
       Dm            Gm       Dm
Et or hájom hisztíru sméj háánáná!""
           Gm              Am"&amp;"      Gm        
||: Zé jóm nikszáfnu ló ód jáál vöjávó
     Dm        Gm           Dm
Umicádénu ód járim: ""Ánáḥnu pó!"" :||")</f>
        <v>Dm          Gm          A
Ál ná tómmár: "Hin-né dárki hááḥróná,
       Dm            Gm       Dm
Et or hájom hisztíru sméj háánáná!"
           Gm              Am      Gm        
||: Zé jóm nikszáfnu ló ód jáál vöjávó
     Dm        Gm           Dm
Umicádénu ód járim: "Ánáḥnu pó!" :||
      Dm          Gm          A
Meerec hátámár ád járktéj köfórim
       Dm            Gm      Dm
Ánáḥnu pó bömákovot vöjiszurrím
         Gm              Am      Gm    
||: Ubááser tippát dáménu sám nigrá
     Dm           Gm      Dm
Hálo jáánuv ód óz ruḥéjnu bigvurá. :||
      Dm          Gm          A
Ámud hásáḥár ál joménu ór jáhél.
       Dm            Gm       Dm
Im hászorer jáḥálóf tmólénu kémo cell.
           Gm      Am        Gm    
||: Áḥ im ḥálilá jáḥér lávo háór
     Dm           Gm           Dm
Kémo szizmá jöhé hásír midór ledór. :||
      Dm          Gm          A
Ál ná tómmár: "Hin-né dárki hááḥróná,
       Dm            Gm       Dm
Et or hájom hisztíru sméj háánáná!"
           Gm              Am      Gm        
||: Zé jóm nikszáfnu ló ód jáál vöjávó
     Dm        Gm           Dm
Umicádénu ód járim: "Ánáḥnu pó!" :||</v>
      </c>
    </row>
    <row r="121">
      <c r="A121" s="22" t="str">
        <f>IFERROR(__xludf.DUMMYFUNCTION("""COMPUTED_VALUE"""),"K07")</f>
        <v>K07</v>
      </c>
      <c r="B121" s="22" t="str">
        <f>IFERROR(__xludf.DUMMYFUNCTION("""COMPUTED_VALUE"""),"Somewhere Over the Rainbow")</f>
        <v>Somewhere Over the Rainbow</v>
      </c>
      <c r="C121" s="22"/>
      <c r="D121" s="22" t="str">
        <f>IFERROR(__xludf.DUMMYFUNCTION("""COMPUTED_VALUE"""),"G    D     Em     C
G    D     Em     C
G     Hm    C     G
Oooo, oooo, oooo, oooo...
C     H7    Em    C/E
Oooo, oooo, oooo, oooo...
G         Hm               C        G
Somewhere over the rainbow,  way up high
C       G                        D   "&amp;"           Em  C
and the dreams that you dream of once in a lullaby. Ohhhh.
G         Hm               C         G
Somewhere over the rainbow bluebirds fly
C       G                         D                     Em    C
and the dreams that you dream of,"&amp;" dreams really do come true. Ohhhh.
    G
Someday I'll wish upon a star,
Bm                                 Em   C
wake up where the clouds are far behind me.
      G
Where troubles melts like lemon drops,
hm
high above the chimney tops,
       Em     "&amp;"      C
that's where you'll find me, oh
G         Hm               C           G
Somewhere over the rainbow,  bluebirds fly
C       G                            D                 Em C
and the dreams that you dare to, oh, why, oh why can't I? I-I-I, oh
"&amp;" 
    G
Someday I'll wish upon a star,
Bm                                 Em   C
wake up where the clouds are far behind me-e-e.
      G
Where troubles melts like lemon drops,
Hm
high above the chimney tops
       Em           C
that's where you'll find "&amp;"me, oh
G         Hm               C        G
Somewhere over the rainbow,  way up high
C       G                        D                 Em C
and the dreams that you dare to, why, oh why can't I? I-I-I
G     Hm    C     G
Oooo, oooo, oooo, oooo...
C"&amp;"     H7    Em    C
Oooo, oooo, oooo, oooo...")</f>
        <v>G    D     Em     C
G    D     Em     C
G     Hm    C     G
Oooo, oooo, oooo, oooo...
C     H7    Em    C/E
Oooo, oooo, oooo, oooo...
G         Hm               C        G
Somewhere over the rainbow,  way up high
C       G                        D              Em  C
and the dreams that you dream of once in a lullaby. Ohhhh.
G         Hm               C         G
Somewhere over the rainbow bluebirds fly
C       G                         D                     Em    C
and the dreams that you dream of, dreams really do come true. Ohhhh.
    G
Someday I'll wish upon a star,
Bm                                 Em   C
wake up where the clouds are far behind me.
      G
Where troubles melts like lemon drops,
hm
high above the chimney tops,
       Em           C
that's where you'll find me, oh
G         Hm               C           G
Somewhere over the rainbow,  bluebirds fly
C       G                            D                 Em C
and the dreams that you dare to, oh, why, oh why can't I? I-I-I, oh
    G
Someday I'll wish upon a star,
Bm                                 Em   C
wake up where the clouds are far behind me-e-e.
      G
Where troubles melts like lemon drops,
Hm
high above the chimney tops
       Em           C
that's where you'll find me, oh
G         Hm               C        G
Somewhere over the rainbow,  way up high
C       G                        D                 Em C
and the dreams that you dare to, why, oh why can't I? I-I-I
G     Hm    C     G
Oooo, oooo, oooo, oooo...
C     H7    Em    C
Oooo, oooo, oooo, oooo...</v>
      </c>
    </row>
    <row r="122">
      <c r="A122" s="22" t="str">
        <f>IFERROR(__xludf.DUMMYFUNCTION("""COMPUTED_VALUE"""),"T67")</f>
        <v>T67</v>
      </c>
      <c r="B122" s="22" t="str">
        <f>IFERROR(__xludf.DUMMYFUNCTION("""COMPUTED_VALUE"""),"Szeretni valakit valamiért ")</f>
        <v>Szeretni valakit valamiért </v>
      </c>
      <c r="C122" s="22"/>
      <c r="D122" s="22" t="str">
        <f>IFERROR(__xludf.DUMMYFUNCTION("""COMPUTED_VALUE"""),"G  D  Em  C  G  D  G  C
G                    D                Em
Hosszú az út, míg a kezem a kezedhez ér.
C                 G     D
Szeretni valakit valamiért.
G                  D                  Em
Ne tudja senki, ne értse senki, hogy miért.
C       "&amp;"          G     D
Szeretni valakit valamiért.
Ezer életen és ezer bajon át,
Szeretni valakit valamiért.
Akkor is, hogyha nem lehet, hogyha fáj,
Szeretni valakit valamiért.
        G             C
Fenn az ég s lent a föld,
      Am            D
Álmodun"&amp;"k s felébredünk.
       G          C
Minden út körbe fut,
       Am              D             G
Béke van, felejts el minden háborút!
G  Em  C  D  (x2)
Esik a hó és szemembe fúj a szél.
Szeretni valakit valamiért.
Ég a gyertya ég, el ne aludjék.
Szere"&amp;"tni valakit valamiért.
Ezer életen és ezer bajon át...
Fenn az ég s lent a föld...
Fenn az ég s lent a föld...
G  Em  C  D  (x2)
")</f>
        <v>G  D  Em  C  G  D  G  C
G                    D                Em
Hosszú az út, míg a kezem a kezedhez ér.
C                 G     D
Szeretni valakit valamiért.
G                  D                  Em
Ne tudja senki, ne értse senki, hogy miért.
C                 G     D
Szeretni valakit valamiért.
Ezer életen és ezer bajon át,
Szeretni valakit valamiért.
Akkor is, hogyha nem lehet, hogyha fáj,
Szeretni valakit valamiért.
        G             C
Fenn az ég s lent a föld,
      Am            D
Álmodunk s felébredünk.
       G          C
Minden út körbe fut,
       Am              D             G
Béke van, felejts el minden háborút!
G  Em  C  D  (x2)
Esik a hó és szemembe fúj a szél.
Szeretni valakit valamiért.
Ég a gyertya ég, el ne aludjék.
Szeretni valakit valamiért.
Ezer életen és ezer bajon át...
Fenn az ég s lent a föld...
Fenn az ég s lent a föld...
G  Em  C  D  (x2)
</v>
      </c>
    </row>
    <row r="123">
      <c r="A123" s="22" t="str">
        <f>IFERROR(__xludf.DUMMYFUNCTION("""COMPUTED_VALUE"""),"ZS04")</f>
        <v>ZS04</v>
      </c>
      <c r="B123" s="22" t="str">
        <f>IFERROR(__xludf.DUMMYFUNCTION("""COMPUTED_VALUE"""),"Szevivon, szov szov szov")</f>
        <v>Szevivon, szov szov szov</v>
      </c>
      <c r="C123" s="22" t="str">
        <f>IFERROR(__xludf.DUMMYFUNCTION("""COMPUTED_VALUE"""),"סביבון סוב סוב סוב")</f>
        <v>סביבון סוב סוב סוב</v>
      </c>
      <c r="D123" s="22" t="str">
        <f>IFERROR(__xludf.DUMMYFUNCTION("""COMPUTED_VALUE"""),"Dm    A   Dm          A
Szevivon, szov szov szov,
Dm  Gm Dm     A
ḥánuká hu ḥág tov,
Dm   A Dm     Gm
ḥánuká hu ḥág tov,
A         Dm
szevivon, szov szov szov!
Gm            Dm
Szov ná, szov ko váḥo,
A            Dm
nesz gádol hájá po,
Gm           Dm
n"&amp;"esz gádol hájá po,
A             Dm
szov ná, szov ko váḥo!")</f>
        <v>Dm    A   Dm          A
Szevivon, szov szov szov,
Dm  Gm Dm     A
ḥánuká hu ḥág tov,
Dm   A Dm     Gm
ḥánuká hu ḥág tov,
A         Dm
szevivon, szov szov szov!
Gm            Dm
Szov ná, szov ko váḥo,
A            Dm
nesz gádol hájá po,
Gm           Dm
nesz gádol hájá po,
A             Dm
szov ná, szov ko váḥo!</v>
      </c>
    </row>
    <row r="124">
      <c r="A124" s="22" t="str">
        <f>IFERROR(__xludf.DUMMYFUNCTION("""COMPUTED_VALUE"""),"T09")</f>
        <v>T09</v>
      </c>
      <c r="B124" s="22" t="str">
        <f>IFERROR(__xludf.DUMMYFUNCTION("""COMPUTED_VALUE"""),"Szilvafácska")</f>
        <v>Szilvafácska</v>
      </c>
      <c r="C124" s="22"/>
      <c r="D124" s="22" t="str">
        <f>IFERROR(__xludf.DUMMYFUNCTION("""COMPUTED_VALUE"""),"Am
A kertben két olajfa, 
A7                     Dm
idén télen elfagytak a nagy fagyba.
                     Am
Fogjuk babám, húzzuk ki, 
H7                        E
és a tüzük mellett fogunk mulatni.
Am
Hideg volt, de meleg lesz. 
A7                     "&amp;"    Dm
Minden kezdet nehéz, babám te kezdesz.
               Am
Csókolj meg és pálinkát, 
H7                       E
a poharamba azon nyomban ne sajnáld
Am
Táncol az utca ingújba, 
A7                         Dm
tavasz jött a tél helyébe, de furcsa
      "&amp;"         Am
Csak a pálinka nem elég, 
H7                      Dm
de egy vesszőt a hamuba ültetnék, hogy
Am                       Dm    
Drága kicsi szilvafácska nőj nekem,
Am          E               Am         
Had legyen, a Bandi bá’-nak pálinkája
Am  "&amp;"                      Dm
Drága kicsi szilvafácska, nőj nekem,
Am          E               Am
Had legyen, a Bandi bá’-nak pálinkája
Am                   Am
Szilvafa nőj nagyra! Szilvafa nőj nagyra
Am
Azt a keservit")</f>
        <v>Am
A kertben két olajfa, 
A7                     Dm
idén télen elfagytak a nagy fagyba.
                     Am
Fogjuk babám, húzzuk ki, 
H7                        E
és a tüzük mellett fogunk mulatni.
Am
Hideg volt, de meleg lesz. 
A7                         Dm
Minden kezdet nehéz, babám te kezdesz.
               Am
Csókolj meg és pálinkát, 
H7                       E
a poharamba azon nyomban ne sajnáld
Am
Táncol az utca ingújba, 
A7                         Dm
tavasz jött a tél helyébe, de furcsa
               Am
Csak a pálinka nem elég, 
H7                      Dm
de egy vesszőt a hamuba ültetnék, hogy
Am                       Dm    
Drága kicsi szilvafácska nőj nekem,
Am          E               Am         
Had legyen, a Bandi bá’-nak pálinkája
Am                        Dm
Drága kicsi szilvafácska, nőj nekem,
Am          E               Am
Had legyen, a Bandi bá’-nak pálinkája
Am                   Am
Szilvafa nőj nagyra! Szilvafa nőj nagyra
Am
Azt a keservit</v>
      </c>
    </row>
    <row r="125">
      <c r="A125" s="22" t="str">
        <f>IFERROR(__xludf.DUMMYFUNCTION("""COMPUTED_VALUE"""),"ZS20")</f>
        <v>ZS20</v>
      </c>
      <c r="B125" s="22" t="str">
        <f>IFERROR(__xludf.DUMMYFUNCTION("""COMPUTED_VALUE"""),"Szimen tov")</f>
        <v>Szimen tov</v>
      </c>
      <c r="C125" s="22" t="str">
        <f>IFERROR(__xludf.DUMMYFUNCTION("""COMPUTED_VALUE"""),"סימן טוב")</f>
        <v>סימן טוב</v>
      </c>
      <c r="D125" s="22" t="str">
        <f>IFERROR(__xludf.DUMMYFUNCTION("""COMPUTED_VALUE"""),"D
Szimen tov umázel tov, umázel tov uszimen tov,
F
szimen tov umázel tov, umázel tov uszimen tov,
G                                             D    C  G
szimen tov umázel tov, umázel tov uszimen tov jehe lánu.
F            B     F B  F         D
Jehe lá"&amp;"nu, jehe lánu ulekol Jiszráel,
F            B     F B  F         F
jehe lánu, jehe lánu ulekol Jiszráel!")</f>
        <v>D
Szimen tov umázel tov, umázel tov uszimen tov,
F
szimen tov umázel tov, umázel tov uszimen tov,
G                                             D    C  G
szimen tov umázel tov, umázel tov uszimen tov jehe lánu.
F            B     F B  F         D
Jehe lánu, jehe lánu ulekol Jiszráel,
F            B     F B  F         F
jehe lánu, jehe lánu ulekol Jiszráel!</v>
      </c>
    </row>
    <row r="126">
      <c r="A126" s="22" t="str">
        <f>IFERROR(__xludf.DUMMYFUNCTION("""COMPUTED_VALUE"""),"T46")</f>
        <v>T46</v>
      </c>
      <c r="B126" s="22" t="str">
        <f>IFERROR(__xludf.DUMMYFUNCTION("""COMPUTED_VALUE"""),"Szociálisan érzékeny dal")</f>
        <v>Szociálisan érzékeny dal</v>
      </c>
      <c r="C126" s="22" t="str">
        <f>IFERROR(__xludf.DUMMYFUNCTION("""COMPUTED_VALUE"""),"(1/2)")</f>
        <v>(1/2)</v>
      </c>
      <c r="D126" s="22" t="str">
        <f>IFERROR(__xludf.DUMMYFUNCTION("""COMPUTED_VALUE"""),"     Am                                 D
א: Te a kölyköket és a kutyákat tudod felnevelni
   Am                            D
ב: Te a háztartási gépeket tudod megszerelni
   E                          F
ג: Mind a ketten megtanultunk autót vezetni
   C    "&amp;"               Bb           G
ג: Csak azt nem tudni, mikor fogunk egymásba szeretni
   Am                                  D
א: Te a szomszédokkal jóba' vagy, én a kocsmárosokkal
   Am                           D
ב: Minden pincért lenyűgözünk a borraval"&amp;"óval
   E                                F
ג: Megtanultuk, hogy mikor szabad a másikon nevetni
   C                   Bb           G
ג: Csak azt nem tudni, mikor fogunk egymásba szeretni
   Am                 B
א: Te vagy otthon, ha hív a doktor
   E
ב:"&amp;" Te veszed a húst a boltból,
   Am                  B7
א: Ha te főzöl ebédet, hát én
   E
ג: Főzök utána kávét.
  F
ג: A lottón sok pénzt fogunk nyerni
   E            Em
ג: Kertes házat fogunk venni
        Dm                          E
ג: Csak azt nem t"&amp;"udni, mikor fogunk egymásba szeretni.")</f>
        <v>     Am                                 D
א: Te a kölyköket és a kutyákat tudod felnevelni
   Am                            D
ב: Te a háztartási gépeket tudod megszerelni
   E                          F
ג: Mind a ketten megtanultunk autót vezetni
   C                   Bb           G
ג: Csak azt nem tudni, mikor fogunk egymásba szeretni
   Am                                  D
א: Te a szomszédokkal jóba' vagy, én a kocsmárosokkal
   Am                           D
ב: Minden pincért lenyűgözünk a borravalóval
   E                                F
ג: Megtanultuk, hogy mikor szabad a másikon nevetni
   C                   Bb           G
ג: Csak azt nem tudni, mikor fogunk egymásba szeretni
   Am                 B
א: Te vagy otthon, ha hív a doktor
   E
ב: Te veszed a húst a boltból,
   Am                  B7
א: Ha te főzöl ebédet, hát én
   E
ג: Főzök utána kávét.
  F
ג: A lottón sok pénzt fogunk nyerni
   E            Em
ג: Kertes házat fogunk venni
        Dm                          E
ג: Csak azt nem tudni, mikor fogunk egymásba szeretni.</v>
      </c>
    </row>
    <row r="127">
      <c r="A127" s="22" t="str">
        <f>IFERROR(__xludf.DUMMYFUNCTION("""COMPUTED_VALUE"""),"T46")</f>
        <v>T46</v>
      </c>
      <c r="B127" s="22" t="str">
        <f>IFERROR(__xludf.DUMMYFUNCTION("""COMPUTED_VALUE"""),"Szociálisan érzékeny dal")</f>
        <v>Szociálisan érzékeny dal</v>
      </c>
      <c r="C127" s="22" t="str">
        <f>IFERROR(__xludf.DUMMYFUNCTION("""COMPUTED_VALUE"""),"(2/2)")</f>
        <v>(2/2)</v>
      </c>
      <c r="D127" s="22" t="str">
        <f>IFERROR(__xludf.DUMMYFUNCTION("""COMPUTED_VALUE"""),"Am                    D
ג: Lemegyünk az óvodába, gyerekünk lesz nemsokára
   Am
א: Én viszem a hátizsákot,
   D
ב: én viszem a kis pupákot
   E
א: Én szedem a gesztenyéket,
   F
ב: én mesélem a meséket
   C          Bb
א: Te fekszel le korábban,
         "&amp;" G
ב: (majd) dolgozol a kisszobában
   Am                 B
א: Te vagy otthon, ha hív a doktor
   E
ב: Te veszed a húst a boltból,
   Am
א: Ha te főzöl ebédet, hát én
   E
ג: Főzök utána kávét.
   F
ג: Többet fogunk keresni,
   Em
ג: Többet fogunk nevet"&amp;"ni,
   Dm                               E
ג: Csak azt nem tudni, mikor fogunk egymásba szeretni
Am D Am D E
E F C Bb G
   Am          B 
ג: Te keresed, én kutatom,
   E
ג: ha te nézed én mutatom
   Am           B
ג: Ha kinyitod, kitárom
   E
ג: Gondol"&amp;"atod kitalálom
   F
ג: Így fogjuk majd felnevelni,
   Em
ג: úgy fogjuk majd megszerelni,
   Dm                               E
ג: Csak azt nem tudni, mikor fogunk egymásba szeretni
   Am 
ג: Jaj.
")</f>
        <v>Am                    D
ג: Lemegyünk az óvodába, gyerekünk lesz nemsokára
   Am
א: Én viszem a hátizsákot,
   D
ב: én viszem a kis pupákot
   E
א: Én szedem a gesztenyéket,
   F
ב: én mesélem a meséket
   C          Bb
א: Te fekszel le korábban,
          G
ב: (majd) dolgozol a kisszobában
   Am                 B
א: Te vagy otthon, ha hív a doktor
   E
ב: Te veszed a húst a boltból,
   Am
א: Ha te főzöl ebédet, hát én
   E
ג: Főzök utána kávét.
   F
ג: Többet fogunk keresni,
   Em
ג: Többet fogunk nevetni,
   Dm                               E
ג: Csak azt nem tudni, mikor fogunk egymásba szeretni
Am D Am D E
E F C Bb G
   Am          B 
ג: Te keresed, én kutatom,
   E
ג: ha te nézed én mutatom
   Am           B
ג: Ha kinyitod, kitárom
   E
ג: Gondolatod kitalálom
   F
ג: Így fogjuk majd felnevelni,
   Em
ג: úgy fogjuk majd megszerelni,
   Dm                               E
ג: Csak azt nem tudni, mikor fogunk egymásba szeretni
   Am 
ג: Jaj.
</v>
      </c>
    </row>
    <row r="128">
      <c r="A128" s="22" t="str">
        <f>IFERROR(__xludf.DUMMYFUNCTION("""COMPUTED_VALUE"""),"T38")</f>
        <v>T38</v>
      </c>
      <c r="B128" s="22" t="str">
        <f>IFERROR(__xludf.DUMMYFUNCTION("""COMPUTED_VALUE"""),"Szájber gyerek ")</f>
        <v>Szájber gyerek </v>
      </c>
      <c r="C128" s="22"/>
      <c r="D128" s="22" t="str">
        <f>IFERROR(__xludf.DUMMYFUNCTION("""COMPUTED_VALUE"""),"Cm               G
Van egy kék tó a fák alatt,
G                       Cm
Ha beleteszem, lehűti a lábamat.
     Cm -           A#     G# -   Fm
(De) Szájbergyerek, kérjél bocsánatot,
G7                     G
Mert nem mutatom meg a kacsámat ott.
Cm    "&amp;"           G
Van egy kék tó a fák alatt,
G                       Cm
Ha beleteszem, lehűti a lábamat.
     Cm -           A#     G# -   Fm
(De) Szájbergyerek, kérjél bocsánatot,
G7                     G
Mert nem mutatom meg a kacsámat ott
Cm          "&amp;"   G
Megbántottál, szájbergyerek
G                   Cm
Azt mondtad, az élet gyorsan lepereg,
Cm         A#        G# Fm
Ezért soha nem nézel hátra,
 G7                          G
És nem is olyan magas hegy a Mátra.
Cm             G
Tudod, először hi"&amp;"ttem neked,
G             Cm
Hogy az élet gyorsan pereg.
Cm           A#        G# Fm
Megpróbáltam nem nézni hátra.
  G7                   G
A Mátránál magasabb a Tátra.
Cm               G
Van egy kék tó a fák alatt,
 G                  Cm
A partjára"&amp;" tettem a lábamat,
Cm            A#         G#       Fm
Egyik reggel megláttam a kacsámat ott,
G7               G
Azóta szeretem a vasárnapot.
Cm               G
Van egy kék tó a fák alatt,
G                       Cm
Ha beleteszem, lehűti a lábamat.
"&amp;"     Cm -           A#     G# -   Fm
(De) Szájbergyerek, kérjél bocsánatot,
G7                     G
Mert nem mutatom meg a kacsámat ott.
Cm G G Cm Cm - A# G# - Fm G7 G
Cm             G
Mostmár nézek előre és hátra,
G                    Cm
Mostm"&amp;"ár magas hegy a Mátra,
Cm         A#   G#        Fm
Kicsi vagy még, szájbergyerek,
   G7         G
De majd te is rájössz, hogy
Cm               G
Van egy kék tó a fák alatt,
G                       Cm
Ha beleteszem, lehűti a lábamat.
     Cm -       "&amp;"    A#     G# -   Fm
(De) Szájbergyerek, kérjél bocsánatot,
G7                     G
Mert nem mutatom meg a kacsámat ott.
Cm               G
Van egy kék tó a fák alatt,
G                       Cm
Ha beleteszem, lehűti a lábamat.
     Cm -           A"&amp;"#     G# -   Fm
(De) Szájbergyerek, kérjél bocsánatot,
G7
Mert nem mutatom meg a
 G
Nem mutatom meg a
G              G
kacsámat ott, kacsámat ott
Cm - G - Cm")</f>
        <v>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G
Mert nem mutatom meg a kacsámat ott
Cm             G
Megbántottál, szájbergyerek
G                   Cm
Azt mondtad, az élet gyorsan lepereg,
Cm         A#        G# Fm
Ezért soha nem nézel hátra,
 G7                          G
És nem is olyan magas hegy a Mátra.
Cm             G
Tudod, először hittem neked,
G             Cm
Hogy az élet gyorsan pereg.
Cm           A#        G# Fm
Megpróbáltam nem nézni hátra.
  G7                   G
A Mátránál magasabb a Tátra.
Cm               G
Van egy kék tó a fák alatt,
 G                  Cm
A partjára tettem a lábamat,
Cm            A#         G#       Fm
Egyik reggel megláttam a kacsámat ott,
G7               G
Azóta szeretem a vasárnapot.
Cm               G
Van egy kék tó a fák alatt,
G                       Cm
Ha beleteszem, lehűti a lábamat.
     Cm -           A#     G# -   Fm
(De) Szájbergyerek, kérjél bocsánatot,
G7                     G
Mert nem mutatom meg a kacsámat ott.
Cm G G Cm Cm - A# G# - Fm G7 G
Cm             G
Mostmár nézek előre és hátra,
G                    Cm
Mostmár magas hegy a Mátra,
Cm         A#   G#        Fm
Kicsi vagy még, szájbergyerek,
   G7         G
De majd te is rájössz, hogy
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Mert nem mutatom meg a
 G
Nem mutatom meg a
G              G
kacsámat ott, kacsámat ott
Cm - G - Cm</v>
      </c>
    </row>
    <row r="129">
      <c r="A129" s="22" t="str">
        <f>IFERROR(__xludf.DUMMYFUNCTION("""COMPUTED_VALUE"""),"T66")</f>
        <v>T66</v>
      </c>
      <c r="B129" s="22" t="str">
        <f>IFERROR(__xludf.DUMMYFUNCTION("""COMPUTED_VALUE"""),"Szállj el kismadár")</f>
        <v>Szállj el kismadár</v>
      </c>
      <c r="C129" s="22"/>
      <c r="D129" s="22" t="str">
        <f>IFERROR(__xludf.DUMMYFUNCTION("""COMPUTED_VALUE"""),"C
Szállj el kismadár
G
Nézd meg, hogy merre jár
Am                          F
Mondd el, hogy merre járhat ő
C
Mondd el, hogy szeretem
G
Mondd el, hogy kell nekem
Am                           F
Mondd el, hogy semmi más nem kell
       C
Csak a hold az "&amp;"égen
                E
Csak a nap ragyogjon
              Am
Simogasson a szél
    F          G       C
Simogasson ha arcomhoz ér
                  E
Csak a hold ragyogjon
              Am
Csak a nap az égen
       F     G
Nekem semmi más nem kell.
C
Ke"&amp;"ll, hogy rátalálj
G
Szállj el kismadár
Am                          F
Nézd meg, hogy merre járhat ő
C
Vidd el a levelem
G
Mondd el, hogy kell nekem
Am                           F
Mondd el, hogy semmi más nem kell
               C
Csak a hold az égen
  "&amp;"             E
Csak a nap ragyogjon
             Am
Simogasson a szél
    F          G       C
Simogasson ha arcomhoz ér
                  E
Csak a hold ragyogjon
              Am
Csak a nap az égen
       F    G
Nekem semmi más nem
C                   "&amp;"       G
Soha ne gyere, ha most nem jössz
Am                                F
Soha ne szeress, ha most nem vagy itt
C                          G
Soha ne gyere, ha most nem jössz
Am                                F
Soha ne szeress, ha most nem vagy itt   
"&amp;"
               C
Csak a hold az égen
               E
Csak a nap ragyogjon
             Am
Simogasson a szél
    F          G       C
Simogasson ha arcomhoz ér
                  E
Csak a hold ragyogjon
              Am
Csak a nap az égen
       F    G
Ne"&amp;"kem semmi más nem kell
")</f>
        <v>C
Szállj el kismadár
G
Nézd meg, hogy merre jár
Am                          F
Mondd el, hogy merre járhat ő
C
Mondd el, hogy szeretem
G
Mondd el, hogy kell nekem
Am                           F
Mondd el, hogy semmi más nem kell
       C
Csak a hold az égen
                E
Csak a nap ragyogjon
              Am
Simogasson a szél
    F          G       C
Simogasson ha arcomhoz ér
                  E
Csak a hold ragyogjon
              Am
Csak a nap az égen
       F     G
Nekem semmi más nem kell.
C
Kell, hogy rátalálj
G
Szállj el kismadár
Am                          F
Nézd meg, hogy merre járhat ő
C
Vidd el a levelem
G
Mondd el, hogy kell nekem
Am                           F
Mondd el, hogy semmi más nem kell
               C
Csak a hold az égen
               E
Csak a nap ragyogjon
             Am
Simogasson a szél
    F          G       C
Simogasson ha arcomhoz ér
                  E
Csak a hold ragyogjon
              Am
Csak a nap az égen
       F    G
Nekem semmi más nem
C                          G
Soha ne gyere, ha most nem jössz
Am                                F
Soha ne szeress, ha most nem vagy itt
C                          G
Soha ne gyere, ha most nem jössz
Am                                F
Soha ne szeress, ha most nem vagy itt   
               C
Csak a hold az égen
               E
Csak a nap ragyogjon
             Am
Simogasson a szél
    F          G       C
Simogasson ha arcomhoz ér
                  E
Csak a hold ragyogjon
              Am
Csak a nap az égen
       F    G
Nekem semmi más nem kell
</v>
      </c>
    </row>
    <row r="130">
      <c r="A130" s="22" t="str">
        <f>IFERROR(__xludf.DUMMYFUNCTION("""COMPUTED_VALUE"""),"T57")</f>
        <v>T57</v>
      </c>
      <c r="B130" s="22" t="str">
        <f>IFERROR(__xludf.DUMMYFUNCTION("""COMPUTED_VALUE"""),"Szállj fel magasra ")</f>
        <v>Szállj fel magasra </v>
      </c>
      <c r="C130" s="22"/>
      <c r="D130" s="22" t="str">
        <f>IFERROR(__xludf.DUMMYFUNCTION("""COMPUTED_VALUE"""),"  C       F      E             Am
Szállj, szállj, szállj fel magasra!
       F           G          C    F-G
Dalom hódítsd meg most a kék eget!
 C     F    E            Am
Jöjj, jöjj, kérlek, ne menj el,
        F         G         C   \
Gyere, hallgasd c"&amp;"sak az éneket!
Vártam, hogy végre szóljak,
Azt  hogy elmondjam, mit is gondolok.
Hallgasd, hallgasd meg, kérlek,
Azt, mi számomra a legszentebb dolog.
F                    G
Kérlek, higgy, hogy neked higgyek,
E                    Am
Kérlek, bízz, hogy"&amp;" bízhassak én!
F                    G
Kérlek, szólj, hogy hozzád szóljak,
E                 Am          F   \
Kérlek, élj, hogy élhessek én!
Szállj, szállj...
[Szóló]
Kérlek, higgy...
Szállj, szállj...
Szállj, szállj...
")</f>
        <v>  C       F      E             Am
Szállj, szállj, szállj fel magasra!
       F           G          C    F-G
Dalom hódítsd meg most a kék eget!
 C     F    E            Am
Jöjj, jöjj, kérlek, ne menj el,
        F         G         C   \
Gyere, hallgasd csak az éneket!
Vártam, hogy végre szóljak,
Azt  hogy elmondjam, mit is gondolok.
Hallgasd, hallgasd meg, kérlek,
Azt, mi számomra a legszentebb dolog.
F                    G
Kérlek, higgy, hogy neked higgyek,
E                    Am
Kérlek, bízz, hogy bízhassak én!
F                    G
Kérlek, szólj, hogy hozzád szóljak,
E                 Am          F   \
Kérlek, élj, hogy élhessek én!
Szállj, szállj...
[Szóló]
Kérlek, higgy...
Szállj, szállj...
Szállj, szállj...
</v>
      </c>
    </row>
    <row r="131">
      <c r="A131" s="22" t="str">
        <f>IFERROR(__xludf.DUMMYFUNCTION("""COMPUTED_VALUE"""),"T55")</f>
        <v>T55</v>
      </c>
      <c r="B131" s="22" t="str">
        <f>IFERROR(__xludf.DUMMYFUNCTION("""COMPUTED_VALUE"""),"Szása")</f>
        <v>Szása</v>
      </c>
      <c r="C131" s="22"/>
      <c r="D131" s="22" t="str">
        <f>IFERROR(__xludf.DUMMYFUNCTION("""COMPUTED_VALUE"""),"Am         E     Am                E
Nem volt a Szása egy moszkvai nagy dáma,
Am         E              Am  C        Am
Nem volt a Szása csak egy kis cigánykisleány,
Dm                  Am
Nagy Oroszországban a vad Ural aljában
E            E7      "&amp;"  Am  E         Am
Vitte kopott trojkáján egy cigánykaraván.
Am      E          Am           E
Szergej dalára víg táncot jár a Szása,
Am      E              Am  E     Am
Szergej virága díszlik dús barna haján,
Dm                Am
Csodás nyári éj"&amp;"en az erdő sűrűjében
E            E7               Am     E    Am
Csókot kér a legény, s csókra csókot ád a lány.
Am         E     Am                E
Egyszer csak vége lett a dalnak és a táncnak,
Am         E      Am  C        Am
Elvitte őt erőve"&amp;"l egy kozák legény,
Dm                  Am
Hites feleségnek és törvényes cselédnek,
E            E7    Am E     Am
Álmaiban él csupán az erdei legény.
Am         E     Am                E
Sápadt a Szása és búsan jár a házban,
Am         E      Am"&amp;"  C        Am
Unott minden éjszakája, unott nappala,
Dm                  Am
De, ha Szergej eljő, hogy „Szása, hív az erdő!”,
E            E7    Am E     Am
Újra ő a legvidámabb, a legboldogabb.
")</f>
        <v>Am         E     Am                E
Nem volt a Szása egy moszkvai nagy dáma,
Am         E              Am  C        Am
Nem volt a Szása csak egy kis cigánykisleány,
Dm                  Am
Nagy Oroszországban a vad Ural aljában
E            E7        Am  E         Am
Vitte kopott trojkáján egy cigánykaraván.
Am      E          Am           E
Szergej dalára víg táncot jár a Szása,
Am      E              Am  E     Am
Szergej virága díszlik dús barna haján,
Dm                Am
Csodás nyári éjen az erdő sűrűjében
E            E7               Am     E    Am
Csókot kér a legény, s csókra csókot ád a lány.
Am         E     Am                E
Egyszer csak vége lett a dalnak és a táncnak,
Am         E      Am  C        Am
Elvitte őt erővel egy kozák legény,
Dm                  Am
Hites feleségnek és törvényes cselédnek,
E            E7    Am E     Am
Álmaiban él csupán az erdei legény.
Am         E     Am                E
Sápadt a Szása és búsan jár a házban,
Am         E      Am  C        Am
Unott minden éjszakája, unott nappala,
Dm                  Am
De, ha Szergej eljő, hogy „Szása, hív az erdő!”,
E            E7    Am E     Am
Újra ő a legvidámabb, a legboldogabb.
</v>
      </c>
    </row>
    <row r="132">
      <c r="A132" s="22" t="str">
        <f>IFERROR(__xludf.DUMMYFUNCTION("""COMPUTED_VALUE"""),"ZS21")</f>
        <v>ZS21</v>
      </c>
      <c r="B132" s="22" t="str">
        <f>IFERROR(__xludf.DUMMYFUNCTION("""COMPUTED_VALUE"""),"Szól a kakas már")</f>
        <v>Szól a kakas már</v>
      </c>
      <c r="C132" s="22"/>
      <c r="D132" s="22" t="str">
        <f>IFERROR(__xludf.DUMMYFUNCTION("""COMPUTED_VALUE"""),"Dm     A7    Dm
Szól a kakas már
Dm      A7     Dm
majd megvirrad már
Dm      C    B      Gm
zöld erdőben sík mezőben
A7    Gm7    A7
sétál egy madár
Dm   A7   Dm
Micsoda madár,
Dm   A7   Dm
micsoda madár?
Dm    C     B      Gm
kék a lába, zöld a szárny"&amp;"a,
A7    Gm7 A7
engem oda vár
Dm    A7    Dm
Várj, madár várj,
Dm      A7     Dm
te csak mindig várj,
Dm    C     B     Gm
ha az isten nekem rendelt,
A7   Gm7    A7
tied leszek már
Dm    A7      Dm
Mikor lesz az már,
Dm    A7      Dm
mikor lesz az már"&amp;"?
Dm        C       B       Gm
jiboné hamik dosi cion tömálé,
A7    Gm7     A7
akkor lesz az már
Dm       A7       Dm
De miért nincs az már,
Dm       A7       Dm
de miért nincs az már?
Dm         C      B       Gm
Mipné hátoténu golinu méárcénu
A7    Gm"&amp;"7      A7
Azért nincs az már")</f>
        <v>Dm     A7    Dm
Szól a kakas már
Dm      A7     Dm
majd megvirrad már
Dm      C    B      Gm
zöld erdőben sík mezőben
A7    Gm7    A7
sétál egy madár
Dm   A7   Dm
Micsoda madár,
Dm   A7   Dm
micsoda madár?
Dm    C     B      Gm
kék a lába, zöld a szárnya,
A7    Gm7 A7
engem oda vár
Dm    A7    Dm
Várj, madár várj,
Dm      A7     Dm
te csak mindig várj,
Dm    C     B     Gm
ha az isten nekem rendelt,
A7   Gm7    A7
tied leszek már
Dm    A7      Dm
Mikor lesz az már,
Dm    A7      Dm
mikor lesz az már?
Dm        C       B       Gm
jiboné hamik dosi cion tömálé,
A7    Gm7     A7
akkor lesz az már
Dm       A7       Dm
De miért nincs az már,
Dm       A7       Dm
de miért nincs az már?
Dm         C      B       Gm
Mipné hátoténu golinu méárcénu
A7    Gm7      A7
Azért nincs az már</v>
      </c>
    </row>
    <row r="133">
      <c r="A133" s="22" t="str">
        <f>IFERROR(__xludf.DUMMYFUNCTION("""COMPUTED_VALUE"""),"ZS10")</f>
        <v>ZS10</v>
      </c>
      <c r="B133" s="22" t="str">
        <f>IFERROR(__xludf.DUMMYFUNCTION("""COMPUTED_VALUE"""),"Sábát Sálom")</f>
        <v>Sábát Sálom</v>
      </c>
      <c r="C133" s="22" t="str">
        <f>IFERROR(__xludf.DUMMYFUNCTION("""COMPUTED_VALUE"""),"שבת שלום")</f>
        <v>שבת שלום</v>
      </c>
      <c r="D133" s="22" t="str">
        <f>IFERROR(__xludf.DUMMYFUNCTION("""COMPUTED_VALUE"""),"Am      Dm
Bim—bom—bim, bim, bim, bom
Am          E       Am
Bim bim bim bim bim bom
Am      Dm
Bim—bom—bim, bim, bim, bom
Am          E       Am
Bim bim bim bim bim bom
Am       Dm
Shabbat Shalom
Am       Dm
Shabbat Shalom
Am      Dm
S"&amp;"habbat Shabbat Shabbat,
Dm   Am  E    Am
Shab-bat sha -lom
Am       Dm
Shabbat Shalom
Am       Dm
Shabbat Shalom
Am      Dm
Shabbat Shabbat Shabbat,
Dm   Am  E    Am
Shab-bat sha -lom
Am      F
Shabbat Shabbat,
G7           C       E7"&amp;"
Shabbat Shab-bat sha-lom 
Am      F
Shabbat Shabbat,
G7           C       E7
Shabbat Shab-bat sha-lom 
Am       Dm
Shabbat Shalom
Am       Dm
Shabbat Shalom
Am      Dm
Shabbat Shabbat Shabbat,
Dm   Am  E    Am
Shab-bat sha -lom")</f>
        <v>Am      Dm
Bim—bom—bim, bim, bim, bom
Am          E       Am
Bim bim bim bim bim bom
Am      Dm
Bim—bom—bim, bim, bim, bom
Am          E       Am
Bim bim bim bim bim bom
Am       Dm
Shabbat Shalom
Am       Dm
Shabbat Shalom
Am      Dm
Shabbat Shabbat Shabbat,
Dm   Am  E    Am
Shab-bat sha -lom
Am       Dm
Shabbat Shalom
Am       Dm
Shabbat Shalom
Am      Dm
Shabbat Shabbat Shabbat,
Dm   Am  E    Am
Shab-bat sha -lom
Am      F
Shabbat Shabbat,
G7           C       E7
Shabbat Shab-bat sha-lom 
Am      F
Shabbat Shabbat,
G7           C       E7
Shabbat Shab-bat sha-lom 
Am       Dm
Shabbat Shalom
Am       Dm
Shabbat Shalom
Am      Dm
Shabbat Shabbat Shabbat,
Dm   Am  E    Am
Shab-bat sha -lom</v>
      </c>
    </row>
    <row r="134">
      <c r="A134" s="22" t="str">
        <f>IFERROR(__xludf.DUMMYFUNCTION("""COMPUTED_VALUE"""),"ZS09")</f>
        <v>ZS09</v>
      </c>
      <c r="B134" s="22" t="str">
        <f>IFERROR(__xludf.DUMMYFUNCTION("""COMPUTED_VALUE"""),"Sálom álehem")</f>
        <v>Sálom álehem</v>
      </c>
      <c r="C134" s="22" t="str">
        <f>IFERROR(__xludf.DUMMYFUNCTION("""COMPUTED_VALUE"""),"שלום עליכם")</f>
        <v>שלום עליכם</v>
      </c>
      <c r="D134" s="22" t="str">
        <f>IFERROR(__xludf.DUMMYFUNCTION("""COMPUTED_VALUE"""),"Dm           A                     Dm A
Sálom áleḥem máláḥe hásáret máláḥe eljon,
Dm      A                  Gm         A
Mimeleḥ máláḥe hámláḥim hákádos báruḥ hu.
Dm        F    C              Dm     A
Boáḥem lesálom máláḥe hásálom máláḥe eljon,
Gm    "&amp;"  A      Dm               A     Dm
Mimeleḥ máláḥe hámláḥim hákádos báruḥ hu.
Dm              A                     Dm A
Bárḥuni lesálom máláḥe hásálom máláḥe eljon,
Dm      A               Gm            a
Mimeleḥ máláḥe hámláḥim hákádos báruḥ hu.
Dm  "&amp;"      F    c              Dm        A
Cetḥem lesálom máláḥe hásálom máláḥe eljon,
Gm      A      Dm               A     Dm
Mimeleḥ máláḥe hámláḥim hákádos báruḥ hu.")</f>
        <v>Dm           A                     Dm A
Sálom áleḥem máláḥe hásáret máláḥe eljon,
Dm      A                  Gm         A
Mimeleḥ máláḥe hámláḥim hákádos báruḥ hu.
Dm        F    C              Dm     A
Boáḥem lesálom máláḥe hásálom máláḥe eljon,
Gm      A      Dm               A     Dm
Mimeleḥ máláḥe hámláḥim hákádos báruḥ hu.
Dm              A                     Dm A
Bárḥuni lesálom máláḥe hásálom máláḥe eljon,
Dm      A               Gm            a
Mimeleḥ máláḥe hámláḥim hákádos báruḥ hu.
Dm        F    c              Dm        A
Cetḥem lesálom máláḥe hásálom máláḥe eljon,
Gm      A      Dm               A     Dm
Mimeleḥ máláḥe hámláḥim hákádos báruḥ hu.</v>
      </c>
    </row>
    <row r="135">
      <c r="A135" s="22" t="str">
        <f>IFERROR(__xludf.DUMMYFUNCTION("""COMPUTED_VALUE"""),"N10")</f>
        <v>N10</v>
      </c>
      <c r="B135" s="22" t="str">
        <f>IFERROR(__xludf.DUMMYFUNCTION("""COMPUTED_VALUE"""),"Tavaszi szél vizet áraszt")</f>
        <v>Tavaszi szél vizet áraszt</v>
      </c>
      <c r="C135" s="22"/>
      <c r="D135" s="22" t="str">
        <f>IFERROR(__xludf.DUMMYFUNCTION("""COMPUTED_VALUE"""),"C            G     C
Tavaszi szél vizet áraszt,
C    G   C     G
virágom, virágom.
C            G      Am
Minden madár társat választ,
Dm  E    A
virágom, virágom.
C            G   C
Hát én immár kit válasszak,
C    G   C     G
virágom, virág"&amp;"om.
C           G  Am
Te engemet, én tégedet,
Dm  E    Am
virágom, virágom.
C          G   C
Zöld pántlika, könnyű gúnya,
C    G   C     G
Virágom, virágom,
C           G   Am
Mert azt a szél könnyen fújja,
Dm  E    Am
Virágom, virágom.
"&amp;"
C           G     C
De a fátyol nehéz ruha,
C    G   C     G
Virágom, virágom,
C           G  Am
Mert azt a bú leszaggatja,
Dm  E    Am
Virágom, virágom.")</f>
        <v>C            G     C
Tavaszi szél vizet áraszt,
C    G   C     G
virágom, virágom.
C            G      Am
Minden madár társat választ,
Dm  E    A
virágom, virágom.
C            G   C
Hát én immár kit válasszak,
C    G   C     G
virágom, virágom.
C           G  Am
Te engemet, én tégedet,
Dm  E    Am
virágom, virágom.
C          G   C
Zöld pántlika, könnyű gúnya,
C    G   C     G
Virágom, virágom,
C           G   Am
Mert azt a szél könnyen fújja,
Dm  E    Am
Virágom, virágom.
C           G     C
De a fátyol nehéz ruha,
C    G   C     G
Virágom, virágom,
C           G  Am
Mert azt a bú leszaggatja,
Dm  E    Am
Virágom, virágom.</v>
      </c>
    </row>
    <row r="136">
      <c r="A136" s="22" t="str">
        <f>IFERROR(__xludf.DUMMYFUNCTION("""COMPUTED_VALUE"""),"T20")</f>
        <v>T20</v>
      </c>
      <c r="B136" s="22" t="str">
        <f>IFERROR(__xludf.DUMMYFUNCTION("""COMPUTED_VALUE"""),"Teljesség felé")</f>
        <v>Teljesség felé</v>
      </c>
      <c r="C136" s="22"/>
      <c r="D136" s="22" t="str">
        <f>IFERROR(__xludf.DUMMYFUNCTION("""COMPUTED_VALUE"""),"D A Bm G
D                         A                   Bm                G
""Esküszöm, hogy nem fogok hányni” - mondtam a taxisnak az astorián, 
      D                        A           Bm                    G
aztán persze, hogy széthánytam mindent, és"&amp;" pénzem se volt egyáltalán 
      D                     A                   Bm                  G
de ez nem csak az én hibám, nem lehet mindig mindent az én nyakamba varrni 
         D                 A        Bm             G
csak egy elrontott éjszaka v"&amp;"ége, és úgyse fogok rá emlékezni 
        D             A         Bm       G
úgyhogy szétvertem az öklöm egy trafóház ajtaján 
   D             A           Bm           G
és felszálltam a buszra, ami hazavitt hozzád 
D                     A             "&amp;"Bm                 G
egymillió-hétszázezer ember figyeli minden egyes lépésemet, 
D                    A           Bm                    G
mégis ez az egyetlen város, ahol viszonylag szabad lehetek, 
              D             A                   Bm     "&amp;"        G
mert itt csak akkor maradok egyedül, ha tényleg egyedül akarok lenni 
   D                        A          Bm                   G
de próbálj meg olyan helyen élni, ahol csütörtök este nincs semmi 
D          A        Bm        G      D       "&amp;" A  Bm  G
akármilyen meglepő, mégiscsak ezek a legszebb éveink 
D          A          Bm        G           D    A      Bm   G
felkelünk, dolgozunk, berúgunk, lefekszünk, felkelünk megint 
D               A        Bm                G
farmerdzsekiben jár"&amp;"ok és próbálok leszokni mindenről 
  D                  A                Bm                G
a falnak támaszkodva szívom az utolsó slukkot az utolsó cigimből, 
        D           A               Bm         G
mielőtt elnyomnám a csikket, mint a kisebbrend"&amp;"űségit 
D                A                   Bm                       G
fiatal vagyok és fáradt, de legalább értem, hogy miért vagyok még itt 
D          A        Bm        G      D        A  Bm  G
akármilyen meglepő, mégiscsak ezek a legszebb éveink 
D "&amp;"         A          Bm        G           D    A      Bm   G
felkelünk, dolgozunk, berúgunk, lefekszünk, felkelünk megint 
D               A      Bm                    G
annyira utálom, amikor felteszem valamire az életem, 
      D             A         "&amp;"  Bm                      G
aztán jön valaki és megcsinálja sokkal jobban, csak úgy mellékesen
D          A        Bm        G      D        A  Bm  G
akármilyen meglepő, mégiscsak ezek a legszebb éveink 
D          A          Bm        G           D    A"&amp;"      Bm   G
felkelünk, dolgozunk, berúgunk, lefekszünk, felkelünk megint 
D A Bm G")</f>
        <v>D A Bm G
D                         A                   Bm                G
"Esküszöm, hogy nem fogok hányni” - mondtam a taxisnak az astorián, 
      D                        A           Bm                    G
aztán persze, hogy széthánytam mindent, és pénzem se volt egyáltalán 
      D                     A                   Bm                  G
de ez nem csak az én hibám, nem lehet mindig mindent az én nyakamba varrni 
         D                 A        Bm             G
csak egy elrontott éjszaka vége, és úgyse fogok rá emlékezni 
        D             A         Bm       G
úgyhogy szétvertem az öklöm egy trafóház ajtaján 
   D             A           Bm           G
és felszálltam a buszra, ami hazavitt hozzád 
D                     A             Bm                 G
egymillió-hétszázezer ember figyeli minden egyes lépésemet, 
D                    A           Bm                    G
mégis ez az egyetlen város, ahol viszonylag szabad lehetek, 
              D             A                   Bm             G
mert itt csak akkor maradok egyedül, ha tényleg egyedül akarok lenni 
   D                        A          Bm                   G
de próbálj meg olyan helyen élni, ahol csütörtök este nincs semmi 
D          A        Bm        G      D        A  Bm  G
akármilyen meglepő, mégiscsak ezek a legszebb éveink 
D          A          Bm        G           D    A      Bm   G
felkelünk, dolgozunk, berúgunk, lefekszünk, felkelünk megint 
D               A        Bm                G
farmerdzsekiben járok és próbálok leszokni mindenről 
  D                  A                Bm                G
a falnak támaszkodva szívom az utolsó slukkot az utolsó cigimből, 
        D           A               Bm         G
mielőtt elnyomnám a csikket, mint a kisebbrendűségit 
D                A                   Bm                       G
fiatal vagyok és fáradt, de legalább értem, hogy miért vagyok még itt 
D          A        Bm        G      D        A  Bm  G
akármilyen meglepő, mégiscsak ezek a legszebb éveink 
D          A          Bm        G           D    A      Bm   G
felkelünk, dolgozunk, berúgunk, lefekszünk, felkelünk megint 
D               A      Bm                    G
annyira utálom, amikor felteszem valamire az életem, 
      D             A           Bm                      G
aztán jön valaki és megcsinálja sokkal jobban, csak úgy mellékesen
D          A        Bm        G      D        A  Bm  G
akármilyen meglepő, mégiscsak ezek a legszebb éveink 
D          A          Bm        G           D    A      Bm   G
felkelünk, dolgozunk, berúgunk, lefekszünk, felkelünk megint 
D A Bm G</v>
      </c>
    </row>
    <row r="137">
      <c r="A137" s="22" t="str">
        <f>IFERROR(__xludf.DUMMYFUNCTION("""COMPUTED_VALUE"""),"T79")</f>
        <v>T79</v>
      </c>
      <c r="B137" s="22" t="str">
        <f>IFERROR(__xludf.DUMMYFUNCTION("""COMPUTED_VALUE"""),"Tihany")</f>
        <v>Tihany</v>
      </c>
      <c r="C137" s="22"/>
      <c r="D137" s="22" t="str">
        <f>IFERROR(__xludf.DUMMYFUNCTION("""COMPUTED_VALUE"""),"A7
Van egy vaksötét utcarész Tihanyban
    Gm7                      Dm7
Ott megcsókolhattalak volna de kihagytam
                      Gm
Körém nőtt az a rész, ne mondd hogy köréd nem!
A7                D7                Gm7
Most is ott csókolózunk a söté"&amp;"tben
A7                                       Dm7
Nem vagy nekem teremtve kiderült hogy te nem nekem
Gm7                       G7
Ezentúl hogy semmi más kis zsibbadás a lelkemen
  G                          Gm
Azóta megtanultuk hogy kell, azóta nem fáj "&amp;"nem büntet
Am7                         D7
Választottunk mást és rajta levezetjük a
Gm7
szerelmünket
C Am7
Gm7    C7         B#m              Am7
Senki, senki nem azzal van akivel szeretne lenni
Cm7    F7        B#m              Dm7
Senki, senki nem az"&amp;"zal van akivel szeretne lenni
Gm7    F7         B#m             Am7
Senki, senki nem azzal van akivel szeretne lenni
Gm                Am7             D7
Senki, senki nem azzal van akivel szeretne lenni
 ")</f>
        <v>A7
Van egy vaksötét utcarész Tihanyban
    Gm7                      Dm7
Ott megcsókolhattalak volna de kihagytam
                      Gm
Körém nőtt az a rész, ne mondd hogy köréd nem!
A7                D7                Gm7
Most is ott csókolózunk a sötétben
A7                                       Dm7
Nem vagy nekem teremtve kiderült hogy te nem nekem
Gm7                       G7
Ezentúl hogy semmi más kis zsibbadás a lelkemen
  G                          Gm
Azóta megtanultuk hogy kell, azóta nem fáj nem büntet
Am7                         D7
Választottunk mást és rajta levezetjük a
Gm7
szerelmünket
C Am7
Gm7    C7         B#m              Am7
Senki, senki nem azzal van akivel szeretne lenni
Cm7    F7        B#m              Dm7
Senki, senki nem azzal van akivel szeretne lenni
Gm7    F7         B#m             Am7
Senki, senki nem azzal van akivel szeretne lenni
Gm                Am7             D7
Senki, senki nem azzal van akivel szeretne lenni
 </v>
      </c>
    </row>
    <row r="138">
      <c r="A138" s="22" t="str">
        <f>IFERROR(__xludf.DUMMYFUNCTION("""COMPUTED_VALUE"""),"T18")</f>
        <v>T18</v>
      </c>
      <c r="B138" s="22" t="str">
        <f>IFERROR(__xludf.DUMMYFUNCTION("""COMPUTED_VALUE"""),"Tábortűz")</f>
        <v>Tábortűz</v>
      </c>
      <c r="C138" s="22"/>
      <c r="D138" s="22" t="str">
        <f>IFERROR(__xludf.DUMMYFUNCTION("""COMPUTED_VALUE"""),"D                           G
 Isten hozott, hisz csak a jók jöhetnek el
A7                         D
 Ülj hát közel, a szeretet éltet, átölel
       Bm                          Em
S ki a csillagok közt él, mind aki rég odaköltözött
A7                    "&amp;"    D
 Most visszatér s leül a tűz mögött
     G   F#m Em
Sok szív mélyén
    G       F#m      G       A
Ott ég ez a tűz egy kör közepén
     D                    Bm
Egy dal, s te újra mellém ülsz
    G           Em  Bm             A
És lobog a tábortűz"&amp;", a szél belekarolt
     D                    Bm
Egy dal, és újra köztünk élsz
   G          Em    Bm                 A
Ma újból te zenélsz, úgy van, ahogyan rég volt
     D                    Bm
Egy dal, s te újra mellém ülsz
    G           Em  Bm      "&amp;"       A
És lobog a tábortűz, a szél belekarolt
          D        F#m          Bm
Szól egy dal, és a lelkünk összeér
   G              Em  Bm           A
A gyönyörű tűzfénynél, napszínű a hold
D                      G
Súgd meg nekem, tudod, így ígérted"&amp;" rég
A7                        D
A nagy titkokat, amit egy kisgyerek nem ért
   Bm                           Em
Hiszen annyi minden volt, amire nem jutott idő
A7                             D
Pár pillanat, most hogy legyen múlt, jelen, jövő
     G   F#m"&amp;" Em
Sok szív mélyén
    G       F#m      G       A
Ott ég ez a tűz egy kör közepén
     D                    Bm
Egy dal, s te újra mellém ülsz
    G           Em  Bm             A
És lobog a tábortűz, a szél belekarolt
     D                    Bm
Egy dal"&amp;", és újra köztünk élsz
   G          Em    Bm                 A
Ma újból te zenélsz, úgy van, ahogyan rég volt
     D                    Bm
Egy dal, s te újra mellém ülsz
    G           Em  Bm             A
És lobog a tábortűz, a szél belekarolt
        "&amp;"  D        F#m          Bm
Szól egy dal, és a lelkünk összeér
   G              Em  Bm           A
A gyönyörű tűzfénynél, napszínű a hold
D              G
Isten veled, a könnyem nézd ma el
A7                            D
Mondj egy mesét ahogyan régen, c"&amp;"sak ennyi kell
   Bm                               Em
Ez a tűz örökkön ég, semmi nem dúlhatja szét
A7                          D
A lelkekért, akiket rejt az ég
     G   F#m Em
Sok szív mélyén
    G       F#m      G       A
Ott ég ez a tűz egy kör közepé"&amp;"n
     D                    Bm
Egy dal, s te újra mellém ülsz
    G           Em  Bm             A
És lobog a tábortűz, a szél belekarolt
     D                    Bm
Egy dal, és újra köztünk élsz
   G          Em    Bm                 A
Ma újból te zenél"&amp;"sz, úgy van, ahogyan rég volt
     D                    Bm
Egy dal, s te újra mellém ülsz
    G           Em  Bm             A
És lobog a tábortűz, a szél belekarolt
          D        F#m          Bm
Szól egy dal, és a lelkünk összeér
   G              E"&amp;"m  Bm           A
A gyönyörű tűzfénynél, napszínű a hold
")</f>
        <v>D                           G
 Isten hozott, hisz csak a jók jöhetnek el
A7                         D
 Ülj hát közel, a szeretet éltet, átölel
       Bm                          Em
S ki a csillagok közt él, mind aki rég odaköltözött
A7                        D
 Most visszatér s leül a tűz mögött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Súgd meg nekem, tudod, így ígérted rég
A7                        D
A nagy titkokat, amit egy kisgyerek nem ért
   Bm                           Em
Hiszen annyi minden volt, amire nem jutott idő
A7                             D
Pár pillanat, most hogy legyen múlt, jelen, jövő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Isten veled, a könnyem nézd ma el
A7                            D
Mondj egy mesét ahogyan régen, csak ennyi kell
   Bm                               Em
Ez a tűz örökkön ég, semmi nem dúlhatja szét
A7                          D
A lelkekért, akiket rejt az ég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v>
      </c>
    </row>
    <row r="139">
      <c r="A139" s="22" t="str">
        <f>IFERROR(__xludf.DUMMYFUNCTION("""COMPUTED_VALUE"""),"T45")</f>
        <v>T45</v>
      </c>
      <c r="B139" s="22" t="str">
        <f>IFERROR(__xludf.DUMMYFUNCTION("""COMPUTED_VALUE"""),"Valaki mondja meg ")</f>
        <v>Valaki mondja meg </v>
      </c>
      <c r="C139" s="22"/>
      <c r="D139" s="22" t="str">
        <f>IFERROR(__xludf.DUMMYFUNCTION("""COMPUTED_VALUE"""),"C               Em  
Madarak jönnek, madarak jönnek,  
F               G  
halálesőt permeteznek  
C               Em  
Madarak jönnek, madarak jönnek,  
F               G  
fekete könnyel megvéreznek  
C               C  
Valaki mondja meg milyen az él"&amp;"et,  
F               C  
valaki mondja meg miért ilyen  
C               C  
Valaki mondja meg miért szép az élet,  
F               C  
valaki mondja meg miért nem  
C               C  
Valaki mondja meg miért jó az ember,  
F        E        Am  
val"&amp;"aki mondja meg miért nem  
F               G  
Valaki mondja meg miért lesz gonosszá,  
F               C  
valaki mondja meg miért nem  
C               Em  
Madarak jönnek, madarak jönnek,  
F               G  
halálesőt permeteznek  
C               "&amp;"Em  
Madarak jönnek, madarak jönnek,  
F               G  
fekete könnyel megvéreznek  
C               C  
Valaki mondja meg kinek kell hinnem,  
F               C  
valaki mondja meg kinek nem  
C               C  
Valaki mondja meg ki hova érhet,  
F"&amp;"               C  
s milyen az íze az élet vizének  
C               C  
Valaki mondja meg, a hosszú évek  
F        E         Am  
miért tűnnek úgy, mint egy pillanat  
F               G  
Valaki mondja meg mi az, hogy elmúlt,  
F               C  
val"&amp;"aki mondja meg hol maradt  
C               Em  
Madarak jönnek, madarak jönnek,  
F               G  
halálesőt permeteznek  
C               Em  
Madarak jönnek, madarak jönnek,  
F               G  
fekete könnyel megvéreznek  
C               C  
"&amp;"Valaki mondja meg, hogyan kell élni,  
F               C  
apám azt mondta: „ne bánts mást”  
C               C  
Valaki látta, hogy bántottalak már,  
F               C  
valaki látta, hogy bántottál  
C               C  
Valaki mondja meg, miért vagyu"&amp;"nk itt,  
F        E        Am  
anyám azt mondta, hogy boldog légy  
F               G  
De anyám azt nem mondta, miért nem e földön,  
F               C  
anyám nem mondta, mondd miért  
C               Em  
Madarak jönnek, madarak jönnek,  
F        "&amp;"       G  
halálesőt permeteznek  
C               Em  
Madarak jönnek, madarak jönnek,  
F               G  
fekete könnyel megvéreznek  ")</f>
        <v>C               Em  
Madarak jönnek, madarak jönnek,  
F               G  
halálesőt permeteznek  
C               Em  
Madarak jönnek, madarak jönnek,  
F               G  
fekete könnyel megvéreznek  
C               C  
Valaki mondja meg milyen az élet,  
F               C  
valaki mondja meg miért ilyen  
C               C  
Valaki mondja meg miért szép az élet,  
F               C  
valaki mondja meg miért nem  
C               C  
Valaki mondja meg miért jó az ember,  
F        E        Am  
valaki mondja meg miért nem  
F               G  
Valaki mondja meg miért lesz gonosszá,  
F               C  
valaki mondja meg miért nem  
C               Em  
Madarak jönnek, madarak jönnek,  
F               G  
halálesőt permeteznek  
C               Em  
Madarak jönnek, madarak jönnek,  
F               G  
fekete könnyel megvéreznek  
C               C  
Valaki mondja meg kinek kell hinnem,  
F               C  
valaki mondja meg kinek nem  
C               C  
Valaki mondja meg ki hova érhet,  
F               C  
s milyen az íze az élet vizének  
C               C  
Valaki mondja meg, a hosszú évek  
F        E         Am  
miért tűnnek úgy, mint egy pillanat  
F               G  
Valaki mondja meg mi az, hogy elmúlt,  
F               C  
valaki mondja meg hol maradt  
C               Em  
Madarak jönnek, madarak jönnek,  
F               G  
halálesőt permeteznek  
C               Em  
Madarak jönnek, madarak jönnek,  
F               G  
fekete könnyel megvéreznek  
C               C  
Valaki mondja meg, hogyan kell élni,  
F               C  
apám azt mondta: „ne bánts mást”  
C               C  
Valaki látta, hogy bántottalak már,  
F               C  
valaki látta, hogy bántottál  
C               C  
Valaki mondja meg, miért vagyunk itt,  
F        E        Am  
anyám azt mondta, hogy boldog légy  
F               G  
De anyám azt nem mondta, miért nem e földön,  
F               C  
anyám nem mondta, mondd miért  
C               Em  
Madarak jönnek, madarak jönnek,  
F               G  
halálesőt permeteznek  
C               Em  
Madarak jönnek, madarak jönnek,  
F               G  
fekete könnyel megvéreznek  </v>
      </c>
    </row>
    <row r="140">
      <c r="A140" s="22" t="str">
        <f>IFERROR(__xludf.DUMMYFUNCTION("""COMPUTED_VALUE"""),"T19")</f>
        <v>T19</v>
      </c>
      <c r="B140" s="22" t="str">
        <f>IFERROR(__xludf.DUMMYFUNCTION("""COMPUTED_VALUE"""),"Van egy ország")</f>
        <v>Van egy ország</v>
      </c>
      <c r="C140" s="22"/>
      <c r="D140" s="22" t="str">
        <f>IFERROR(__xludf.DUMMYFUNCTION("""COMPUTED_VALUE"""),"Am             E
van egy ország ahol lakom
Dm
semmi ágán
Am
lógó flakon
Am            E
van egy város ahol élek
Dm
ahány test épp
Am
annyi lélek
C           Dm
ahány lélek annyi lom is
G
utcára tett
C
fájdalom is
F              E
itt eg"&amp;"y kiságy ja de édi
Dm
ott egy ülve
Am
alvó dédi
Am         E
kibelezett öreg szekrény
Dm
arcokat be-
Am
futó repkény
Am           E
bontott ajtó kilincs nélkül
Dm
földönfutók
Am
bilincs nélkül
C             Dm
áll a posztos mint a náds"&amp;"zál
G
bokáig le-
C
rohadt lábszár
F                  E
itt egy szép könyv ott egy labda
Dm
ez még bor de
Am
ez már abda
Am            E
nem az összes csak a nagyja
Dm       Am
aki tűri aki hagyja
Am        E
aki tűrte aki hagyta
Dm     "&amp;"       Am
nem az összes csak a nagyja
C             Dm
vasárnap volt ahogy mindig
G           C
felöltöztek ahogy illik
F            E
csupa dolgos derék polgár
Dm            Am
egy se ruszin egy se bolgár
Am           E
olyan szépek hogy az "&amp;"csuhaj
Dm
egyik bérlő
Am
másik tulaj
Am       E
kitűnőre szerepeltek
Dm
álmukban sem
Am
szemeteltek
C            Dm
nem engedték hosszú lére
G
elindultak
C
a mi-sére
F          E
kukákat se borogattak
Dm
kutyákat se
Am
kurogattak
"&amp;"Am        E
mise után leszavaztak
Dm
bezabáltak
Am
be is basztak
Am            E
pöri volt tán isler is
Dm
jóllakott az
Am
isten is
C             Dm
nem az összes csak a nagyja
G         C
aki tűrte aki hagyta
F        E
aki tűri aki hagy"&amp;"ja
Dm            Am
nem az összes csak a nagyja
Am             E
rajtam is múlt rajtam múlt
Dm          Am
tegnap kezdődött a múlt
Am          E
elkezdődött vége van
Dm          Am
borzalom és béke van
C          Dm
semmi ágán lógó flakon
G"&amp;"              C
van egy ország ahol lakom
F            E
nevezd nevén szolgáld vakon
Dm            Am
ma még bölcső ma már vagon")</f>
        <v>Am             E
van egy ország ahol lakom
Dm
semmi ágán
Am
lógó flakon
Am            E
van egy város ahol élek
Dm
ahány test épp
Am
annyi lélek
C           Dm
ahány lélek annyi lom is
G
utcára tett
C
fájdalom is
F              E
itt egy kiságy ja de édi
Dm
ott egy ülve
Am
alvó dédi
Am         E
kibelezett öreg szekrény
Dm
arcokat be-
Am
futó repkény
Am           E
bontott ajtó kilincs nélkül
Dm
földönfutók
Am
bilincs nélkül
C             Dm
áll a posztos mint a nádszál
G
bokáig le-
C
rohadt lábszár
F                  E
itt egy szép könyv ott egy labda
Dm
ez még bor de
Am
ez már abda
Am            E
nem az összes csak a nagyja
Dm       Am
aki tűri aki hagyja
Am        E
aki tűrte aki hagyta
Dm            Am
nem az összes csak a nagyja
C             Dm
vasárnap volt ahogy mindig
G           C
felöltöztek ahogy illik
F            E
csupa dolgos derék polgár
Dm            Am
egy se ruszin egy se bolgár
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Am
tegnap kezdődött a múlt
Am          E
elkezdődött vége van
Dm          Am
borzalom és béke van
C          Dm
semmi ágán lógó flakon
G              C
van egy ország ahol lakom
F            E
nevezd nevén szolgáld vakon
Dm            Am
ma még bölcső ma már vagon</v>
      </c>
    </row>
    <row r="141">
      <c r="A141" s="22" t="str">
        <f>IFERROR(__xludf.DUMMYFUNCTION("""COMPUTED_VALUE"""),"T68")</f>
        <v>T68</v>
      </c>
      <c r="B141" s="22" t="str">
        <f>IFERROR(__xludf.DUMMYFUNCTION("""COMPUTED_VALUE"""),"Vigyázz a madárra")</f>
        <v>Vigyázz a madárra</v>
      </c>
      <c r="C141" s="22"/>
      <c r="D141" s="22" t="str">
        <f>IFERROR(__xludf.DUMMYFUNCTION("""COMPUTED_VALUE"""),"D    Am     2x
D                           Am
Ember, a világ a két kezedtől sír,
D
Egyikkel a kerted ásod,
A
Másikkal a sírt.
A7                                             D
A másik, tudod, bőven várhat rád,
G             A       "&amp;"             Hm      E
Építsd a kerted hát tovább,
D               A                      G
S, közben a mindent jól vigyázd!
C
Vigyázz a madárra,
Ha kertedbe repül,
Am
Őrizd meg a csendet,
S el se menekül.
F                            "&amp;"  C
Bajban a világ, ha egyszer újra
Dm      G
messze száll.
C
Vigyázz a madárra, ha
Válladra repül,
Am
Amerre az élet, arra menekül.
F                              C
Bajban a világ, ha egyszer újra
Dm     G       A
messze száll.
"&amp;"
Ember, a világból csak
a sajátod érdekel,
a szükség határát, oh, ritkán hagytad el.
Azon túl szintén van világ,
Gondolhatod, ott gondolnak rád
S, értük a mindent jól vigyázd!
Vigyázz a madárra,
Ha kertedbe repül,
Őrizd meg a csendet,
S "&amp;"el se menekül.
Bajban a világ, ha egyszer újra
messze száll.
Vigyázz a madárra, ha
Válladra repül,
Amerre az élet, arra menekül.
Bajban a világ, ha egyszer újra
messze száll.
D
Vigyázz a madárra,
Ha kertedbe repül,
Hm
Őriz"&amp;"d meg a csendet,
S el se menekül.
G                              D
Bajban a világ, ha egyszer újra
Em      A
messze száll.
D
Vigyázz a madárra, ha
Válladra repül,
Hm
Amerre az élet, arra menekül.
G                              D
Bajb"&amp;"an a világ, ha egyszer újra
Em     A       D
messze száll.")</f>
        <v>D    Am     2x
D                           Am
Ember, a világ a két kezedtől sír,
D
Egyikkel a kerted ásod,
A
Másikkal a sírt.
A7                                             D
A másik, tudod, bőven várhat rád,
G             A                    Hm      E
Építsd a kerted hát tovább,
D               A                      G
S, közben a mindent jól vigyázd!
C
Vigyázz a madárra,
Ha kertedbe repül,
Am
Őrizd meg a csendet,
S el se menekül.
F                              C
Bajban a világ, ha egyszer újra
Dm      G
messze száll.
C
Vigyázz a madárra, ha
Válladra repül,
Am
Amerre az élet, arra menekül.
F                              C
Bajban a világ, ha egyszer újra
Dm     G       A
messze száll.
Ember, a világból csak
a sajátod érdekel,
a szükség határát, oh, ritkán hagytad el.
Azon túl szintén van világ,
Gondolhatod, ott gondolnak rád
S, értük a mindent jól vigyázd!
Vigyázz a madárra,
Ha kertedbe repül,
Őrizd meg a csendet,
S el se menekül.
Bajban a világ, ha egyszer újra
messze száll.
Vigyázz a madárra, ha
Válladra repül,
Amerre az élet, arra menekül.
Bajban a világ, ha egyszer újra
messze száll.
D
Vigyázz a madárra,
Ha kertedbe repül,
Hm
Őrizd meg a csendet,
S el se menekül.
G                              D
Bajban a világ, ha egyszer újra
Em      A
messze száll.
D
Vigyázz a madárra, ha
Válladra repül,
Hm
Amerre az élet, arra menekül.
G                              D
Bajban a világ, ha egyszer újra
Em     A       D
messze száll.</v>
      </c>
    </row>
    <row r="142">
      <c r="A142" s="22" t="str">
        <f>IFERROR(__xludf.DUMMYFUNCTION("""COMPUTED_VALUE"""),"T06")</f>
        <v>T06</v>
      </c>
      <c r="B142" s="22" t="str">
        <f>IFERROR(__xludf.DUMMYFUNCTION("""COMPUTED_VALUE"""),"Vigyázz magadra fiam")</f>
        <v>Vigyázz magadra fiam</v>
      </c>
      <c r="C142" s="22"/>
      <c r="D142" s="22" t="str">
        <f>IFERROR(__xludf.DUMMYFUNCTION("""COMPUTED_VALUE"""),"G C D7 G Em C D7 G G
      G          G                G  -  D      G
Tizennégy múltam éppen, vasárnap volt, azt hiszem
      C           C             A7            D
Apám bort töltött és sodort egy cigarettát nekem
       G            G              C"&amp;"          Am7
Leült mellém s azt mondta; Te most elmész, ki tudja
       D          D             D7        G  G
Mikor látunk majd újra, vigyázz magadra fiam
         C         D7            G  -  Em    G
Vigyázz jól mert a város hideg, büszke és irigy
"&amp;"       C          D              G   -    D      G
Eddig gond nélkül éltél, de már nem lesz mindig így
       C     D7           Em -  B7       G -
Ott a kollégiumban minden egész másképp van
Em       C           A7            D7            G G
Én csak az"&amp;"t kívánom, bármi lesz is ember légy, fiam
      G          G                G  -  D      G
Mikor eljött a nap, szintén egy vasárnap délután
      C           C             A7            D
Anyám könnyek közt adta rám az ünneplő ruhám
       G            "&amp;"G              C          Am7
Csirkét csomagolt az útra, apám bort töltött újra
       D          D             D7        G  G
Búcsuzóul azt mondta vigyázz magadra, fiam
         C         D7            G  -  Em    G
Vigyázz jól mert a város hideg, büsz"&amp;"ke és irígy
       C          D              G   -    D      G
Eddig gond nélkül éltél, de már nem lesz mindig így
       C         D7    G   -   B7      Em
Egész más ott az élet, egyedül hagynak téged
Em       C           A7            D7            G G
"&amp;"Én csak azt kívánom, bármi lesz is ember légy, fiam
         C         D7            G  -  Em    G
Vigyázz jól mert a város hideg, büszke és irígy
      C          D              G   -    D      G
Eddig gond nélkül éltél, de már nem lesz mindig így
    "&amp;"     C       D7                 B7         Em
Sokszor bántanak téged, hogy honnan jöttél, ne szégyeld
    C        A7            D7            G G
Én  kívánom, bármi lesz is ember légy, fiam
    C        A7            D7            G G
Én  kívánom, bárm"&amp;"i lesz is ember légy, fiam")</f>
        <v>G C D7 G Em C D7 G G
      G          G                G  -  D      G
Tizennégy múltam éppen, vasárnap volt, azt hiszem
      C           C             A7            D
Apám bort töltött és sodort egy cigarettát nekem
       G            G              C          Am7
Leült mellém s azt mondta; Te most elmész, ki tudja
       D          D             D7        G  G
Mikor látunk majd újra, vigyázz magadra fiam
         C         D7            G  -  Em    G
Vigyázz jól mert a város hideg, büszke és irigy
       C          D              G   -    D      G
Eddig gond nélkül éltél, de már nem lesz mindig így
       C     D7           Em -  B7       G -
Ott a kollégiumban minden egész másképp van
Em       C           A7            D7            G G
Én csak azt kívánom, bármi lesz is ember légy, fiam
      G          G                G  -  D      G
Mikor eljött a nap, szintén egy vasárnap délután
      C           C             A7            D
Anyám könnyek közt adta rám az ünneplő ruhám
       G            G              C          Am7
Csirkét csomagolt az útra, apám bort töltött újra
       D          D             D7        G  G
Búcsuzóul azt mondta vigyázz magadra, fiam
         C         D7            G  -  Em    G
Vigyázz jól mert a város hideg, büszke és irígy
       C          D              G   -    D      G
Eddig gond nélkül éltél, de már nem lesz mindig így
       C         D7    G   -   B7      Em
Egész más ott az élet, egyedül hagynak téged
Em       C           A7            D7            G G
Én csak azt kívánom, bármi lesz is ember légy, fiam
         C         D7            G  -  Em    G
Vigyázz jól mert a város hideg, büszke és irígy
      C          D              G   -    D      G
Eddig gond nélkül éltél, de már nem lesz mindig így
         C       D7                 B7         Em
Sokszor bántanak téged, hogy honnan jöttél, ne szégyeld
    C        A7            D7            G G
Én  kívánom, bármi lesz is ember légy, fiam
    C        A7            D7            G G
Én  kívánom, bármi lesz is ember légy, fiam</v>
      </c>
    </row>
    <row r="143">
      <c r="A143" s="22" t="str">
        <f>IFERROR(__xludf.DUMMYFUNCTION("""COMPUTED_VALUE"""),"T15")</f>
        <v>T15</v>
      </c>
      <c r="B143" s="22" t="str">
        <f>IFERROR(__xludf.DUMMYFUNCTION("""COMPUTED_VALUE"""),"Várj, míg felkel majd a nap ")</f>
        <v>Várj, míg felkel majd a nap </v>
      </c>
      <c r="C143" s="22"/>
      <c r="D143" s="22" t="str">
        <f>IFERROR(__xludf.DUMMYFUNCTION("""COMPUTED_VALUE"""),"C F C F
C                    F       C
Ha most is várod még álmod szép igéretét,
 F         Em    Dm      C
Várj, míg felkel majd a nap.
C                   F.   C
Ha látni sejtenéd, mi az éjben olvad szét,
 F         Em    Dm      C
Várj, míg felkel ma"&amp;"jd a nap.
        F         G          Am
Egy új nap mindig új reményt ígér,
    F            G         Am
A végtelen sötétjét tépve szét.
    F            Em          Dm
A félelem határt kap, mint a lét,
         F        Em     Dm       C
Te csak várj, "&amp;"míg felkel majd a nap.
C                     F    C
Ha meggyötört az éj, ha a múltad feldagadt,
 F         Em    Dm      C
Várj, míg felkel majd a nap.
C                     F          C
Ha kell, hogy tiszta légy, mint gyermek önmagad,
 F         Em    "&amp;"Dm      C
Várj, míg felkel majd a nap.
        F         G          Am
Ha megzavar, hogy túl nyitott az éj,
        F         G            Am
A csillaggal telt végtelen túl mély,
    F            Em          Dm
Mint a bölcső, biztos gömbbe zár fény,
     "&amp;"    F        Em     Dm       C
Te csak várj, míg felkel majd a nap.
C                      F  C
Sosem vagy egymagad, csak túl kicsinyke vagy,
 F         Em    Dm      C
Várj, míg felkel majd a nap.
C                        F         C
Tudod nincs menyor"&amp;"szág, de minden síron nő virág.
 F         Em    Dm      C
Várj, míg felkel majd a nap.
        F         G          Am
Ezért együtt leszünk, míg végtelen az éj.
        F         G          Am
Együtt míg a nap utoljára kél.
    F            Em          D"&amp;"m
Együtt mondjuk annak ki még fél:
         F        Em     Dm       C
Te csak várj, míg felkel majd a nap,
         F        Em     Dm       C
Te csak várj, míg felkel majd a nap.")</f>
        <v>C F C F
C                    F       C
Ha most is várod még álmod szép igéretét,
 F         Em    Dm      C
Várj, míg felkel majd a nap.
C                   F.   C
Ha látni sejtenéd, mi az éjben olvad szét,
 F         Em    Dm      C
Várj, míg felkel majd a nap.
        F         G          Am
Egy új nap mindig új reményt ígér,
    F            G         Am
A végtelen sötétjét tépve szét.
    F            Em          Dm
A félelem határt kap, mint a lét,
         F        Em     Dm       C
Te csak várj, míg felkel majd a nap.
C                     F    C
Ha meggyötört az éj, ha a múltad feldagadt,
 F         Em    Dm      C
Várj, míg felkel majd a nap.
C                     F          C
Ha kell, hogy tiszta légy, mint gyermek önmagad,
 F         Em    Dm      C
Várj, míg felkel majd a nap.
        F         G          Am
Ha megzavar, hogy túl nyitott az éj,
        F         G            Am
A csillaggal telt végtelen túl mély,
    F            Em          Dm
Mint a bölcső, biztos gömbbe zár fény,
         F        Em     Dm       C
Te csak várj, míg felkel majd a nap.
C                      F  C
Sosem vagy egymagad, csak túl kicsinyke vagy,
 F         Em    Dm      C
Várj, míg felkel majd a nap.
C                        F         C
Tudod nincs menyország, de minden síron nő virág.
 F         Em    Dm      C
Várj, míg felkel majd a nap.
        F         G          Am
Ezért együtt leszünk, míg végtelen az éj.
        F         G          Am
Együtt míg a nap utoljára kél.
    F            Em          Dm
Együtt mondjuk annak ki még fél:
         F        Em     Dm       C
Te csak várj, míg felkel majd a nap,
         F        Em     Dm       C
Te csak várj, míg felkel majd a nap.</v>
      </c>
    </row>
    <row r="144">
      <c r="A144" s="22" t="str">
        <f>IFERROR(__xludf.DUMMYFUNCTION("""COMPUTED_VALUE"""),"K02")</f>
        <v>K02</v>
      </c>
      <c r="B144" s="22" t="str">
        <f>IFERROR(__xludf.DUMMYFUNCTION("""COMPUTED_VALUE"""),"Yellow submarine")</f>
        <v>Yellow submarine</v>
      </c>
      <c r="C144" s="22"/>
      <c r="D144" s="22" t="str">
        <f>IFERROR(__xludf.DUMMYFUNCTION("""COMPUTED_VALUE"""),"(G)    D          C     G
In the town where I was born
Em      Am       C        D
Lived a man who sailed to sea
G      D       C      G
And he told us of his life
Em     Am      C    D
In the land of submarines
G     D         C      G
So we sailed up "&amp;"to the sun
Em      Am        C      D
Till we found the sea of green
G      D       C         G
And we lived beneath the waves
Em     Am     C    D
In our yellow submarine
refrén:
G                D
We all live in a yellow submarine
D                 G
"&amp;"Yellow submarine, yellow submarine
G                D
We all live in a yellow submarine
D                 G
Yellow submarine, yellow submarine
G       D           C      G
And our friends are all on board
Em   Am           C         D
Many more of them"&amp;" live next door
G       D      C       G
And the band begins to play
refrén
G     D      C       G
As we live a life of ease (a life of ease)
Em   Am                              C      D
Everyone of us (every one of us) has all we need (has all we"&amp;" need)
G      D                      C      G
Sky of blue (sky of blue) and sea of green (sea of green)
Em     Am                     C    D
In our yellow (in our yellow) submarine (submarine - aha! )
refrén 2x")</f>
        <v>(G)    D          C     G
In the town where I was born
Em      Am       C        D
Lived a man who sailed to sea
G      D       C      G
And he told us of his life
Em     Am      C    D
In the land of submarines
G     D         C      G
So we sailed up to the sun
Em      Am        C      D
Till we found the sea of green
G      D       C         G
And we lived beneath the waves
Em     Am     C    D
In our yellow submarine
refrén:
G                D
We all live in a yellow submarine
D                 G
Yellow submarine, yellow submarine
G                D
We all live in a yellow submarine
D                 G
Yellow submarine, yellow submarine
G       D           C      G
And our friends are all on board
Em   Am           C         D
Many more of them live next door
G       D      C       G
And the band begins to play
refrén
G     D      C       G
As we live a life of ease (a life of ease)
Em   Am                              C      D
Everyone of us (every one of us) has all we need (has all we need)
G      D                      C      G
Sky of blue (sky of blue) and sea of green (sea of green)
Em     Am                     C    D
In our yellow (in our yellow) submarine (submarine - aha! )
refrén 2x</v>
      </c>
    </row>
    <row r="145">
      <c r="A145" s="22" t="str">
        <f>IFERROR(__xludf.DUMMYFUNCTION("""COMPUTED_VALUE"""),"K03")</f>
        <v>K03</v>
      </c>
      <c r="B145" s="22" t="str">
        <f>IFERROR(__xludf.DUMMYFUNCTION("""COMPUTED_VALUE"""),"Yesterday")</f>
        <v>Yesterday</v>
      </c>
      <c r="C145" s="22"/>
      <c r="D145" s="22" t="str">
        <f>IFERROR(__xludf.DUMMYFUNCTION("""COMPUTED_VALUE"""),"F       Em7          A7              Dm     Dm/C
Yesterday,  all my troubles seemed so far away
Bb       C7                    F            F/E Dm   G7       Bb F F
Now it looks as though they're here to stay, oh I believe in yesterday
F        Em"&amp;"7      A7             Dm         Dm/C
Suddenly, I'm not half the man I used to be
Bb         C7             F        F/E Dm   G7       Bb F F
There's a shadow hanging over me, oh yesterday came suddenly
Em7 A7   Dm  Dm/C Bb         Gm         C     "&amp;"   F
Why she  had to   go I don't know, she wouldn't say
Em7 A7   Dm  Dm/C  Bb           Gm        C     F
I   said something wrong, now I long for yesterday
F       Em7         A7           Dm          Dm/C
Yesterday, love was such an easy game to pla"&amp;"y
Bb      C7             F          F/E Dm   G7      Bb F F
Now I need a place to hide away, oh I believe in yesterday
Em7 A7   Dm  Dm/C Bb           Gm        C       F
 Why she  had to   go I don't know, she wouldn't say
Em7 A7   Dm  Dm/C  Bb     "&amp;"      Gm        C     F
I   said something wrong, now I long for yesterday
F        Em7        A7           Dm           Dm/C
Yesterday, love was such an easy game to play
Bb      C7             F          F/E Dm   G7      Bb F F
Now I need a plac"&amp;"e to hide away, oh I believe in yesterday
")</f>
        <v>F       Em7          A7              Dm     Dm/C
Yesterday,  all my troubles seemed so far away
Bb       C7                    F            F/E Dm   G7       Bb F F
Now it looks as though they're here to stay, oh I believe in yesterday
F        Em7      A7             Dm         Dm/C
Suddenly, I'm not half the man I used to be
Bb         C7             F        F/E Dm   G7       Bb F F
There's a shadow hanging over me, oh yesterday came suddenly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v>
      </c>
    </row>
    <row r="146">
      <c r="A146" s="22" t="str">
        <f>IFERROR(__xludf.DUMMYFUNCTION("""COMPUTED_VALUE"""),"T34")</f>
        <v>T34</v>
      </c>
      <c r="B146" s="22" t="str">
        <f>IFERROR(__xludf.DUMMYFUNCTION("""COMPUTED_VALUE"""),"Zár az égbolt")</f>
        <v>Zár az égbolt</v>
      </c>
      <c r="C146" s="22"/>
      <c r="D146" s="22" t="str">
        <f>IFERROR(__xludf.DUMMYFUNCTION("""COMPUTED_VALUE"""),"Am             G       Am
Maradunk élve, valamit mondunk,
Am               G    Am
Mi okunk van rá, aki megáll
Am             G         Am
Homokos, vizes síkon, az tudja:
Am                 G         Am
Tovább kell menni, szétnézni kár,
Am               G"&amp;"        Am
Nem ott a parton van az a balkon
Am             G      Am
Szomorú nővel, aki talán
Am             G         Am
Szeretni tudna egy ilyen bajszost,
Am              G         Am
Aki egy cseppet se mediterrán.
4x
C                   Am G
Igyekez"&amp;"z, az égbolt zár!
Am             G        Am
Talán egy déli tengeren télen
Am                 G       Am
Nyirkos vaskorlát, langyos eső,
Am                    G         Am
Jól van, majd holnap, Elhagyott csónak
Am                 G       Am
Aljában als"&amp;"zom, és elhever ő
Am           G       Am
Valami ágyon Magyarországon,
Am              G       Am
Balatonszárszón közelebbről,
Am               G     Am
Mindenki alszik, aki haragszik,
Am                  G      Am
Csak abban dolgozik némi erő.
4x
C     "&amp;"              Am G
Igyekezz, az égbolt zár!
Am                   G         Am
Úgy volt pedig, hogy ki fogjuk bírni,
Am                    G       Am
Kíváncsi voltál, hogy kibírod-e,
Am                       G    Am
Úgy volt, hogy mindig a másik hal meg,"&amp;"
Am                G       Am
Más bolondul meg, mi meg sose,
Am               G          Am
Egy mutatványom van még, ha látom,
Am                 G       Am
Hogy sokan néztek, megmutatom,
Am                 G           Am
Nálam egy fénykép, tessék csak né"&amp;"zzék,
Am                  G     Am
Bálnák a parton, de minek vajon?
4x
C                   Am G
Igyekezz, az égbolt zár!")</f>
        <v>Am             G       Am
Maradunk élve, valamit mondunk,
Am               G    Am
Mi okunk van rá, aki megáll
Am             G         Am
Homokos, vizes síkon, az tudja:
Am                 G         Am
Tovább kell menni, szétnézni kár,
Am               G        Am
Nem ott a parton van az a balkon
Am             G      Am
Szomorú nővel, aki talán
Am             G         Am
Szeretni tudna egy ilyen bajszost,
Am              G         Am
Aki egy cseppet se mediterrán.
4x
C                   Am G
Igyekezz, az égbolt zár!
Am             G        Am
Talán egy déli tengeren télen
Am                 G       Am
Nyirkos vaskorlát, langyos eső,
Am                    G         Am
Jól van, majd holnap, Elhagyott csónak
Am                 G       Am
Aljában alszom, és elhever ő
Am           G       Am
Valami ágyon Magyarországon,
Am              G       Am
Balatonszárszón közelebbről,
Am               G     Am
Mindenki alszik, aki haragszik,
Am                  G      Am
Csak abban dolgozik némi erő.
4x
C                   Am G
Igyekezz, az égbolt zár!
Am                   G         Am
Úgy volt pedig, hogy ki fogjuk bírni,
Am                    G       Am
Kíváncsi voltál, hogy kibírod-e,
Am                       G    Am
Úgy volt, hogy mindig a másik hal meg,
Am                G       Am
Más bolondul meg, mi meg sose,
Am               G          Am
Egy mutatványom van még, ha látom,
Am                 G       Am
Hogy sokan néztek, megmutatom,
Am                 G           Am
Nálam egy fénykép, tessék csak nézzék,
Am                  G     Am
Bálnák a parton, de minek vajon?
4x
C                   Am G
Igyekezz, az égbolt zár!</v>
      </c>
    </row>
    <row r="147">
      <c r="A147" s="22" t="str">
        <f>IFERROR(__xludf.DUMMYFUNCTION("""COMPUTED_VALUE"""),"ZS01")</f>
        <v>ZS01</v>
      </c>
      <c r="B147" s="22" t="str">
        <f>IFERROR(__xludf.DUMMYFUNCTION("""COMPUTED_VALUE"""),"Ádon olam")</f>
        <v>Ádon olam</v>
      </c>
      <c r="C147" s="22" t="str">
        <f>IFERROR(__xludf.DUMMYFUNCTION("""COMPUTED_VALUE"""),"אדון עולם")</f>
        <v>אדון עולם</v>
      </c>
      <c r="D147" s="22" t="str">
        <f>IFERROR(__xludf.DUMMYFUNCTION("""COMPUTED_VALUE"""),"E7    Am     E7     Am
Adon olam, asher malach,
        G7            C
b'terem kol y'tzir nivra.
E7      Am     E7      Am
L'et na'asah v'cheftzo kol,
 E7     Am     E7    Am
azai melech sh'mo nikra.
[Verse 2]
E7    Am      E7    Am
V'achare"&amp;"i kichlot hakol,
   G7            C
l'vado yimloch nora.
E7     Am    E7   Am
V'hu haya, v'hu hoveh,
E7       Am    E7  Am
v'hu yih'yeh b'tifara.
[Verse 3]
E7    Am     E7      Am
V'hu echad, v'eyn sheni
          G7          C
l'hamshil lo,"&amp;" l'hachbira.
E7      Am      E7     Am
B'li reishit, b'li tachlit,
E7      Am   E7   Am
v'lo ha'oz v'hamisrah.
[Verse 4]
E7    Am    E7       Am
V'hu Eli, v'chai go'ali,
           G7         C
v'tzur chevli b'et tzarah.
E7     Am  E7    Am
"&amp;"V'hu nisi umanos li,
E7      Am   E7    Am
m'nat kosi b'yom ekra.
[Verse 5]
E7   Am   E7    Am
B'yado afkid ruchi
       G7       C
b'et ishan v'a'irah.
E7      Am   E7  Am
V'im ruchi g'viyati,
E7     Am   E7  Am
Adonai li v'lo ira.")</f>
        <v>E7    Am     E7     Am
Adon olam, asher malach,
        G7            C
b'terem kol y'tzir nivra.
E7      Am     E7      Am
L'et na'asah v'cheftzo kol,
 E7     Am     E7    Am
azai melech sh'mo nikra.
[Verse 2]
E7    Am      E7    Am
V'acharei kichlot hakol,
   G7            C
l'vado yimloch nora.
E7     Am    E7   Am
V'hu haya, v'hu hoveh,
E7       Am    E7  Am
v'hu yih'yeh b'tifara.
[Verse 3]
E7    Am     E7      Am
V'hu echad, v'eyn sheni
          G7          C
l'hamshil lo, l'hachbira.
E7      Am      E7     Am
B'li reishit, b'li tachlit,
E7      Am   E7   Am
v'lo ha'oz v'hamisrah.
[Verse 4]
E7    Am    E7       Am
V'hu Eli, v'chai go'ali,
           G7         C
v'tzur chevli b'et tzarah.
E7     Am  E7    Am
V'hu nisi umanos li,
E7      Am   E7    Am
m'nat kosi b'yom ekra.
[Verse 5]
E7   Am   E7    Am
B'yado afkid ruchi
       G7       C
b'et ishan v'a'irah.
E7      Am   E7  Am
V'im ruchi g'viyati,
E7     Am   E7  Am
Adonai li v'lo ira.</v>
      </c>
    </row>
    <row r="148">
      <c r="A148" s="22" t="str">
        <f>IFERROR(__xludf.DUMMYFUNCTION("""COMPUTED_VALUE"""),"N03")</f>
        <v>N03</v>
      </c>
      <c r="B148" s="22" t="str">
        <f>IFERROR(__xludf.DUMMYFUNCTION("""COMPUTED_VALUE"""),"Általmennék én a Tiszán ladikon")</f>
        <v>Általmennék én a Tiszán ladikon</v>
      </c>
      <c r="C148" s="22"/>
      <c r="D148" s="22" t="str">
        <f>IFERROR(__xludf.DUMMYFUNCTION("""COMPUTED_VALUE"""),"D                       G                   D
Általmennék én a Tiszán ladikon, ladikon de ladikon.
D                        G                     D
Ott lakik a, ott lakik a galambom, ott lakik a galambom.
D           Am        D          G
Ott lakik a vár"&amp;"osban, a harmadik utcában,
D                           G                 D
piros rózsa, kék nefelejcs, ibolya virít az ablakában.
D                         G                        D
Által mennék én a Tiszán, nem merek, nem merek, de nem merek.
D       "&amp;"                 G                    D
Attól félek, hogy a Tiszába esek, hogy a Tiszába esek.
D           Am        D            G
Lovam hátán seje haj, félre fordul a nyereg,
D                      G                  D
A Tiszának habjai közt elveszek, a"&amp;" babámé nem leszek.")</f>
        <v>D                       G                   D
Általmennék én a Tiszán ladikon, ladikon de ladikon.
D                        G                     D
Ott lakik a, ott lakik a galambom, ott lakik a galambom.
D           Am        D          G
Ott lakik a városban, a harmadik utcában,
D                           G                 D
piros rózsa, kék nefelejcs, ibolya virít az ablakában.
D                         G                        D
Által mennék én a Tiszán, nem merek, nem merek, de nem merek.
D                        G                    D
Attól félek, hogy a Tiszába esek, hogy a Tiszába esek.
D           Am        D            G
Lovam hátán seje haj, félre fordul a nyereg,
D                      G                  D
A Tiszának habjai közt elveszek, a babámé nem leszek.</v>
      </c>
    </row>
    <row r="149">
      <c r="A149" s="22" t="str">
        <f>IFERROR(__xludf.DUMMYFUNCTION("""COMPUTED_VALUE"""),"H14")</f>
        <v>H14</v>
      </c>
      <c r="B149" s="22" t="str">
        <f>IFERROR(__xludf.DUMMYFUNCTION("""COMPUTED_VALUE"""),"Áni Mámin (Száhki száhki)")</f>
        <v>Áni Mámin (Száhki száhki)</v>
      </c>
      <c r="C149" s="22" t="str">
        <f>IFERROR(__xludf.DUMMYFUNCTION("""COMPUTED_VALUE"""),"אני מאמין - שחקי שחקי")</f>
        <v>אני מאמין - שחקי שחקי</v>
      </c>
      <c r="D149" s="22"/>
    </row>
    <row r="150">
      <c r="A150" s="22" t="str">
        <f>IFERROR(__xludf.DUMMYFUNCTION("""COMPUTED_VALUE"""),"H03")</f>
        <v>H03</v>
      </c>
      <c r="B150" s="22" t="str">
        <f>IFERROR(__xludf.DUMMYFUNCTION("""COMPUTED_VALUE"""),"Áni ve ata")</f>
        <v>Áni ve ata</v>
      </c>
      <c r="C150" s="22" t="str">
        <f>IFERROR(__xludf.DUMMYFUNCTION("""COMPUTED_VALUE"""),"אני ואתה")</f>
        <v>אני ואתה</v>
      </c>
      <c r="D150" s="22" t="str">
        <f>IFERROR(__xludf.DUMMYFUNCTION("""COMPUTED_VALUE"""),"Dm     G         A7           Dm
Ani ve'ata neshaneh et ha'olam
Dm     G          A7           Dm C
ani ve'ata az yavo'u kvar kulam
F             C         F             A7
Amru et zeh kodem lefanai lo meshaneh,
Dm     G         A7           Dm
ani ve'ata"&amp;" neshaneh et ha'olam.
Dm G
Dm G
Dm     G         A7           Dm
Ani ve'ata nenaseh mehahatchalah
Dm     G          A7           Dm C
yihyeh lanu ra ein davar zeh lo nora.
F             C         F             A7
Amru et zeh kodem lefanai zeh lo mesha"&amp;"neh,
Dm     G         A7           Dm
ani ve'ata neshaneh et ha'olam.
Dm   A# C Dm G
Dm   A# C (Dm G) x 2
Dm     G         A7           Dm
Ani ve'ata neshaneh et ha'olam
Dm     G          A7           Dm C
ani ve'ata az yavo'u kvar kulam
F             "&amp;"C         F             A7
Amru et zeh kodem lefanai lo meshaneh,
Dm     G         A7           D
ani ve'ata neshaneh et ha'olam.
")</f>
        <v>Dm     G         A7           Dm
Ani ve'ata neshaneh et ha'olam
Dm     G          A7           Dm C
ani ve'ata az yavo'u kvar kulam
F             C         F             A7
Amru et zeh kodem lefanai lo meshaneh,
Dm     G         A7           Dm
ani ve'ata neshaneh et ha'olam.
Dm G
Dm G
Dm     G         A7           Dm
Ani ve'ata nenaseh mehahatchalah
Dm     G          A7           Dm C
yihyeh lanu ra ein davar zeh lo nora.
F             C         F             A7
Amru et zeh kodem lefanai zeh lo meshaneh,
Dm     G         A7           Dm
ani ve'ata neshaneh et ha'olam.
Dm   A# C Dm G
Dm   A# C (Dm G) x 2
Dm     G         A7           Dm
Ani ve'ata neshaneh et ha'olam
Dm     G          A7           Dm C
ani ve'ata az yavo'u kvar kulam
F             C         F             A7
Amru et zeh kodem lefanai lo meshaneh,
Dm     G         A7           D
ani ve'ata neshaneh et ha'olam.
</v>
      </c>
    </row>
    <row r="151">
      <c r="A151" s="22" t="str">
        <f>IFERROR(__xludf.DUMMYFUNCTION("""COMPUTED_VALUE"""),"ZS15")</f>
        <v>ZS15</v>
      </c>
      <c r="B151" s="22" t="str">
        <f>IFERROR(__xludf.DUMMYFUNCTION("""COMPUTED_VALUE"""),"Ávinu málkénu")</f>
        <v>Ávinu málkénu</v>
      </c>
      <c r="C151" s="22" t="str">
        <f>IFERROR(__xludf.DUMMYFUNCTION("""COMPUTED_VALUE"""),"אבינו מלכנו")</f>
        <v>אבינו מלכנו</v>
      </c>
      <c r="D151" s="22" t="str">
        <f>IFERROR(__xludf.DUMMYFUNCTION("""COMPUTED_VALUE"""),"C        C# C  C        C# C
Ávinu málkenu, ḥonenu váánenu,
C        C#    C        C# 
ávinu málkenu, ḥonenu váánenu,
C          C#  C
ki en bánu máászim.
C        C#    C        C# 
ávinu málkenu, ḥonenu váánenu,
C          C#  C
ki en bánu máászim.
G"&amp;"#m  Fm      Gm       C
Ászé imánu cedáká váḥeszed,
G#m  Fm      Gm       C
Aszé imánu cedáká váḥeszed,
C    C# C
vehosienu.")</f>
        <v>C        C# C  C        C# C
Ávinu málkenu, ḥonenu váánenu,
C        C#    C        C# 
ávinu málkenu, ḥonenu váánenu,
C          C#  C
ki en bánu máászim.
C        C#    C        C# 
ávinu málkenu, ḥonenu váánenu,
C          C#  C
ki en bánu máászim.
G#m  Fm      Gm       C
Ászé imánu cedáká váḥeszed,
G#m  Fm      Gm       C
Aszé imánu cedáká váḥeszed,
C    C# C
vehosienu.</v>
      </c>
    </row>
    <row r="152">
      <c r="A152" s="22" t="str">
        <f>IFERROR(__xludf.DUMMYFUNCTION("""COMPUTED_VALUE"""),"ZS03")</f>
        <v>ZS03</v>
      </c>
      <c r="B152" s="22" t="str">
        <f>IFERROR(__xludf.DUMMYFUNCTION("""COMPUTED_VALUE"""),"Élt egyszer egy gonosz ember")</f>
        <v>Élt egyszer egy gonosz ember</v>
      </c>
      <c r="C152" s="22"/>
      <c r="D152" s="22" t="str">
        <f>IFERROR(__xludf.DUMMYFUNCTION("""COMPUTED_VALUE"""),"Am
Élt egyszer egy gonosz ember, gonosz ember,
C
a kezében éles kard és gyilkos fegyver.
Am  Am  C       Am  G      Am  C       Am
Ki? Antiókhusz, Antiókhusz Antiókhusz, Antiókhusz
Am
Tudta róla Jeruzsálem, Jeruzsálem,
C
hogy szívében nincs irgalom, ninc"&amp;"s kegyelem.
Am  Am  C       Am  G      Am  C       Am   g
Ki? Antiókhusz, Antiókhusz Antiókhusz, Antiókhusz
Am
Elégette szent Tóránkat, szent Tóránkat,
C
kioltotta menóránkat, menóránkat.
Am  Am  C       Am  G      Am  C       Am  G
Ki? Antiókhusz, Antió"&amp;"khusz Antiókhusz, Antiókhusz
Am
Egy hős végre megunta a zsarnokságot,
C
gonosz ellen bátor szívvel síkra szállott.
Am  Am   C       Am   G       Am   C       Am   G
Ki? Júda Makabi, Júda Makabi, Júda Makabi, Júda Makabi
Am
Új fény áradt Jeruzsálem templ"&amp;"omára,
C
gyújtsunk gyertyát, emlékezzünk hős Júdára.
Am     Am       C       Am       G       Am       C       Am       G
Mikor? Ha jön a hanuka, ha jön a hanuka, ha jön a hanuka, ha jön a hanuka")</f>
        <v>Am
Élt egyszer egy gonosz ember, gonosz ember,
C
a kezében éles kard és gyilkos fegyver.
Am  Am  C       Am  G      Am  C       Am
Ki? Antiókhusz, Antiókhusz Antiókhusz, Antiókhusz
Am
Tudta róla Jeruzsálem, Jeruzsálem,
C
hogy szívében nincs irgalom, nincs kegyelem.
Am  Am  C       Am  G      Am  C       Am   g
Ki? Antiókhusz, Antiókhusz Antiókhusz, Antiókhusz
Am
Elégette szent Tóránkat, szent Tóránkat,
C
kioltotta menóránkat, menóránkat.
Am  Am  C       Am  G      Am  C       Am  G
Ki? Antiókhusz, Antiókhusz Antiókhusz, Antiókhusz
Am
Egy hős végre megunta a zsarnokságot,
C
gonosz ellen bátor szívvel síkra szállott.
Am  Am   C       Am   G       Am   C       Am   G
Ki? Júda Makabi, Júda Makabi, Júda Makabi, Júda Makabi
Am
Új fény áradt Jeruzsálem templomára,
C
gyújtsunk gyertyát, emlékezzünk hős Júdára.
Am     Am       C       Am       G       Am       C       Am       G
Mikor? Ha jön a hanuka, ha jön a hanuka, ha jön a hanuka, ha jön a hanuka</v>
      </c>
    </row>
    <row r="153">
      <c r="A153" s="22" t="str">
        <f>IFERROR(__xludf.DUMMYFUNCTION("""COMPUTED_VALUE"""),"T14")</f>
        <v>T14</v>
      </c>
      <c r="B153" s="22" t="str">
        <f>IFERROR(__xludf.DUMMYFUNCTION("""COMPUTED_VALUE"""),"Én vagyok az aki nem jó ")</f>
        <v>Én vagyok az aki nem jó </v>
      </c>
      <c r="C153" s="22"/>
      <c r="D153" s="22" t="str">
        <f>IFERROR(__xludf.DUMMYFUNCTION("""COMPUTED_VALUE"""),"Em Em Am D G D G
Am B7 Em C Am B7 Em B7 Em
Em            Em
Én vagyok az, aki nem jó,
Am          D        
Fellegajtót nyitogató.
G    D        G
Ajaj ajajajaj ajajaj
Am         B7
Nyitogatom a felleget,
Em    C   Am B7
Sírok alatta eleget.
Em   B7   "&amp;"    Em
Ajaj ajajajaj ajajaj
Em     Em
Ifiúságom telik el,
Am          D     
Azért a szívem hasad el.
 G        D        G
(Az anyád ragyogós csillaga.)
Am      B7
Ifiúság gyöngykoszorú,
Em    C     Am B7
Ki elveszti de szomorú
Em   B7       Em
Ajaj a"&amp;"jajajaj ajajaj
Em                Em
De bolond volnék, ha búsulnék,
Am         D        
Ha a búnak helyet adnék
G    D        G
Ajaj ajajajaj ajajaj
Am         B7
Én a búnak utat adok,
Em    C      Am    B7
Magam pedig vígan járok
Em   B7       Em
Ajaj "&amp;"ajajajaj ajajaj")</f>
        <v>Em Em Am D G D G
Am B7 Em C Am B7 Em B7 Em
Em            Em
Én vagyok az, aki nem jó,
Am          D        
Fellegajtót nyitogató.
G    D        G
Ajaj ajajajaj ajajaj
Am         B7
Nyitogatom a felleget,
Em    C   Am B7
Sírok alatta eleget.
Em   B7       Em
Ajaj ajajajaj ajajaj
Em     Em
Ifiúságom telik el,
Am          D     
Azért a szívem hasad el.
 G        D        G
(Az anyád ragyogós csillaga.)
Am      B7
Ifiúság gyöngykoszorú,
Em    C     Am B7
Ki elveszti de szomorú
Em   B7       Em
Ajaj ajajajaj ajajaj
Em                Em
De bolond volnék, ha búsulnék,
Am         D        
Ha a búnak helyet adnék
G    D        G
Ajaj ajajajaj ajajaj
Am         B7
Én a búnak utat adok,
Em    C      Am    B7
Magam pedig vígan járok
Em   B7       Em
Ajaj ajajajaj ajajaj</v>
      </c>
    </row>
    <row r="154">
      <c r="A154" s="22" t="str">
        <f>IFERROR(__xludf.DUMMYFUNCTION("""COMPUTED_VALUE"""),"N05")</f>
        <v>N05</v>
      </c>
      <c r="B154" s="22" t="str">
        <f>IFERROR(__xludf.DUMMYFUNCTION("""COMPUTED_VALUE"""),"Érik a szőlő")</f>
        <v>Érik a szőlő</v>
      </c>
      <c r="C154" s="22"/>
      <c r="D154" s="22" t="str">
        <f>IFERROR(__xludf.DUMMYFUNCTION("""COMPUTED_VALUE""")," Em            D                G       Em
Érik a szőlő, hajlik a vessző, bodor a levele.
Am                G               C          Em
Két szegénylegény szántani menne, de nincsen kenyere.
Em              D               G      Em
Van vereshagyma a t"&amp;"arisznyába', keserű magába',
Am               G                 C        Em
Szolgalegénynek, hej, a szegénynek de kevés vacsora.
Em             D                G       Em
Zörög a kocsi, pattog a Jancsi, talán értem jönnek,
Am              G           "&amp;"      C        Em
Jaj, édesanyám, szerelmes dajkám, de hamar elvisznek.
Em             D               G        Em
Kocsira ládám, hegyibe párnám, magam is felülök,
Am                G                  C        Em
Jaj, apám, anyám, kedves szülődajkám de "&amp;"hamar elvisznek.
Em              D                G           Em
Huncut a gazda, nem néz a napra, csak a szép asszonyra,
Am               G                  C         Em
Huncut a vendég, mert mindig innék, ha vóna', ha vóna'.")</f>
        <v> Em            D                G       Em
Érik a szőlő, hajlik a vessző, bodor a levele.
Am                G               C          Em
Két szegénylegény szántani menne, de nincsen kenyere.
Em              D               G      Em
Van vereshagyma a tarisznyába', keserű magába',
Am               G                 C        Em
Szolgalegénynek, hej, a szegénynek de kevés vacsora.
Em             D                G       Em
Zörög a kocsi, pattog a Jancsi, talán értem jönnek,
Am              G                 C        Em
Jaj, édesanyám, szerelmes dajkám, de hamar elvisznek.
Em             D               G        Em
Kocsira ládám, hegyibe párnám, magam is felülök,
Am                G                  C        Em
Jaj, apám, anyám, kedves szülődajkám de hamar elvisznek.
Em              D                G           Em
Huncut a gazda, nem néz a napra, csak a szép asszonyra,
Am               G                  C         Em
Huncut a vendég, mert mindig innék, ha vóna', ha vóna'.</v>
      </c>
    </row>
    <row r="155">
      <c r="A155" s="22" t="str">
        <f>IFERROR(__xludf.DUMMYFUNCTION("""COMPUTED_VALUE"""),"T27")</f>
        <v>T27</v>
      </c>
      <c r="B155" s="22" t="str">
        <f>IFERROR(__xludf.DUMMYFUNCTION("""COMPUTED_VALUE"""),"Ó, ne vidd el… ")</f>
        <v>Ó, ne vidd el… </v>
      </c>
      <c r="C155" s="22"/>
      <c r="D155" s="22" t="str">
        <f>IFERROR(__xludf.DUMMYFUNCTION("""COMPUTED_VALUE"""),"Em            H                       Em
Ó, ne vidd el két szemeddel a napsugarat,
Em                              G
Ne menj, várj még, mert e tájék sötétben marad,
E              Am                D           G
Ág nem himbál, fecske nem száll, béres nem "&amp;"arat,
Em            H                       Em
Ó, ne vidd el két szemeddel a napsugarat!
")</f>
        <v>Em            H                       Em
Ó, ne vidd el két szemeddel a napsugarat,
Em                              G
Ne menj, várj még, mert e tájék sötétben marad,
E              Am                D           G
Ág nem himbál, fecske nem száll, béres nem arat,
Em            H                       Em
Ó, ne vidd el két szemeddel a napsugarat!
</v>
      </c>
    </row>
    <row r="156">
      <c r="A156" s="22" t="str">
        <f>IFERROR(__xludf.DUMMYFUNCTION("""COMPUTED_VALUE"""),"T74")</f>
        <v>T74</v>
      </c>
      <c r="B156" s="22" t="str">
        <f>IFERROR(__xludf.DUMMYFUNCTION("""COMPUTED_VALUE"""),"Örökké tart")</f>
        <v>Örökké tart</v>
      </c>
      <c r="C156" s="22" t="str">
        <f>IFERROR(__xludf.DUMMYFUNCTION("""COMPUTED_VALUE"""),"(1/2)")</f>
        <v>(1/2)</v>
      </c>
      <c r="D156" s="22" t="str">
        <f>IFERROR(__xludf.DUMMYFUNCTION("""COMPUTED_VALUE"""),"E  A  E  A
       E                                     A
Gyere, mondd el, mi a baj, bébi, én figyelek rád
        E                                     A
Előttem ne legyen titkod, én nem vagyok az apád
E                                 A
Látom, van val"&amp;"ami, ami a szívedet nyomja
         D                           E
Tudom az élet súlya, tudom a világ gondja
       E                            A
Gyere, ne félj tõlem én nem verlek át
   E                             A
Ha belekezdtél, hát folytasd tov"&amp;"ább
          E                                  A
Ha akarod suttoghatsz, nekem az is elég hogy halljam,
           D                          E
és én majd ott leszek és segítek, ha baj van
   C                                   G
Ha nem hiszed el, ho"&amp;"gy az életed ajándék
C                                 G
Nézd meg jobban, hogy élnek anyádék
   C
Ha nem hiszed el, hogy az élet
G
Tényleg örökké tart
D
Hiába úszol, belefulladsz
      D
Pedig ott van a másik part")</f>
        <v>E  A  E  A
       E                                     A
Gyere, mondd el, mi a baj, bébi, én figyelek rád
        E                                     A
Előttem ne legyen titkod, én nem vagyok az apád
E                                 A
Látom, van valami, ami a szívedet nyomja
         D                           E
Tudom az élet súlya, tudom a világ gondja
       E                            A
Gyere, ne félj tõlem én nem verlek át
   E                             A
Ha belekezdtél, hát folytasd tovább
          E                                  A
Ha akarod suttoghatsz, nekem az is elég hogy halljam,
           D                          E
és én majd ott leszek és segítek, ha baj van
   C                                   G
Ha nem hiszed el, hogy az életed ajándék
C                                 G
Nézd meg jobban, hogy élnek anyádék
   C
Ha nem hiszed el, hogy az élet
G
Tényleg örökké tart
D
Hiába úszol, belefulladsz
      D
Pedig ott van a másik part</v>
      </c>
    </row>
    <row r="157">
      <c r="A157" s="22" t="str">
        <f>IFERROR(__xludf.DUMMYFUNCTION("""COMPUTED_VALUE"""),"T74")</f>
        <v>T74</v>
      </c>
      <c r="B157" s="22" t="str">
        <f>IFERROR(__xludf.DUMMYFUNCTION("""COMPUTED_VALUE"""),"Örökké tart")</f>
        <v>Örökké tart</v>
      </c>
      <c r="C157" s="22" t="str">
        <f>IFERROR(__xludf.DUMMYFUNCTION("""COMPUTED_VALUE"""),"(2/2)")</f>
        <v>(2/2)</v>
      </c>
      <c r="D157" s="22" t="str">
        <f>IFERROR(__xludf.DUMMYFUNCTION("""COMPUTED_VALUE"""),"E                   A
Na jól van, borítsunk fátylat a múltra
         E                          A
A dolgok jönnek, aztán mennek hirtelen
         E                         A
És néha elvisznek magukkal arra az útra
        D                            E
A"&amp;"hol az érzelmek laknak, nem az értelem
       E                                 A
Gyere, ne félj tőlem, én jól tudom, mi bánt
     E                           A
Néha mindenki elkövet néhány hibát
      E                          A
De ha magadba nézel "&amp;"és azt látod,  hogy a szíved tiszta
      D
Akkor jó az út, amin jársz és többé
E
 Ne is fordulj vissza
   C                                   G
Ha nem hiszed el, hogy az életed ajándék
C                                 G
Nézd meg jobban, hogy élnek a"&amp;"nyádék
   C
Ha nem hiszed el, hogy az élet
G
Tényleg örökké tart
D
Hiába úszol, belefulladsz
      D
Pedig ott van a másik part
                             G
Ha nem hiszed el, hogy az életed ajándék
C                                 G
Nézd meg jobban"&amp;", hogy élnek anyádék
   C
Ha nem hiszed el, hogy az élet
G
Tényleg örökké tart
D
Hiába úszol, belefulladsz
      D
Pedig ott van a másik part
       E                                 A
Gyere, mondd el, mi a baj bébi, figyelek rád
        E             "&amp;"                        A
Előttem ne legyen titkod, én nem vagyok az apád
E                                 A
Látom, van valami, ami a szívedet nyomja
         D                           E
Tudom az élet súlya, tudom a világ gondja")</f>
        <v>E                   A
Na jól van, borítsunk fátylat a múltra
         E                          A
A dolgok jönnek, aztán mennek hirtelen
         E                         A
És néha elvisznek magukkal arra az útra
        D                            E
Ahol az érzelmek laknak, nem az értelem
       E                                 A
Gyere, ne félj tőlem, én jól tudom, mi bánt
     E                           A
Néha mindenki elkövet néhány hibát
      E                          A
De ha magadba nézel és azt látod,  hogy a szíved tiszta
      D
Akkor jó az út, amin jársz és többé
E
 Ne is fordulj vissza
   C                                   G
Ha nem hiszed el, hogy az életed ajándék
C                                 G
Nézd meg jobban, hogy élnek anyádék
   C
Ha nem hiszed el, hogy az élet
G
Tényleg örökké tart
D
Hiába úszol, belefulladsz
      D
Pedig ott van a másik part
                             G
Ha nem hiszed el, hogy az életed ajándék
C                                 G
Nézd meg jobban, hogy élnek anyádék
   C
Ha nem hiszed el, hogy az élet
G
Tényleg örökké tart
D
Hiába úszol, belefulladsz
      D
Pedig ott van a másik part
       E                                 A
Gyere, mondd el, mi a baj bébi, figyelek rád
        E                                     A
Előttem ne legyen titkod, én nem vagyok az apád
E                                 A
Látom, van valami, ami a szívedet nyomja
         D                           E
Tudom az élet súlya, tudom a világ gondja</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8.57"/>
  </cols>
  <sheetData>
    <row r="1">
      <c r="A1" s="22" t="str">
        <f>IFERROR(__xludf.DUMMYFUNCTION("QUERY(Siron!A1:I1000,""select A, B, C, F order by F asc"", 1)"),"Id")</f>
        <v>Id</v>
      </c>
      <c r="B1" s="22" t="str">
        <f>IFERROR(__xludf.DUMMYFUNCTION("""COMPUTED_VALUE"""),"Cím")</f>
        <v>Cím</v>
      </c>
      <c r="C1" s="22" t="str">
        <f>IFERROR(__xludf.DUMMYFUNCTION("""COMPUTED_VALUE"""),"Cím suffix")</f>
        <v>Cím suffix</v>
      </c>
      <c r="D1" s="22" t="str">
        <f>IFERROR(__xludf.DUMMYFUNCTION("""COMPUTED_VALUE"""),"Dalszöveg akkordokkal")</f>
        <v>Dalszöveg akkordokkal</v>
      </c>
    </row>
    <row r="2">
      <c r="A2" s="22" t="str">
        <f>IFERROR(__xludf.DUMMYFUNCTION("""COMPUTED_VALUE"""),"H14")</f>
        <v>H14</v>
      </c>
      <c r="B2" s="22" t="str">
        <f>IFERROR(__xludf.DUMMYFUNCTION("""COMPUTED_VALUE"""),"Áni Mámin (Száhki száhki)")</f>
        <v>Áni Mámin (Száhki száhki)</v>
      </c>
      <c r="C2" s="22" t="str">
        <f>IFERROR(__xludf.DUMMYFUNCTION("""COMPUTED_VALUE"""),"אני מאמין - שחקי שחקי")</f>
        <v>אני מאמין - שחקי שחקי</v>
      </c>
      <c r="D2" s="22"/>
    </row>
    <row r="3">
      <c r="A3" s="22" t="str">
        <f>IFERROR(__xludf.DUMMYFUNCTION("""COMPUTED_VALUE"""),"ZS23")</f>
        <v>ZS23</v>
      </c>
      <c r="B3" s="22" t="str">
        <f>IFERROR(__xludf.DUMMYFUNCTION("""COMPUTED_VALUE"""),"Csiribiri")</f>
        <v>Csiribiri</v>
      </c>
      <c r="C3" s="22"/>
      <c r="D3" s="22"/>
    </row>
    <row r="4">
      <c r="A4" s="22" t="str">
        <f>IFERROR(__xludf.DUMMYFUNCTION("""COMPUTED_VALUE"""),"K09")</f>
        <v>K09</v>
      </c>
      <c r="B4" s="22" t="str">
        <f>IFERROR(__xludf.DUMMYFUNCTION("""COMPUTED_VALUE"""),"Banks of the Ohio")</f>
        <v>Banks of the Ohio</v>
      </c>
      <c r="C4" s="22"/>
      <c r="D4" s="22" t="str">
        <f>IFERROR(__xludf.DUMMYFUNCTION("""COMPUTED_VALUE"""),"           A              E
I asked my love to take a walk
          E7                  A
To take a walk, just a little walk
     A7                      D
Down beside where the waters flow
            A     E         A
Down by the banks of the Ohio
   "&amp;"      A                  E
And only say that you’ll be mine
      E7           A
In no other’s arms entwine
     A7                      D
Down beside where the waters flow
            A     E         A
Down by the banks of the Ohio
         A          "&amp;"       E
I held a knife against her breast
    E7               A
And into my arms she pressed
        A7                   D
Crying “Please, don’t murder me
        A        E          A
I’m not prepared for eternity
A                            E
I to"&amp;"ok her by her lily white hand
    E7               A
Let her to the river strand
  A7                          D
I picked her up and threw her in
      A          E              A
And I watched as she floated down
          A                      E
I sta"&amp;"rted home ‘tween twelve and one
        E7              A
Crying, Lord, what have I done
         A7          D
Kill the only girl I loved
            A        E     A
Because she wouldn’t be my bride")</f>
        <v>           A              E
I asked my love to take a walk
          E7                  A
To take a walk, just a little walk
     A7                      D
Down beside where the waters flow
            A     E         A
Down by the banks of the Ohio
         A                  E
And only say that you’ll be mine
      E7           A
In no other’s arms entwine
     A7                      D
Down beside where the waters flow
            A     E         A
Down by the banks of the Ohio
         A                 E
I held a knife against her breast
    E7               A
And into my arms she pressed
        A7                   D
Crying “Please, don’t murder me
        A        E          A
I’m not prepared for eternity
A                            E
I took her by her lily white hand
    E7               A
Let her to the river strand
  A7                          D
I picked her up and threw her in
      A          E              A
And I watched as she floated down
          A                      E
I started home ‘tween twelve and one
        E7              A
Crying, Lord, what have I done
         A7          D
Kill the only girl I loved
            A        E     A
Because she wouldn’t be my bride</v>
      </c>
    </row>
    <row r="5">
      <c r="A5" s="22" t="str">
        <f>IFERROR(__xludf.DUMMYFUNCTION("""COMPUTED_VALUE"""),"T71")</f>
        <v>T71</v>
      </c>
      <c r="B5" s="22" t="str">
        <f>IFERROR(__xludf.DUMMYFUNCTION("""COMPUTED_VALUE"""),"Bájoló")</f>
        <v>Bájoló</v>
      </c>
      <c r="C5" s="22"/>
      <c r="D5" s="22" t="str">
        <f>IFERROR(__xludf.DUMMYFUNCTION("""COMPUTED_VALUE"""),"           C             G
Rebbenő szemmel ülök a fényben,
         Dm          Am
Rózsafa ugrik át a sövényen,
           C             G
Ugrik a fény is, gyűlik a felleg,
         Dm              Am
Surran a villám, s már feleselget.
          C"&amp;"             G
S már feleselget, fenn a magasban,
         Dm            Am
Fenn a magasban dörgedelem vad,
        C             G
Dörgedelem vad, dörgedelemmel,
         Dm              Am
Dörgedelemmel, s kékje lehervad.
         C             "&amp;"G
S kékje lehervad, lenn a tavaknak,
          Dm               Am
Lenn a tavaknak, s tükre megárad.
          C             G
S tükre megárad, jöjj be a házba,
         Dm                Am
Jöjj be a házba, vesd le ruhádat.
          C           "&amp;"  G
Vesd le ruhádat, már esik is kinn,
          Dm                Am
Már esik is kinn, már esik is kinn.
         C             G
Vesd le az inged, mossa az eső,
         Dm         Am
Mossa az eső össze szívünket.
")</f>
        <v>           C             G
Rebbenő szemmel ülök a fényben,
         Dm          Am
Rózsafa ugrik át a sövényen,
           C             G
Ugrik a fény is, gyűlik a felleg,
         Dm              Am
Surran a villám, s már feleselget.
          C             G
S már feleselget, fenn a magasban,
         Dm            Am
Fenn a magasban dörgedelem vad,
        C             G
Dörgedelem vad, dörgedelemmel,
         Dm              Am
Dörgedelemmel, s kékje lehervad.
         C             G
S kékje lehervad, lenn a tavaknak,
          Dm               Am
Lenn a tavaknak, s tükre megárad.
          C             G
S tükre megárad, jöjj be a házba,
         Dm                Am
Jöjj be a házba, vesd le ruhádat.
          C             G
Vesd le ruhádat, már esik is kinn,
          Dm                Am
Már esik is kinn, már esik is kinn.
         C             G
Vesd le az inged, mossa az eső,
         Dm         Am
Mossa az eső össze szívünket.
</v>
      </c>
    </row>
    <row r="6">
      <c r="A6" s="22" t="str">
        <f>IFERROR(__xludf.DUMMYFUNCTION("""COMPUTED_VALUE"""),"T48")</f>
        <v>T48</v>
      </c>
      <c r="B6" s="22" t="str">
        <f>IFERROR(__xludf.DUMMYFUNCTION("""COMPUTED_VALUE"""),"Egyszer véget ér ")</f>
        <v>Egyszer véget ér </v>
      </c>
      <c r="C6" s="22"/>
      <c r="D6" s="22" t="str">
        <f>IFERROR(__xludf.DUMMYFUNCTION("""COMPUTED_VALUE"""),"         Am         E         Am
Egyszer véget ér a lázas ifjúság
        Am           E          Am
Egyszer elmúlnak a színes éjszakák
         C          G              F           E
Egyszer véget ér az álom, egyszer véget ér a nyár
    F             E "&amp;"            Am
Ami elmúlt, soha nem jön vissza már
         Am         E         Am
Egyszer véget ér a lázas ifjúság
         Am           E           Am
Egyszer nélkülünk megy a vonat tovább
      C         G            F          E
És az állomáson áll"&amp;"unk, ahol integetni kell
      F            E            Am
De a búcsúra csak pár ember figyel
         Am         E         Am
Egyszer véget ér a lázas ifjúság
        Am           E          Am
Egyszer elmúlnak a színes éjszakák
        C          G "&amp;"            F           E
Sajnos véget ér az álom, sajnos véget ér a nyár
       F           E           Am
De a szívünk addig új csodára vár
           C            G               C            G
Ezért ne féljünk az újtól, mert az jót hozhat nekünk
  "&amp;"    C            G         C          G
Talán abban van az utolsó remény
        C         G             C            G
Létünk ingoványra épül, mely a sötét mélybe húz
      C             G             B                                
De ha akarjuk, még "&amp;"tűzhet ránk a fény
        Am           E        Am                                   
Egyszer véget érnek múló napjaink                                  
        Am           E        Am                                   "&amp;"
Egyszer elbúcsúznak túlzó vágyaink                                 
       C                  G              F           E             
Tudjuk azt, hogy egyszer végleg, sajnos végleg elmegyünk           
       F             E           Am               "&amp;"                 
De még addig mindent újra kezdhetünk                               
      Am       E              Am                                   
La-la-la-la-la la-la-la-la-la-la                                   
      Am    "&amp;"   E              Am                                   
la-la-la-la-la la-la-la-la-la-la                                   
      C           G           F            E                       
la-la-la-la-la-la-la-la la-la-la-la-la-la-la                   "&amp;"    
      F          E            Am                                   
la-la-la-la-la-la la-la-la-la-la")</f>
        <v>         Am         E         Am
Egyszer véget ér a lázas ifjúság
        Am           E          Am
Egyszer elmúlnak a színes éjszakák
         C          G              F           E
Egyszer véget ér az álom, egyszer véget ér a nyár
    F             E             Am
Ami elmúlt, soha nem jön vissza már
         Am         E         Am
Egyszer véget ér a lázas ifjúság
         Am           E           Am
Egyszer nélkülünk megy a vonat tovább
      C         G            F          E
És az állomáson állunk, ahol integetni kell
      F            E            Am
De a búcsúra csak pár ember figyel
         Am         E         Am
Egyszer véget ér a lázas ifjúság
        Am           E          Am
Egyszer elmúlnak a színes éjszakák
        C          G             F           E
Sajnos véget ér az álom, sajnos véget ér a nyár
       F           E           Am
De a szívünk addig új csodára vár
           C            G               C            G
Ezért ne féljünk az újtól, mert az jót hozhat nekünk
      C            G         C          G
Talán abban van az utolsó remény
        C         G             C            G
Létünk ingoványra épül, mely a sötét mélybe húz
      C             G             B                                
De ha akarjuk, még tűzhet ránk a fény
        Am           E        Am                                   
Egyszer véget érnek múló napjaink                                  
        Am           E        Am                                   
Egyszer elbúcsúznak túlzó vágyaink                                 
       C                  G              F           E             
Tudjuk azt, hogy egyszer végleg, sajnos végleg elmegyünk           
       F             E           Am                                
De még addig mindent újra kezdhetünk                               
      Am       E              Am                                   
La-la-la-la-la la-la-la-la-la-la                                   
      Am       E              Am                                   
la-la-la-la-la la-la-la-la-la-la                                   
      C           G           F            E                       
la-la-la-la-la-la-la-la la-la-la-la-la-la-la                       
      F          E            Am                                   
la-la-la-la-la-la la-la-la-la-la</v>
      </c>
    </row>
    <row r="7">
      <c r="A7" s="22" t="str">
        <f>IFERROR(__xludf.DUMMYFUNCTION("""COMPUTED_VALUE"""),"K12")</f>
        <v>K12</v>
      </c>
      <c r="B7" s="22" t="str">
        <f>IFERROR(__xludf.DUMMYFUNCTION("""COMPUTED_VALUE"""),"House of the rising sun")</f>
        <v>House of the rising sun</v>
      </c>
      <c r="C7" s="22"/>
      <c r="D7" s="22" t="str">
        <f>IFERROR(__xludf.DUMMYFUNCTION("""COMPUTED_VALUE"""),"      A    C        D         F
There is a house in New Orleans
     Am       C      E   
They call the Rising Sun
         Am       C       D           F
And it's been the ruin of many a poor boy
    Am    E        Am C D F Am E Am E
And God I know I'm o"&amp;"ne
   Am     C     D  
My mother was a tailor
    Am       C   E
She sewed my new blue jeans
   Am     C     D        F
My father was a gamblin' man
Am      E   Am C D F Am E Am E 
Down in New Orleans
        Am   C       D       F  
Now the only thing "&amp;"a gambler needs
     Am       C     E
Is a suitcase and a trunk
        Am   C    D            F
And the only time he's satisfied
   Am        E    Am C D F Am E Am E
Is when he's on a drunk")</f>
        <v>      A    C        D         F
There is a house in New Orleans
     Am       C      E   
They call the Rising Sun
         Am       C       D           F
And it's been the ruin of many a poor boy
    Am    E        Am C D F Am E Am E
And God I know I'm one
   Am     C     D  
My mother was a tailor
    Am       C   E
She sewed my new blue jeans
   Am     C     D        F
My father was a gamblin' man
Am      E   Am C D F Am E Am E 
Down in New Orleans
        Am   C       D       F  
Now the only thing a gambler needs
     Am       C     E
Is a suitcase and a trunk
        Am   C    D            F
And the only time he's satisfied
   Am        E    Am C D F Am E Am E
Is when he's on a drunk</v>
      </c>
    </row>
    <row r="8">
      <c r="A8" s="22" t="str">
        <f>IFERROR(__xludf.DUMMYFUNCTION("""COMPUTED_VALUE"""),"T46")</f>
        <v>T46</v>
      </c>
      <c r="B8" s="22" t="str">
        <f>IFERROR(__xludf.DUMMYFUNCTION("""COMPUTED_VALUE"""),"Szociálisan érzékeny dal")</f>
        <v>Szociálisan érzékeny dal</v>
      </c>
      <c r="C8" s="22" t="str">
        <f>IFERROR(__xludf.DUMMYFUNCTION("""COMPUTED_VALUE"""),"(1/2)")</f>
        <v>(1/2)</v>
      </c>
      <c r="D8" s="22" t="str">
        <f>IFERROR(__xludf.DUMMYFUNCTION("""COMPUTED_VALUE"""),"     Am                                 D
א: Te a kölyköket és a kutyákat tudod felnevelni
   Am                            D
ב: Te a háztartási gépeket tudod megszerelni
   E                          F
ג: Mind a ketten megtanultunk autót vezetni
   C    "&amp;"               Bb           G
ג: Csak azt nem tudni, mikor fogunk egymásba szeretni
   Am                                  D
א: Te a szomszédokkal jóba' vagy, én a kocsmárosokkal
   Am                           D
ב: Minden pincért lenyűgözünk a borraval"&amp;"óval
   E                                F
ג: Megtanultuk, hogy mikor szabad a másikon nevetni
   C                   Bb           G
ג: Csak azt nem tudni, mikor fogunk egymásba szeretni
   Am                 B
א: Te vagy otthon, ha hív a doktor
   E
ב:"&amp;" Te veszed a húst a boltból,
   Am                  B7
א: Ha te főzöl ebédet, hát én
   E
ג: Főzök utána kávét.
  F
ג: A lottón sok pénzt fogunk nyerni
   E            Em
ג: Kertes házat fogunk venni
        Dm                          E
ג: Csak azt nem t"&amp;"udni, mikor fogunk egymásba szeretni.")</f>
        <v>     Am                                 D
א: Te a kölyköket és a kutyákat tudod felnevelni
   Am                            D
ב: Te a háztartási gépeket tudod megszerelni
   E                          F
ג: Mind a ketten megtanultunk autót vezetni
   C                   Bb           G
ג: Csak azt nem tudni, mikor fogunk egymásba szeretni
   Am                                  D
א: Te a szomszédokkal jóba' vagy, én a kocsmárosokkal
   Am                           D
ב: Minden pincért lenyűgözünk a borravalóval
   E                                F
ג: Megtanultuk, hogy mikor szabad a másikon nevetni
   C                   Bb           G
ג: Csak azt nem tudni, mikor fogunk egymásba szeretni
   Am                 B
א: Te vagy otthon, ha hív a doktor
   E
ב: Te veszed a húst a boltból,
   Am                  B7
א: Ha te főzöl ebédet, hát én
   E
ג: Főzök utána kávét.
  F
ג: A lottón sok pénzt fogunk nyerni
   E            Em
ג: Kertes házat fogunk venni
        Dm                          E
ג: Csak azt nem tudni, mikor fogunk egymásba szeretni.</v>
      </c>
    </row>
    <row r="9">
      <c r="A9" s="22" t="str">
        <f>IFERROR(__xludf.DUMMYFUNCTION("""COMPUTED_VALUE"""),"K04")</f>
        <v>K04</v>
      </c>
      <c r="B9" s="22" t="str">
        <f>IFERROR(__xludf.DUMMYFUNCTION("""COMPUTED_VALUE"""),"Lemon Tree")</f>
        <v>Lemon Tree</v>
      </c>
      <c r="C9" s="22" t="str">
        <f>IFERROR(__xludf.DUMMYFUNCTION("""COMPUTED_VALUE"""),"(1/2)")</f>
        <v>(1/2)</v>
      </c>
      <c r="D9" s="22" t="str">
        <f>IFERROR(__xludf.DUMMYFUNCTION("""COMPUTED_VALUE"""),"    Am                Em
I'm sitting here in a boring room
     Am                        Em
It's just another rainy Sunday afternoon
    Am                    Em
I'm wasting my time I got nothing to do
    Am                 Em 
I'm hanging around I'm wa"&amp;"iting for you
    Dm           Em
But nothing ever happens
      Am Em Am
And I wonder
    Am             Em
I'm driving around in my car
    Am                Em
I'm driving too fast, I'm driving too far
    Am                Em
I'd like to change my po"&amp;"int of view
  Am                  Em
I feel so lonely, I'm waiting for you
    Dm           Em
But nothing ever happens
      Am Em Am
And I wonder
  C           G
I wonder how, I wonder why
Am                   
Yesterday you told me 'bout the
Em
Blue, "&amp;"blue sky
    F          G
And all that I can see
          C            G7
Is just a yellow lemon tree
    C               G
I'm turning my head up and down
    Am                Em
I'm turning, turning, turning, turning
Em
Turning around
    F           "&amp;"   F#dim7
And all that I can see
                G     G7
Is just another lemon tree
Am 
Sing dah
Em               Am
Dah-dah-dah-dam, dee-dab-dah
Em               Dm
Dah-dah-dah-dam, dee-dab-dah
Em         Am
Dab-deedly dah
    Am              Em
I'm s"&amp;"itting here, I miss the power
    Am              Em
I'd like to go out, taking a shower
    Am                    Em
But there's a heavy cloud inside my head
  Am                 Em  
I feel so tired, put myself into bed
Am
Well, nothing ever happens
Em "&amp;"   Em
And I wonder
E           Am
Isolation - Is not good for me,
G           C               E
Isolation - I don't want to sit on a lemon tree.
  Am                   Em
I'm stepping around in a desert of joy
Am                    Em
Baby, anyhow I'l"&amp;"l get another toy
    Dm              Em               Am       Em**  Am*
And everything will happen - and you wonder.
 C             G
I wonder how, I wonder why
Am                              Em
Yesterday you told me 'bout the blue blue sky
    F    "&amp;"          G                    C           G7
And all that I can see is just a yellow lemon tree.
    C                 G
I'm turning my head - up and down,
    Am                              Em
I'm turning turning turning turning turning around
    F   "&amp;"           F#dim7              G           G7
And all that I can see is just another lemon tree.
 C             G
I wonder how, I wonder why
Am                              Em
Yesterday you told me 'bout the blue blue sky
    F              G        F   "&amp;"           G
And all that I can see, and all that I can see,
    F              G                    C
And all that I can see is just a yellow lemon tree.")</f>
        <v>    Am                Em
I'm sitting here in a boring room
     Am                        Em
It's just another rainy Sunday afternoon
    Am                    Em
I'm wasting my time I got nothing to do
    Am                 Em 
I'm hanging around I'm waiting for you
    Dm           Em
But nothing ever happens
      Am Em Am
And I wonder
    Am             Em
I'm driving around in my car
    Am                Em
I'm driving too fast, I'm driving too far
    Am                Em
I'd like to change my point of view
  Am                  Em
I feel so lonely, I'm waiting for you
    Dm           Em
But nothing ever happens
      Am Em Am
And I wonder
  C           G
I wonder how, I wonder why
Am                   
Yesterday you told me 'bout the
Em
Blue, blue sky
    F          G
And all that I can see
          C            G7
Is just a yellow lemon tree
    C               G
I'm turning my head up and down
    Am                Em
I'm turning, turning, turning, turning
Em
Turning around
    F              F#dim7
And all that I can see
                G     G7
Is just another lemon tree
Am 
Sing dah
Em               Am
Dah-dah-dah-dam, dee-dab-dah
Em               Dm
Dah-dah-dah-dam, dee-dab-dah
Em         Am
Dab-deedly dah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row>
    <row r="10">
      <c r="A10" s="22" t="str">
        <f>IFERROR(__xludf.DUMMYFUNCTION("""COMPUTED_VALUE"""),"K04")</f>
        <v>K04</v>
      </c>
      <c r="B10" s="22" t="str">
        <f>IFERROR(__xludf.DUMMYFUNCTION("""COMPUTED_VALUE"""),"Lemon Tree")</f>
        <v>Lemon Tree</v>
      </c>
      <c r="C10" s="22" t="str">
        <f>IFERROR(__xludf.DUMMYFUNCTION("""COMPUTED_VALUE"""),"(2/2)")</f>
        <v>(2/2)</v>
      </c>
      <c r="D10" s="22" t="str">
        <f>IFERROR(__xludf.DUMMYFUNCTION("""COMPUTED_VALUE"""),"    Am              Em
I'm sitting here, I miss the power
    Am              Em
I'd like to go out, taking a shower
    Am                    Em
But there's a heavy cloud inside my head
  Am                 Em  
I feel so tired, put myself into bed
Am
We"&amp;"ll, nothing ever happens
Em    Em
And I wonder
E           Am
Isolation - Is not good for me,
G           C               E
Isolation - I don't want to sit on a lemon tree.
  Am                   Em
I'm stepping around in a desert of joy
Am           "&amp;"         Em
Baby, anyhow I'll get another toy
    Dm              Em               Am       Em**  Am*
And everything will happen - and you wonder.
 C             G
I wonder how, I wonder why
Am                              Em
Yesterday you told me 'bout"&amp;" the blue blue sky
    F              G                    C           G7
And all that I can see is just a yellow lemon tree.
    C                 G
I'm turning my head - up and down,
    Am                              Em
I'm turning turning turning tur"&amp;"ning turning around
    F              F#dim7              G           G7
And all that I can see is just another lemon tree.
 C             G
I wonder how, I wonder why
Am                              Em
Yesterday you told me 'bout the blue blue sky
    "&amp;"F              G        F              G
And all that I can see, and all that I can see,
    F              G                    C
And all that I can see is just a yellow lemon tree.")</f>
        <v>    Am              Em
I'm sitting here, I miss the power
    Am              Em
I'd like to go out, taking a shower
    Am                    Em
But there's a heavy cloud inside my head
  Am                 Em  
I feel so tired, put myself into bed
Am
Well, nothing ever happens
Em    Em
And I wonder
E           Am
Isolation - Is not good for me,
G           C               E
Isolation - I don't want to sit on a lemon tree.
  Am                   Em
I'm stepping around in a desert of joy
Am                    Em
Baby, anyhow I'll get another toy
    Dm              Em               Am       Em**  Am*
And everything will happen - and you wonder.
 C             G
I wonder how, I wonder why
Am                              Em
Yesterday you told me 'bout the blue blue sky
    F              G                    C           G7
And all that I can see is just a yellow lemon tree.
    C                 G
I'm turning my head - up and down,
    Am                              Em
I'm turning turning turning turning turning around
    F              F#dim7              G           G7
And all that I can see is just another lemon tree.
 C             G
I wonder how, I wonder why
Am                              Em
Yesterday you told me 'bout the blue blue sky
    F              G        F              G
And all that I can see, and all that I can see,
    F              G                    C
And all that I can see is just a yellow lemon tree.</v>
      </c>
    </row>
    <row r="11">
      <c r="A11" s="22" t="str">
        <f>IFERROR(__xludf.DUMMYFUNCTION("""COMPUTED_VALUE"""),"T73")</f>
        <v>T73</v>
      </c>
      <c r="B11" s="22" t="str">
        <f>IFERROR(__xludf.DUMMYFUNCTION("""COMPUTED_VALUE"""),"Mennyország Tourist")</f>
        <v>Mennyország Tourist</v>
      </c>
      <c r="C11" s="22" t="str">
        <f>IFERROR(__xludf.DUMMYFUNCTION("""COMPUTED_VALUE"""),"(2/2)")</f>
        <v>(2/2)</v>
      </c>
      <c r="D11" s="22" t="str">
        <f>IFERROR(__xludf.DUMMYFUNCTION("""COMPUTED_VALUE"""),"   Am
És lehet, hogy nem vagy gyáva
     C
És a végén te maradsz állva
   Am
De mire jó úgy ez az élet
       C
Hogyha futnod kell, amíg éled
És hiába vagy bátor
Mint egy római gladiátor
Aki keményebb mint a szikla
Mégis lehet, hogy elég egy szikra
  F
"&amp;"A gyújtózsinór végén
     G
És a túlvilági TV-n
     Am              F
Majd rólad szólnak a hírek
C                G
Veled van tele a sajtó
Aki a pokolra kíván jutni
Annak balra a második ajtó
De ha a Szent-Péter-szigetekre
Már be van fizetve az útja
Ö"&amp;"nnek a Mennyország Tourist
A legjobb szolgáltatást nyújtja
Am                   C
Mi Atyánk, ki vagy a Mennyekbe'
            F            G
Mondd csak, melyik ajtón menjek be
Mi Atyánk, ki vagy a Mennyekbe'
Mondd csak, melyik ajtón menjek be
Mi Atyán"&amp;"k, ki vagy a Mennyekbe'
Mondd csak, én melyik ajtón menjek be
Mi Atyánk, ki vagy a Mennyekbe'
Mondd csak...
 Am            F
Az emberek meg néznek
 C              G
Hogy az Isten a pénz lett
Sorban nyílnak a bankok
És az jelenti a rangod
Hogy mennyire"&amp;" állat az autód
Mekkora mellű a nőd
        F            F
És hogy meddig bírod feltekerni
G
A kocsiban a hangerőt
G
A kocsiban a hangerőt
Am  F  C  G  (x3)
F  F  G  G
Majd rólad szólnak a hírek
Veled van tele a sajtó
Aki a pokolra kíván jutni
A"&amp;"nnak balra a második ajtó
De ha a Szent-Péter-szigetekre
Már be van fizetve az útja
Önnek a Mennyország Tourist
A legjobb szolgáltatást nyújtja
Am                   C
Mi Atyánk, ki vagy a Mennyekbe'
            F            G
Mondd csak, melyik ajtón me"&amp;"njek be
Mi Atyánk, ki vagy a Mennyekbe'
Mondd csak, melyik ajtón menjek be
Mi Atyánk, ki vagy a Mennyekbe'
Mondd csak, melyik ajtón menjek be
Mi Atyánk, ki vagy a Mennyekbe'
Mondd csak, melyik ajtón menjek beeeee
Am  F  C              G
        Mely"&amp;"ik ajtón menjek be
Am  F  C              G
        Melyik ajtón menjek be
Am  F  C              G
        Melyik ajtón menjek be
Am  F  C              G
Am
Ülj le mellém
C               Am
Valamit mondok")</f>
        <v>   Am
És lehet, hogy nem vagy gyáva
     C
És a végén te maradsz állva
   Am
De mire jó úgy ez az élet
       C
Hogyha futnod kell, amíg éled
És hiába vagy bátor
Mint egy római gladiátor
Aki keményebb mint a szikla
Mégis lehet, hogy elég egy szikra
  F
A gyújtózsinór végén
     G
És a túlvilági TV-n
     Am              F
Majd rólad szólnak a hírek
C                G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én melyik ajtón menjek be
Mi Atyánk, ki vagy a Mennyekbe'
Mondd csak...
 Am            F
Az emberek meg néznek
 C              G
Hogy az Isten a pénz lett
Sorban nyílnak a bankok
És az jelenti a rangod
Hogy mennyire állat az autód
Mekkora mellű a nőd
        F            F
És hogy meddig bírod feltekerni
G
A kocsiban a hangerőt
G
A kocsiban a hangerőt
Am  F  C  G  (x3)
F  F  G  G
Majd rólad szólnak a hírek
Veled van tele a sajtó
Aki a pokolra kíván jutni
Annak balra a második ajtó
De ha a Szent-Péter-szigetekre
Már be van fizetve az útja
Önnek a Mennyország Tourist
A legjobb szolgáltatást nyújtja
Am                   C
Mi Atyánk, ki vagy a Mennyekbe'
            F            G
Mondd csak, melyik ajtón menjek be
Mi Atyánk, ki vagy a Mennyekbe'
Mondd csak, melyik ajtón menjek be
Mi Atyánk, ki vagy a Mennyekbe'
Mondd csak, melyik ajtón menjek be
Mi Atyánk, ki vagy a Mennyekbe'
Mondd csak, melyik ajtón menjek beeeee
Am  F  C              G
        Melyik ajtón menjek be
Am  F  C              G
        Melyik ajtón menjek be
Am  F  C              G
        Melyik ajtón menjek be
Am  F  C              G
Am
Ülj le mellém
C               Am
Valamit mondok</v>
      </c>
    </row>
    <row r="12">
      <c r="A12" s="22" t="str">
        <f>IFERROR(__xludf.DUMMYFUNCTION("""COMPUTED_VALUE"""),"T69")</f>
        <v>T69</v>
      </c>
      <c r="B12" s="22" t="str">
        <f>IFERROR(__xludf.DUMMYFUNCTION("""COMPUTED_VALUE"""),"16 tonna")</f>
        <v>16 tonna</v>
      </c>
      <c r="C12" s="22"/>
      <c r="D12" s="22" t="str">
        <f>IFERROR(__xludf.DUMMYFUNCTION("""COMPUTED_VALUE"""),"   Am                   F  -  E
Az ember sárból jön és sárba tér,
    Am                        F    -   E
A szegény ember nem más, csak izom és vér
     Am               Dm
Csak izom és vér és csontos kéz,
   F            E  -  Am
És erős hát és d"&amp;"urva ész.
Tizenhat tonnát raksz és mennyi a bér,
Egy nappal vénebb vagy a hiteledért,
Szent Péter engem ne hívj, én nem mehetek
A lelkem a vállalatot illeti meg.
Hogy megszülettem, nem volt még napsugár,
De csákányt a kézbe, és a bánya vár.
Tiz"&amp;"enhat tonnát raktam, akár a gép,
S a zord főnök így szólt: elég szép.
Tizenhat tonnát raksz...
Hogy megszülettem eső hullt a telepeken,
És ""küszködj"" és ""melózz"" lett a becenevem.
Mint kölykét az oroszlán, nevelt a sors,
S az asszony hallgat"&amp;" mert a kezem gyors.
Tizenhat tonnát raksz...
Aki jőni lát, jobb ha félre lép,
Volt, ki nem tünt el, s már a csontja sem ép.
Az egyik öklöm vas, a másik acél,
Ha nem talál el jobbról, akkor balról ér.
Tizenhat tonnát raksz...
")</f>
        <v>   Am                   F  -  E
Az ember sárból jön és sárba tér,
    Am                        F    -   E
A szegény ember nem más, csak izom és vér
     Am               Dm
Csak izom és vér és csontos kéz,
   F            E  -  Am
És erős hát és durva ész.
Tizenhat tonnát raksz és mennyi a bér,
Egy nappal vénebb vagy a hiteledért,
Szent Péter engem ne hívj, én nem mehetek
A lelkem a vállalatot illeti meg.
Hogy megszülettem, nem volt még napsugár,
De csákányt a kézbe, és a bánya vár.
Tizenhat tonnát raktam, akár a gép,
S a zord főnök így szólt: elég szép.
Tizenhat tonnát raksz...
Hogy megszülettem eső hullt a telepeken,
És "küszködj" és "melózz" lett a becenevem.
Mint kölykét az oroszlán, nevelt a sors,
S az asszony hallgat mert a kezem gyors.
Tizenhat tonnát raksz...
Aki jőni lát, jobb ha félre lép,
Volt, ki nem tünt el, s már a csontja sem ép.
Az egyik öklöm vas, a másik acél,
Ha nem talál el jobbról, akkor balról ér.
Tizenhat tonnát raksz...
</v>
      </c>
    </row>
    <row r="13">
      <c r="A13" s="22" t="str">
        <f>IFERROR(__xludf.DUMMYFUNCTION("""COMPUTED_VALUE"""),"T32")</f>
        <v>T32</v>
      </c>
      <c r="B13" s="22" t="str">
        <f>IFERROR(__xludf.DUMMYFUNCTION("""COMPUTED_VALUE"""),"Balatoni nyár ")</f>
        <v>Balatoni nyár </v>
      </c>
      <c r="C13" s="22"/>
      <c r="D13" s="22" t="str">
        <f>IFERROR(__xludf.DUMMYFUNCTION("""COMPUTED_VALUE"""),"   Am                  Em                    F            G
Ültünk a mólón és néztük, hogy járja a táncát a vízen a fény.
Am                    Em                        F
élveztük, mennyire jó ez a sablonos helyzet.
 Am                        Em         "&amp;"           F               G
Hamburgert ettünk és vártuk, hogy jöjjön a fél négy, mert utazunk már.
Am                        Em                     F                  Am
Itt hagyjuk Zamárdi-felsőt, hisz újra csak elmúlt egy balatoni nyár.
Am          "&amp;"        Em                            F         G
Emlékszem, mennyire vártam a tihanyi révnél azt a kékszemű lányt.
Am                     Em         
És persze nem jött el, mert ilyenek a kékszemű lányok.
Am              Em                 F             "&amp;"G
Beültem inni és észre se vettem az árak színvonalát.
Am                   Em         F         Am
Hozták a számlát és azt hittem, rosszul látok.
Am          G           Am             G
A nyaralás messze száll, sok emlék visszajár.
Am            G F "&amp;"         G
Hányszor elmúlt már, de újra vár
                   Am  F G                  Am F G
||: A balatoni nyár,         balatoni nyár. :||
Am                   Em                          F                 G
Csónakban ültünk egy lánnyal és lehullot"&amp;"t rólunk minden erkölcsi lánc.
Am                          Em         
Senki sem láthatott minket, mert sűrű a nádas.
Am                   Em                     F          G
Szerelmes voltam és fájt volna annak a lánynak az igazság.
Am                   "&amp;"  Em      F             Am
Szemébe néztem és azt mondtam, nem vagyok házas.
Am          G           Am             G
A nyaralás messze száll, sok emlék visszajár.
Am            G F          G
Hányszor elmúlt már, de újra vár
                   Am  F G "&amp;"                 Am F G
||: A balatoni nyár,         balatoni nyár. :||
")</f>
        <v>   Am                  Em                    F            G
Ültünk a mólón és néztük, hogy járja a táncát a vízen a fény.
Am                    Em                        F
élveztük, mennyire jó ez a sablonos helyzet.
 Am                        Em                    F               G
Hamburgert ettünk és vártuk, hogy jöjjön a fél négy, mert utazunk már.
Am                        Em                     F                  Am
Itt hagyjuk Zamárdi-felsőt, hisz újra csak elmúlt egy balatoni nyár.
Am                  Em                            F         G
Emlékszem, mennyire vártam a tihanyi révnél azt a kékszemű lányt.
Am                     Em         
És persze nem jött el, mert ilyenek a kékszemű lányok.
Am              Em                 F             G
Beültem inni és észre se vettem az árak színvonalát.
Am                   Em         F         Am
Hozták a számlát és azt hittem, rosszul látok.
Am          G           Am             G
A nyaralás messze száll, sok emlék visszajár.
Am            G F          G
Hányszor elmúlt már, de újra vár
                   Am  F G                  Am F G
||: A balatoni nyár,         balatoni nyár. :||
Am                   Em                          F                 G
Csónakban ültünk egy lánnyal és lehullott rólunk minden erkölcsi lánc.
Am                          Em         
Senki sem láthatott minket, mert sűrű a nádas.
Am                   Em                     F          G
Szerelmes voltam és fájt volna annak a lánynak az igazság.
Am                     Em      F             Am
Szemébe néztem és azt mondtam, nem vagyok házas.
Am          G           Am             G
A nyaralás messze száll, sok emlék visszajár.
Am            G F          G
Hányszor elmúlt már, de újra vár
                   Am  F G                  Am F G
||: A balatoni nyár,         balatoni nyár. :||
</v>
      </c>
    </row>
    <row r="14">
      <c r="A14" s="22" t="str">
        <f>IFERROR(__xludf.DUMMYFUNCTION("""COMPUTED_VALUE"""),"T72")</f>
        <v>T72</v>
      </c>
      <c r="B14" s="22" t="str">
        <f>IFERROR(__xludf.DUMMYFUNCTION("""COMPUTED_VALUE"""),"Egyszerű dal")</f>
        <v>Egyszerű dal</v>
      </c>
      <c r="C14" s="22"/>
      <c r="D14" s="22" t="str">
        <f>IFERROR(__xludf.DUMMYFUNCTION("""COMPUTED_VALUE"""),"   Em  -  G        D  -  G
Néha úgy hiányzik a marihuána
        Em -  G       D  -  G
Mint a hercegnőnek a Don Juan
      Em  -  G       D  -   G
Ha az erkélyről, a szemébe néz
 Em - G        D   -   G
Vonzza, mint méhet a méz
Meg az a srác, akit már t"&amp;"e is láttál
És tudtam jól, utálja magát
De mégsem hittem volna, hogy a végén
Előveszi a pisztolyát
            C                  D
Ez csak egy egyszerű dal, semmit nem akar
     Em    -    G   D - G
Néha ilyen is kell
            C                  D
E"&amp;"z csak egy egyszerű dal, semmit nem akar
   Em            D             C  \
De ennél többet nem árulhatok el
Valami szomorú dallam hangja halkan
Kísértenek éjszakákon át
Velem vannak és együtt
Dúdolgatjuk a halál dalát
Hogy ez a szerelem nekem nem a "&amp;"május
Én örülök, ha valahogy túlélem
A szerelem csak egy rohadt mágus
Ha elkapom úgyis kiherélem
Ez csak egy egyszerű dal...
")</f>
        <v>   Em  -  G        D  -  G
Néha úgy hiányzik a marihuána
        Em -  G       D  -  G
Mint a hercegnőnek a Don Juan
      Em  -  G       D  -   G
Ha az erkélyről, a szemébe néz
 Em - G        D   -   G
Vonzza, mint méhet a méz
Meg az a srác, akit már te is láttál
És tudtam jól, utálja magát
De mégsem hittem volna, hogy a végén
Előveszi a pisztolyát
            C                  D
Ez csak egy egyszerű dal, semmit nem akar
     Em    -    G   D - G
Néha ilyen is kell
            C                  D
Ez csak egy egyszerű dal, semmit nem akar
   Em            D             C  \
De ennél többet nem árulhatok el
Valami szomorú dallam hangja halkan
Kísértenek éjszakákon át
Velem vannak és együtt
Dúdolgatjuk a halál dalát
Hogy ez a szerelem nekem nem a május
Én örülök, ha valahogy túlélem
A szerelem csak egy rohadt mágus
Ha elkapom úgyis kiherélem
Ez csak egy egyszerű dal...
</v>
      </c>
    </row>
    <row r="15">
      <c r="A15" s="22" t="str">
        <f>IFERROR(__xludf.DUMMYFUNCTION("""COMPUTED_VALUE"""),"T39")</f>
        <v>T39</v>
      </c>
      <c r="B15" s="22" t="str">
        <f>IFERROR(__xludf.DUMMYFUNCTION("""COMPUTED_VALUE"""),"A pancsoló kislány")</f>
        <v>A pancsoló kislány</v>
      </c>
      <c r="C15" s="22"/>
      <c r="D15" s="22" t="str">
        <f>IFERROR(__xludf.DUMMYFUNCTION("""COMPUTED_VALUE"""),"   G           G       G         D      D7               D         D            G
Ha végre itt a nyár és meleg az idő, az ember strandra jár, mert azért van itt ő
    G          G       G7     C         C             G                A            D
Míg an"&amp;"yu öltözik  az   apu ideges, hogy olyan lassan készül el, hogy addira este lesz. 
           G            C               D                  G
Ij jaj úgy élvezem én a strandot, ottan annyira szép és jó
      C               Am7           D7            G"&amp;"
annyi vicceset látok, hallok és még Bambi is kapható.
       Am      D      G               Am      D     G    
La la la la,   L a la la la,   La la la la,   La la la.
  G               G       G           D         D7         D     D          G
A stra"&amp;"ndon az is jó, hogy van még sok gyerek és van homokozó és labdázni lehet, 
     G             G       G7         C        C             G             A           D
Csak azt nem értem én, sok néni miért visít, ha véletlen egy labda épp egy bácsira ráesik
"&amp;"
Ij jaj
G             G   G          D     D7          D    D          G
De apukámra is én azért ügyelek és mindig odavisz a lelkiismeret
    G         G       G7           C         C             G
Ha fekszik a napon és izzad már szegény, kis vödröm ví"&amp;"zzel megtöltöm és
A                 D
rálocsolom mind én
Ij jaj
    G        G    G        D        D7           D    D         G
De este szomorú a hazafelé út, mert otthon az anyu a fürdőkádba dug,
    G                G   G7           C        C    "&amp;"           G            
Már volt vele ezért már nagyon sok vitám, mert ki hallott még ilyen dolgot,
A                D
Fürdeni strand után ?
       G              C               D                  G                    
Otthon nem szeretem a strandot, "&amp;"abban semmi se szép, se jó.
         C                Am7  
""Gyorsan mosdani"" mást se hallok
       D7            G
És még bambi se kapható.  /Brü hü hü/")</f>
        <v>   G           G       G         D      D7               D         D            G
Ha végre itt a nyár és meleg az idő, az ember strandra jár, mert azért van itt ő
    G          G       G7     C         C             G                A            D
Míg anyu öltözik  az   apu ideges, hogy olyan lassan készül el, hogy addira este lesz. 
           G            C               D                  G
Ij jaj úgy élvezem én a strandot, ottan annyira szép és jó
      C               Am7           D7            G
annyi vicceset látok, hallok és még Bambi is kapható.
       Am      D      G               Am      D     G    
La la la la,   L a la la la,   La la la la,   La la la.
  G               G       G           D         D7         D     D          G
A strandon az is jó, hogy van még sok gyerek és van homokozó és labdázni lehet, 
     G             G       G7         C        C             G             A           D
Csak azt nem értem én, sok néni miért visít, ha véletlen egy labda épp egy bácsira ráesik
Ij jaj
G             G   G          D     D7          D    D          G
De apukámra is én azért ügyelek és mindig odavisz a lelkiismeret
    G         G       G7           C         C             G
Ha fekszik a napon és izzad már szegény, kis vödröm vízzel megtöltöm és
A                 D
rálocsolom mind én
Ij jaj
    G        G    G        D        D7           D    D         G
De este szomorú a hazafelé út, mert otthon az anyu a fürdőkádba dug,
    G                G   G7           C        C               G            
Már volt vele ezért már nagyon sok vitám, mert ki hallott még ilyen dolgot,
A                D
Fürdeni strand után ?
       G              C               D                  G                    
Otthon nem szeretem a strandot, abban semmi se szép, se jó.
         C                Am7  
"Gyorsan mosdani" mást se hallok
       D7            G
És még bambi se kapható.  /Brü hü hü/</v>
      </c>
    </row>
    <row r="16">
      <c r="A16" s="22" t="str">
        <f>IFERROR(__xludf.DUMMYFUNCTION("""COMPUTED_VALUE"""),"T57")</f>
        <v>T57</v>
      </c>
      <c r="B16" s="22" t="str">
        <f>IFERROR(__xludf.DUMMYFUNCTION("""COMPUTED_VALUE"""),"Szállj fel magasra ")</f>
        <v>Szállj fel magasra </v>
      </c>
      <c r="C16" s="22"/>
      <c r="D16" s="22" t="str">
        <f>IFERROR(__xludf.DUMMYFUNCTION("""COMPUTED_VALUE"""),"  C       F      E             Am
Szállj, szállj, szállj fel magasra!
       F           G          C    F-G
Dalom hódítsd meg most a kék eget!
 C     F    E            Am
Jöjj, jöjj, kérlek, ne menj el,
        F         G         C   \
Gyere, hallgasd c"&amp;"sak az éneket!
Vártam, hogy végre szóljak,
Azt  hogy elmondjam, mit is gondolok.
Hallgasd, hallgasd meg, kérlek,
Azt, mi számomra a legszentebb dolog.
F                    G
Kérlek, higgy, hogy neked higgyek,
E                    Am
Kérlek, bízz, hogy"&amp;" bízhassak én!
F                    G
Kérlek, szólj, hogy hozzád szóljak,
E                 Am          F   \
Kérlek, élj, hogy élhessek én!
Szállj, szállj...
[Szóló]
Kérlek, higgy...
Szállj, szállj...
Szállj, szállj...
")</f>
        <v>  C       F      E             Am
Szállj, szállj, szállj fel magasra!
       F           G          C    F-G
Dalom hódítsd meg most a kék eget!
 C     F    E            Am
Jöjj, jöjj, kérlek, ne menj el,
        F         G         C   \
Gyere, hallgasd csak az éneket!
Vártam, hogy végre szóljak,
Azt  hogy elmondjam, mit is gondolok.
Hallgasd, hallgasd meg, kérlek,
Azt, mi számomra a legszentebb dolog.
F                    G
Kérlek, higgy, hogy neked higgyek,
E                    Am
Kérlek, bízz, hogy bízhassak én!
F                    G
Kérlek, szólj, hogy hozzád szóljak,
E                 Am          F   \
Kérlek, élj, hogy élhessek én!
Szállj, szállj...
[Szóló]
Kérlek, higgy...
Szállj, szállj...
Szállj, szállj...
</v>
      </c>
    </row>
    <row r="17">
      <c r="A17" s="22" t="str">
        <f>IFERROR(__xludf.DUMMYFUNCTION("""COMPUTED_VALUE"""),"T36")</f>
        <v>T36</v>
      </c>
      <c r="B17" s="22" t="str">
        <f>IFERROR(__xludf.DUMMYFUNCTION("""COMPUTED_VALUE"""),"Csillag vagy fecske")</f>
        <v>Csillag vagy fecske</v>
      </c>
      <c r="C17" s="22"/>
      <c r="D17" s="22" t="str">
        <f>IFERROR(__xludf.DUMMYFUNCTION("""COMPUTED_VALUE""")," Am          G/B
Nem jöttél túl korán
       C
De időm az volt,
    E
Nagy komám lett
     F        Am
És ültünk büfékben,
  Dm    E7
Várva reád
  Am         G/B
Egymás hátát ütve,
   C     E
Italokat küldve
   F        Am
Múltját sem sejtő,
   Dm       E"&amp;"7
Kékruhás nőknek
     Fmaj7         Am
Maradj otthon, nézzél TV-t
         Fmaj7            Am
Töksötét vonatokat mutat minden csatorna
 Fmaj7            Am
Mennek utas nincs egy se
       Dm            E7      Fmaj7
Csak a büfékocsiban állnak (része"&amp;"gen)
 Am              Fmaj7                Am
Ketten, amelyik rosszul van az vagyok én
          Fmaj7             Am
Kár, hogy most mutatnak az elébb még
Dm               E7
Istent dicsértem én
 Am                 G/B
Nem kezdtünk nagyon bele
  C    "&amp;"             E
Semmibe, jössz úgyis te
   F             Am
És minek is bármit is
  Dm      E7
E kis időre
 Am             G/B
És aztán nem jötté'
  C          E
Átgyúrtuk életté
  F      Am
Idő komámmal
 Dm         E7
Ez üldögélést
     Fmaj7         "&amp;"Am
Maradj otthon, nézzél TV-t
         Fmaj7            Am
Töksötét vonatokat mutat minden csatorna
 Fmaj7            Am
Mennek utas nincs egy se
       Dm            E7      Fmaj7
Csak a büfékocsiban állnak (részegen)
 Am              Fmaj7              "&amp;"  Am
Ketten, amelyik rosszul van az vagyok én
          Fmaj7             Am
Kár, hogy most mutatnak az elébb még
Dm               E7
Istent dicsértem én
 Am             G/B
Végül is mindegy is
   C                 E
Tudtam, hogy nem is jössz
  F     "&amp;"       Am
Este csillag voltál
  Dm           E7
Nappal meg fecske
  Am            G/B
Minden föld bevetve
   C         E
Minden nő rendbe
   F              Am
Na, ezt hagyom itt neked
  Dm              E7
Te csillag vagy fecske!
     Fmaj7         Am
"&amp;"Maradj otthon, nézzél TV-t
         Fmaj7            Am
Töksötét vonatokat mutat minden csatorna
 Fmaj7            Am
Mennek utas nincs egy se
       Dm            E7      Fmaj7
Csak a büfékocsiban állnak (részegen)
 Am              Fmaj7                A"&amp;"m
Ketten, amelyik rosszul van az vagyok én
          Fmaj7             Am
Kár, hogy most mutatnak az elébb még
Dm               E7
Istent dicsértem én
     Fmaj7
Részegen
Am    Fmaj7
Részegen
Am    Fmaj7
Részegen
Am Dm E7
     Fmaj7
Részegen")</f>
        <v> Am          G/B
Nem jöttél túl korán
       C
De időm az volt,
    E
Nagy komám lett
     F        Am
És ültünk büfékben,
  Dm    E7
Várva reád
  Am         G/B
Egymás hátát ütve,
   C     E
Italokat küldve
   F        Am
Múltját sem sejtő,
   Dm       E7
Kékruhás nőknek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Nem kezdtünk nagyon bele
  C                 E
Semmibe, jössz úgyis te
   F             Am
És minek is bármit is
  Dm      E7
E kis időre
 Am             G/B
És aztán nem jötté'
  C          E
Átgyúrtuk életté
  F      Am
Idő komámmal
 Dm         E7
Ez üldögélést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Am             G/B
Végül is mindegy is
   C                 E
Tudtam, hogy nem is jössz
  F            Am
Este csillag voltál
  Dm           E7
Nappal meg fecske
  Am            G/B
Minden föld bevetve
   C         E
Minden nő rendbe
   F              Am
Na, ezt hagyom itt neked
  Dm              E7
Te csillag vagy fecske!
     Fmaj7         Am
Maradj otthon, nézzél TV-t
         Fmaj7            Am
Töksötét vonatokat mutat minden csatorna
 Fmaj7            Am
Mennek utas nincs egy se
       Dm            E7      Fmaj7
Csak a büfékocsiban állnak (részegen)
 Am              Fmaj7                Am
Ketten, amelyik rosszul van az vagyok én
          Fmaj7             Am
Kár, hogy most mutatnak az elébb még
Dm               E7
Istent dicsértem én
     Fmaj7
Részegen
Am    Fmaj7
Részegen
Am    Fmaj7
Részegen
Am Dm E7
     Fmaj7
Részegen</v>
      </c>
    </row>
    <row r="18">
      <c r="A18" s="22" t="str">
        <f>IFERROR(__xludf.DUMMYFUNCTION("""COMPUTED_VALUE"""),"N05")</f>
        <v>N05</v>
      </c>
      <c r="B18" s="22" t="str">
        <f>IFERROR(__xludf.DUMMYFUNCTION("""COMPUTED_VALUE"""),"Érik a szőlő")</f>
        <v>Érik a szőlő</v>
      </c>
      <c r="C18" s="22"/>
      <c r="D18" s="22" t="str">
        <f>IFERROR(__xludf.DUMMYFUNCTION("""COMPUTED_VALUE""")," Em            D                G       Em
Érik a szőlő, hajlik a vessző, bodor a levele.
Am                G               C          Em
Két szegénylegény szántani menne, de nincsen kenyere.
Em              D               G      Em
Van vereshagyma a t"&amp;"arisznyába', keserű magába',
Am               G                 C        Em
Szolgalegénynek, hej, a szegénynek de kevés vacsora.
Em             D                G       Em
Zörög a kocsi, pattog a Jancsi, talán értem jönnek,
Am              G           "&amp;"      C        Em
Jaj, édesanyám, szerelmes dajkám, de hamar elvisznek.
Em             D               G        Em
Kocsira ládám, hegyibe párnám, magam is felülök,
Am                G                  C        Em
Jaj, apám, anyám, kedves szülődajkám de "&amp;"hamar elvisznek.
Em              D                G           Em
Huncut a gazda, nem néz a napra, csak a szép asszonyra,
Am               G                  C         Em
Huncut a vendég, mert mindig innék, ha vóna', ha vóna'.")</f>
        <v> Em            D                G       Em
Érik a szőlő, hajlik a vessző, bodor a levele.
Am                G               C          Em
Két szegénylegény szántani menne, de nincsen kenyere.
Em              D               G      Em
Van vereshagyma a tarisznyába', keserű magába',
Am               G                 C        Em
Szolgalegénynek, hej, a szegénynek de kevés vacsora.
Em             D                G       Em
Zörög a kocsi, pattog a Jancsi, talán értem jönnek,
Am              G                 C        Em
Jaj, édesanyám, szerelmes dajkám, de hamar elvisznek.
Em             D               G        Em
Kocsira ládám, hegyibe párnám, magam is felülök,
Am                G                  C        Em
Jaj, apám, anyám, kedves szülődajkám de hamar elvisznek.
Em              D                G           Em
Huncut a gazda, nem néz a napra, csak a szép asszonyra,
Am               G                  C         Em
Huncut a vendég, mert mindig innék, ha vóna', ha vóna'.</v>
      </c>
    </row>
    <row r="19">
      <c r="A19" s="22" t="str">
        <f>IFERROR(__xludf.DUMMYFUNCTION("""COMPUTED_VALUE"""),"T78")</f>
        <v>T78</v>
      </c>
      <c r="B19" s="22" t="str">
        <f>IFERROR(__xludf.DUMMYFUNCTION("""COMPUTED_VALUE"""),"Kócos kis ördögök")</f>
        <v>Kócos kis ördögök</v>
      </c>
      <c r="C19" s="22"/>
      <c r="D19" s="22" t="str">
        <f>IFERROR(__xludf.DUMMYFUNCTION("""COMPUTED_VALUE""")," G C            G C 
Kócos kis ördögök voltunk,
 G C                D 
Naptól és kosztól sötét volt arcunk,
 G C            G C 
Nyáron csak mezítláb jártunk,
 G        D     D      G 
Barátom, tán még emlékszel rá.
 C               G           "&amp;"    
Egyszer egy lánynak orgonát vittünk,
 D7         G 
Mert tetszett a lány nekünk,
 C                    G               
És mert a saját kertjében szedtük,
 D                   G      D 
Csak átadtuk, s futottunk
 G C            G C 
Kócos "&amp;"kis ördögök voltunk,
 G C                D 
Naptól és kosztól sötét volt arcunk,
 G C            G C 
Nyáron csak mezítláb jártunk,
 G          D        D      G 
Barátom, tán még emlékszel rá.
 C               G               
Nyolc éven át egy"&amp;" suliba jártunk
 D7         G 
Az utat jól ismertük,
 C                    G               
És megtörtént mégis,hogy nem találtuk
 D                  G      D 
S egy moziba tévedtünk.
 G C            G C 
Kócos kis ördögök voltunk,
 G C        "&amp;"        D 
Naptól és kosztól sötét volt arcunk,
 G C            G C 
Nyáron csak mezítláb jártunk,
 G          D        D      G 
Barátom, tán még emlékszel rá.
 C               G            
Egyszer egy szürke egeret fogtunk,
 D7         G 
A "&amp;"szürke szín hatásos,
 C                    G   
Mert minden lány, kinek kezébe adtuk,
 D              G      D#   
Fehér lett, vagy piros
")</f>
        <v> G C            G C 
Kócos kis ördögök voltunk,
 G C                D 
Naptól és kosztól sötét volt arcunk,
 G C            G C 
Nyáron csak mezítláb jártunk,
 G        D     D      G 
Barátom, tán még emlékszel rá.
 C               G               
Egyszer egy lánynak orgonát vittünk,
 D7         G 
Mert tetszett a lány nekünk,
 C                    G               
És mert a saját kertjében szedtük,
 D                   G      D 
Csak átadtuk, s futottunk
 G C            G C 
Kócos kis ördögök voltunk,
 G C                D 
Naptól és kosztól sötét volt arcunk,
 G C            G C 
Nyáron csak mezítláb jártunk,
 G          D        D      G 
Barátom, tán még emlékszel rá.
 C               G               
Nyolc éven át egy suliba jártunk
 D7         G 
Az utat jól ismertük,
 C                    G               
És megtörtént mégis,hogy nem találtuk
 D                  G      D 
S egy moziba tévedtünk.
 G C            G C 
Kócos kis ördögök voltunk,
 G C                D 
Naptól és kosztól sötét volt arcunk,
 G C            G C 
Nyáron csak mezítláb jártunk,
 G          D        D      G 
Barátom, tán még emlékszel rá.
 C               G            
Egyszer egy szürke egeret fogtunk,
 D7         G 
A szürke szín hatásos,
 C                    G   
Mert minden lány, kinek kezébe adtuk,
 D              G      D#   
Fehér lett, vagy piros
</v>
      </c>
    </row>
    <row r="20">
      <c r="A20" s="22" t="str">
        <f>IFERROR(__xludf.DUMMYFUNCTION("""COMPUTED_VALUE"""),"K02")</f>
        <v>K02</v>
      </c>
      <c r="B20" s="22" t="str">
        <f>IFERROR(__xludf.DUMMYFUNCTION("""COMPUTED_VALUE"""),"Yellow submarine")</f>
        <v>Yellow submarine</v>
      </c>
      <c r="C20" s="22"/>
      <c r="D20" s="22" t="str">
        <f>IFERROR(__xludf.DUMMYFUNCTION("""COMPUTED_VALUE"""),"(G)    D          C     G
In the town where I was born
Em      Am       C        D
Lived a man who sailed to sea
G      D       C      G
And he told us of his life
Em     Am      C    D
In the land of submarines
G     D         C      G
So we sailed up "&amp;"to the sun
Em      Am        C      D
Till we found the sea of green
G      D       C         G
And we lived beneath the waves
Em     Am     C    D
In our yellow submarine
refrén:
G                D
We all live in a yellow submarine
D                 G
"&amp;"Yellow submarine, yellow submarine
G                D
We all live in a yellow submarine
D                 G
Yellow submarine, yellow submarine
G       D           C      G
And our friends are all on board
Em   Am           C         D
Many more of them"&amp;" live next door
G       D      C       G
And the band begins to play
refrén
G     D      C       G
As we live a life of ease (a life of ease)
Em   Am                              C      D
Everyone of us (every one of us) has all we need (has all we"&amp;" need)
G      D                      C      G
Sky of blue (sky of blue) and sea of green (sea of green)
Em     Am                     C    D
In our yellow (in our yellow) submarine (submarine - aha! )
refrén 2x")</f>
        <v>(G)    D          C     G
In the town where I was born
Em      Am       C        D
Lived a man who sailed to sea
G      D       C      G
And he told us of his life
Em     Am      C    D
In the land of submarines
G     D         C      G
So we sailed up to the sun
Em      Am        C      D
Till we found the sea of green
G      D       C         G
And we lived beneath the waves
Em     Am     C    D
In our yellow submarine
refrén:
G                D
We all live in a yellow submarine
D                 G
Yellow submarine, yellow submarine
G                D
We all live in a yellow submarine
D                 G
Yellow submarine, yellow submarine
G       D           C      G
And our friends are all on board
Em   Am           C         D
Many more of them live next door
G       D      C       G
And the band begins to play
refrén
G     D      C       G
As we live a life of ease (a life of ease)
Em   Am                              C      D
Everyone of us (every one of us) has all we need (has all we need)
G      D                      C      G
Sky of blue (sky of blue) and sea of green (sea of green)
Em     Am                     C    D
In our yellow (in our yellow) submarine (submarine - aha! )
refrén 2x</v>
      </c>
    </row>
    <row r="21">
      <c r="A21" s="22" t="str">
        <f>IFERROR(__xludf.DUMMYFUNCTION("""COMPUTED_VALUE"""),"T02")</f>
        <v>T02</v>
      </c>
      <c r="B21" s="22" t="str">
        <f>IFERROR(__xludf.DUMMYFUNCTION("""COMPUTED_VALUE"""),"8 óra munka")</f>
        <v>8 óra munka</v>
      </c>
      <c r="C21" s="22"/>
      <c r="D21" s="22" t="str">
        <f>IFERROR(__xludf.DUMMYFUNCTION("""COMPUTED_VALUE"""),"A  A  E  E
A  A  E  E
   A            A
A munkának vége, kijössz a gyárból
   E         E
Egy vodkától erős vagy és bátor
     A             A
Egy részeg fazon a kezed után nyúl
 E                   E
Nem tudom miért, de jól belerúgsz
A               "&amp;" A
Mert elfogyott a türelmed már
      E              E
Pedig szabad a csók, szabad a tánc
A                  A
Száz éve Párizsban az volt a jó
  E            E
A kommün ezért kötelet adott
D            A            E              A
8 óra munka, 8 óra p"&amp;"ihenés, 8 óra szórakozás
D            A            F              A
8 óra munka, 8 óra pihenés, 8 óra szórakozás
  A          A 
A kocsmában, ott van a nagy élet
E                   E
Tompulnak az agyak, élesek a kések
A                A 
Sűrű a levegő "&amp;"az olcsó sör szagától
E                E  
Eleged van már e kibaszott világból
D            A            E              A
8 óra munka, 8 óra pihenés, 8 óra szórakozás
D            A            F              A
8 óra munka, 8 óra pihenés, 8 óra szórakozá"&amp;"s
   A            A
A munkának vége, kijössz a gyárból
   E         E
Egy vodkától erős vagy és bátor
     A             A
Egy részeg fazon a kezed után nyúl
 E                   E
Nem tudom miért, de jól belerúgsz
A         A 
Nézed, mi folyik itt
E "&amp;"            E 
Ami befolyik, az rögtön kifolyik
A                A 
A világos sörtől savanyú a szád
E                     E 
Nem igéri senki, hogy jobb élet vár rád
D            A            E              A
8 óra munka, 8 óra pihenés, 8 óra szórakozás
"&amp;"D            A            F              A
8 óra munka, 8 óra pihenés, 8 óra szórakozás")</f>
        <v>A  A  E  E
A  A  E  E
   A            A
A munkának vége, kijössz a gyárból
   E         E
Egy vodkától erős vagy és bátor
     A             A
Egy részeg fazon a kezed után nyúl
 E                   E
Nem tudom miért, de jól belerúgsz
A                A
Mert elfogyott a türelmed már
      E              E
Pedig szabad a csók, szabad a tánc
A                  A
Száz éve Párizsban az volt a jó
  E            E
A kommün ezért kötelet adott
D            A            E              A
8 óra munka, 8 óra pihenés, 8 óra szórakozás
D            A            F              A
8 óra munka, 8 óra pihenés, 8 óra szórakozás
  A          A 
A kocsmában, ott van a nagy élet
E                   E
Tompulnak az agyak, élesek a kések
A                A 
Sűrű a levegő az olcsó sör szagától
E                E  
Eleged van már e kibaszott világból
D            A            E              A
8 óra munka, 8 óra pihenés, 8 óra szórakozás
D            A            F              A
8 óra munka, 8 óra pihenés, 8 óra szórakozás
   A            A
A munkának vége, kijössz a gyárból
   E         E
Egy vodkától erős vagy és bátor
     A             A
Egy részeg fazon a kezed után nyúl
 E                   E
Nem tudom miért, de jól belerúgsz
A         A 
Nézed, mi folyik itt
E             E 
Ami befolyik, az rögtön kifolyik
A                A 
A világos sörtől savanyú a szád
E                     E 
Nem igéri senki, hogy jobb élet vár rád
D            A            E              A
8 óra munka, 8 óra pihenés, 8 óra szórakozás
D            A            F              A
8 óra munka, 8 óra pihenés, 8 óra szórakozás</v>
      </c>
    </row>
    <row r="22">
      <c r="A22" s="22" t="str">
        <f>IFERROR(__xludf.DUMMYFUNCTION("""COMPUTED_VALUE"""),"T79")</f>
        <v>T79</v>
      </c>
      <c r="B22" s="22" t="str">
        <f>IFERROR(__xludf.DUMMYFUNCTION("""COMPUTED_VALUE"""),"Tihany")</f>
        <v>Tihany</v>
      </c>
      <c r="C22" s="22"/>
      <c r="D22" s="22" t="str">
        <f>IFERROR(__xludf.DUMMYFUNCTION("""COMPUTED_VALUE"""),"A7
Van egy vaksötét utcarész Tihanyban
    Gm7                      Dm7
Ott megcsókolhattalak volna de kihagytam
                      Gm
Körém nőtt az a rész, ne mondd hogy köréd nem!
A7                D7                Gm7
Most is ott csókolózunk a söté"&amp;"tben
A7                                       Dm7
Nem vagy nekem teremtve kiderült hogy te nem nekem
Gm7                       G7
Ezentúl hogy semmi más kis zsibbadás a lelkemen
  G                          Gm
Azóta megtanultuk hogy kell, azóta nem fáj "&amp;"nem büntet
Am7                         D7
Választottunk mást és rajta levezetjük a
Gm7
szerelmünket
C Am7
Gm7    C7         B#m              Am7
Senki, senki nem azzal van akivel szeretne lenni
Cm7    F7        B#m              Dm7
Senki, senki nem az"&amp;"zal van akivel szeretne lenni
Gm7    F7         B#m             Am7
Senki, senki nem azzal van akivel szeretne lenni
Gm                Am7             D7
Senki, senki nem azzal van akivel szeretne lenni
 ")</f>
        <v>A7
Van egy vaksötét utcarész Tihanyban
    Gm7                      Dm7
Ott megcsókolhattalak volna de kihagytam
                      Gm
Körém nőtt az a rész, ne mondd hogy köréd nem!
A7                D7                Gm7
Most is ott csókolózunk a sötétben
A7                                       Dm7
Nem vagy nekem teremtve kiderült hogy te nem nekem
Gm7                       G7
Ezentúl hogy semmi más kis zsibbadás a lelkemen
  G                          Gm
Azóta megtanultuk hogy kell, azóta nem fáj nem büntet
Am7                         D7
Választottunk mást és rajta levezetjük a
Gm7
szerelmünket
C Am7
Gm7    C7         B#m              Am7
Senki, senki nem azzal van akivel szeretne lenni
Cm7    F7        B#m              Dm7
Senki, senki nem azzal van akivel szeretne lenni
Gm7    F7         B#m             Am7
Senki, senki nem azzal van akivel szeretne lenni
Gm                Am7             D7
Senki, senki nem azzal van akivel szeretne lenni
 </v>
      </c>
    </row>
    <row r="23">
      <c r="A23" s="22" t="str">
        <f>IFERROR(__xludf.DUMMYFUNCTION("""COMPUTED_VALUE"""),"T29")</f>
        <v>T29</v>
      </c>
      <c r="B23" s="22" t="str">
        <f>IFERROR(__xludf.DUMMYFUNCTION("""COMPUTED_VALUE"""),"A keszthelyi kikötőben")</f>
        <v>A keszthelyi kikötőben</v>
      </c>
      <c r="C23" s="22"/>
      <c r="D23" s="22" t="str">
        <f>IFERROR(__xludf.DUMMYFUNCTION("""COMPUTED_VALUE"""),"Ab           Db         Ab      Eb  Ab
A keszthelyi kikötőben áll egy vitorlás
Ab           Db         Bb7         Eb
Gondtalanul ringatózik néhány kispajtás
Fm           C          Eb          Ab
Parti szellő lengeti a lányok szoknyáját
C7           Db  "&amp;"         Ab   Eb   Ab
A szívükben érzik már az éjjel illatát.
         Ab
Hölgyem pardon,
                   Bbm7
Kegyedet én nagyra tartom.
Eb7
Pardon,
            Ab
Sétáljunk a parton!
Bbm             Eb
És hogyha majd eljön velem,
Ab            F7
"&amp;"Szép szájára csókom csenem,
Bbm                Eb          Ab
A legszebb csillagért az égre felnyúlok és,
Eb
Leveszem.
Ab
Pardon,
                    Bbm7
Kegyedet én nagyra tartom.
Eb7
Pardon,
             Ab
Sétáljunk a parton!
Bbm             Eb
És h"&amp;"ogyha majd eljön velem,
Ab           F7
Szép derekát átölelem,
Bbm               Eb       Ab
A világ legszebb titkát felfedem.
Bbm          Eb
A móló most üres,
Ab           Fm
A szívem kicsordul.
Bbm           Bb7          Eb
Bocsássa meg nékem, hogyha"&amp;" elkezdem vadul...
Ab           Db         Ab      Eb  Ab
A keszthelyi kikötőben áll egy vitorlás
Ab           Db         Bb7         Eb
Gondtalanul ringatózik néhány kispajtás
Fm           C          Eb          Ab
Parti szellő lengeti a lányok szoknyá"&amp;"ját
C7           Db           Ab   Eb   Ab
A szívükben érzik már az éjjel illatát.
         Ab
Hölgyem pardon,
                   Bbm7
Kegyedet én nagyra tartom.
Eb7
Pardon,
            Ab
Sétáljunk a parton!
Bbm             Eb
És hogyha majd eljön vele"&amp;"m,
Ab            F7
Szép szájára csókom csenem,
Bbm                Eb          Ab
A legszebb csillagért az égre felnyúlok és,
Eb
Leveszem.
Ab
Pardon,
                    Bbm7
Kegyedet én nagyra tartom.
Eb7
Pardon,
             Ab
Sétáljunk a parton!
Bbm"&amp;"             Eb
És hogyha majd eljön velem,
Ab           F7
Szép derekát átölelem,
Bbm               Eb       Ab
A világ legszebb titkát felfedem.
Bbm          Eb
A móló most üres,
Ab           Fm
A szívem kicsordul.
Bbm           Bb7          Eb
Bocsás"&amp;"sa meg nékem, hogyha elkezdem vadul...
Ab           Db         Ab      Eb  Ab
A keszthelyi kikötőben áll egy vitorlás
Ab           Db         Bb7         Eb
Gondtalanul ringatózik néhány kispajtás
Fm           C          Eb          Ab
Parti szellő leng"&amp;"eti a lányok szoknyáját
C7           Db           Ab   Eb   Ab
A szívükben érzik már az éjjel illatát.
Ab           Db         Ab      Eb  Ab
A keszthelyi kikötőben áll egy vitorlás
Ab           Db         Bb7         Eb
Gondtalanul ringatózik néhány ki"&amp;"spajtás
Fm           C          Eb          Ab
Parti szellő lengeti a lányok szoknyáját
C7           Db           Ab   Eb   Ab
A szívükben érzik már az éjjel illatát.")</f>
        <v>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Hölgyem pardon,
                   Bbm7
Kegyedet én nagyra tartom.
Eb7
Pardon,
            Ab
Sétáljunk a parton!
Bbm             Eb
És hogyha majd eljön velem,
Ab            F7
Szép szájára csókom csenem,
Bbm                Eb          Ab
A legszebb csillagért az égre felnyúlok és,
Eb
Leveszem.
Ab
Pardon,
                    Bbm7
Kegyedet én nagyra tartom.
Eb7
Pardon,
             Ab
Sétáljunk a parton!
Bbm             Eb
És hogyha majd eljön velem,
Ab           F7
Szép derekát átölelem,
Bbm               Eb       Ab
A világ legszebb titkát felfedem.
Bbm          Eb
A móló most üres,
Ab           Fm
A szívem kicsordul.
Bbm           Bb7          Eb
Bocsássa meg nékem, hogyha elkezdem vadul...
Ab           Db         Ab      Eb  Ab
A keszthelyi kikötőben áll egy vitorlás
Ab           Db         Bb7         Eb
Gondtalanul ringatózik néhány kispajtás
Fm           C          Eb          Ab
Parti szellő lengeti a lányok szoknyáját
C7           Db           Ab   Eb   Ab
A szívükben érzik már az éjjel illatát.
Ab           Db         Ab      Eb  Ab
A keszthelyi kikötőben áll egy vitorlás
Ab           Db         Bb7         Eb
Gondtalanul ringatózik néhány kispajtás
Fm           C          Eb          Ab
Parti szellő lengeti a lányok szoknyáját
C7           Db           Ab   Eb   Ab
A szívükben érzik már az éjjel illatát.</v>
      </c>
    </row>
    <row r="24">
      <c r="A24" s="22" t="str">
        <f>IFERROR(__xludf.DUMMYFUNCTION("""COMPUTED_VALUE"""),"T09")</f>
        <v>T09</v>
      </c>
      <c r="B24" s="22" t="str">
        <f>IFERROR(__xludf.DUMMYFUNCTION("""COMPUTED_VALUE"""),"Szilvafácska")</f>
        <v>Szilvafácska</v>
      </c>
      <c r="C24" s="22"/>
      <c r="D24" s="22" t="str">
        <f>IFERROR(__xludf.DUMMYFUNCTION("""COMPUTED_VALUE"""),"Am
A kertben két olajfa, 
A7                     Dm
idén télen elfagytak a nagy fagyba.
                     Am
Fogjuk babám, húzzuk ki, 
H7                        E
és a tüzük mellett fogunk mulatni.
Am
Hideg volt, de meleg lesz. 
A7                     "&amp;"    Dm
Minden kezdet nehéz, babám te kezdesz.
               Am
Csókolj meg és pálinkát, 
H7                       E
a poharamba azon nyomban ne sajnáld
Am
Táncol az utca ingújba, 
A7                         Dm
tavasz jött a tél helyébe, de furcsa
      "&amp;"         Am
Csak a pálinka nem elég, 
H7                      Dm
de egy vesszőt a hamuba ültetnék, hogy
Am                       Dm    
Drága kicsi szilvafácska nőj nekem,
Am          E               Am         
Had legyen, a Bandi bá’-nak pálinkája
Am  "&amp;"                      Dm
Drága kicsi szilvafácska, nőj nekem,
Am          E               Am
Had legyen, a Bandi bá’-nak pálinkája
Am                   Am
Szilvafa nőj nagyra! Szilvafa nőj nagyra
Am
Azt a keservit")</f>
        <v>Am
A kertben két olajfa, 
A7                     Dm
idén télen elfagytak a nagy fagyba.
                     Am
Fogjuk babám, húzzuk ki, 
H7                        E
és a tüzük mellett fogunk mulatni.
Am
Hideg volt, de meleg lesz. 
A7                         Dm
Minden kezdet nehéz, babám te kezdesz.
               Am
Csókolj meg és pálinkát, 
H7                       E
a poharamba azon nyomban ne sajnáld
Am
Táncol az utca ingújba, 
A7                         Dm
tavasz jött a tél helyébe, de furcsa
               Am
Csak a pálinka nem elég, 
H7                      Dm
de egy vesszőt a hamuba ültetnék, hogy
Am                       Dm    
Drága kicsi szilvafácska nőj nekem,
Am          E               Am         
Had legyen, a Bandi bá’-nak pálinkája
Am                        Dm
Drága kicsi szilvafácska, nőj nekem,
Am          E               Am
Had legyen, a Bandi bá’-nak pálinkája
Am                   Am
Szilvafa nőj nagyra! Szilvafa nőj nagyra
Am
Azt a keservit</v>
      </c>
    </row>
    <row r="25">
      <c r="A25" s="22" t="str">
        <f>IFERROR(__xludf.DUMMYFUNCTION("""COMPUTED_VALUE"""),"T17")</f>
        <v>T17</v>
      </c>
      <c r="B25" s="22" t="str">
        <f>IFERROR(__xludf.DUMMYFUNCTION("""COMPUTED_VALUE"""),"Hajnali ének")</f>
        <v>Hajnali ének</v>
      </c>
      <c r="C25" s="22"/>
      <c r="D25" s="22" t="str">
        <f>IFERROR(__xludf.DUMMYFUNCTION("""COMPUTED_VALUE"""),"Am
Elkártyáztam a gyönge szívem
E7
Suhogasd fel a szoknyád, hajnal
Pálinkát lehelek rád szelíden
              Am
Megháglak nehezen, halkan.
Am
Jöjj Oroszország, vodka virág
E7
Nevetés nékem a véred
Pincefehérek a volgai fák
                    Am
T"&amp;"ejszínű szűz ez az élet.
Dm               Am
Lebukik fejem és úgy zokogok,
 E7                 Am
Haloványul bennem a bánat
 Dm                   Am
Veretik körülöttem az ősi dobot,
 E7                  Am
Szaladok, Hajnal, teutánad.
Am
Ez a csontpufo"&amp;"gás, ez a hanti rege
E7
Hitemet hirdeti híven,
Katatón bálvány, légy fekete,
                       Am
Hiszen elkártyáztam a szívem.")</f>
        <v>Am
Elkártyáztam a gyönge szívem
E7
Suhogasd fel a szoknyád, hajnal
Pálinkát lehelek rád szelíden
              Am
Megháglak nehezen, halkan.
Am
Jöjj Oroszország, vodka virág
E7
Nevetés nékem a véred
Pincefehérek a volgai fák
                    Am
Tejszínű szűz ez az élet.
Dm               Am
Lebukik fejem és úgy zokogok,
 E7                 Am
Haloványul bennem a bánat
 Dm                   Am
Veretik körülöttem az ősi dobot,
 E7                  Am
Szaladok, Hajnal, teutánad.
Am
Ez a csontpufogás, ez a hanti rege
E7
Hitemet hirdeti híven,
Katatón bálvány, légy fekete,
                       Am
Hiszen elkártyáztam a szívem.</v>
      </c>
    </row>
    <row r="26">
      <c r="A26" s="22" t="str">
        <f>IFERROR(__xludf.DUMMYFUNCTION("""COMPUTED_VALUE"""),"N08")</f>
        <v>N08</v>
      </c>
      <c r="B26" s="22" t="str">
        <f>IFERROR(__xludf.DUMMYFUNCTION("""COMPUTED_VALUE"""),"Hull a szilva a fáról")</f>
        <v>Hull a szilva a fáról</v>
      </c>
      <c r="C26" s="22"/>
      <c r="D26" s="22" t="str">
        <f>IFERROR(__xludf.DUMMYFUNCTION("""COMPUTED_VALUE"""),"Am
Hull a szilva a fáról,
G            E
most jövök a tanyáról,
G        C           E         Am
ej, haj, ruca, ruca, kukorica, derce.
Am
Egyik ága lehajlott,
G            E
az én rózsám elhagyott,
G        C           E         Am
ej, haj, ruca, ruca,"&amp;" kukorica, derce.
Am
Kis kalapom fekete,
G        E  
pávatola van benne,
G        C           E         Am
ej, haj, ruca, ruca, kukorica, derce.")</f>
        <v>Am
Hull a szilva a fáról,
G            E
most jövök a tanyáról,
G        C           E         Am
ej, haj, ruca, ruca, kukorica, derce.
Am
Egyik ága lehajlott,
G            E
az én rózsám elhagyott,
G        C           E         Am
ej, haj, ruca, ruca, kukorica, derce.
Am
Kis kalapom fekete,
G        E  
pávatola van benne,
G        C           E         Am
ej, haj, ruca, ruca, kukorica, derce.</v>
      </c>
    </row>
    <row r="27">
      <c r="A27" s="22" t="str">
        <f>IFERROR(__xludf.DUMMYFUNCTION("""COMPUTED_VALUE"""),"ZS16")</f>
        <v>ZS16</v>
      </c>
      <c r="B27" s="22" t="str">
        <f>IFERROR(__xludf.DUMMYFUNCTION("""COMPUTED_VALUE"""),"Jemé háhánuká")</f>
        <v>Jemé háhánuká</v>
      </c>
      <c r="C27" s="22" t="str">
        <f>IFERROR(__xludf.DUMMYFUNCTION("""COMPUTED_VALUE"""),"ימי החנוכה")</f>
        <v>ימי החנוכה</v>
      </c>
      <c r="D27" s="22" t="str">
        <f>IFERROR(__xludf.DUMMYFUNCTION("""COMPUTED_VALUE"""),"Am
Jemé háḥánuká ḥánukát mikdásenu,
Am
begil uveszimḥá memálim et libenu.
Am              C      G   Am
Lájlá vájom szvivonenu jiszov,
Am          C     G      Am
szufgánijot noḥál bám lárov.
Am             
Háiru, hádliku 
Am    G         Am
nerot ḥánu"&amp;"ká rábim.
Am     C      Am        C
Ál hániszim veál hánifláot 
Am      G          Am
áser ḥolelu hámákábim.
Am
Úgy örülünk mi gyerekek a szép ḥanukának,
Am
az ifjak és az öregek vidám táncot járnak.
Am         C     G    Am
Este a sok finom étel után
A"&amp;"m         C     G    Am
asztalon a pergő játék vár.
Am
Fel pajtás a gyertyát,
Am           G          Am
hadd égjen a láng szaporán.
Am           C        Am       C            
És zengjen a hála, az Úr nevét áldva,
Am          G        Am
az ifjú s a l"&amp;"ány ajakán!
")</f>
        <v>Am
Jemé háḥánuká ḥánukát mikdásenu,
Am
begil uveszimḥá memálim et libenu.
Am              C      G   Am
Lájlá vájom szvivonenu jiszov,
Am          C     G      Am
szufgánijot noḥál bám lárov.
Am             
Háiru, hádliku 
Am    G         Am
nerot ḥánuká rábim.
Am     C      Am        C
Ál hániszim veál hánifláot 
Am      G          Am
áser ḥolelu hámákábim.
Am
Úgy örülünk mi gyerekek a szép ḥanukának,
Am
az ifjak és az öregek vidám táncot járnak.
Am         C     G    Am
Este a sok finom étel után
Am         C     G    Am
asztalon a pergő játék vár.
Am
Fel pajtás a gyertyát,
Am           G          Am
hadd égjen a láng szaporán.
Am           C        Am       C            
És zengjen a hála, az Úr nevét áldva,
Am          G        Am
az ifjú s a lány ajakán!
</v>
      </c>
    </row>
    <row r="28">
      <c r="A28" s="22" t="str">
        <f>IFERROR(__xludf.DUMMYFUNCTION("""COMPUTED_VALUE"""),"ZS16")</f>
        <v>ZS16</v>
      </c>
      <c r="B28" s="22" t="str">
        <f>IFERROR(__xludf.DUMMYFUNCTION("""COMPUTED_VALUE"""),"Oh Hanukkah")</f>
        <v>Oh Hanukkah</v>
      </c>
      <c r="C28" s="22" t="str">
        <f>IFERROR(__xludf.DUMMYFUNCTION("""COMPUTED_VALUE"""),"או חנוכה")</f>
        <v>או חנוכה</v>
      </c>
      <c r="D28" s="22" t="str">
        <f>IFERROR(__xludf.DUMMYFUNCTION("""COMPUTED_VALUE"""),"Am
Oh Hanukkah, Oh, Hanukkah Come light the menorah
Am
Let's have a party We'll all dance the hora
Am                C           G          Am
Gather 'round the table We'll give you a treat,
Am         C             G         Am
Sivivon to play with and l"&amp;"atkes to eat
Am
And while we are playing
Am              G        Am
The candles are burning low
Am           C           Am           C
One for each night, they shed a sweet light
Am              G         Am
To remind us of days long ago
Am           "&amp;"C           Am           C
One for each night, they shed a sweet light
Am              G         Am
To remind us of days long ago
Am
Oh Hanukkah, Oh, Hanukkah Come light the menorah
Am
Let's have a party We'll all dance the hora
Am                C     "&amp;"      G          Am
Gather 'round the table We'll give you a treat,
Am         C             G         Am
Sivivon to play with and latkes to eat
Am
And while we are playing
Am              G        Am
The candles are burning low
Am           C          "&amp;" Am           C
One for each night, they shed a sweet light
Am              G         Am
To remind us of days long ago
Am           C           Am           C
One for each night, they shed a sweet light
Am              G         Am
To remind us of days lo"&amp;"ng ago")</f>
        <v>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
Am
Oh Hanukkah, Oh, Hanukkah Come light the menorah
Am
Let's have a party We'll all dance the hora
Am                C           G          Am
Gather 'round the table We'll give you a treat,
Am         C             G         Am
Sivivon to play with and latkes to eat
Am
And while we are playing
Am              G        Am
The candles are burning low
Am           C           Am           C
One for each night, they shed a sweet light
Am              G         Am
To remind us of days long ago
Am           C           Am           C
One for each night, they shed a sweet light
Am              G         Am
To remind us of days long ago</v>
      </c>
    </row>
    <row r="29">
      <c r="A29" s="22" t="str">
        <f>IFERROR(__xludf.DUMMYFUNCTION("""COMPUTED_VALUE"""),"K08")</f>
        <v>K08</v>
      </c>
      <c r="B29" s="22" t="str">
        <f>IFERROR(__xludf.DUMMYFUNCTION("""COMPUTED_VALUE"""),"Bella ciao")</f>
        <v>Bella ciao</v>
      </c>
      <c r="C29" s="22"/>
      <c r="D29" s="22" t="str">
        <f>IFERROR(__xludf.DUMMYFUNCTION("""COMPUTED_VALUE"""),"Am
Una mattina mi son svegliato,
O bella, ciao! Bella, ciao!
        Am7
Bella, ciao, ciao, ciao!
       Dm               Am
Una mattina mi son svegliato
        E7          Am
e ho trovato l'invasor.
Am
O partigiano, portami via,
O bella, ciao! Bel"&amp;"la, ciao!
        Am7
Bella, ciao, ciao, ciao!
         Dm           Am
O partigiano, portami via,
        E7         Am
ché mi sento di morir.
Am
E se io muoio da partigiano,
O bella, ciao! Bella, ciao!
        Am7
Bella, ciao, ciao, ciao!
         D"&amp;"m            Am
E se io muoio da partigiano,
      E7          Am
tu mi devi seppellir.
Am
Seppellire lassù in montagna,
O bella, ciao! Bella, ciao!
        Am7
Bella, ciao, ciao, ciao!
        Dm               Am
E seppellire lassù in montagna
      "&amp;"  E7                Am
Sotto l'ombra di un bel fior.
Am
E le genti che passeranno
O bella, ciao! Bella, ciao!
        Am7
Bella, ciao, ciao, ciao!
      Dm            Am
E le genti che passeranno
      E7              Am
Ti diranno «Che bel fior!»
A"&amp;"m
«È questo il fiore del partigiano»,
O bella, ciao! Bella, ciao!
        Am7
Bella, ciao, ciao, ciao!
             Dm              Am
«È questo il fiore del partigiano
      E7          Am
morto per la libertà!»")</f>
        <v>Am
Una mattina mi son svegliato,
O bella, ciao! Bella, ciao!
        Am7
Bella, ciao, ciao, ciao!
       Dm               Am
Una mattina mi son svegliato
        E7          Am
e ho trovato l'invasor.
Am
O partigiano, portami via,
O bella, ciao! Bella, ciao!
        Am7
Bella, ciao, ciao, ciao!
         Dm           Am
O partigiano, portami via,
        E7         Am
ché mi sento di morir.
Am
E se io muoio da partigiano,
O bella, ciao! Bella, ciao!
        Am7
Bella, ciao, ciao, ciao!
         Dm            Am
E se io muoio da partigiano,
      E7          Am
tu mi devi seppellir.
Am
Seppellire lassù in montagna,
O bella, ciao! Bella, ciao!
        Am7
Bella, ciao, ciao, ciao!
        Dm               Am
E seppellire lassù in montagna
        E7                Am
Sotto l'ombra di un bel fior.
Am
E le genti che passeranno
O bella, ciao! Bella, ciao!
        Am7
Bella, ciao, ciao, ciao!
      Dm            Am
E le genti che passeranno
      E7              Am
Ti diranno «Che bel fior!»
Am
«È questo il fiore del partigiano»,
O bella, ciao! Bella, ciao!
        Am7
Bella, ciao, ciao, ciao!
             Dm              Am
«È questo il fiore del partigiano
      E7          Am
morto per la libertà!»</v>
      </c>
    </row>
    <row r="30">
      <c r="A30" s="22" t="str">
        <f>IFERROR(__xludf.DUMMYFUNCTION("""COMPUTED_VALUE"""),"ZS03")</f>
        <v>ZS03</v>
      </c>
      <c r="B30" s="22" t="str">
        <f>IFERROR(__xludf.DUMMYFUNCTION("""COMPUTED_VALUE"""),"Élt egyszer egy gonosz ember")</f>
        <v>Élt egyszer egy gonosz ember</v>
      </c>
      <c r="C30" s="22"/>
      <c r="D30" s="22" t="str">
        <f>IFERROR(__xludf.DUMMYFUNCTION("""COMPUTED_VALUE"""),"Am
Élt egyszer egy gonosz ember, gonosz ember,
C
a kezében éles kard és gyilkos fegyver.
Am  Am  C       Am  G      Am  C       Am
Ki? Antiókhusz, Antiókhusz Antiókhusz, Antiókhusz
Am
Tudta róla Jeruzsálem, Jeruzsálem,
C
hogy szívében nincs irgalom, ninc"&amp;"s kegyelem.
Am  Am  C       Am  G      Am  C       Am   g
Ki? Antiókhusz, Antiókhusz Antiókhusz, Antiókhusz
Am
Elégette szent Tóránkat, szent Tóránkat,
C
kioltotta menóránkat, menóránkat.
Am  Am  C       Am  G      Am  C       Am  G
Ki? Antiókhusz, Antió"&amp;"khusz Antiókhusz, Antiókhusz
Am
Egy hős végre megunta a zsarnokságot,
C
gonosz ellen bátor szívvel síkra szállott.
Am  Am   C       Am   G       Am   C       Am   G
Ki? Júda Makabi, Júda Makabi, Júda Makabi, Júda Makabi
Am
Új fény áradt Jeruzsálem templ"&amp;"omára,
C
gyújtsunk gyertyát, emlékezzünk hős Júdára.
Am     Am       C       Am       G       Am       C       Am       G
Mikor? Ha jön a hanuka, ha jön a hanuka, ha jön a hanuka, ha jön a hanuka")</f>
        <v>Am
Élt egyszer egy gonosz ember, gonosz ember,
C
a kezében éles kard és gyilkos fegyver.
Am  Am  C       Am  G      Am  C       Am
Ki? Antiókhusz, Antiókhusz Antiókhusz, Antiókhusz
Am
Tudta róla Jeruzsálem, Jeruzsálem,
C
hogy szívében nincs irgalom, nincs kegyelem.
Am  Am  C       Am  G      Am  C       Am   g
Ki? Antiókhusz, Antiókhusz Antiókhusz, Antiókhusz
Am
Elégette szent Tóránkat, szent Tóránkat,
C
kioltotta menóránkat, menóránkat.
Am  Am  C       Am  G      Am  C       Am  G
Ki? Antiókhusz, Antiókhusz Antiókhusz, Antiókhusz
Am
Egy hős végre megunta a zsarnokságot,
C
gonosz ellen bátor szívvel síkra szállott.
Am  Am   C       Am   G       Am   C       Am   G
Ki? Júda Makabi, Júda Makabi, Júda Makabi, Júda Makabi
Am
Új fény áradt Jeruzsálem templomára,
C
gyújtsunk gyertyát, emlékezzünk hős Júdára.
Am     Am       C       Am       G       Am       C       Am       G
Mikor? Ha jön a hanuka, ha jön a hanuka, ha jön a hanuka, ha jön a hanuka</v>
      </c>
    </row>
    <row r="31">
      <c r="A31" s="22" t="str">
        <f>IFERROR(__xludf.DUMMYFUNCTION("""COMPUTED_VALUE"""),"T73")</f>
        <v>T73</v>
      </c>
      <c r="B31" s="22" t="str">
        <f>IFERROR(__xludf.DUMMYFUNCTION("""COMPUTED_VALUE"""),"Mennyország Tourist")</f>
        <v>Mennyország Tourist</v>
      </c>
      <c r="C31" s="22" t="str">
        <f>IFERROR(__xludf.DUMMYFUNCTION("""COMPUTED_VALUE"""),"(1/2)")</f>
        <v>(1/2)</v>
      </c>
      <c r="D31" s="22" t="str">
        <f>IFERROR(__xludf.DUMMYFUNCTION("""COMPUTED_VALUE"""),"Am
Ülj le mellém
C
Valamit mondok
G
Szomjas vagy látom
Egy üveg bort kibontok, figyelj...
 Am
Lehet, hogy nem vagy gyenge
        C
De ha a szívedbe szalad a penge
      Am
Attól nem érzed magad jobban
     C
Ha a kocsidban bomba robban
Tudom én, e"&amp;"rős vagy, persze
De ha a fejedben ott van a fejsze
Vagy a fegyver csövébe nézel
Ott már semmire nem mégy pénzzel
És hiába vagy gazdag
Ha az égiek leszavaznak
A kocka el van vetve
Te meg a föld alá temetve
Ott már hiába van ügyvéd
Aki a törvényektől "&amp;"megvéd
Itt senki se golyóálló
És ha szakad a védőháló
   F
A halálugrás végén
   G
A túlvilági TV-n
     Am              F
Majd rólad szólnak a hírek
C                G
Veled van tele a sajtó
      Am            F
Aki a pokolra kíván jutni
      C  "&amp;"             G
Annak balra a második ajtó
        Am               F
De ha a Szent-Péter-szigetekre
    C                 G
Már be van fizetve az útja
        F               F
Önnek a Mennyország Tourist
          G           G
A legjobb szolgáltatást ny"&amp;"újtja
Am Am Am Am")</f>
        <v>Am
Ülj le mellém
C
Valamit mondok
G
Szomjas vagy látom
Egy üveg bort kibontok, figyelj...
 Am
Lehet, hogy nem vagy gyenge
        C
De ha a szívedbe szalad a penge
      Am
Attól nem érzed magad jobban
     C
Ha a kocsidban bomba robban
Tudom én, erős vagy, persze
De ha a fejedben ott van a fejsze
Vagy a fegyver csövébe nézel
Ott már semmire nem mégy pénzzel
És hiába vagy gazdag
Ha az égiek leszavaznak
A kocka el van vetve
Te meg a föld alá temetve
Ott már hiába van ügyvéd
Aki a törvényektől megvéd
Itt senki se golyóálló
És ha szakad a védőháló
   F
A halálugrás végén
   G
A túlvilági TV-n
     Am              F
Majd rólad szólnak a hírek
C                G
Veled van tele a sajtó
      Am            F
Aki a pokolra kíván jutni
      C               G
Annak balra a második ajtó
        Am               F
De ha a Szent-Péter-szigetekre
    C                 G
Már be van fizetve az útja
        F               F
Önnek a Mennyország Tourist
          G           G
A legjobb szolgáltatást nyújtja
Am Am Am Am</v>
      </c>
    </row>
    <row r="32">
      <c r="A32" s="22" t="str">
        <f>IFERROR(__xludf.DUMMYFUNCTION("""COMPUTED_VALUE"""),"T22")</f>
        <v>T22</v>
      </c>
      <c r="B32" s="22" t="str">
        <f>IFERROR(__xludf.DUMMYFUNCTION("""COMPUTED_VALUE"""),"Baj van a részeg tengerésszel")</f>
        <v>Baj van a részeg tengerésszel</v>
      </c>
      <c r="C32" s="22"/>
      <c r="D32" s="22" t="str">
        <f>IFERROR(__xludf.DUMMYFUNCTION("""COMPUTED_VALUE"""),"Am
Baj van a részeg tengerésszel,
G
Baj van a részeg tengerésszel,
Am
Baj van a részeg tengerésszel
Dm     G      Am
Minden áldott reggel. 
Am
Baj van a részeg tengerésszel,
G
Baj van a részeg tengerésszel,
Am
Baj van a részeg tengeréssz"&amp;"el
Dm     G      Am
Minden áldott reggel
Am
Haj, hé, de húzz rá egyet
G
Haj, hé, de húzz rá egyet
Am
Haj, hé, de húzz rá egyet
Dm     G      Am
Minden áldott reggel
Am
Jól beszopott a pálinkából
G
Jól beszopott a pálinkából
Am
Jól besz"&amp;"opott a pálinkából
Dm     G      Am
Minden áldott reggel
Am
Lökd a fenékre a víztömlővel
G
Lökd a fenékre a víztömlővel
Am
Lökd a fenékre a víztömlővel
Dm     G      Am
Minden áldott reggel
Am
Dobd bele, itt van a mentőcsónak
G
Dobd bele"&amp;", itt van a mentőcsónak
Am
Dobd bele, itt van a mentőcsónak
Dm     G      Am
Minden áldott reggel
Am
Lógjon a lába az orrkötélen 
G
Lógjon a lába az orrkötélen 
Am
Lógjon a lába az orrkötélen 
Dm     G      Am
Minden áldott reggel
Am
Kös"&amp;"d hamar oda csak a nagykorlátra
G
Kösd hamar oda csak a nagykorlátra
Am
Kösd hamar oda csak a nagykorlátra
Dm     G      Am
Minden áldott reggel
Am
Bele vele gyorsan a tengervízbe 
G
Bele vele gyorsan a tengervízbe 
Am
Bele vele gyorsan a te"&amp;"ngervízbe 
Dm     G      Am
Minden áldott reggel")</f>
        <v>Am
Baj van a részeg tengerésszel,
G
Baj van a részeg tengerésszel,
Am
Baj van a részeg tengerésszel
Dm     G      Am
Minden áldott reggel. 
Am
Baj van a részeg tengerésszel,
G
Baj van a részeg tengerésszel,
Am
Baj van a részeg tengerésszel
Dm     G      Am
Minden áldott reggel
Am
Haj, hé, de húzz rá egyet
G
Haj, hé, de húzz rá egyet
Am
Haj, hé, de húzz rá egyet
Dm     G      Am
Minden áldott reggel
Am
Jól beszopott a pálinkából
G
Jól beszopott a pálinkából
Am
Jól beszopott a pálinkából
Dm     G      Am
Minden áldott reggel
Am
Lökd a fenékre a víztömlővel
G
Lökd a fenékre a víztömlővel
Am
Lökd a fenékre a víztömlővel
Dm     G      Am
Minden áldott reggel
Am
Dobd bele, itt van a mentőcsónak
G
Dobd bele, itt van a mentőcsónak
Am
Dobd bele, itt van a mentőcsónak
Dm     G      Am
Minden áldott reggel
Am
Lógjon a lába az orrkötélen 
G
Lógjon a lába az orrkötélen 
Am
Lógjon a lába az orrkötélen 
Dm     G      Am
Minden áldott reggel
Am
Kösd hamar oda csak a nagykorlátra
G
Kösd hamar oda csak a nagykorlátra
Am
Kösd hamar oda csak a nagykorlátra
Dm     G      Am
Minden áldott reggel
Am
Bele vele gyorsan a tengervízbe 
G
Bele vele gyorsan a tengervízbe 
Am
Bele vele gyorsan a tengervízbe 
Dm     G      Am
Minden áldott reggel</v>
      </c>
    </row>
    <row r="33">
      <c r="A33" s="22" t="str">
        <f>IFERROR(__xludf.DUMMYFUNCTION("""COMPUTED_VALUE"""),"T63")</f>
        <v>T63</v>
      </c>
      <c r="B33" s="22" t="str">
        <f>IFERROR(__xludf.DUMMYFUNCTION("""COMPUTED_VALUE"""),"Erdő közepében ")</f>
        <v>Erdő közepében </v>
      </c>
      <c r="C33" s="22"/>
      <c r="D33" s="22" t="str">
        <f>IFERROR(__xludf.DUMMYFUNCTION("""COMPUTED_VALUE"""),"Am
Sötét kapuk, magas házak
E           Am
Fényes udvarok
Am
Nyíljatok meg lábam előtt
   E         Am
Ha arra indulok
C
Erdő közepében járok
Dm
Egyszer majd rád találok
Am          C
Csillagom vezess
   E          Am
Én utánad megyek
"&amp;"
C
Erdő közepében járok
Dm
Egyszer majd rád találok
Am          C
Csillagom vezess
   E          Am
Én utánad megyek
Am
Felhő, felhő fenn az égen
E             Am
Vártunk már nagyon
Am
Esőt hozz a virágoknak
E             Am
Mosd el sok "&amp;"bajom
C
Erdő közepében járok
Dm
Egyszer majd rád találok
Am          C
Csillagom vezess
   E          Am
Én utánad megyek
C
Erdő közepében járok
Dm
Egyszer majd rád találok
Am          C
Csillagom vezess
   E          Am
Én utánad meg"&amp;"yek
Am
Fehér ingem tiszta legyen
E             Am
Olyan, mint a hó
Am
Átok engem el ne érjen
E               Am
Ne bánthasson a szó
C
Erdő közepében járok
Dm
Egyszer majd rád találok
Am          C
Csillagom vezess
   E          Am
Én u"&amp;"tánad megyek
C
Erdő közepében járok
Dm
Egyszer majd rád találok
Am          C
Csillagom vezess
   E          Am
Én utánad megyek")</f>
        <v>Am
Sötét kapuk, magas házak
E           Am
Fényes udvarok
Am
Nyíljatok meg lábam előtt
   E         Am
Ha arra indulok
C
Erdő közepében járok
Dm
Egyszer majd rád találok
Am          C
Csillagom vezess
   E          Am
Én utánad megyek
C
Erdő közepében járok
Dm
Egyszer majd rád találok
Am          C
Csillagom vezess
   E          Am
Én utánad megyek
Am
Felhő, felhő fenn az égen
E             Am
Vártunk már nagyon
Am
Esőt hozz a virágoknak
E             Am
Mosd el sok bajom
C
Erdő közepében járok
Dm
Egyszer majd rád találok
Am          C
Csillagom vezess
   E          Am
Én utánad megyek
C
Erdő közepében járok
Dm
Egyszer majd rád találok
Am          C
Csillagom vezess
   E          Am
Én utánad megyek
Am
Fehér ingem tiszta legyen
E             Am
Olyan, mint a hó
Am
Átok engem el ne érjen
E               Am
Ne bánthasson a szó
C
Erdő közepében járok
Dm
Egyszer majd rád találok
Am          C
Csillagom vezess
   E          Am
Én utánad megyek
C
Erdő közepében járok
Dm
Egyszer majd rád találok
Am          C
Csillagom vezess
   E          Am
Én utánad megyek</v>
      </c>
    </row>
    <row r="34">
      <c r="A34" s="22" t="str">
        <f>IFERROR(__xludf.DUMMYFUNCTION("""COMPUTED_VALUE"""),"H08")</f>
        <v>H08</v>
      </c>
      <c r="B34" s="22" t="str">
        <f>IFERROR(__xludf.DUMMYFUNCTION("""COMPUTED_VALUE"""),"Od avinu cháj")</f>
        <v>Od avinu cháj</v>
      </c>
      <c r="C34" s="22" t="str">
        <f>IFERROR(__xludf.DUMMYFUNCTION("""COMPUTED_VALUE"""),"עוֹד אָבִינוּ חַי")</f>
        <v>עוֹד אָבִינוּ חַי</v>
      </c>
      <c r="D34" s="22" t="str">
        <f>IFERROR(__xludf.DUMMYFUNCTION("""COMPUTED_VALUE"""),"Am                                 G
Am Yisroel, Am Yisroel, Am Yisroel Chai,
G                                  Am
Am Yisroel, Am Yisroel, Am Yisroel Chai,
Am   Em   Am   Am   Em   Am
Od Avinu Chai, Od Avinu Chai, 
Am                  G        Am
O"&amp;"d Avinu, Od Avinu, Od Avinu Chai")</f>
        <v>Am                                 G
Am Yisroel, Am Yisroel, Am Yisroel Chai,
G                                  Am
Am Yisroel, Am Yisroel, Am Yisroel Chai,
Am   Em   Am   Am   Em   Am
Od Avinu Chai, Od Avinu Chai, 
Am                  G        Am
Od Avinu, Od Avinu, Od Avinu Chai</v>
      </c>
    </row>
    <row r="35">
      <c r="A35" s="22" t="str">
        <f>IFERROR(__xludf.DUMMYFUNCTION("""COMPUTED_VALUE"""),"T01")</f>
        <v>T01</v>
      </c>
      <c r="B35" s="22" t="str">
        <f>IFERROR(__xludf.DUMMYFUNCTION("""COMPUTED_VALUE"""),"Azt hittem érdemes")</f>
        <v>Azt hittem érdemes</v>
      </c>
      <c r="C35" s="22" t="str">
        <f>IFERROR(__xludf.DUMMYFUNCTION("""COMPUTED_VALUE"""),"(2/2)")</f>
        <v>(2/2)</v>
      </c>
      <c r="D35" s="22" t="str">
        <f>IFERROR(__xludf.DUMMYFUNCTION("""COMPUTED_VALUE"""),"Am                       Em
Vagy nem tudtunk legalább mi szülők róla
  Dm              Am
De hogy kirúgták hazajött azt mondta
 F                   Am
Bocs de a lejtőn le annyi már szentesnek
 Dm               C           E7
Gimnáziumnak meg szülői tervek"&amp;"nek
 Am                Em
Aztán most koszorú jó volt az a pofon
 Dm               Am
Apának mondja ezt anyu de én tudom
 F                    Am
Pofonból nem lett még koszorú úgy soha
Dm                 C           E7
Pofonból koszorú nem lett még soha
"&amp;"
 Am                 Em
Azt hittem érdemes meghalni csak ezér’
 Dm                     Am
Hogy egy dalt eljátsszak és hogyha belefér
 F                   Am
Színpadon halni meg nem is így csatába
 Dm                 C               E7
De hogy párnák közt"&amp;" bár mindenhogy hiába
 Am                 Em
Van ez a szar élet bár szebb is lehetne
  Dm                    Am
Ha nem volna kényszer hogy minden szar este
 F                       Am
Eljátsszam milyen szar nekem ez az élet
   Dm              C         "&amp;"     E7
Hogy örülj ha hozzáméred majd a tiédet
    Am E7
A tiéd
    Am E7
A tiéd
    Am E7
A tiéd
    Am E7
A tiéd
    Am E7
A tiéd
    Am E7
A tiéd
    Am E7
A tiéd
    Am E7
A tiéd
    Am E7
A tiéd
    Am E7
A tiéd
    Am E7
A tiéd")</f>
        <v>Am                       Em
Vagy nem tudtunk legalább mi szülők róla
  Dm              Am
De hogy kirúgták hazajött azt mondta
 F                   Am
Bocs de a lejtőn le annyi már szentesnek
 Dm               C           E7
Gimnáziumnak meg szülői terveknek
 Am                Em
Aztán most koszorú jó volt az a pofon
 Dm               Am
Apának mondja ezt anyu de én tudom
 F                    Am
Pofonból nem lett még koszorú úgy soha
Dm                 C           E7
Pofonból koszorú nem lett még soha
 Am                 Em
Azt hittem érdemes meghalni csak ezér’
 Dm                     Am
Hogy egy dalt eljátsszak és hogyha belefér
 F                   Am
Színpadon halni meg nem is így csatába
 Dm                 C               E7
De hogy párnák közt bár mindenhogy hiába
 Am                 Em
Van ez a szar élet bár szebb is lehetne
  Dm                    Am
Ha nem volna kényszer hogy minden szar este
 F                       Am
Eljátsszam milyen szar nekem ez az élet
   Dm              C              E7
Hogy örülj ha hozzáméred majd a tiédet
    Am E7
A tiéd
    Am E7
A tiéd
    Am E7
A tiéd
    Am E7
A tiéd
    Am E7
A tiéd
    Am E7
A tiéd
    Am E7
A tiéd
    Am E7
A tiéd
    Am E7
A tiéd
    Am E7
A tiéd
    Am E7
A tiéd</v>
      </c>
    </row>
    <row r="36">
      <c r="A36" s="22" t="str">
        <f>IFERROR(__xludf.DUMMYFUNCTION("""COMPUTED_VALUE"""),"ZS17")</f>
        <v>ZS17</v>
      </c>
      <c r="B36" s="22" t="str">
        <f>IFERROR(__xludf.DUMMYFUNCTION("""COMPUTED_VALUE"""),"Hanuka van ma")</f>
        <v>Hanuka van ma</v>
      </c>
      <c r="C36" s="22"/>
      <c r="D36" s="22" t="str">
        <f>IFERROR(__xludf.DUMMYFUNCTION("""COMPUTED_VALUE"""),"Am                     G
Hanuka, hanuka, hanuka van ma,
G                           Am
gyúljon ki szívünk mélyén a fény.
Am     Dm     F       G
Hanuka lángja lobogva égjen,
Am    Dm     G       Am
világítsa be a sötét éjt.
Hanuka, hanuka, hanuka van ma"&amp;",
gyúljon ki szívünk mélyén a fény.
Trenderli perdül, víg nóta zendül,
szabadság fénye ragyog felénk.")</f>
        <v>Am                     G
Hanuka, hanuka, hanuka van ma,
G                           Am
gyúljon ki szívünk mélyén a fény.
Am     Dm     F       G
Hanuka lángja lobogva égjen,
Am    Dm     G       Am
világítsa be a sötét éjt.
Hanuka, hanuka, hanuka van ma,
gyúljon ki szívünk mélyén a fény.
Trenderli perdül, víg nóta zendül,
szabadság fénye ragyog felénk.</v>
      </c>
    </row>
    <row r="37">
      <c r="A37" s="22" t="str">
        <f>IFERROR(__xludf.DUMMYFUNCTION("""COMPUTED_VALUE"""),"T46")</f>
        <v>T46</v>
      </c>
      <c r="B37" s="22" t="str">
        <f>IFERROR(__xludf.DUMMYFUNCTION("""COMPUTED_VALUE"""),"Szociálisan érzékeny dal")</f>
        <v>Szociálisan érzékeny dal</v>
      </c>
      <c r="C37" s="22" t="str">
        <f>IFERROR(__xludf.DUMMYFUNCTION("""COMPUTED_VALUE"""),"(2/2)")</f>
        <v>(2/2)</v>
      </c>
      <c r="D37" s="22" t="str">
        <f>IFERROR(__xludf.DUMMYFUNCTION("""COMPUTED_VALUE"""),"Am                    D
ג: Lemegyünk az óvodába, gyerekünk lesz nemsokára
   Am
א: Én viszem a hátizsákot,
   D
ב: én viszem a kis pupákot
   E
א: Én szedem a gesztenyéket,
   F
ב: én mesélem a meséket
   C          Bb
א: Te fekszel le korábban,
         "&amp;" G
ב: (majd) dolgozol a kisszobában
   Am                 B
א: Te vagy otthon, ha hív a doktor
   E
ב: Te veszed a húst a boltból,
   Am
א: Ha te főzöl ebédet, hát én
   E
ג: Főzök utána kávét.
   F
ג: Többet fogunk keresni,
   Em
ג: Többet fogunk nevet"&amp;"ni,
   Dm                               E
ג: Csak azt nem tudni, mikor fogunk egymásba szeretni
Am D Am D E
E F C Bb G
   Am          B 
ג: Te keresed, én kutatom,
   E
ג: ha te nézed én mutatom
   Am           B
ג: Ha kinyitod, kitárom
   E
ג: Gondol"&amp;"atod kitalálom
   F
ג: Így fogjuk majd felnevelni,
   Em
ג: úgy fogjuk majd megszerelni,
   Dm                               E
ג: Csak azt nem tudni, mikor fogunk egymásba szeretni
   Am 
ג: Jaj.
")</f>
        <v>Am                    D
ג: Lemegyünk az óvodába, gyerekünk lesz nemsokára
   Am
א: Én viszem a hátizsákot,
   D
ב: én viszem a kis pupákot
   E
א: Én szedem a gesztenyéket,
   F
ב: én mesélem a meséket
   C          Bb
א: Te fekszel le korábban,
          G
ב: (majd) dolgozol a kisszobában
   Am                 B
א: Te vagy otthon, ha hív a doktor
   E
ב: Te veszed a húst a boltból,
   Am
א: Ha te főzöl ebédet, hát én
   E
ג: Főzök utána kávét.
   F
ג: Többet fogunk keresni,
   Em
ג: Többet fogunk nevetni,
   Dm                               E
ג: Csak azt nem tudni, mikor fogunk egymásba szeretni
Am D Am D E
E F C Bb G
   Am          B 
ג: Te keresed, én kutatom,
   E
ג: ha te nézed én mutatom
   Am           B
ג: Ha kinyitod, kitárom
   E
ג: Gondolatod kitalálom
   F
ג: Így fogjuk majd felnevelni,
   Em
ג: úgy fogjuk majd megszerelni,
   Dm                               E
ג: Csak azt nem tudni, mikor fogunk egymásba szeretni
   Am 
ג: Jaj.
</v>
      </c>
    </row>
    <row r="38">
      <c r="A38" s="22" t="str">
        <f>IFERROR(__xludf.DUMMYFUNCTION("""COMPUTED_VALUE"""),"N07")</f>
        <v>N07</v>
      </c>
      <c r="B38" s="22" t="str">
        <f>IFERROR(__xludf.DUMMYFUNCTION("""COMPUTED_VALUE"""),"Hol jártál az éjjel, cinegemadár")</f>
        <v>Hol jártál az éjjel, cinegemadár</v>
      </c>
      <c r="C38" s="22"/>
      <c r="D38" s="22" t="str">
        <f>IFERROR(__xludf.DUMMYFUNCTION("""COMPUTED_VALUE"""),"Am                   G
Hol jártál az éjjel, cinegemadár?
Am                 D          Am
Ablakidnál háltam, kedves violám.
Am                       G        Am
Mért nem jöttél beljebb, cinegemadár?
D                  G          Am
Féltem az uradtól, kedv"&amp;"es violám.
Am                    G
Nincs itthon az uram, cinegemadár,
Am             D          Am
Laskai erdőben hidakat csinál.
Am               G         Am
Jó lovai vannak, hamar hazaér,
D                      G            Am
Baj lesz neked rózsám, "&amp;"hogyha nálam ér?
Am                    G
Nincs itthon az uram, cinegemadár,
Am             D           Am
Laskai erdőben hidakat csinál.
Am                  G           Am
Rossz lovai vannak, nem ér ma haza,
D                   G         Am
Mulathatunk "&amp;"rózsám, egész éccaka.")</f>
        <v>Am                   G
Hol jártál az éjjel, cinegemadár?
Am                 D          Am
Ablakidnál háltam, kedves violám.
Am                       G        Am
Mért nem jöttél beljebb, cinegemadár?
D                  G          Am
Féltem az uradtól, kedves violám.
Am                    G
Nincs itthon az uram, cinegemadár,
Am             D          Am
Laskai erdőben hidakat csinál.
Am               G         Am
Jó lovai vannak, hamar hazaér,
D                      G            Am
Baj lesz neked rózsám, hogyha nálam ér?
Am                    G
Nincs itthon az uram, cinegemadár,
Am             D           Am
Laskai erdőben hidakat csinál.
Am                  G           Am
Rossz lovai vannak, nem ér ma haza,
D                   G         Am
Mulathatunk rózsám, egész éccaka.</v>
      </c>
    </row>
    <row r="39">
      <c r="A39" s="22" t="str">
        <f>IFERROR(__xludf.DUMMYFUNCTION("""COMPUTED_VALUE"""),"T25")</f>
        <v>T25</v>
      </c>
      <c r="B39" s="22" t="str">
        <f>IFERROR(__xludf.DUMMYFUNCTION("""COMPUTED_VALUE"""),"Embersólyom")</f>
        <v>Embersólyom</v>
      </c>
      <c r="C39" s="22"/>
      <c r="D39" s="22" t="str">
        <f>IFERROR(__xludf.DUMMYFUNCTION("""COMPUTED_VALUE"""),"Am                 Am
Ideje fölrepülnöm, ideje fölrepülnöm
Am                   Am
Sötéten vagy fehéren magam a fénybe ölnöm
Am                 Am
Ideje fölrepülnöm, ideje fölrepülnöm
Am                   Am
Sötéten vagy fehéren magam a fénybe ölnöm
Hm "&amp;"                       Hm
Csak fölszabom a vásznat, csak fölszabom a vásznat
Hm                 Hm
Zöld tea keserűjén növesztek annyi szárnyat
Hm                        Hm
Csak fölszabom a vásznat, csak fölszabom a vásznat
Hm                 Hm
Zöld tea k"&amp;"eserűjén növesztek annyi szárnyat
Am                 Am
Ideje fölrepülnöm, ideje fölrepülnöm
Am                 Am
Virágos udvarodból madaras fára ülnöm
Am                 Am
Ideje fölrepülnöm, ideje fölrepülnöm
Am                 Am
Virágos udvarodból "&amp;"madaras fára ülnöm
Em                    Em
De zúdulok az égre az Isten madarának
Em                   Em
Lábamra piros szíjat erőset nem találnak
Em                    Em
De zúdulok az égre az Isten madarának
Em                   Em
Lábamra piros szíja"&amp;"t erőset nem találnak
Am                 Am
Ideje fölrepülnöm, ideje fölrepülnöm
Am                   Am
Sötéten vagy fehéren magam a fénybe ölnöm
Am                 Am
Ideje fölrepülnöm, ideje fölrepülnöm
Am                   Am
Sötéten vagy fehéren m"&amp;"agam a fénybe ölnöm""")</f>
        <v>Am                 Am
Ideje fölrepülnöm, ideje fölrepülnöm
Am                   Am
Sötéten vagy fehéren magam a fénybe ölnöm
Am                 Am
Ideje fölrepülnöm, ideje fölrepülnöm
Am                   Am
Sötéten vagy fehéren magam a fénybe ölnöm
Hm                        Hm
Csak fölszabom a vásznat, csak fölszabom a vásznat
Hm                 Hm
Zöld tea keserűjén növesztek annyi szárnyat
Hm                        Hm
Csak fölszabom a vásznat, csak fölszabom a vásznat
Hm                 Hm
Zöld tea keserűjén növesztek annyi szárnyat
Am                 Am
Ideje fölrepülnöm, ideje fölrepülnöm
Am                 Am
Virágos udvarodból madaras fára ülnöm
Am                 Am
Ideje fölrepülnöm, ideje fölrepülnöm
Am                 Am
Virágos udvarodból madaras fára ülnöm
Em                    Em
De zúdulok az égre az Isten madarának
Em                   Em
Lábamra piros szíjat erőset nem találnak
Em                    Em
De zúdulok az égre az Isten madarának
Em                   Em
Lábamra piros szíjat erőset nem találnak
Am                 Am
Ideje fölrepülnöm, ideje fölrepülnöm
Am                   Am
Sötéten vagy fehéren magam a fénybe ölnöm
Am                 Am
Ideje fölrepülnöm, ideje fölrepülnöm
Am                   Am
Sötéten vagy fehéren magam a fénybe ölnöm"</v>
      </c>
    </row>
    <row r="40">
      <c r="A40" s="22" t="str">
        <f>IFERROR(__xludf.DUMMYFUNCTION("""COMPUTED_VALUE"""),"T01")</f>
        <v>T01</v>
      </c>
      <c r="B40" s="22" t="str">
        <f>IFERROR(__xludf.DUMMYFUNCTION("""COMPUTED_VALUE"""),"Azt hittem érdemes")</f>
        <v>Azt hittem érdemes</v>
      </c>
      <c r="C40" s="22" t="str">
        <f>IFERROR(__xludf.DUMMYFUNCTION("""COMPUTED_VALUE"""),"(1/2)")</f>
        <v>(1/2)</v>
      </c>
      <c r="D40" s="22" t="str">
        <f>IFERROR(__xludf.DUMMYFUNCTION("""COMPUTED_VALUE"""),"Am                 Em
Azt hittem érdemes meghalni csak azér’
Dm                         Am
Hogy egy dalt eljátsszak és hogyha a babér
 F                 Am
A fejemre kerül vagy a nagyobb nyakamba
Dm                     C             E7
Vagy hogyha még nag"&amp;"yobb hullahoppozgatva
 Am            Em
Sétáljak benne végig majd a főúton
Dm                Am
Az autók tülkölnek én meg csak hogy tudom
 F                  Am                   Dm
Rossz helyen sétálok de járdán nem férek el
           C               "&amp;"           E7
Mer’ az én koszorúm nagy helyet követel
 Am         Em
Magának és végül engem vesz úgy körül
 Dm                    Am
Hogy foglya-káplárja is leszek legbelül
 F                    Am
Fájó szívemnek csak az a kívánsága
 Dm                C"&amp;"              E7
Hogy ezt a vonulást amit én meglássa
 Am                 Em
Az anyám sóhajtson ez lett az én fiam
 Dm                  Am
Pedig nem hittük ezt amikor boldogan
 F                  Am
Otthon ültünk és vártuk már nagyon haza
 Dm           "&amp;"  C              E7
15 volt és még nem volt soha csaja
         Am  E7
Nem volt még
         Am  E7
Nem volt még
         Am  E7
Nem volt még
         Am  E7
Nem volt még")</f>
        <v>Am                 Em
Azt hittem érdemes meghalni csak azér’
Dm                         Am
Hogy egy dalt eljátsszak és hogyha a babér
 F                 Am
A fejemre kerül vagy a nagyobb nyakamba
Dm                     C             E7
Vagy hogyha még nagyobb hullahoppozgatva
 Am            Em
Sétáljak benne végig majd a főúton
Dm                Am
Az autók tülkölnek én meg csak hogy tudom
 F                  Am                   Dm
Rossz helyen sétálok de járdán nem férek el
           C                          E7
Mer’ az én koszorúm nagy helyet követel
 Am         Em
Magának és végül engem vesz úgy körül
 Dm                    Am
Hogy foglya-káplárja is leszek legbelül
 F                    Am
Fájó szívemnek csak az a kívánsága
 Dm                C              E7
Hogy ezt a vonulást amit én meglássa
 Am                 Em
Az anyám sóhajtson ez lett az én fiam
 Dm                  Am
Pedig nem hittük ezt amikor boldogan
 F                  Am
Otthon ültünk és vártuk már nagyon haza
 Dm             C              E7
15 volt és még nem volt soha csaja
         Am  E7
Nem volt még
         Am  E7
Nem volt még
         Am  E7
Nem volt még
         Am  E7
Nem volt még</v>
      </c>
    </row>
    <row r="41">
      <c r="A41" s="22" t="str">
        <f>IFERROR(__xludf.DUMMYFUNCTION("""COMPUTED_VALUE"""),"T75")</f>
        <v>T75</v>
      </c>
      <c r="B41" s="22" t="str">
        <f>IFERROR(__xludf.DUMMYFUNCTION("""COMPUTED_VALUE"""),"Európa ")</f>
        <v>Európa </v>
      </c>
      <c r="C41" s="22"/>
      <c r="D41" s="22" t="str">
        <f>IFERROR(__xludf.DUMMYFUNCTION("""COMPUTED_VALUE"""),"Am                G
Dús hajába tép a szél,
Am                 G
Kék szemében ott a szenvedély,
F                     C
Foltos sokszín ruhája oly sokszor elszakadt,
G                 Am
Álma adja az álmokat.
Am                     G
Megszülte hűtlen gyerm"&amp;"ekét,
Am                     G
Nem sírt akkor sem, ha elvetélt,
f                     c
Akármi történt mindig büszke nő maradt,
g                       Am
Így élt a sok-sok év alatt.
       F             C
Ezért értsd meg, szeretem őt,
   G             "&amp;"       Am
A vén Európát, a büszke nőt.
        F          C
Nagyon kérlek, becsüld meg őt,
   G                      Am
A vén Európát, a gyönyörű nőt.
Am                  G
Magából ad, ha enni kérsz,
Am                   G
Testével véd, amikor visszatérs"&amp;"z,
F                      C
Ölén a szerelem minden öröme hívogat,
G                     Am
Arcában látod az arcodat.
Am                G
Olasz csizmáján a nap,
Am                 G
Remélem mindörökre megmarad.
F                   C
A sötét felhő végre mi"&amp;"nd aludni tér,
G                        Am
Földjében túl sok már a vér.
       F             C
Ezért értsd meg, szeretem őt,
   G                    Am
A vén Európát, a büszke nőt.
        F          C
Nagyon kérlek, becsüld meg őt,
   G                "&amp;"      Am
A vén Európát, a gyönyörű nőt.")</f>
        <v>Am                G
Dús hajába tép a szél,
Am                 G
Kék szemében ott a szenvedély,
F                     C
Foltos sokszín ruhája oly sokszor elszakadt,
G                 Am
Álma adja az álmokat.
Am                     G
Megszülte hűtlen gyermekét,
Am                     G
Nem sírt akkor sem, ha elvetélt,
f                     c
Akármi történt mindig büszke nő maradt,
g                       Am
Így élt a sok-sok év alatt.
       F             C
Ezért értsd meg, szeretem őt,
   G                    Am
A vén Európát, a büszke nőt.
        F          C
Nagyon kérlek, becsüld meg őt,
   G                      Am
A vén Európát, a gyönyörű nőt.
Am                  G
Magából ad, ha enni kérsz,
Am                   G
Testével véd, amikor visszatérsz,
F                      C
Ölén a szerelem minden öröme hívogat,
G                     Am
Arcában látod az arcodat.
Am                G
Olasz csizmáján a nap,
Am                 G
Remélem mindörökre megmarad.
F                   C
A sötét felhő végre mind aludni tér,
G                        Am
Földjében túl sok már a vér.
       F             C
Ezért értsd meg, szeretem őt,
   G                    Am
A vén Európát, a büszke nőt.
        F          C
Nagyon kérlek, becsüld meg őt,
   G                      Am
A vén Európát, a gyönyörű nőt.</v>
      </c>
    </row>
    <row r="42">
      <c r="A42" s="22" t="str">
        <f>IFERROR(__xludf.DUMMYFUNCTION("""COMPUTED_VALUE"""),"T26")</f>
        <v>T26</v>
      </c>
      <c r="B42" s="22" t="str">
        <f>IFERROR(__xludf.DUMMYFUNCTION("""COMPUTED_VALUE"""),"Az éjszaka")</f>
        <v>Az éjszaka</v>
      </c>
      <c r="C42" s="22"/>
      <c r="D42" s="22" t="str">
        <f>IFERROR(__xludf.DUMMYFUNCTION("""COMPUTED_VALUE"""),"Am               E                   Am
Alszik a szív és alszik a szívben az aggodalom,
Am             G              C
alszik a pókháló közelében a légy a falon.
F                      G               C    Am
Csönd van a házban, az éber egér se kapargál,"&amp;"
Am                 E                  Am
alszik a kert, a faág, a fatörzsben a harkály.
G                                C
Kasban a méh, rózsában a rózsabogár,
Dm             G                C   E7
alszik a pergő búzaszemekben a nyár.
F               "&amp;"    G                  C    Am
Alszik a holdban a láng, hideg érem az égen,
Am                E                 Am
fölkel az ősz és lopni lopakszik az éjben.
G                                C
Kasban a méh, rózsában a rózsabogár,
Dm             G       "&amp;"         C   E7
alszik a pergő búzaszemekben a nyár.
F                   G                  C    Am
Alszik a holdban a láng, hideg érem az égen,
Am                E                 Am
fölkel az ősz és lopni lopakszik az éjben.
Am                E       "&amp;"          Am
Fölkel az ősz és lopni lopakszik az éjben.")</f>
        <v>Am               E                   Am
Alszik a szív és alszik a szívben az aggodalom,
Am             G              C
alszik a pókháló közelében a légy a falon.
F                      G               C    Am
Csönd van a házban, az éber egér se kapargál,
Am                 E                  Am
alszik a kert, a faág, a fatörzsben a harkály.
G                                C
Kasban a méh, rózsában a rózsabogár,
Dm             G                C   E7
alszik a pergő búzaszemekben a nyár.
F                   G                  C    Am
Alszik a holdban a láng, hideg érem az égen,
Am                E                 Am
fölkel az ősz és lopni lopakszik az éjben.
G                                C
Kasban a méh, rózsában a rózsabogár,
Dm             G                C   E7
alszik a pergő búzaszemekben a nyár.
F                   G                  C    Am
Alszik a holdban a láng, hideg érem az égen,
Am                E                 Am
fölkel az ősz és lopni lopakszik az éjben.
Am                E                 Am
Fölkel az ősz és lopni lopakszik az éjben.</v>
      </c>
    </row>
    <row r="43">
      <c r="A43" s="22" t="str">
        <f>IFERROR(__xludf.DUMMYFUNCTION("""COMPUTED_VALUE"""),"T40")</f>
        <v>T40</v>
      </c>
      <c r="B43" s="22" t="str">
        <f>IFERROR(__xludf.DUMMYFUNCTION("""COMPUTED_VALUE"""),"Iszom a bort")</f>
        <v>Iszom a bort</v>
      </c>
      <c r="C43" s="22"/>
      <c r="D43" s="22" t="str">
        <f>IFERROR(__xludf.DUMMYFUNCTION("""COMPUTED_VALUE"""),"Am             Dm        G
Iszom a bort, ölelem a babámat
Am             Dm          G
úgysem érem keresztül a hazámat
C              Dm         Am
úgysem érem keresztül a világot
G                  G
elengedem most már nem őrzöm a lángot
Am           "&amp;"             Dm   G
csak annyit még, neked s nekem elég
Am              Dm       G
világítsa be az erdő közepét
C                     Dm         Am
arcodat láthassam, ha leszáll az este
  G
s kezed teszed kezembe
Am              Dm       G
iszom a bort"&amp;", ölelem a babámat
Am                Dm       G
úgysem érem keresztül a hazámat
C                 Dm      Am           G
úgysem érem keresztül az erdő felett a csillagos eget
     G                    Am      Dm    G
csak ebbe a kis gyertyába lehozni tudo"&amp;"m neked
 Am   Dm    Gadd11
Náj - ná - náj")</f>
        <v>Am             Dm        G
Iszom a bort, ölelem a babámat
Am             Dm          G
úgysem érem keresztül a hazámat
C              Dm         Am
úgysem érem keresztül a világot
G                  G
elengedem most már nem őrzöm a lángot
Am                        Dm   G
csak annyit még, neked s nekem elég
Am              Dm       G
világítsa be az erdő közepét
C                     Dm         Am
arcodat láthassam, ha leszáll az este
  G
s kezed teszed kezembe
Am              Dm       G
iszom a bort, ölelem a babámat
Am                Dm       G
úgysem érem keresztül a hazámat
C                 Dm      Am           G
úgysem érem keresztül az erdő felett a csillagos eget
     G                    Am      Dm    G
csak ebbe a kis gyertyába lehozni tudom neked
 Am   Dm    Gadd11
Náj - ná - náj</v>
      </c>
    </row>
    <row r="44">
      <c r="A44" s="22" t="str">
        <f>IFERROR(__xludf.DUMMYFUNCTION("""COMPUTED_VALUE"""),"H01")</f>
        <v>H01</v>
      </c>
      <c r="B44" s="22" t="str">
        <f>IFERROR(__xludf.DUMMYFUNCTION("""COMPUTED_VALUE"""),"Hátikvá")</f>
        <v>Hátikvá</v>
      </c>
      <c r="C44" s="22" t="str">
        <f>IFERROR(__xludf.DUMMYFUNCTION("""COMPUTED_VALUE"""),"התקווה")</f>
        <v>התקווה</v>
      </c>
      <c r="D44" s="22" t="str">
        <f>IFERROR(__xludf.DUMMYFUNCTION("""COMPUTED_VALUE"""),"Am             Dm  Am
Kol od báleváv penimá
Dm      Am   E7   Am
nefes jehudi homijá.
Am            Dm  Am
Ulfáté mizráḥ kádimá
Dm     Am   E7  Am
ájin lecion cofijá.
F          G      C
Od lo ávdá tikvátenu,
F           G        C
hátikvá bát snot álpáj"&amp;"im,
Dm        Am    Dm  C
lihjot ám ḥofsi beárcenu,
Dm   Am     E7     Am
erec Cion virusálájim.")</f>
        <v>Am             Dm  Am
Kol od báleváv penimá
Dm      Am   E7   Am
nefes jehudi homijá.
Am            Dm  Am
Ulfáté mizráḥ kádimá
Dm     Am   E7  Am
ájin lecion cofijá.
F          G      C
Od lo ávdá tikvátenu,
F           G        C
hátikvá bát snot álpájim,
Dm        Am    Dm  C
lihjot ám ḥofsi beárcenu,
Dm   Am     E7     Am
erec Cion virusálájim.</v>
      </c>
    </row>
    <row r="45">
      <c r="A45" s="22" t="str">
        <f>IFERROR(__xludf.DUMMYFUNCTION("""COMPUTED_VALUE"""),"T19")</f>
        <v>T19</v>
      </c>
      <c r="B45" s="22" t="str">
        <f>IFERROR(__xludf.DUMMYFUNCTION("""COMPUTED_VALUE"""),"Van egy ország")</f>
        <v>Van egy ország</v>
      </c>
      <c r="C45" s="22"/>
      <c r="D45" s="22" t="str">
        <f>IFERROR(__xludf.DUMMYFUNCTION("""COMPUTED_VALUE"""),"Am             E
van egy ország ahol lakom
Dm
semmi ágán
Am
lógó flakon
Am            E
van egy város ahol élek
Dm
ahány test épp
Am
annyi lélek
C           Dm
ahány lélek annyi lom is
G
utcára tett
C
fájdalom is
F              E
itt eg"&amp;"y kiságy ja de édi
Dm
ott egy ülve
Am
alvó dédi
Am         E
kibelezett öreg szekrény
Dm
arcokat be-
Am
futó repkény
Am           E
bontott ajtó kilincs nélkül
Dm
földönfutók
Am
bilincs nélkül
C             Dm
áll a posztos mint a náds"&amp;"zál
G
bokáig le-
C
rohadt lábszár
F                  E
itt egy szép könyv ott egy labda
Dm
ez még bor de
Am
ez már abda
Am            E
nem az összes csak a nagyja
Dm       Am
aki tűri aki hagyja
Am        E
aki tűrte aki hagyta
Dm     "&amp;"       Am
nem az összes csak a nagyja
C             Dm
vasárnap volt ahogy mindig
G           C
felöltöztek ahogy illik
F            E
csupa dolgos derék polgár
Dm            Am
egy se ruszin egy se bolgár
Am           E
olyan szépek hogy az "&amp;"csuhaj
Dm
egyik bérlő
Am
másik tulaj
Am       E
kitűnőre szerepeltek
Dm
álmukban sem
Am
szemeteltek
C            Dm
nem engedték hosszú lére
G
elindultak
C
a mi-sére
F          E
kukákat se borogattak
Dm
kutyákat se
Am
kurogattak
"&amp;"Am        E
mise után leszavaztak
Dm
bezabáltak
Am
be is basztak
Am            E
pöri volt tán isler is
Dm
jóllakott az
Am
isten is
C             Dm
nem az összes csak a nagyja
G         C
aki tűrte aki hagyta
F        E
aki tűri aki hagy"&amp;"ja
Dm            Am
nem az összes csak a nagyja
Am             E
rajtam is múlt rajtam múlt
Dm          Am
tegnap kezdődött a múlt
Am          E
elkezdődött vége van
Dm          Am
borzalom és béke van
C          Dm
semmi ágán lógó flakon
G"&amp;"              C
van egy ország ahol lakom
F            E
nevezd nevén szolgáld vakon
Dm            Am
ma még bölcső ma már vagon")</f>
        <v>Am             E
van egy ország ahol lakom
Dm
semmi ágán
Am
lógó flakon
Am            E
van egy város ahol élek
Dm
ahány test épp
Am
annyi lélek
C           Dm
ahány lélek annyi lom is
G
utcára tett
C
fájdalom is
F              E
itt egy kiságy ja de édi
Dm
ott egy ülve
Am
alvó dédi
Am         E
kibelezett öreg szekrény
Dm
arcokat be-
Am
futó repkény
Am           E
bontott ajtó kilincs nélkül
Dm
földönfutók
Am
bilincs nélkül
C             Dm
áll a posztos mint a nádszál
G
bokáig le-
C
rohadt lábszár
F                  E
itt egy szép könyv ott egy labda
Dm
ez még bor de
Am
ez már abda
Am            E
nem az összes csak a nagyja
Dm       Am
aki tűri aki hagyja
Am        E
aki tűrte aki hagyta
Dm            Am
nem az összes csak a nagyja
C             Dm
vasárnap volt ahogy mindig
G           C
felöltöztek ahogy illik
F            E
csupa dolgos derék polgár
Dm            Am
egy se ruszin egy se bolgár
Am           E
olyan szépek hogy az csuhaj
Dm
egyik bérlő
Am
másik tulaj
Am       E
kitűnőre szerepeltek
Dm
álmukban sem
Am
szemeteltek
C            Dm
nem engedték hosszú lére
G
elindultak
C
a mi-sére
F          E
kukákat se borogattak
Dm
kutyákat se
Am
kurogattak
Am        E
mise után leszavaztak
Dm
bezabáltak
Am
be is basztak
Am            E
pöri volt tán isler is
Dm
jóllakott az
Am
isten is
C             Dm
nem az összes csak a nagyja
G         C
aki tűrte aki hagyta
F        E
aki tűri aki hagyja
Dm            Am
nem az összes csak a nagyja
Am             E
rajtam is múlt rajtam múlt
Dm          Am
tegnap kezdődött a múlt
Am          E
elkezdődött vége van
Dm          Am
borzalom és béke van
C          Dm
semmi ágán lógó flakon
G              C
van egy ország ahol lakom
F            E
nevezd nevén szolgáld vakon
Dm            Am
ma még bölcső ma már vagon</v>
      </c>
    </row>
    <row r="46">
      <c r="A46" s="22" t="str">
        <f>IFERROR(__xludf.DUMMYFUNCTION("""COMPUTED_VALUE"""),"T34")</f>
        <v>T34</v>
      </c>
      <c r="B46" s="22" t="str">
        <f>IFERROR(__xludf.DUMMYFUNCTION("""COMPUTED_VALUE"""),"Zár az égbolt")</f>
        <v>Zár az égbolt</v>
      </c>
      <c r="C46" s="22"/>
      <c r="D46" s="22" t="str">
        <f>IFERROR(__xludf.DUMMYFUNCTION("""COMPUTED_VALUE"""),"Am             G       Am
Maradunk élve, valamit mondunk,
Am               G    Am
Mi okunk van rá, aki megáll
Am             G         Am
Homokos, vizes síkon, az tudja:
Am                 G         Am
Tovább kell menni, szétnézni kár,
Am               G"&amp;"        Am
Nem ott a parton van az a balkon
Am             G      Am
Szomorú nővel, aki talán
Am             G         Am
Szeretni tudna egy ilyen bajszost,
Am              G         Am
Aki egy cseppet se mediterrán.
4x
C                   Am G
Igyekez"&amp;"z, az égbolt zár!
Am             G        Am
Talán egy déli tengeren télen
Am                 G       Am
Nyirkos vaskorlát, langyos eső,
Am                    G         Am
Jól van, majd holnap, Elhagyott csónak
Am                 G       Am
Aljában als"&amp;"zom, és elhever ő
Am           G       Am
Valami ágyon Magyarországon,
Am              G       Am
Balatonszárszón közelebbről,
Am               G     Am
Mindenki alszik, aki haragszik,
Am                  G      Am
Csak abban dolgozik némi erő.
4x
C     "&amp;"              Am G
Igyekezz, az égbolt zár!
Am                   G         Am
Úgy volt pedig, hogy ki fogjuk bírni,
Am                    G       Am
Kíváncsi voltál, hogy kibírod-e,
Am                       G    Am
Úgy volt, hogy mindig a másik hal meg,"&amp;"
Am                G       Am
Más bolondul meg, mi meg sose,
Am               G          Am
Egy mutatványom van még, ha látom,
Am                 G       Am
Hogy sokan néztek, megmutatom,
Am                 G           Am
Nálam egy fénykép, tessék csak né"&amp;"zzék,
Am                  G     Am
Bálnák a parton, de minek vajon?
4x
C                   Am G
Igyekezz, az égbolt zár!")</f>
        <v>Am             G       Am
Maradunk élve, valamit mondunk,
Am               G    Am
Mi okunk van rá, aki megáll
Am             G         Am
Homokos, vizes síkon, az tudja:
Am                 G         Am
Tovább kell menni, szétnézni kár,
Am               G        Am
Nem ott a parton van az a balkon
Am             G      Am
Szomorú nővel, aki talán
Am             G         Am
Szeretni tudna egy ilyen bajszost,
Am              G         Am
Aki egy cseppet se mediterrán.
4x
C                   Am G
Igyekezz, az égbolt zár!
Am             G        Am
Talán egy déli tengeren télen
Am                 G       Am
Nyirkos vaskorlát, langyos eső,
Am                    G         Am
Jól van, majd holnap, Elhagyott csónak
Am                 G       Am
Aljában alszom, és elhever ő
Am           G       Am
Valami ágyon Magyarországon,
Am              G       Am
Balatonszárszón közelebbről,
Am               G     Am
Mindenki alszik, aki haragszik,
Am                  G      Am
Csak abban dolgozik némi erő.
4x
C                   Am G
Igyekezz, az égbolt zár!
Am                   G         Am
Úgy volt pedig, hogy ki fogjuk bírni,
Am                    G       Am
Kíváncsi voltál, hogy kibírod-e,
Am                       G    Am
Úgy volt, hogy mindig a másik hal meg,
Am                G       Am
Más bolondul meg, mi meg sose,
Am               G          Am
Egy mutatványom van még, ha látom,
Am                 G       Am
Hogy sokan néztek, megmutatom,
Am                 G           Am
Nálam egy fénykép, tessék csak nézzék,
Am                  G     Am
Bálnák a parton, de minek vajon?
4x
C                   Am G
Igyekezz, az égbolt zár!</v>
      </c>
    </row>
    <row r="47">
      <c r="A47" s="22" t="str">
        <f>IFERROR(__xludf.DUMMYFUNCTION("""COMPUTED_VALUE"""),"T59")</f>
        <v>T59</v>
      </c>
      <c r="B47" s="22" t="str">
        <f>IFERROR(__xludf.DUMMYFUNCTION("""COMPUTED_VALUE"""),"Autó egy szerpentinen ")</f>
        <v>Autó egy szerpentinen </v>
      </c>
      <c r="C47" s="22"/>
      <c r="D47" s="22" t="str">
        <f>IFERROR(__xludf.DUMMYFUNCTION("""COMPUTED_VALUE"""),"Am            G
Most olyan könnyű minden
Am              G
Szinte csak a semmi tart
Am              G
A kutyákat elengedtem
Dm               F
És a forgószél elvitte a vihart
Am          G
Alattunk a tenger
Am             G
Szemben a nap zuhan
Am      "&amp;"      G
Nyeljük a csíkokat
Dm                     F
És a világ pajkos szellőként suhan
C                      G
Tékozló angyal a magasban
                                Dm
Böffent nincs baj, nincs haragban senkivel
F                                 C
"&amp;"G dúrban zúgják a fákon a kabócák
              G                   Dm
Hogy láss csodát, láss ezer csodát
Láss ezer csodát
Am         G
Éhes pupillákkal
Am          G
Vállamra ördög ül
Am           G
Ballal elpöckölöm
Dm              F
Az élet jobb h"&amp;"íján egyedül
Am              G
Autó egy szerpentinen
Am                G
Mely ki tudja merre tart
Am             G
Kócos kis romantika
Dm                F
Tejfogával a szívembe mart
C                      G
Tékozló angyal a magasban
                "&amp;"                Dm
Böffent nincs baj, nincs haragban senkivel
F                                 C
G dúrban zúgják a fákon a kabócák
              G                   Dm
Hogy láss csodát, láss ezer csodát
Dm
Láss ezer csodát
Láss ezer csodát!")</f>
        <v>Am            G
Most olyan könnyű minden
Am              G
Szinte csak a semmi tart
Am              G
A kutyákat elengedtem
Dm               F
És a forgószél elvitte a vihart
Am          G
Alattunk a tenger
Am             G
Szemben a nap zuhan
Am            G
Nyeljük a csíkokat
Dm                     F
És a világ pajkos szellőként suhan
C                      G
Tékozló angyal a magasban
                                Dm
Böffent nincs baj, nincs haragban senkivel
F                                 C
G dúrban zúgják a fákon a kabócák
              G                   Dm
Hogy láss csodát, láss ezer csodát
Láss ezer csodát
Am         G
Éhes pupillákkal
Am          G
Vállamra ördög ül
Am           G
Ballal elpöckölöm
Dm              F
Az élet jobb híján egyedül
Am              G
Autó egy szerpentinen
Am                G
Mely ki tudja merre tart
Am             G
Kócos kis romantika
Dm                F
Tejfogával a szívembe mart
C                      G
Tékozló angyal a magasban
                                Dm
Böffent nincs baj, nincs haragban senkivel
F                                 C
G dúrban zúgják a fákon a kabócák
              G                   Dm
Hogy láss csodát, láss ezer csodát
Dm
Láss ezer csodát
Láss ezer csodát!</v>
      </c>
    </row>
    <row r="48">
      <c r="A48" s="22" t="str">
        <f>IFERROR(__xludf.DUMMYFUNCTION("""COMPUTED_VALUE"""),"N06")</f>
        <v>N06</v>
      </c>
      <c r="B48" s="22" t="str">
        <f>IFERROR(__xludf.DUMMYFUNCTION("""COMPUTED_VALUE"""),"Hej, Vargáné káposztát főz")</f>
        <v>Hej, Vargáné káposztát főz</v>
      </c>
      <c r="C48" s="22"/>
      <c r="D48" s="22" t="str">
        <f>IFERROR(__xludf.DUMMYFUNCTION("""COMPUTED_VALUE"""),"Am           Am 
Hej, Vargáné káposztát főz,
G          Am
kontya alá ütött a gőz.
C            E
Hányja, veti fakalánját,
Am         E      Am
kinek adja Zsuzsa lányát?
Am           Am
Nem adja azt más egyébnek,
G           Am
Kara István őkelmének.
C "&amp;"          E
Még akkor neki ígérte,
Am          E      Am
mikor bölcsőben rengette.
Am           Am
Nem ettem én ma egyebet,
G               Am
csak egy köcsög aludttejet.
C               E
Azt is csak úgy kalán nélkül,
Am         Em     Am
megélek én a "&amp;"lány nélkül.")</f>
        <v>Am           Am 
Hej, Vargáné káposztát főz,
G          Am
kontya alá ütött a gőz.
C            E
Hányja, veti fakalánját,
Am         E      Am
kinek adja Zsuzsa lányát?
Am           Am
Nem adja azt más egyébnek,
G           Am
Kara István őkelmének.
C           E
Még akkor neki ígérte,
Am          E      Am
mikor bölcsőben rengette.
Am           Am
Nem ettem én ma egyebet,
G               Am
csak egy köcsög aludttejet.
C               E
Azt is csak úgy kalán nélkül,
Am         Em     Am
megélek én a lány nélkül.</v>
      </c>
    </row>
    <row r="49">
      <c r="A49" s="22" t="str">
        <f>IFERROR(__xludf.DUMMYFUNCTION("""COMPUTED_VALUE"""),"ZS14")</f>
        <v>ZS14</v>
      </c>
      <c r="B49" s="22" t="str">
        <f>IFERROR(__xludf.DUMMYFUNCTION("""COMPUTED_VALUE"""),"Jedid Nefes")</f>
        <v>Jedid Nefes</v>
      </c>
      <c r="C49" s="22" t="str">
        <f>IFERROR(__xludf.DUMMYFUNCTION("""COMPUTED_VALUE"""),"ידיד נפש")</f>
        <v>ידיד נפש</v>
      </c>
      <c r="D49" s="22" t="str">
        <f>IFERROR(__xludf.DUMMYFUNCTION("""COMPUTED_VALUE"""),"Am           Dm
Jedid nefes áv háráḥámán, 
Am           Dm
Jedid nefes áv háráḥámán,
Dm       C   Dm       Am
mesoḥ ávdeḥá el reconeḥá. 
Dm    C      Dm          Am
Járuc ávdeḥá kmo ájál, 
Dm        C  Dm     Am
jistáḥáve el mul hádáreḥá.")</f>
        <v>Am           Dm
Jedid nefes áv háráḥámán, 
Am           Dm
Jedid nefes áv háráḥámán,
Dm       C   Dm       Am
mesoḥ ávdeḥá el reconeḥá. 
Dm    C      Dm          Am
Járuc ávdeḥá kmo ájál, 
Dm        C  Dm     Am
jistáḥáve el mul hádáreḥá.</v>
      </c>
    </row>
    <row r="50">
      <c r="A50" s="22" t="str">
        <f>IFERROR(__xludf.DUMMYFUNCTION("""COMPUTED_VALUE"""),"H06")</f>
        <v>H06</v>
      </c>
      <c r="B50" s="22" t="str">
        <f>IFERROR(__xludf.DUMMYFUNCTION("""COMPUTED_VALUE"""),"Hiné má tov")</f>
        <v>Hiné má tov</v>
      </c>
      <c r="C50" s="22" t="str">
        <f>IFERROR(__xludf.DUMMYFUNCTION("""COMPUTED_VALUE"""),"הִנֵּה מַה טוֹב")</f>
        <v>הִנֵּה מַה טוֹב</v>
      </c>
      <c r="D50" s="22" t="str">
        <f>IFERROR(__xludf.DUMMYFUNCTION("""COMPUTED_VALUE"""),"Am           Em
Hiné má tov umánájim, 
C       D        Em
sevet áhim gám jáhád. 
Am          Em
Hiné má tov umanájim, 
C       D        Em
sevet áhim gám jáhád. 
Am      Em
Hiné má tov 
C       D        Em
sevet áhim gám jáhád. 
Am      Em
Hiné má tov, "&amp;"
C       D        Em
sevet áhim gam jáhád.")</f>
        <v>Am           Em
Hiné má tov umánájim, 
C       D        Em
sevet áhim gám jáhád. 
Am          Em
Hiné má tov umanájim, 
C       D        Em
sevet áhim gám jáhád. 
Am      Em
Hiné má tov 
C       D        Em
sevet áhim gám jáhád. 
Am      Em
Hiné má tov, 
C       D        Em
sevet áhim gam jáhád.</v>
      </c>
    </row>
    <row r="51">
      <c r="A51" s="22" t="str">
        <f>IFERROR(__xludf.DUMMYFUNCTION("""COMPUTED_VALUE"""),"T58")</f>
        <v>T58</v>
      </c>
      <c r="B51" s="22" t="str">
        <f>IFERROR(__xludf.DUMMYFUNCTION("""COMPUTED_VALUE"""),"Ajjajjaj ")</f>
        <v>Ajjajjaj </v>
      </c>
      <c r="C51" s="22"/>
      <c r="D51" s="22" t="str">
        <f>IFERROR(__xludf.DUMMYFUNCTION("""COMPUTED_VALUE"""),"Am          C
Ha nyikorog a szekér
   F  Em       Dm
És ködbe iázik a szamár
         Am             C
Lebeg a szögre akasztva az idő
     F    Em    Dm
De a mami ma még hazavár
        Am            C
Ragad a hajnal süpped a beton
   F        Em    Dm
És"&amp;" visszafele forog a föld
Bm7b5
        Egy angyal zúg le a gangról
      E                         Am
Mer az Úr a bánat rozsdás kardjába dőlt
            C
Nem tudom a neved
     F          Em    Dm
Csak hallgatom mit ugat a mély
          Am           "&amp;"  C
Szívesen szánkóznék lefele veled
         F      Em     Dm
De engem nem vonz már a meredély
          Am                 C
Dugd le az ujjad, dőlj meg egy kicsit
    F       Em       Dm
Míg hánysz én tartom a fejed
Bm7b5                      E
        "&amp;"Rakétákat lő a telihold
              Am
S te valahogy nem találod a helyed
Am C              F           C
Ajjajjaj, egy levelet felkapott a vihar
     Am      C          F           C
Ajjajjaj, ajjajjaj lehet a szívben is zivatar
      Am            "&amp;"C         F
Tudom szeretet nélkül minden ház üres
       C          Am
Minden városka lakatlan
        C       F
Minden zseni ügyetlen
       E               Dm
Félős nyuszi csak a kalapban
Am C F Em Dm
Am        C
Hallod e te bolond,
        F    "&amp;"   Em     Dm
Ahogy az ereimben lüktet a vér?
        Am            C
Rezeg az emberben minden atom
       F      Em   Dm
És csak az téved el aki él
           Am                C
De ha csak dünnyögsz, mardosod magad
    F       Em  Dm
És nyaldosod a sebei"&amp;"det
Bm7b5                        E
        Ami ma még az ajtón bejött
               Am
Holnap a kulcslyukon kimegy.
Am C              F           C
Ajjajjaj, egy levelet felkapott a vihar
     Am      C          F           C
Ajjajjaj, ajjajjaj lehet "&amp;"a szívben is zivatar
       Am           C         F
Tudom szeretet nélkül minden ház üres
       C          Am
Minden városka lakatlan
        C       F
Minden zseni ügyetlen
       E               F   Em   F   G
Félős nyuszi csak a kalapban
     Am "&amp;"     C             F           C
Ajjajjaj, ajjajjaj egy levelet felkapott a vihar
     Am      C          F           C
Ajjajjaj, ajjajjaj lehet a szívben is zivatar
      Am            C         F
Tudom szeretet nélkül minden ház üres
       C          A"&amp;"m
Minden városka lakatlan
        C       F
Minden zseni ügyetlen
        E             Dm
Céltalan üzenet a palackban
")</f>
        <v>Am          C
Ha nyikorog a szekér
   F  Em       Dm
És ködbe iázik a szamár
         Am             C
Lebeg a szögre akasztva az idő
     F    Em    Dm
De a mami ma még hazavár
        Am            C
Ragad a hajnal süpped a beton
   F        Em    Dm
És visszafele forog a föld
Bm7b5
        Egy angyal zúg le a gangról
      E                         Am
Mer az Úr a bánat rozsdás kardjába dőlt
            C
Nem tudom a neved
     F          Em    Dm
Csak hallgatom mit ugat a mély
          Am             C
Szívesen szánkóznék lefele veled
         F      Em     Dm
De engem nem vonz már a meredély
          Am                 C
Dugd le az ujjad, dőlj meg egy kicsit
    F       Em       Dm
Míg hánysz én tartom a fejed
Bm7b5                      E
        Rakétákat lő a telihold
              Am
S te valahogy nem találod a helyed
Am C              F           C
Ajjajjaj, egy levelet felkapott a vihar
     Am      C          F           C
Ajjajjaj, ajjajjaj lehet a szívben is zivatar
      Am            C         F
Tudom szeretet nélkül minden ház üres
       C          Am
Minden városka lakatlan
        C       F
Minden zseni ügyetlen
       E               Dm
Félős nyuszi csak a kalapban
Am C F Em Dm
Am        C
Hallod e te bolond,
        F       Em     Dm
Ahogy az ereimben lüktet a vér?
        Am            C
Rezeg az emberben minden atom
       F      Em   Dm
És csak az téved el aki él
           Am                C
De ha csak dünnyögsz, mardosod magad
    F       Em  Dm
És nyaldosod a sebeidet
Bm7b5                        E
        Ami ma még az ajtón bejött
               Am
Holnap a kulcslyukon kimegy.
Am C              F           C
Ajjajjaj, egy levelet felkapott a vihar
     Am      C          F           C
Ajjajjaj, ajjajjaj lehet a szívben is zivatar
       Am           C         F
Tudom szeretet nélkül minden ház üres
       C          Am
Minden városka lakatlan
        C       F
Minden zseni ügyetlen
       E               F   Em   F   G
Félős nyuszi csak a kalapban
     Am      C             F           C
Ajjajjaj, ajjajjaj egy levelet felkapott a vihar
     Am      C          F           C
Ajjajjaj, ajjajjaj lehet a szívben is zivatar
      Am            C         F
Tudom szeretet nélkül minden ház üres
       C          Am
Minden városka lakatlan
        C       F
Minden zseni ügyetlen
        E             Dm
Céltalan üzenet a palackban
</v>
      </c>
    </row>
    <row r="52">
      <c r="A52" s="22" t="str">
        <f>IFERROR(__xludf.DUMMYFUNCTION("""COMPUTED_VALUE"""),"H07")</f>
        <v>H07</v>
      </c>
      <c r="B52" s="22" t="str">
        <f>IFERROR(__xludf.DUMMYFUNCTION("""COMPUTED_VALUE"""),"Kol háolám kuló")</f>
        <v>Kol háolám kuló</v>
      </c>
      <c r="C52" s="22" t="str">
        <f>IFERROR(__xludf.DUMMYFUNCTION("""COMPUTED_VALUE"""),"כל העולם כולו")</f>
        <v>כל העולם כולו</v>
      </c>
      <c r="D52" s="22" t="str">
        <f>IFERROR(__xludf.DUMMYFUNCTION("""COMPUTED_VALUE"""),"Am         Am    Dm        Am
Kol háolám kuló, Geser cár méod,
Am         G  G         Am
Véhá ikar, lo lefáched, klál.
Am        Am       Dm             Am
Az egész világ Egy nagyon keskeny híd,
Am           G              Am
Az a lényeg, nem kell félni"&amp;" már.")</f>
        <v>Am         Am    Dm        Am
Kol háolám kuló, Geser cár méod,
Am         G  G         Am
Véhá ikar, lo lefáched, klál.
Am        Am       Dm             Am
Az egész világ Egy nagyon keskeny híd,
Am           G              Am
Az a lényeg, nem kell félni már.</v>
      </c>
    </row>
    <row r="53">
      <c r="A53" s="22" t="str">
        <f>IFERROR(__xludf.DUMMYFUNCTION("""COMPUTED_VALUE"""),"T55")</f>
        <v>T55</v>
      </c>
      <c r="B53" s="22" t="str">
        <f>IFERROR(__xludf.DUMMYFUNCTION("""COMPUTED_VALUE"""),"Szása")</f>
        <v>Szása</v>
      </c>
      <c r="C53" s="22"/>
      <c r="D53" s="22" t="str">
        <f>IFERROR(__xludf.DUMMYFUNCTION("""COMPUTED_VALUE"""),"Am         E     Am                E
Nem volt a Szása egy moszkvai nagy dáma,
Am         E              Am  C        Am
Nem volt a Szása csak egy kis cigánykisleány,
Dm                  Am
Nagy Oroszországban a vad Ural aljában
E            E7      "&amp;"  Am  E         Am
Vitte kopott trojkáján egy cigánykaraván.
Am      E          Am           E
Szergej dalára víg táncot jár a Szása,
Am      E              Am  E     Am
Szergej virága díszlik dús barna haján,
Dm                Am
Csodás nyári éj"&amp;"en az erdő sűrűjében
E            E7               Am     E    Am
Csókot kér a legény, s csókra csókot ád a lány.
Am         E     Am                E
Egyszer csak vége lett a dalnak és a táncnak,
Am         E      Am  C        Am
Elvitte őt erőve"&amp;"l egy kozák legény,
Dm                  Am
Hites feleségnek és törvényes cselédnek,
E            E7    Am E     Am
Álmaiban él csupán az erdei legény.
Am         E     Am                E
Sápadt a Szása és búsan jár a házban,
Am         E      Am"&amp;"  C        Am
Unott minden éjszakája, unott nappala,
Dm                  Am
De, ha Szergej eljő, hogy „Szása, hív az erdő!”,
E            E7    Am E     Am
Újra ő a legvidámabb, a legboldogabb.
")</f>
        <v>Am         E     Am                E
Nem volt a Szása egy moszkvai nagy dáma,
Am         E              Am  C        Am
Nem volt a Szása csak egy kis cigánykisleány,
Dm                  Am
Nagy Oroszországban a vad Ural aljában
E            E7        Am  E         Am
Vitte kopott trojkáján egy cigánykaraván.
Am      E          Am           E
Szergej dalára víg táncot jár a Szása,
Am      E              Am  E     Am
Szergej virága díszlik dús barna haján,
Dm                Am
Csodás nyári éjen az erdő sűrűjében
E            E7               Am     E    Am
Csókot kér a legény, s csókra csókot ád a lány.
Am         E     Am                E
Egyszer csak vége lett a dalnak és a táncnak,
Am         E      Am  C        Am
Elvitte őt erővel egy kozák legény,
Dm                  Am
Hites feleségnek és törvényes cselédnek,
E            E7    Am E     Am
Álmaiban él csupán az erdei legény.
Am         E     Am                E
Sápadt a Szása és búsan jár a házban,
Am         E      Am  C        Am
Unott minden éjszakája, unott nappala,
Dm                  Am
De, ha Szergej eljő, hogy „Szása, hív az erdő!”,
E            E7    Am E     Am
Újra ő a legvidámabb, a legboldogabb.
</v>
      </c>
    </row>
    <row r="54">
      <c r="A54" s="22" t="str">
        <f>IFERROR(__xludf.DUMMYFUNCTION("""COMPUTED_VALUE"""),"ZS10")</f>
        <v>ZS10</v>
      </c>
      <c r="B54" s="22" t="str">
        <f>IFERROR(__xludf.DUMMYFUNCTION("""COMPUTED_VALUE"""),"Sábát Sálom")</f>
        <v>Sábát Sálom</v>
      </c>
      <c r="C54" s="22" t="str">
        <f>IFERROR(__xludf.DUMMYFUNCTION("""COMPUTED_VALUE"""),"שבת שלום")</f>
        <v>שבת שלום</v>
      </c>
      <c r="D54" s="22" t="str">
        <f>IFERROR(__xludf.DUMMYFUNCTION("""COMPUTED_VALUE"""),"Am      Dm
Bim—bom—bim, bim, bim, bom
Am          E       Am
Bim bim bim bim bim bom
Am      Dm
Bim—bom—bim, bim, bim, bom
Am          E       Am
Bim bim bim bim bim bom
Am       Dm
Shabbat Shalom
Am       Dm
Shabbat Shalom
Am      Dm
S"&amp;"habbat Shabbat Shabbat,
Dm   Am  E    Am
Shab-bat sha -lom
Am       Dm
Shabbat Shalom
Am       Dm
Shabbat Shalom
Am      Dm
Shabbat Shabbat Shabbat,
Dm   Am  E    Am
Shab-bat sha -lom
Am      F
Shabbat Shabbat,
G7           C       E7"&amp;"
Shabbat Shab-bat sha-lom 
Am      F
Shabbat Shabbat,
G7           C       E7
Shabbat Shab-bat sha-lom 
Am       Dm
Shabbat Shalom
Am       Dm
Shabbat Shalom
Am      Dm
Shabbat Shabbat Shabbat,
Dm   Am  E    Am
Shab-bat sha -lom")</f>
        <v>Am      Dm
Bim—bom—bim, bim, bim, bom
Am          E       Am
Bim bim bim bim bim bom
Am      Dm
Bim—bom—bim, bim, bim, bom
Am          E       Am
Bim bim bim bim bim bom
Am       Dm
Shabbat Shalom
Am       Dm
Shabbat Shalom
Am      Dm
Shabbat Shabbat Shabbat,
Dm   Am  E    Am
Shab-bat sha -lom
Am       Dm
Shabbat Shalom
Am       Dm
Shabbat Shalom
Am      Dm
Shabbat Shabbat Shabbat,
Dm   Am  E    Am
Shab-bat sha -lom
Am      F
Shabbat Shabbat,
G7           C       E7
Shabbat Shab-bat sha-lom 
Am      F
Shabbat Shabbat,
G7           C       E7
Shabbat Shab-bat sha-lom 
Am       Dm
Shabbat Shalom
Am       Dm
Shabbat Shalom
Am      Dm
Shabbat Shabbat Shabbat,
Dm   Am  E    Am
Shab-bat sha -lom</v>
      </c>
    </row>
    <row r="55">
      <c r="A55" s="22" t="str">
        <f>IFERROR(__xludf.DUMMYFUNCTION("""COMPUTED_VALUE"""),"ZS08")</f>
        <v>ZS08</v>
      </c>
      <c r="B55" s="22" t="str">
        <f>IFERROR(__xludf.DUMMYFUNCTION("""COMPUTED_VALUE"""),"Osze Sálom")</f>
        <v>Osze Sálom</v>
      </c>
      <c r="C55" s="22" t="str">
        <f>IFERROR(__xludf.DUMMYFUNCTION("""COMPUTED_VALUE"""),"עושה שלום")</f>
        <v>עושה שלום</v>
      </c>
      <c r="D55" s="22" t="str">
        <f>IFERROR(__xludf.DUMMYFUNCTION("""COMPUTED_VALUE"""),"Am      E       Am
Osze salom bimromáv,
Dm      G       C  Am 
Hu jáásze sálom álénu
Dm G   Am
Veálko Iszráél
   Dm  E7 Am
Veimru ámen.
A7     Dm     G7     Am
Jáásze sálom, jáásze sálom,
Dm     G7    E7        Am
Sáálom alénu veálko Iszráél.")</f>
        <v>Am      E       Am
Osze salom bimromáv,
Dm      G       C  Am 
Hu jáásze sálom álénu
Dm G   Am
Veálko Iszráél
   Dm  E7 Am
Veimru ámen.
A7     Dm     G7     Am
Jáásze sálom, jáásze sálom,
Dm     G7    E7        Am
Sáálom alénu veálko Iszráél.</v>
      </c>
    </row>
    <row r="56">
      <c r="A56" s="22" t="str">
        <f>IFERROR(__xludf.DUMMYFUNCTION("""COMPUTED_VALUE"""),"ZS12")</f>
        <v>ZS12</v>
      </c>
      <c r="B56" s="22" t="str">
        <f>IFERROR(__xludf.DUMMYFUNCTION("""COMPUTED_VALUE"""),"Eliyahu Hanavi")</f>
        <v>Eliyahu Hanavi</v>
      </c>
      <c r="C56" s="22" t="str">
        <f>IFERROR(__xludf.DUMMYFUNCTION("""COMPUTED_VALUE"""),"אליהו הנביא")</f>
        <v>אליהו הנביא</v>
      </c>
      <c r="D56" s="22" t="str">
        <f>IFERROR(__xludf.DUMMYFUNCTION("""COMPUTED_VALUE"""),"Am      E7  Am
Eliyahu ha-navi, 
 Am     G7   C
Eliyahu ha-Tishbi, 
 C        E7
Eliyahu, Eliyahu, 
Am       E7 Am
Eliyahu ha-Giladi.
Dm
Bimhayrah v'yamenu, 
 E7     Am
Yavo aleynu, 
  Dm
Im Moshiach ben David, 
    E              Am
Im Moshiach ben Dav"&amp;"id.
Am      E7  Am
Eliyahu ha-navi, 
 Am     G7   C
Eliyahu ha-Tishbi, 
 C        E7
Eliyahu, Eliyahu, 
Am       E7 Am
Eliyahu ha-Giladi")</f>
        <v>Am      E7  Am
Eliyahu ha-navi, 
 Am     G7   C
Eliyahu ha-Tishbi, 
 C        E7
Eliyahu, Eliyahu, 
Am       E7 Am
Eliyahu ha-Giladi.
Dm
Bimhayrah v'yamenu, 
 E7     Am
Yavo aleynu, 
  Dm
Im Moshiach ben David, 
    E              Am
Im Moshiach ben David.
Am      E7  Am
Eliyahu ha-navi, 
 Am     G7   C
Eliyahu ha-Tishbi, 
 C        E7
Eliyahu, Eliyahu, 
Am       E7 Am
Eliyahu ha-Giladi</v>
      </c>
    </row>
    <row r="57">
      <c r="A57" s="22" t="str">
        <f>IFERROR(__xludf.DUMMYFUNCTION("""COMPUTED_VALUE"""),"T51")</f>
        <v>T51</v>
      </c>
      <c r="B57" s="22" t="str">
        <f>IFERROR(__xludf.DUMMYFUNCTION("""COMPUTED_VALUE"""),"Legyetek jók, ha tudtok!")</f>
        <v>Legyetek jók, ha tudtok!</v>
      </c>
      <c r="C57" s="22"/>
      <c r="D57" s="22" t="str">
        <f>IFERROR(__xludf.DUMMYFUNCTION("""COMPUTED_VALUE"""),"Am    E       Am       E
Végre elmúlt, ennek is vége,
   Am            C      E
Az iskola udvara üresen áll
Am      E      Am        E
Vége az évnek, pont ez a lényeg,
  Am                   C        E
A csomagom kész van, a küszöbön áll.
C             "&amp;" G
Oly nehéz most jónak lenni,
C             G
El sem tudnád képzelni,                    
C                 G
Annyi mindent meg kell tenni    
   Am               G     Am
De nem ígérem, hogy jó leszek
Am    E     Am         E
Semmi jóból most ki ne ha"&amp;"gyjál,   
Am              C       E         
Nem tart soká a hetedik nyár,
Am   E     Am        E
Néha durva volt is a játék,           
Am               C        E
Nem mutattam, de nekem is fáj.
C              G
Oly nehéz most jónak lenni,
C           "&amp;"  G
El sem tudnád képzelni,                    
C                 G
Annyi mindent meg kell tenni    
   Am               G     Am
De nem ígérem, hogy jó leszek
Am                Am
Az az egy fontos: legyetek jók most,         
Am                     E
M"&amp;"ár nem kell túl sok a holnaphoz;                                              
       C                   E
Legyen szebb most nekünk a játék,                 
Am       E      Am
Legalább egyszer még!
Am    C              G
Ugye tényleg nem fog fájni,
G "&amp;"      Dm            C
Ha majd végre nagy leszek,                               
C                  G
Ugye másképp fogom gondolni,               
Am        G          Am
Azt, hogy milyenek a felnőttek?
Am                Am
Az az egy fontos: legyetek jók "&amp;"most,         
Am                     E
Már nem kell túl sok a holnaphoz;                                              
       C                   E
Legyen szebb most nekünk a játék,                 
Am       E      Am
Legalább egyszer még!")</f>
        <v>Am    E       Am       E
Végre elmúlt, ennek is vége,
   Am            C      E
Az iskola udvara üresen áll
Am      E      Am        E
Vége az évnek, pont ez a lényeg,
  Am                   C        E
A csomagom kész van, a küszöbön áll.
C              G
Oly nehéz most jónak lenni,
C             G
El sem tudnád képzelni,                    
C                 G
Annyi mindent meg kell tenni    
   Am               G     Am
De nem ígérem, hogy jó leszek
Am    E     Am         E
Semmi jóból most ki ne hagyjál,   
Am              C       E         
Nem tart soká a hetedik nyár,
Am   E     Am        E
Néha durva volt is a játék,           
Am               C        E
Nem mutattam, de nekem is fáj.
C              G
Oly nehéz most jónak lenni,
C             G
El sem tudnád képzelni,                    
C                 G
Annyi mindent meg kell tenni    
   Am               G     Am
De nem ígérem, hogy jó leszek
Am                Am
Az az egy fontos: legyetek jók most,         
Am                     E
Már nem kell túl sok a holnaphoz;                                              
       C                   E
Legyen szebb most nekünk a játék,                 
Am       E      Am
Legalább egyszer még!
Am    C              G
Ugye tényleg nem fog fájni,
G       Dm            C
Ha majd végre nagy leszek,                               
C                  G
Ugye másképp fogom gondolni,               
Am        G          Am
Azt, hogy milyenek a felnőttek?
Am                Am
Az az egy fontos: legyetek jók most,         
Am                     E
Már nem kell túl sok a holnaphoz;                                              
       C                   E
Legyen szebb most nekünk a játék,                 
Am       E      Am
Legalább egyszer még!</v>
      </c>
    </row>
    <row r="58">
      <c r="A58" s="22" t="str">
        <f>IFERROR(__xludf.DUMMYFUNCTION("""COMPUTED_VALUE"""),"T77")</f>
        <v>T77</v>
      </c>
      <c r="B58" s="22" t="str">
        <f>IFERROR(__xludf.DUMMYFUNCTION("""COMPUTED_VALUE"""),"Apám hitte")</f>
        <v>Apám hitte</v>
      </c>
      <c r="C58" s="22"/>
      <c r="D58" s="22" t="str">
        <f>IFERROR(__xludf.DUMMYFUNCTION("""COMPUTED_VALUE"""),"Am   Em7      Am             E4 E7
Apám hitte az otthon melegét,
Am   Em7      F           E4 E7
Apám hitte az ünnep örömét,
C        G    F        E4
Apám hitte az apja örökét,
  E7     Am      E7          Am    E
S úgy hiszem, ez így volt szép.
Am   Em"&amp;"7      Am           E4 E7
Apám hitte az elsõ éjszakát,
Am   G       F           E4 E7
Apám hitte a gyûrû aranyát,
C    G       F          E4
Apám hitte a szavak igazát,
  E7   Am    E7           Am
S úgy hiszem, ez így volt szép.
    G          C        "&amp;"  Am
Tü rü-rü-rü-rü rü rü-rü-rü-rü
         Dm7  E7           Am
S úgy hiszem, ez így volt szép.
Am   Em7     Am         Esus4 E7
Apám hitte a hős tetteket,
Am   Em7     F            Esus4 E7
Apám hitte a bölcsességeket,
C    G       F           Esus4
Ap"&amp;"ám hitte a szép verseket,
  E7      Am E7           Am
S úgy hiszem ez így volt szép
       C                         E7    Am
Ná-ná-ná ná-ná-ná-ná-ná ná ná ná ná-ná-ná
Am     Em7     Am             Esus4 E7
Apám elhitte a hírmondók szavát,
Am   Em7   "&amp;"    F           Esus4 E7
Apám elhitte Chaplin bánatát,
C    G         F           Esus4
Apám elhitte a folyók irányát,
  E7      Am  E7         Am
S azt hiszem, ez így van jól.
   G               C         Am
Tü rü-rü-rü-rü rü-rü-rü-rü-rü
       Dm7    "&amp;"E7       Am
Azt hiszem ez így van jól.
          C                         E7    Am
Na na-na-na na-na-na-na-na-na na na na-na-na
          C                         E7     Am
Na na-na-na na-na-na-na-na-na na na na-na-na.....
                          "&amp;"    C
Én is hiszek egy-két szép dologban,
                   E7      Am
Hiszek a dalban, a dalban, a dalban.
Am                      C
És én hiszek a város zajában,
              E7        Am
És én hiszek benne, s magamban.
                          C
És "&amp;"én hiszek a mikrobarázdában,
                E7      Am
És én hiszek a táguló világban.
                      C
És én hiszek a lézersugárban,
                 E         Am
És én hiszek az ezredfordulóban.
                         C
És én hiszek a kvadrofó"&amp;"niában,
               E7           Am
És én hiszek a fegyver halálában.
                             C
És én hiszek a folyóban s a hídban,
             E7              Am
És én hiszek hiszek hiszek apámban.
Am       C                          E7   Am
Na"&amp;" na-na-na na-na-na-na-na-na na na na-na-na...
")</f>
        <v>Am   Em7      Am             E4 E7
Apám hitte az otthon melegét,
Am   Em7      F           E4 E7
Apám hitte az ünnep örömét,
C        G    F        E4
Apám hitte az apja örökét,
  E7     Am      E7          Am    E
S úgy hiszem, ez így volt szép.
Am   Em7      Am           E4 E7
Apám hitte az elsõ éjszakát,
Am   G       F           E4 E7
Apám hitte a gyûrû aranyát,
C    G       F          E4
Apám hitte a szavak igazát,
  E7   Am    E7           Am
S úgy hiszem, ez így volt szép.
    G          C          Am
Tü rü-rü-rü-rü rü rü-rü-rü-rü
         Dm7  E7           Am
S úgy hiszem, ez így volt szép.
Am   Em7     Am         Esus4 E7
Apám hitte a hős tetteket,
Am   Em7     F            Esus4 E7
Apám hitte a bölcsességeket,
C    G       F           Esus4
Apám hitte a szép verseket,
  E7      Am E7           Am
S úgy hiszem ez így volt szép
       C                         E7    Am
Ná-ná-ná ná-ná-ná-ná-ná ná ná ná ná-ná-ná
Am     Em7     Am             Esus4 E7
Apám elhitte a hírmondók szavát,
Am   Em7       F           Esus4 E7
Apám elhitte Chaplin bánatát,
C    G         F           Esus4
Apám elhitte a folyók irányát,
  E7      Am  E7         Am
S azt hiszem, ez így van jól.
   G               C         Am
Tü rü-rü-rü-rü rü-rü-rü-rü-rü
       Dm7    E7       Am
Azt hiszem ez így van jól.
          C                         E7    Am
Na na-na-na na-na-na-na-na-na na na na-na-na
          C                         E7     Am
Na na-na-na na-na-na-na-na-na na na na-na-na.....
                              C
Én is hiszek egy-két szép dologban,
                   E7      Am
Hiszek a dalban, a dalban, a dalban.
Am                      C
És én hiszek a város zajában,
              E7        Am
És én hiszek benne, s magamban.
                          C
És én hiszek a mikrobarázdában,
                E7      Am
És én hiszek a táguló világban.
                      C
És én hiszek a lézersugárban,
                 E         Am
És én hiszek az ezredfordulóban.
                         C
És én hiszek a kvadrofóniában,
               E7           Am
És én hiszek a fegyver halálában.
                             C
És én hiszek a folyóban s a hídban,
             E7              Am
És én hiszek hiszek hiszek apámban.
Am       C                          E7   Am
Na na-na-na na-na-na-na-na-na na na na-na-na...
</v>
      </c>
    </row>
    <row r="59">
      <c r="A59" s="22" t="str">
        <f>IFERROR(__xludf.DUMMYFUNCTION("""COMPUTED_VALUE"""),"T03")</f>
        <v>T03</v>
      </c>
      <c r="B59" s="22" t="str">
        <f>IFERROR(__xludf.DUMMYFUNCTION("""COMPUTED_VALUE"""),"Adj helyet magad mellett")</f>
        <v>Adj helyet magad mellett</v>
      </c>
      <c r="C59" s="22"/>
      <c r="D59" s="22" t="str">
        <f>IFERROR(__xludf.DUMMYFUNCTION("""COMPUTED_VALUE"""),"Am D  Dm Am
C  G  E7 Am
Am                  D
Adj helyet magad mellett
 Dm                     Am
Az ablakhoz én is odaférjek
 C                       G
Meztelen válladhoz érjen a vállam
E7                Am
Engedd, hogy megkívánjam
C               G
"&amp;"Engedd, hogy érezzem,
       E7            Am
Hogy szabadabban lélegzem
      C                 G
És ha éhes vagyok és fáradt
      E7                Am
Magamfajta többet mit kívánhat
Am D  Dm Am
C  G  E7 Am
Am                     D
Mint a félelem a s"&amp;"zínpadon,
       Dm            Am
Ülök a közelben egy padon
C                 G
Úgy parancsolok magamnak,
    E7               Am
Még maradjak, megmaradjak
C                    G
Mint kínomban a színpadon,
      E7                   Am
Fejem a lábam köz"&amp;"t, ülök a nyakamon
C               G
Homokkal teli a szám
         E7            Am
Szép vagyok, mosolygok rám
Am D  Dm Am
C  G  E7 Am
Am                  D
Adj helyet magad mellett
 Dm                     Am
Az ablakhoz én is odaférjek
 C            "&amp;"           G
Meztelen válladhoz érjen a vállam
E7                Am
Engedd, hogy megkívánjam
C               G
Engedd, hogy érezzem,
       E7            Am
Hogy szabadabban lélegzem
      C                 G
És ha éhes vagyok és fáradt
      E7        "&amp;"        Am
Magamfajta többet mit kívánhat")</f>
        <v>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
Am D  Dm Am
C  G  E7 Am
Am                     D
Mint a félelem a színpadon,
       Dm            Am
Ülök a közelben egy padon
C                 G
Úgy parancsolok magamnak,
    E7               Am
Még maradjak, megmaradjak
C                    G
Mint kínomban a színpadon,
      E7                   Am
Fejem a lábam közt, ülök a nyakamon
C               G
Homokkal teli a szám
         E7            Am
Szép vagyok, mosolygok rám
Am D  Dm Am
C  G  E7 Am
Am                  D
Adj helyet magad mellett
 Dm                     Am
Az ablakhoz én is odaférjek
 C                       G
Meztelen válladhoz érjen a vállam
E7                Am
Engedd, hogy megkívánjam
C               G
Engedd, hogy érezzem,
       E7            Am
Hogy szabadabban lélegzem
      C                 G
És ha éhes vagyok és fáradt
      E7                Am
Magamfajta többet mit kívánhat</v>
      </c>
    </row>
    <row r="60">
      <c r="A60" s="22" t="str">
        <f>IFERROR(__xludf.DUMMYFUNCTION("""COMPUTED_VALUE"""),"T07")</f>
        <v>T07</v>
      </c>
      <c r="B60" s="22" t="str">
        <f>IFERROR(__xludf.DUMMYFUNCTION("""COMPUTED_VALUE"""),"Ha én rózsa volnék")</f>
        <v>Ha én rózsa volnék</v>
      </c>
      <c r="C60" s="22"/>
      <c r="D60" s="22" t="str">
        <f>IFERROR(__xludf.DUMMYFUNCTION("""COMPUTED_VALUE"""),"Am Dm Am Dm
Am                   E                   Am
Ha én rózsa volnék, nem csak egyszer nyilnék
       C                G            C
Minden évben négyszer  virágba borulnék,
Am            Dm    G               C
Nyílnék a fiúnak, nyilnék én a lán"&amp;"ynak,
     Am         E          E7    Am
Az igaz szerelemnek és az elmúlásnak.
Am                   E               Am
Ha én kapu volnék, mindig nyitva állnék,
       C           G            C
Akárhonnan jönne, bárkit beengednék,
Am            Dm    "&amp;"G               C
Nem kérdezném tőle, hát téged ki küldött,
     Am         E          E7    Am
Akkor lennék boldog, ha mindenki eljött.
Am                   E               Am
Ha én ablak volnék, akkora nagy lennék,
         C            G           C"&amp;"
Hogy az egész világ láthatóvá váljék,
     Am        Dm      G     C
Megértő szemekkel átnéznének rajtam,
   Am         E          E7         Am
Akkor lennék boldog, ha mindent megmutattam.
Am                   E               Am
Ha én utca volnék, mi"&amp;"ndig tiszta lennék,
       C              G            C
Minden áldott éjjel fényben megfürödnék,
     Am         Dm      G        C
És ha egyszer rajtam lánckerék taposna,
     Am         E  E7    Am
Alattam a föld is sírva beomolna.
Am               "&amp;"    E             Am
Ha én zászló volnék, sohasem lobognék,
       C            G          C
Mindenféle szélnek haragosa lennék,
     Am         Dm          G    C
Akkor lennék boldog, ha kifeszítenének,
     Am         E          E7    Am
S nem lennék já"&amp;"téka mindenféle szélnek.")</f>
        <v>Am Dm Am Dm
Am                   E                   Am
Ha én rózsa volnék, nem csak egyszer nyilnék
       C                G            C
Minden évben négyszer  virágba borulnék,
Am            Dm    G               C
Nyílnék a fiúnak, nyilnék én a lánynak,
     Am         E          E7    Am
Az igaz szerelemnek és az elmúlásnak.
Am                   E               Am
Ha én kapu volnék, mindig nyitva állnék,
       C           G            C
Akárhonnan jönne, bárkit beengednék,
Am            Dm    G               C
Nem kérdezném tőle, hát téged ki küldött,
     Am         E          E7    Am
Akkor lennék boldog, ha mindenki eljött.
Am                   E               Am
Ha én ablak volnék, akkora nagy lennék,
         C            G           C
Hogy az egész világ láthatóvá váljék,
     Am        Dm      G     C
Megértő szemekkel átnéznének rajtam,
   Am         E          E7         Am
Akkor lennék boldog, ha mindent megmutattam.
Am                   E               Am
Ha én utca volnék, mindig tiszta lennék,
       C              G            C
Minden áldott éjjel fényben megfürödnék,
     Am         Dm      G        C
És ha egyszer rajtam lánckerék taposna,
     Am         E  E7    Am
Alattam a föld is sírva beomolna.
Am                   E             Am
Ha én zászló volnék, sohasem lobognék,
       C            G          C
Mindenféle szélnek haragosa lennék,
     Am         Dm          G    C
Akkor lennék boldog, ha kifeszítenének,
     Am         E          E7    Am
S nem lennék játéka mindenféle szélnek.</v>
      </c>
    </row>
    <row r="61">
      <c r="A61" s="22" t="str">
        <f>IFERROR(__xludf.DUMMYFUNCTION("""COMPUTED_VALUE"""),"T10")</f>
        <v>T10</v>
      </c>
      <c r="B61" s="22" t="str">
        <f>IFERROR(__xludf.DUMMYFUNCTION("""COMPUTED_VALUE"""),"Az légy aki vagy")</f>
        <v>Az légy aki vagy</v>
      </c>
      <c r="C61" s="22"/>
      <c r="D61" s="22" t="str">
        <f>IFERROR(__xludf.DUMMYFUNCTION("""COMPUTED_VALUE"""),"Bb     F    Bb     F         Em7 A   Dm  A7
Hova mész, hova futsz,mondd, hogy jó reggelt!
Dm    A7 Dm A7  Bb       Bb/C   F    B/C
Ölelj át,a világ épphogy életre kelt!
F       C     Dm        Am7
Az aki szép, az reggel szép,
Bb      F           C Dm7  C7"&amp;"/E  C7/G    F
amikor ébred még ha össze is gyűr -te az ágy,
         C   Dm     Am7
alakul még az igazi kép,
Bb                Bdim7
nézni szeretném a színek, meg a fény
F                    E/C       C
hogyan fonnak Rád ma új ru  -  hát!
F            "&amp;"F/A    Bb
Az légy, aki vagy, érezd jól magad,
F      Dm7        Gm7    C
és ha elhajózom hosszú vizeken,
F      F7/A    Bb      Bdim7
néhány kikötő még útba ejthető,
F/C          C7 F
de úgyis visszaérkezel.
F   Bb  F    Bb  F    Em7 A   Dm  A7
Ébredés,"&amp;"változás, minden új nap új,
Dm    A7 Dm A7  Bb       Bb/C   F    B/C
ölelj át, mitől félsz ennyi hajnalon túl?
F       C     Dm        Am7
Az aki szép, az reggel is szép,
Bb      F           C Dm7  C7/E  C7/G    F
amikor ébred még ha össze is gyűrte az ág"&amp;"y
          C   Dm      Am7
ne siess még, ne siess úgy,
Bb                Bdim7
mondok valamit, a tükröd hazudik,
F                    E/C       C
nehogy el hidd, hogyha másnak lát!
F            F/A    Bb
Az légy, aki vagy, érezd jól magad,
F      Dm7 "&amp;"       Gm7    C
és ha elhajózom hosszú vizeken,
F      F7/A    Bb      Bdim7
néhány kikötő még útba ejthető,
F/C          C7 F
de úgyis visszaérkezem.
F       C     Dm        Am7
Az aki szép, az reggel szép,
Bb      F           C Dm7  C7/E  C7/G    F
a"&amp;"mikor ébred még ha össze is gyűr -te az ágy,
          C   Dm      Am7
ne siess még, ne siess úgy,
Bb                Bdim7
mondok valamit, a tükröd hazudik,
F                    E/C       C
nehogy el hidd, hogyha másnak lát!
F            F/A    Bb
Az l"&amp;"égy, aki vagy, érezd jól magad,
F      Dm7        Gm7    C
és ha elhajózom hosszú vizeken,
F      F7/A    Bb      Bdim7
néhány kikötő még útba ejthető,
F/C          C7 F
de mindig visszaérkezel.")</f>
        <v>Bb     F    Bb     F         Em7 A   Dm  A7
Hova mész, hova futsz,mondd, hogy jó reggelt!
Dm    A7 Dm A7  Bb       Bb/C   F    B/C
Ölelj át,a világ épphogy életre kelt!
F       C     Dm        Am7
Az aki szép, az reggel szép,
Bb      F           C Dm7  C7/E  C7/G    F
amikor ébred még ha össze is gyűr -te az ágy,
         C   Dm     Am7
alakul még az igazi kép,
Bb                Bdim7
nézni szeretném a színek, meg a fény
F                    E/C       C
hogyan fonnak Rád ma új ru  -  hát!
F            F/A    Bb
Az légy, aki vagy, érezd jól magad,
F      Dm7        Gm7    C
és ha elhajózom hosszú vizeken,
F      F7/A    Bb      Bdim7
néhány kikötő még útba ejthető,
F/C          C7 F
de úgyis visszaérkezel.
F   Bb  F    Bb  F    Em7 A   Dm  A7
Ébredés,változás, minden új nap új,
Dm    A7 Dm A7  Bb       Bb/C   F    B/C
ölelj át, mitől félsz ennyi hajnalon túl?
F       C     Dm        Am7
Az aki szép, az reggel is szép,
Bb      F           C Dm7  C7/E  C7/G    F
amikor ébred még ha össze is gyűrte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úgyis visszaérkezem.
F       C     Dm        Am7
Az aki szép, az reggel szép,
Bb      F           C Dm7  C7/E  C7/G    F
amikor ébred még ha össze is gyűr -te az ágy,
          C   Dm      Am7
ne siess még, ne siess úgy,
Bb                Bdim7
mondok valamit, a tükröd hazudik,
F                    E/C       C
nehogy el hidd, hogyha másnak lát!
F            F/A    Bb
Az légy, aki vagy, érezd jól magad,
F      Dm7        Gm7    C
és ha elhajózom hosszú vizeken,
F      F7/A    Bb      Bdim7
néhány kikötő még útba ejthető,
F/C          C7 F
de mindig visszaérkezel.</v>
      </c>
    </row>
    <row r="62">
      <c r="A62" s="22" t="str">
        <f>IFERROR(__xludf.DUMMYFUNCTION("""COMPUTED_VALUE"""),"T49")</f>
        <v>T49</v>
      </c>
      <c r="B62" s="22" t="str">
        <f>IFERROR(__xludf.DUMMYFUNCTION("""COMPUTED_VALUE"""),"Most élsz")</f>
        <v>Most élsz</v>
      </c>
      <c r="C62" s="22"/>
      <c r="D62" s="22" t="str">
        <f>IFERROR(__xludf.DUMMYFUNCTION("""COMPUTED_VALUE"""),"Bm                   Am7         G
Olvad az idő, mint a halvány jégvirág,
       A           F#m          Bm
és a tűnő boldogság majd véget ér.
 Bm                  D             G
Ott állsz egyedül, falevél a dombtetőn,
 A                    F#m         "&amp;"   Bm
álmos holdfény rád köszön, s elfúj a szél.
A           D            Am7        D
Addig van remény, minden perc ünnepel,
   A              D              G             F#
hisz mindig van remény, hinni kell, ó hidd hát el!
  Bm               "&amp;" B7                Em
Most élsz, most vigyázz, hogy jól csináld,
 C                 Bm          G7         F#
mert a legapróbb hibád megbosszulja önmagát.
   Bm             B7                Em
Most élsz, most vigyázz, hogy jól csináld,
      C           "&amp;"      Bm        G7          F#
most örülj, hogy van ki vár, és a két karjába zár.
Bm                 Am7           G
Múló örömök sivár létünk színpadán,
       A           F#m          Bm
mikor egy szó hallatán dobban a szív.
  Bm                  D    "&amp;"         G
Sajnos vége lesz, tudjuk már a kezdetén,
A               F#m            Bm
túl az álmaink ködén a semmi hív.
A           D            Am7        D
De addig van remény, minden perc ünnepel,
 A              D              G             F#
his"&amp;"z mindig van remény, hinni kell, ó hidd hát el!
Bm                B7                Em
Most élsz, most vigyázz, hogy jól csináld,
       C           Bm   G7               F#
mert a legapróbb hibád megbosszulja önmagát.
  Bm            B7                "&amp;"  Em
Most élsz, most örülj, hogy szép a nyár,
  C                      Bm       G7             F#
most örülj, hogy van ki vár, és a két karjába zár.
 Bm                                B7                   Em
Most, most, most, most élsz, most örülj, hogy s"&amp;"zép a nyár,
  C                     Bm        G7          F#        Bm
most örülj, hogy van ki vár, és a két karjába zár.")</f>
        <v>Bm                   Am7         G
Olvad az idő, mint a halvány jégvirág,
       A           F#m          Bm
és a tűnő boldogság majd véget ér.
 Bm                  D             G
Ott állsz egyedül, falevél a dombtetőn,
 A                    F#m            Bm
álmos holdfény rád köszön, s elfúj a szél.
A           D            Am7        D
Addig van remény, minden perc ünnepel,
   A              D              G             F#
hisz mindig van remény, hinni kell, ó hidd hát el!
  Bm                B7                Em
Most élsz, most vigyázz, hogy jól csináld,
 C                 Bm          G7         F#
mert a legapróbb hibád megbosszulja önmagát.
   Bm             B7                Em
Most élsz, most vigyázz, hogy jól csináld,
      C                 Bm        G7          F#
most örülj, hogy van ki vár, és a két karjába zár.
Bm                 Am7           G
Múló örömök sivár létünk színpadán,
       A           F#m          Bm
mikor egy szó hallatán dobban a szív.
  Bm                  D             G
Sajnos vége lesz, tudjuk már a kezdetén,
A               F#m            Bm
túl az álmaink ködén a semmi hív.
A           D            Am7        D
De addig van remény, minden perc ünnepel,
 A              D              G             F#
hisz mindig van remény, hinni kell, ó hidd hát el!
Bm                B7                Em
Most élsz, most vigyázz, hogy jól csináld,
       C           Bm   G7               F#
mert a legapróbb hibád megbosszulja önmagát.
  Bm            B7                  Em
Most élsz, most örülj, hogy szép a nyár,
  C                      Bm       G7             F#
most örülj, hogy van ki vár, és a két karjába zár.
 Bm                                B7                   Em
Most, most, most, most élsz, most örülj, hogy szép a nyár,
  C                     Bm        G7          F#        Bm
most örülj, hogy van ki vár, és a két karjába zár.</v>
      </c>
    </row>
    <row r="63">
      <c r="A63" s="22" t="str">
        <f>IFERROR(__xludf.DUMMYFUNCTION("""COMPUTED_VALUE"""),"H13")</f>
        <v>H13</v>
      </c>
      <c r="B63" s="22" t="str">
        <f>IFERROR(__xludf.DUMMYFUNCTION("""COMPUTED_VALUE"""),"Dávid meleh Jiszrael")</f>
        <v>Dávid meleh Jiszrael</v>
      </c>
      <c r="C63" s="22" t="str">
        <f>IFERROR(__xludf.DUMMYFUNCTION("""COMPUTED_VALUE"""),"דוד מלך ישראל")</f>
        <v>דוד מלך ישראל</v>
      </c>
      <c r="D63" s="22" t="str">
        <f>IFERROR(__xludf.DUMMYFUNCTION("""COMPUTED_VALUE"""),"C
Dávid meleḥ Jiszráel,
C
ḥáj, ḥáj vekájám.
F
Dávid meleḥ Jiszráel,
C
ḥáj, ḥáj vekájám.")</f>
        <v>C
Dávid meleḥ Jiszráel,
C
ḥáj, ḥáj vekájám.
F
Dávid meleḥ Jiszráel,
C
ḥáj, ḥáj vekájám.</v>
      </c>
    </row>
    <row r="64">
      <c r="A64" s="22" t="str">
        <f>IFERROR(__xludf.DUMMYFUNCTION("""COMPUTED_VALUE"""),"H12")</f>
        <v>H12</v>
      </c>
      <c r="B64" s="22" t="str">
        <f>IFERROR(__xludf.DUMMYFUNCTION("""COMPUTED_VALUE"""),"Hává nágilá")</f>
        <v>Hává nágilá</v>
      </c>
      <c r="C64" s="22" t="str">
        <f>IFERROR(__xludf.DUMMYFUNCTION("""COMPUTED_VALUE"""),"הבה נגילה")</f>
        <v>הבה נגילה</v>
      </c>
      <c r="D64" s="22" t="str">
        <f>IFERROR(__xludf.DUMMYFUNCTION("""COMPUTED_VALUE"""),"C
Hává nágilá, hává nágilá, 
Fm          C Ciszm C  
hává nágilá veniszmeḥá! 
C              Bm
Hává neránená, hává neránená, 
Bm             C Ciszm C 
hává neránená veniszmehá! 
Fm             Fm
Uru, uru áḥim, uru áhim belev számeáḥ,
Fm 
uru áhim bel"&amp;"ev számeáḥ,
Gm
uru áhim belev számeáḥ,
Gm
uru áhim belev számeáḥ,
    C              Fm    C    Fm
uru áḥim, uru áḥim belev számeáḥ!")</f>
        <v>C
Hává nágilá, hává nágilá, 
Fm          C Ciszm C  
hává nágilá veniszmeḥá! 
C              Bm
Hává neránená, hává neránená, 
Bm             C Ciszm C 
hává neránená veniszmehá! 
Fm             Fm
Uru, uru áḥim, uru áhim belev számeáḥ,
Fm 
uru áhim belev számeáḥ,
Gm
uru áhim belev számeáḥ,
Gm
uru áhim belev számeáḥ,
    C              Fm    C    Fm
uru áḥim, uru áḥim belev számeáḥ!</v>
      </c>
    </row>
    <row r="65">
      <c r="A65" s="22" t="str">
        <f>IFERROR(__xludf.DUMMYFUNCTION("""COMPUTED_VALUE"""),"N09")</f>
        <v>N09</v>
      </c>
      <c r="B65" s="22" t="str">
        <f>IFERROR(__xludf.DUMMYFUNCTION("""COMPUTED_VALUE"""),"Láttál- e már valaha")</f>
        <v>Láttál- e már valaha</v>
      </c>
      <c r="C65" s="22"/>
      <c r="D65" s="22" t="str">
        <f>IFERROR(__xludf.DUMMYFUNCTION("""COMPUTED_VALUE"""),"C
Láttál- e már valaha
C           G
csipkebokor rózsát,
C           G
csipkebokor rózsa közt
C        G    C
két szál majorannát?
C
Egyik szál majoránna
C           G
Virág Erzsi lenne,
C          G
Másik szál majoránna
C    G     C
Váci Gábor lenne.")</f>
        <v>C
Láttál- e már valaha
C           G
csipkebokor rózsát,
C           G
csipkebokor rózsa közt
C        G    C
két szál majorannát?
C
Egyik szál majoránna
C           G
Virág Erzsi lenne,
C          G
Másik szál majoránna
C    G     C
Váci Gábor lenne.</v>
      </c>
    </row>
    <row r="66">
      <c r="A66" s="22" t="str">
        <f>IFERROR(__xludf.DUMMYFUNCTION("""COMPUTED_VALUE"""),"T66")</f>
        <v>T66</v>
      </c>
      <c r="B66" s="22" t="str">
        <f>IFERROR(__xludf.DUMMYFUNCTION("""COMPUTED_VALUE"""),"Szállj el kismadár")</f>
        <v>Szállj el kismadár</v>
      </c>
      <c r="C66" s="22"/>
      <c r="D66" s="22" t="str">
        <f>IFERROR(__xludf.DUMMYFUNCTION("""COMPUTED_VALUE"""),"C
Szállj el kismadár
G
Nézd meg, hogy merre jár
Am                          F
Mondd el, hogy merre járhat ő
C
Mondd el, hogy szeretem
G
Mondd el, hogy kell nekem
Am                           F
Mondd el, hogy semmi más nem kell
       C
Csak a hold az "&amp;"égen
                E
Csak a nap ragyogjon
              Am
Simogasson a szél
    F          G       C
Simogasson ha arcomhoz ér
                  E
Csak a hold ragyogjon
              Am
Csak a nap az égen
       F     G
Nekem semmi más nem kell.
C
Ke"&amp;"ll, hogy rátalálj
G
Szállj el kismadár
Am                          F
Nézd meg, hogy merre járhat ő
C
Vidd el a levelem
G
Mondd el, hogy kell nekem
Am                           F
Mondd el, hogy semmi más nem kell
               C
Csak a hold az égen
  "&amp;"             E
Csak a nap ragyogjon
             Am
Simogasson a szél
    F          G       C
Simogasson ha arcomhoz ér
                  E
Csak a hold ragyogjon
              Am
Csak a nap az égen
       F    G
Nekem semmi más nem
C                   "&amp;"       G
Soha ne gyere, ha most nem jössz
Am                                F
Soha ne szeress, ha most nem vagy itt
C                          G
Soha ne gyere, ha most nem jössz
Am                                F
Soha ne szeress, ha most nem vagy itt   
"&amp;"
               C
Csak a hold az égen
               E
Csak a nap ragyogjon
             Am
Simogasson a szél
    F          G       C
Simogasson ha arcomhoz ér
                  E
Csak a hold ragyogjon
              Am
Csak a nap az égen
       F    G
Ne"&amp;"kem semmi más nem kell
")</f>
        <v>C
Szállj el kismadár
G
Nézd meg, hogy merre jár
Am                          F
Mondd el, hogy merre járhat ő
C
Mondd el, hogy szeretem
G
Mondd el, hogy kell nekem
Am                           F
Mondd el, hogy semmi más nem kell
       C
Csak a hold az égen
                E
Csak a nap ragyogjon
              Am
Simogasson a szél
    F          G       C
Simogasson ha arcomhoz ér
                  E
Csak a hold ragyogjon
              Am
Csak a nap az égen
       F     G
Nekem semmi más nem kell.
C
Kell, hogy rátalálj
G
Szállj el kismadár
Am                          F
Nézd meg, hogy merre járhat ő
C
Vidd el a levelem
G
Mondd el, hogy kell nekem
Am                           F
Mondd el, hogy semmi más nem kell
               C
Csak a hold az égen
               E
Csak a nap ragyogjon
             Am
Simogasson a szél
    F          G       C
Simogasson ha arcomhoz ér
                  E
Csak a hold ragyogjon
              Am
Csak a nap az égen
       F    G
Nekem semmi más nem
C                          G
Soha ne gyere, ha most nem jössz
Am                                F
Soha ne szeress, ha most nem vagy itt
C                          G
Soha ne gyere, ha most nem jössz
Am                                F
Soha ne szeress, ha most nem vagy itt   
               C
Csak a hold az égen
               E
Csak a nap ragyogjon
             Am
Simogasson a szél
    F          G       C
Simogasson ha arcomhoz ér
                  E
Csak a hold ragyogjon
              Am
Csak a nap az égen
       F    G
Nekem semmi más nem kell
</v>
      </c>
    </row>
    <row r="67">
      <c r="A67" s="22" t="str">
        <f>IFERROR(__xludf.DUMMYFUNCTION("""COMPUTED_VALUE"""),"T42")</f>
        <v>T42</v>
      </c>
      <c r="B67" s="22" t="str">
        <f>IFERROR(__xludf.DUMMYFUNCTION("""COMPUTED_VALUE"""),"Hallelujah")</f>
        <v>Hallelujah</v>
      </c>
      <c r="C67" s="22"/>
      <c r="D67" s="22" t="str">
        <f>IFERROR(__xludf.DUMMYFUNCTION("""COMPUTED_VALUE"""),"C                   Am
Hallom létezett egykor egy titkos akkord,
     C                       Am
Amit Dávid játszott és az Úr kedvére volt
      F                  G        C    G
S bár téged nem érdekel, elmondom újra.
   C              F     G
Az ötös k"&amp;"övette a négyeset,
    Am                     F
Egy moll, egy dúr, s máris megszületett
    G               E7          Am
S a király zavarban súgta: Halleluja
     F          Am         F          C G C G
Halleluja, Halleluja, Halleluja, Halleluja.
C  "&amp;"                    Am
Bizonyság kellett, bár volt hited,
  C                        Am
A háztetőn állt, s hosszan nézhetted,
  F             G        C      G
A hold fényében fürdött, kivirulva.
   C               F        G
És megbűvölt, és levágta haja"&amp;"d,
Am                   F
Leláncolt, széttörte trónodat,
   G                E7           Am
És ajkadról ellopta végleg: Halleluja.
     F          Am         F          C G C G
Halleluja, Halleluja, Halleluja, Halleluja.
C                 Am
Tudod, jár"&amp;"tam már régen itt,
C                 Am
Ismerem szobádnak sarkait,
F           G             C        G
Magányon át vitt Hozzád a véletlen útja.
  C                  F     G
A díszkapun láttam a címeredet,
     Am                 F
De a szerelem nem dicső"&amp;" fáklyásmenet,
         G             E7           Am
Csak egy fázós, kicsit fáradt: Halleluja.
     F          Am         F          C G C G
Halleluja, Halleluja, Halleluja, Halleluja.
C              Am
És volt idő, hogy elmondtad még,
     C          "&amp;"         Am
Hogy ott, belül milyen a helyzet épp,
   F            G      C     G
De ezt már sose hallom tőled újra.
      C             F  G
Pedig úgy költöztem én beléd,
     Am                      F
Hogy galambot hoztam, hogy : Nézd, de szép.
   G     "&amp;" E7               Am
És együtt lélegeztük: Halleluja.
     F           Am        F          C GC G
Halleluja, Halleluja, Halleluja, Halleluja.
C                    Am
Mondod, a nevet csak bitorlom,
  C                       Am
S én azt a nevet még csak "&amp;"nem is tudom,
   F          G         C     G
De mit számít neked, ha bárki tudja!?
     C             F    G 
Mert minden szóban fény ragyog,
   Am               F
És mindegy melyiket hallgatod,
     G                E7          Am
Hogy Szent, vagy össze"&amp;"tört a Halleluja.
     F           Am        F          C GC G
Halleluja, Halleluja, Halleluja, Halleluja..
   C              Am
Én próbáltam, hát ennyi telt,
C               Am
Kezemre érintés nem felelt,
F              G                  C     G
Igaza"&amp;"t mondok, bármily szép, vagy csúnya
  C                  F   G
S bár meglehet, hogy tévedek,
  Am              F
A dal ura elé úgy léphetek,
     G                 E7              Am
Hogy nyelvemen nincsen más, mint: Halleluja.
     G                 E7"&amp;"              Am
Hogy nyelvemen nincsen más, mint: Halleluja.
     G                 E7              Am
Hogy nyelvemen nincsen más, mint: Halleluja.
     G                 E7              Am
Hogy nyelvemen nincsen más, mint: Halleluja.
")</f>
        <v>C                   Am
Hallom létezett egykor egy titkos akkord,
     C                       Am
Amit Dávid játszott és az Úr kedvére volt
      F                  G        C    G
S bár téged nem érdekel, elmondom újra.
   C              F     G
Az ötös követte a négyeset,
    Am                     F
Egy moll, egy dúr, s máris megszületett
    G               E7          Am
S a király zavarban súgta: Halleluja
     F          Am         F          C G C G
Halleluja, Halleluja, Halleluja, Halleluja.
C                      Am
Bizonyság kellett, bár volt hited,
  C                        Am
A háztetőn állt, s hosszan nézhetted,
  F             G        C      G
A hold fényében fürdött, kivirulva.
   C               F        G
És megbűvölt, és levágta hajad,
Am                   F
Leláncolt, széttörte trónodat,
   G                E7           Am
És ajkadról ellopta végleg: Halleluja.
     F          Am         F          C G C G
Halleluja, Halleluja, Halleluja, Halleluja.
C                 Am
Tudod, jártam már régen itt,
C                 Am
Ismerem szobádnak sarkait,
F           G             C        G
Magányon át vitt Hozzád a véletlen útja.
  C                  F     G
A díszkapun láttam a címeredet,
     Am                 F
De a szerelem nem dicső fáklyásmenet,
         G             E7           Am
Csak egy fázós, kicsit fáradt: Halleluja.
     F          Am         F          C G C G
Halleluja, Halleluja, Halleluja, Halleluja.
C              Am
És volt idő, hogy elmondtad még,
     C                   Am
Hogy ott, belül milyen a helyzet épp,
   F            G      C     G
De ezt már sose hallom tőled újra.
      C             F  G
Pedig úgy költöztem én beléd,
     Am                      F
Hogy galambot hoztam, hogy : Nézd, de szép.
   G      E7               Am
És együtt lélegeztük: Halleluja.
     F           Am        F          C GC G
Halleluja, Halleluja, Halleluja, Halleluja.
C                    Am
Mondod, a nevet csak bitorlom,
  C                       Am
S én azt a nevet még csak nem is tudom,
   F          G         C     G
De mit számít neked, ha bárki tudja!?
     C             F    G 
Mert minden szóban fény ragyog,
   Am               F
És mindegy melyiket hallgatod,
     G                E7          Am
Hogy Szent, vagy összetört a Halleluja.
     F           Am        F          C GC G
Halleluja, Halleluja, Halleluja, Halleluja..
   C              Am
Én próbáltam, hát ennyi telt,
C               Am
Kezemre érintés nem felelt,
F              G                  C     G
Igazat mondok, bármily szép, vagy csúnya
  C                  F   G
S bár meglehet, hogy tévedek,
  Am              F
A dal ura elé úgy léphetek,
     G                 E7              Am
Hogy nyelvemen nincsen más, mint: Halleluja.
     G                 E7              Am
Hogy nyelvemen nincsen más, mint: Halleluja.
     G                 E7              Am
Hogy nyelvemen nincsen más, mint: Halleluja.
     G                 E7              Am
Hogy nyelvemen nincsen más, mint: Halleluja.
</v>
      </c>
    </row>
    <row r="68">
      <c r="A68" s="22" t="str">
        <f>IFERROR(__xludf.DUMMYFUNCTION("""COMPUTED_VALUE"""),"S04")</f>
        <v>S04</v>
      </c>
      <c r="B68" s="22" t="str">
        <f>IFERROR(__xludf.DUMMYFUNCTION("""COMPUTED_VALUE"""),"Cofi himnusz")</f>
        <v>Cofi himnusz</v>
      </c>
      <c r="C68" s="22"/>
      <c r="D68" s="22" t="str">
        <f>IFERROR(__xludf.DUMMYFUNCTION("""COMPUTED_VALUE"""),"C                  C
Jóbarátok, utánam, szedjétek a lábatok
C             F          C       G      C
Fedezzünk fel együtt még egy-két titkos járatot. 
C                        C
Hangunkat majd elviszi a sűrű sötét erdő
C                F        C    G   "&amp;"    C
Cserkészek közt, jóbarát, csapatunk az első. 
F                               C      G
Együtt jöttünk, együtt megyünk, együtt kalandozva
F                           C            G
Egymás hangját jól ismerve, néha visszhangozva
F                   "&amp;"  C           G
Jóbarátnak gondjaival külön foglalkozva
F                     C       G     C
Mielőtt az egész erdő le lesz aszfaltozva. 
C
Nevetek veletek,
C
Itt önmagam lehetek,
C
Befogadnak maguk közé
C
Ezek a Someresek.
C                  C
Jóbará"&amp;"tok, utánam, hangosan szól ez a dal
C           F            C    G     C
Kalandunkba néhány dolog néha azért bezavar:
C                           C
Kicsi szúnyog, óriás darázs vagy a barna medve
C                F        C    G       C
Cserkészek közt, j"&amp;"óbarát, kinek nincs jókedve?
F                               C           G
Együtt jöttünk, együtt megyünk, együtt kalandozva
F                           C            G
Egymás hangját jól ismerve, néha visszhangozva
F                     C           G
Né"&amp;"ha messze kiabálva, s néha sóhajtozva
F
Mielőtt az egész erdő le lesz aszfaltozva.
C
Nevetek veletek,
C
Itt önmagam lehetek,
C
Befogadnak maguk közé
C
Ezek a Someresek.")</f>
        <v>C                  C
Jóbarátok, utánam, szedjétek a lábatok
C             F          C       G      C
Fedezzünk fel együtt még egy-két titkos járatot. 
C                        C
Hangunkat majd elviszi a sűrű sötét erdő
C                F        C    G       C
Cserkészek közt, jóbarát, csapatunk az első. 
F                               C      G
Együtt jöttünk, együtt megyünk, együtt kalandozva
F                           C            G
Egymás hangját jól ismerve, néha visszhangozva
F                     C           G
Jóbarátnak gondjaival külön foglalkozva
F                     C       G     C
Mielőtt az egész erdő le lesz aszfaltozva. 
C
Nevetek veletek,
C
Itt önmagam lehetek,
C
Befogadnak maguk közé
C
Ezek a Someresek.
C                  C
Jóbarátok, utánam, hangosan szól ez a dal
C           F            C    G     C
Kalandunkba néhány dolog néha azért bezavar:
C                           C
Kicsi szúnyog, óriás darázs vagy a barna medve
C                F        C    G       C
Cserkészek közt, jóbarát, kinek nincs jókedve?
F                               C           G
Együtt jöttünk, együtt megyünk, együtt kalandozva
F                           C            G
Egymás hangját jól ismerve, néha visszhangozva
F                     C           G
Néha messze kiabálva, s néha sóhajtozva
F
Mielőtt az egész erdő le lesz aszfaltozva.
C
Nevetek veletek,
C
Itt önmagam lehetek,
C
Befogadnak maguk közé
C
Ezek a Someresek.</v>
      </c>
    </row>
    <row r="69">
      <c r="A69" s="22" t="str">
        <f>IFERROR(__xludf.DUMMYFUNCTION("""COMPUTED_VALUE"""),"H10")</f>
        <v>H10</v>
      </c>
      <c r="B69" s="22" t="str">
        <f>IFERROR(__xludf.DUMMYFUNCTION("""COMPUTED_VALUE"""),"Hajom jom huledet")</f>
        <v>Hajom jom huledet</v>
      </c>
      <c r="C69" s="22" t="str">
        <f>IFERROR(__xludf.DUMMYFUNCTION("""COMPUTED_VALUE"""),"היום יום הולדת")</f>
        <v>היום יום הולדת</v>
      </c>
      <c r="D69" s="22" t="str">
        <f>IFERROR(__xludf.DUMMYFUNCTION("""COMPUTED_VALUE"""),"C                  Dm 
Hájom jom huledet, hájom jom huledet,
Em                F     C
hájom jom huledet le kulam!
Am                G
Hág lo számeáḥ, vezer lo poreáḥ, 
F                 Am    C
hájom jom huledet le kulam!")</f>
        <v>C                  Dm 
Hájom jom huledet, hájom jom huledet,
Em                F     C
hájom jom huledet le kulam!
Am                G
Hág lo számeáḥ, vezer lo poreáḥ, 
F                 Am    C
hájom jom huledet le kulam!</v>
      </c>
    </row>
    <row r="70">
      <c r="A70" s="22" t="str">
        <f>IFERROR(__xludf.DUMMYFUNCTION("""COMPUTED_VALUE"""),"T41")</f>
        <v>T41</v>
      </c>
      <c r="B70" s="22" t="str">
        <f>IFERROR(__xludf.DUMMYFUNCTION("""COMPUTED_VALUE"""),"Micimackó")</f>
        <v>Micimackó</v>
      </c>
      <c r="C70" s="22" t="str">
        <f>IFERROR(__xludf.DUMMYFUNCTION("""COMPUTED_VALUE"""),"(1/2)")</f>
        <v>(1/2)</v>
      </c>
      <c r="D70" s="22" t="str">
        <f>IFERROR(__xludf.DUMMYFUNCTION("""COMPUTED_VALUE"""),"C                Em
Egy napon, mikor Micimackónak
F           G
Semmi dolga nem akadt,
C                   Em
Eszébe jutott, hogy tenni kéne
F             G
Valami nagyon fontosat.
Am           Em
Elment tehát Malackához,
F              C
Hogy meglesse, m"&amp;"it csinál.
   Am         F
De Malackánál éppen akkor
D7           G
Senkit nem talált.
        C        Em
Így hát elindult hazafelé,
  F            G
Miközben sűrűn hullt a hó.
C             Em
Arra gondolt, otthon talán
F            G
Akad egy kis e"&amp;"nnivaló.
Am                Em
Hogy kimelegedjék ugrándozott
  F           C
S jó nagyokat lépett
    Am           F
S a hidegre való tekintettel
D7       G
Énekelni kezdett.
C            F
Minél inkább havazik,
G            C
Annál inkább hull a hó.
"&amp;"C            F
Minél inkább hull a hó,
G            C
Annál inkább havazik.
F            C
Hull a hó és hózik-zik-zik,
G           C
  Micimackó fázik-zik-zik,
F            C
Hull a hó és hózik-zik-zik,
G           C
  Micimackó fázik.")</f>
        <v>C                Em
Egy napon, mikor Micimackónak
F           G
Semmi dolga nem akadt,
C                   Em
Eszébe jutott, hogy tenni kéne
F             G
Valami nagyon fontosat.
Am           Em
Elment tehát Malackához,
F              C
Hogy meglesse, mit csinál.
   Am         F
De Malackánál éppen akkor
D7           G
Senkit nem talált.
        C        Em
Így hát elindult hazafelé,
  F            G
Miközben sűrűn hullt a hó.
C             Em
Arra gondolt, otthon talán
F            G
Akad egy kis ennivaló.
Am                Em
Hogy kimelegedjék ugrándozott
  F           C
S jó nagyokat lépett
    Am           F
S a hidegre való tekintettel
D7       G
Énekelni kezdett.
C            F
Minél inkább havazik,
G            C
Annál inkább hull a hó.
C            F
Minél inkább hull a hó,
G            C
Annál inkább havazik.
F            C
Hull a hó és hózik-zik-zik,
G           C
  Micimackó fázik-zik-zik,
F            C
Hull a hó és hózik-zik-zik,
G           C
  Micimackó fázik.</v>
      </c>
    </row>
    <row r="71">
      <c r="A71" s="22" t="str">
        <f>IFERROR(__xludf.DUMMYFUNCTION("""COMPUTED_VALUE"""),"T45")</f>
        <v>T45</v>
      </c>
      <c r="B71" s="22" t="str">
        <f>IFERROR(__xludf.DUMMYFUNCTION("""COMPUTED_VALUE"""),"Valaki mondja meg ")</f>
        <v>Valaki mondja meg </v>
      </c>
      <c r="C71" s="22"/>
      <c r="D71" s="22" t="str">
        <f>IFERROR(__xludf.DUMMYFUNCTION("""COMPUTED_VALUE"""),"C               Em  
Madarak jönnek, madarak jönnek,  
F               G  
halálesőt permeteznek  
C               Em  
Madarak jönnek, madarak jönnek,  
F               G  
fekete könnyel megvéreznek  
C               C  
Valaki mondja meg milyen az él"&amp;"et,  
F               C  
valaki mondja meg miért ilyen  
C               C  
Valaki mondja meg miért szép az élet,  
F               C  
valaki mondja meg miért nem  
C               C  
Valaki mondja meg miért jó az ember,  
F        E        Am  
val"&amp;"aki mondja meg miért nem  
F               G  
Valaki mondja meg miért lesz gonosszá,  
F               C  
valaki mondja meg miért nem  
C               Em  
Madarak jönnek, madarak jönnek,  
F               G  
halálesőt permeteznek  
C               "&amp;"Em  
Madarak jönnek, madarak jönnek,  
F               G  
fekete könnyel megvéreznek  
C               C  
Valaki mondja meg kinek kell hinnem,  
F               C  
valaki mondja meg kinek nem  
C               C  
Valaki mondja meg ki hova érhet,  
F"&amp;"               C  
s milyen az íze az élet vizének  
C               C  
Valaki mondja meg, a hosszú évek  
F        E         Am  
miért tűnnek úgy, mint egy pillanat  
F               G  
Valaki mondja meg mi az, hogy elmúlt,  
F               C  
val"&amp;"aki mondja meg hol maradt  
C               Em  
Madarak jönnek, madarak jönnek,  
F               G  
halálesőt permeteznek  
C               Em  
Madarak jönnek, madarak jönnek,  
F               G  
fekete könnyel megvéreznek  
C               C  
"&amp;"Valaki mondja meg, hogyan kell élni,  
F               C  
apám azt mondta: „ne bánts mást”  
C               C  
Valaki látta, hogy bántottalak már,  
F               C  
valaki látta, hogy bántottál  
C               C  
Valaki mondja meg, miért vagyu"&amp;"nk itt,  
F        E        Am  
anyám azt mondta, hogy boldog légy  
F               G  
De anyám azt nem mondta, miért nem e földön,  
F               C  
anyám nem mondta, mondd miért  
C               Em  
Madarak jönnek, madarak jönnek,  
F        "&amp;"       G  
halálesőt permeteznek  
C               Em  
Madarak jönnek, madarak jönnek,  
F               G  
fekete könnyel megvéreznek  ")</f>
        <v>C               Em  
Madarak jönnek, madarak jönnek,  
F               G  
halálesőt permeteznek  
C               Em  
Madarak jönnek, madarak jönnek,  
F               G  
fekete könnyel megvéreznek  
C               C  
Valaki mondja meg milyen az élet,  
F               C  
valaki mondja meg miért ilyen  
C               C  
Valaki mondja meg miért szép az élet,  
F               C  
valaki mondja meg miért nem  
C               C  
Valaki mondja meg miért jó az ember,  
F        E        Am  
valaki mondja meg miért nem  
F               G  
Valaki mondja meg miért lesz gonosszá,  
F               C  
valaki mondja meg miért nem  
C               Em  
Madarak jönnek, madarak jönnek,  
F               G  
halálesőt permeteznek  
C               Em  
Madarak jönnek, madarak jönnek,  
F               G  
fekete könnyel megvéreznek  
C               C  
Valaki mondja meg kinek kell hinnem,  
F               C  
valaki mondja meg kinek nem  
C               C  
Valaki mondja meg ki hova érhet,  
F               C  
s milyen az íze az élet vizének  
C               C  
Valaki mondja meg, a hosszú évek  
F        E         Am  
miért tűnnek úgy, mint egy pillanat  
F               G  
Valaki mondja meg mi az, hogy elmúlt,  
F               C  
valaki mondja meg hol maradt  
C               Em  
Madarak jönnek, madarak jönnek,  
F               G  
halálesőt permeteznek  
C               Em  
Madarak jönnek, madarak jönnek,  
F               G  
fekete könnyel megvéreznek  
C               C  
Valaki mondja meg, hogyan kell élni,  
F               C  
apám azt mondta: „ne bánts mást”  
C               C  
Valaki látta, hogy bántottalak már,  
F               C  
valaki látta, hogy bántottál  
C               C  
Valaki mondja meg, miért vagyunk itt,  
F        E        Am  
anyám azt mondta, hogy boldog légy  
F               G  
De anyám azt nem mondta, miért nem e földön,  
F               C  
anyám nem mondta, mondd miért  
C               Em  
Madarak jönnek, madarak jönnek,  
F               G  
halálesőt permeteznek  
C               Em  
Madarak jönnek, madarak jönnek,  
F               G  
fekete könnyel megvéreznek  </v>
      </c>
    </row>
    <row r="72">
      <c r="A72" s="22" t="str">
        <f>IFERROR(__xludf.DUMMYFUNCTION("""COMPUTED_VALUE"""),"T16")</f>
        <v>T16</v>
      </c>
      <c r="B72" s="22" t="str">
        <f>IFERROR(__xludf.DUMMYFUNCTION("""COMPUTED_VALUE"""),"Mi vagyunk a Grund")</f>
        <v>Mi vagyunk a Grund</v>
      </c>
      <c r="C72" s="22"/>
      <c r="D72" s="22" t="str">
        <f>IFERROR(__xludf.DUMMYFUNCTION("""COMPUTED_VALUE"""),"C               G
Nagy a világ, az égig ér,
Am              F
De van ez a föld, ami kezünkbe fér.
C               G
Kinevet a nap, sugara rá,
Am              F
Rajzol egy pályát a deszkapalánk.
C                    F
És a tér, és a nyár, és a fák, az aká"&amp;"c,
C                    F
És a kert, és a ház, és a házból a srác,
Am                    F
Te meg én, ugye szép, soha nem szakadunk,
C                               G
Gyere mondd, hogy a Grund mi vagyunk.
Am                    F
Álljunk bele ha kell, b"&amp;"ármi jöjjön is el
C               G     
Legyen szabad a Grund.
Am                 F
Véssük ide ma fel, Hogy megmarad ez a hely,
C               G
Vagy egyszer belehalunk.
C               G
Nagy a világ, és rá se ránt,
Am              F
Hogy errefelé a"&amp;" követ ki veti rá.
C                       G
Ha közel a vész nem remeg a szánk,
Am                      F
Le fogjuk győzni, nekünk ez a hazánk.
C                   F
Ez a pad, ez a fal, ez a pár farakás
C                   F
Ez a dal, ahogy nő, ez a szí"&amp;"vdobogás
Am        F
Ez a jel, innen el soha nem szaladunk,
C                       G
Gyere mondd, hogy a Grund mi vagyunk.
|   Am                    F                      | 3x
|   Álljunk bele ha kell, bármi jöjjön is el     |
|   C               G   "&amp;"                         | 
|.  Legyen szabad a Grund.                      .|
|˙  Am                 F                        ˙|
|   Véssük ide ma fel, Hogy megmarad ez a hely,  |
|   C               G                            |
|   Vagy egyszer beleha"&amp;"lunk                      |
Am                F      C              G
Miért félnénk, miért élnénk, ha nem egy álomért.
Am                F      C              G     Am
Miért félnénk, miért élnénk, ha nem egy álomért.")</f>
        <v>C               G
Nagy a világ, az égig ér,
Am              F
De van ez a föld, ami kezünkbe fér.
C               G
Kinevet a nap, sugara rá,
Am              F
Rajzol egy pályát a deszkapalánk.
C                    F
És a tér, és a nyár, és a fák, az akác,
C                    F
És a kert, és a ház, és a házból a srác,
Am                    F
Te meg én, ugye szép, soha nem szakadunk,
C                               G
Gyere mondd, hogy a Grund mi vagyunk.
Am                    F
Álljunk bele ha kell, bármi jöjjön is el
C               G     
Legyen szabad a Grund.
Am                 F
Véssük ide ma fel, Hogy megmarad ez a hely,
C               G
Vagy egyszer belehalunk.
C               G
Nagy a világ, és rá se ránt,
Am              F
Hogy errefelé a követ ki veti rá.
C                       G
Ha közel a vész nem remeg a szánk,
Am                      F
Le fogjuk győzni, nekünk ez a hazánk.
C                   F
Ez a pad, ez a fal, ez a pár farakás
C                   F
Ez a dal, ahogy nő, ez a szívdobogás
Am        F
Ez a jel, innen el soha nem szaladunk,
C                       G
Gyere mondd, hogy a Grund mi vagyunk.
|   Am                    F                      | 3x
|   Álljunk bele ha kell, bármi jöjjön is el     |
|   C               G                            | 
|.  Legyen szabad a Grund.                      .|
|˙  Am                 F                        ˙|
|   Véssük ide ma fel, Hogy megmarad ez a hely,  |
|   C               G                            |
|   Vagy egyszer belehalunk                      |
Am                F      C              G
Miért félnénk, miért élnénk, ha nem egy álomért.
Am                F      C              G     Am
Miért félnénk, miért élnénk, ha nem egy álomért.</v>
      </c>
    </row>
    <row r="73">
      <c r="A73" s="22" t="str">
        <f>IFERROR(__xludf.DUMMYFUNCTION("""COMPUTED_VALUE"""),"T33")</f>
        <v>T33</v>
      </c>
      <c r="B73" s="22" t="str">
        <f>IFERROR(__xludf.DUMMYFUNCTION("""COMPUTED_VALUE"""),"Elizabeth ")</f>
        <v>Elizabeth </v>
      </c>
      <c r="C73" s="22"/>
      <c r="D73" s="22" t="str">
        <f>IFERROR(__xludf.DUMMYFUNCTION("""COMPUTED_VALUE"""),"C              Em        Am
Buta lany vagy Elizabeth ooh
F         G
de szep a hajad 
C                 Em          Am
a nyakamrol majd ledorzsolom ooh
F        G
a ruzsodat
  F            C                G             Am G
a beszed nem a te asztalod de "&amp;"a csipod bomba jo
F            C         G             Am G Am G
Elizabeth en nem tudom ilyenkor mi a jo
C               Em        Am
Ha veled alszom Elizabeth ooh
F      G
az mamorito
C              Em       Am
de reggel egy ostoba no ooh
F     G
elsz"&amp;"omorito
  F            C           G             Am G
az egyik felem feled huz a masik hazafele
F            C             G              Am G Am G
Elizabeth te kacer no ez a helyzet nagyon ize
C    Em         Am       F  G     C           Em      Am G"&amp;"
Az a baj hogy a nok vagy csunyak, vagy szepek es butak
C     Em        Am       F  G    C         Em        Am G
de ha szepek es okosak is egyben nem alnak szoba velem
F       G   F       G      C
ki erti ezt ki erti ezt en nem
C               Em     "&amp;"     Am
Buta lany ez az Elizabeth ooh
F          G
most hova megy el
C              Em           Am
Az a ferfi meg hova nyulkal ooh
F     G
a kezeivel
  F          C             G              Am   G
gyere vissza elizabeth az egsz csak trefa volt
F       "&amp;"     C             G      Am G
nelkuled mar nem vagyok se elo se holt
C    Em         Am       F  G         C          Am   G
az a baj hogy a nok vagy csunyak vagy szepek es butak
C       Em        Am        F  G   C                Am   G
vagy ha szepe"&amp;"k es okosak is egyben nem allnak szoba velem
F       G   F       G      C
ki erti ezt ki erti ezt en nem")</f>
        <v>C              Em        Am
Buta lany vagy Elizabeth ooh
F         G
de szep a hajad 
C                 Em          Am
a nyakamrol majd ledorzsolom ooh
F        G
a ruzsodat
  F            C                G             Am G
a beszed nem a te asztalod de a csipod bomba jo
F            C         G             Am G Am G
Elizabeth en nem tudom ilyenkor mi a jo
C               Em        Am
Ha veled alszom Elizabeth ooh
F      G
az mamorito
C              Em       Am
de reggel egy ostoba no ooh
F     G
elszomorito
  F            C           G             Am G
az egyik felem feled huz a masik hazafele
F            C             G              Am G Am G
Elizabeth te kacer no ez a helyzet nagyon ize
C    Em         Am       F  G     C           Em      Am G
Az a baj hogy a nok vagy csunyak, vagy szepek es butak
C     Em        Am       F  G    C         Em        Am G
de ha szepek es okosak is egyben nem alnak szoba velem
F       G   F       G      C
ki erti ezt ki erti ezt en nem
C               Em          Am
Buta lany ez az Elizabeth ooh
F          G
most hova megy el
C              Em           Am
Az a ferfi meg hova nyulkal ooh
F     G
a kezeivel
  F          C             G              Am   G
gyere vissza elizabeth az egsz csak trefa volt
F            C             G      Am G
nelkuled mar nem vagyok se elo se holt
C    Em         Am       F  G         C          Am   G
az a baj hogy a nok vagy csunyak vagy szepek es butak
C       Em        Am        F  G   C                Am   G
vagy ha szepek es okosak is egyben nem allnak szoba velem
F       G   F       G      C
ki erti ezt ki erti ezt en nem</v>
      </c>
    </row>
    <row r="74">
      <c r="A74" s="22" t="str">
        <f>IFERROR(__xludf.DUMMYFUNCTION("""COMPUTED_VALUE"""),"K01")</f>
        <v>K01</v>
      </c>
      <c r="B74" s="22" t="str">
        <f>IFERROR(__xludf.DUMMYFUNCTION("""COMPUTED_VALUE"""),"Let It Be")</f>
        <v>Let It Be</v>
      </c>
      <c r="C74" s="22"/>
      <c r="D74" s="22" t="str">
        <f>IFERROR(__xludf.DUMMYFUNCTION("""COMPUTED_VALUE"""),"C              G                Am          F
When I find myself in times of trouble Mother Mary comes to me
C                   G            F   C Dm7 C
Speaking words of wisdom, let it be
                     G            Am                   F
And in m"&amp;"y hour of darkness she is standing right in front of me
C                   G             F   C Dm7 C
Speaking words of wisdom, let it be
       Am         G             F        C
Let it be, let it be, let it be, let it be
C                 G        "&amp;"      F   C Dm7 C
Whisper words of wisdom, let it be
    C               G              Am            F
And when the broken hearted people living in the world agree
C                  G            F  C Dm7 C
There will be an answer, let it be
C       "&amp;"               G               Am                  F
For though they may be parted there is still a chance that they will see
C                  G            F   C Dm7 C
There will be an answer, let it be
       Am         G            F         C
Let i"&amp;"t be, let it be, let it be, let it be
C                  G            F   C Dm7 C
There will be an answer, let it be
Am         G            F         C
Let it be, let it be, let it be, let it be
C                   G           F    C Dm7 C
Whisper words"&amp;" of wisdom, let it be
       Am         G             F        C
Let it be, let it be, let it be, let it be
C                 G              F   C Dm7 C
Whisper words of wisdom, let it be
F   C                 G               Am
And when the night i"&amp;"s cloudy there is still a light that shines on me
C              G             F   C Dm7 C
Shine until tomorrow, let it be
  C              G               Am          F
I wake up to the sound of music, Mother Mary comes to me
C                   G       "&amp;"     F    C Dm7 C
Speaking words of wisdom, let it be
       Am         G            F        C
Let it be, let it be, let it be, let it be
C                  G            F   C Dm7 C
There will be an answer, let it be
       Am         G            F  "&amp;"      C
Let it be, let it be, let it be, let it be
C                  G            F    C Dm7 C
There will be an answer, let it be
       Am         G            F        C
Let it be, let it be, let it be, let it be           
C                   G     "&amp;"      F    C Dm7 C
Whisper words of wisdom, let it be")</f>
        <v>C              G                Am          F
When I find myself in times of trouble Mother Mary comes to me
C                   G            F   C Dm7 C
Speaking words of wisdom, let it be
                     G            Am                   F
And in my hour of darkness she is standing right in front of me
C                   G             F   C Dm7 C
Speaking words of wisdom, let it be
       Am         G             F        C
Let it be, let it be, let it be, let it be
C                 G              F   C Dm7 C
Whisper words of wisdom, let it be
    C               G              Am            F
And when the broken hearted people living in the world agree
C                  G            F  C Dm7 C
There will be an answer, let it be
C                      G               Am                  F
For though they may be parted there is still a chance that they will see
C                  G            F   C Dm7 C
There will be an answer, let it be
       Am         G            F         C
Let it be, let it be, let it be, let it be
C                  G            F   C Dm7 C
There will be an answer, let it be
Am         G            F         C
Let it be, let it be, let it be, let it be
C                   G           F    C Dm7 C
Whisper words of wisdom, let it be
       Am         G             F        C
Let it be, let it be, let it be, let it be
C                 G              F   C Dm7 C
Whisper words of wisdom, let it be
F   C                 G               Am
And when the night is cloudy there is still a light that shines on me
C              G             F   C Dm7 C
Shine until tomorrow, let it be
  C              G               Am          F
I wake up to the sound of music, Mother Mary comes to me
C                   G            F    C Dm7 C
Speaking words of wisdom, let it be
       Am         G            F        C
Let it be, let it be, let it be, let it be
C                  G            F   C Dm7 C
There will be an answer, let it be
       Am         G            F        C
Let it be, let it be, let it be, let it be
C                  G            F    C Dm7 C
There will be an answer, let it be
       Am         G            F        C
Let it be, let it be, let it be, let it be           
C                   G           F    C Dm7 C
Whisper words of wisdom, let it be</v>
      </c>
    </row>
    <row r="75">
      <c r="A75" s="22" t="str">
        <f>IFERROR(__xludf.DUMMYFUNCTION("""COMPUTED_VALUE"""),"T23")</f>
        <v>T23</v>
      </c>
      <c r="B75" s="22" t="str">
        <f>IFERROR(__xludf.DUMMYFUNCTION("""COMPUTED_VALUE"""),"Rejtelmek")</f>
        <v>Rejtelmek</v>
      </c>
      <c r="C75" s="22"/>
      <c r="D75" s="22" t="str">
        <f>IFERROR(__xludf.DUMMYFUNCTION("""COMPUTED_VALUE"""),"C             C
Rejtelmek, ha zengenek
Dm              G7
Őrt állok, mint mesében.
C           C
Bebújtattál engemet
Dm           G7
Talpig nehéz hűségbe.
    C   Am  C        G
||: Don don don-dana don
C        D7        G
Don-dana dana-dana don don :|"&amp;"|
C              C
Szól a szellő, szól a víz,
Dm            G7
Elpirulsz, ha megérted.
C              C
Szól a szem és szól a szív,
Dm          G7
Folyamodnak teérted.
    C   Am  C        G
||: Don don don-dana don
C        D7        G
Don-dana dana"&amp;"-dana don :||
C          C
Én is írom énekem,
Dm               G7
Ha már szeretlek téged.
C             C
Tedd könnyűvé énnekem
Dm          G7
Ezt a nehéz hűséget.
    C   Am  C        G
||: Don don don-dana don
C        D7        G
Don-dana dana-da"&amp;"na don :||")</f>
        <v>C             C
Rejtelmek, ha zengenek
Dm              G7
Őrt állok, mint mesében.
C           C
Bebújtattál engemet
Dm           G7
Talpig nehéz hűségbe.
    C   Am  C        G
||: Don don don-dana don
C        D7        G
Don-dana dana-dana don don :||
C              C
Szól a szellő, szól a víz,
Dm            G7
Elpirulsz, ha megérted.
C              C
Szól a szem és szól a szív,
Dm          G7
Folyamodnak teérted.
    C   Am  C        G
||: Don don don-dana don
C        D7        G
Don-dana dana-dana don :||
C          C
Én is írom énekem,
Dm               G7
Ha már szeretlek téged.
C             C
Tedd könnyűvé énnekem
Dm          G7
Ezt a nehéz hűséget.
    C   Am  C        G
||: Don don don-dana don
C        D7        G
Don-dana dana-dana don :||</v>
      </c>
    </row>
    <row r="76">
      <c r="A76" s="22" t="str">
        <f>IFERROR(__xludf.DUMMYFUNCTION("""COMPUTED_VALUE"""),"T41")</f>
        <v>T41</v>
      </c>
      <c r="B76" s="22" t="str">
        <f>IFERROR(__xludf.DUMMYFUNCTION("""COMPUTED_VALUE"""),"Micimackó")</f>
        <v>Micimackó</v>
      </c>
      <c r="C76" s="22" t="str">
        <f>IFERROR(__xludf.DUMMYFUNCTION("""COMPUTED_VALUE"""),"(2/2)")</f>
        <v>(2/2)</v>
      </c>
      <c r="D76" s="22" t="str">
        <f>IFERROR(__xludf.DUMMYFUNCTION("""COMPUTED_VALUE"""),"C            Em
Ismert erdei körökben
      F         G
Az az általános nézet,
     C               Em
Hogy Micimackó, mint minden medve,
F         G
Szereti a mézet.
Am             Em
És ez nem csak afféle
F           C
Szerény vélemény,
Am           F
H"&amp;"atározottan állítom, hogy
D7          G
Tény, tény, tény.
C            Em
Ezért, mikor hideg van
   F            G
És sűrűn hull a fehér hó,
C                    Em
Kell, hogy legyen az almáriumban
F        G
  Eltéve ennivaló.
Am            Em
Így azt"&amp;"án, ha délidőben
F            C
Micimackó megéhezik,
Am            F
Megkóstol egy csupor mézet
D7        G
Alaposan, fenékig.
C            F
Minél inkább havazik,
G            C
Annál inkább hull a hó.
C            F
Minél inkább hull a hó,
G        "&amp;"    C
Annál inkább havazik.
F            C
Hull a hó és hózik-zik-zik,
G           C
  Micimackó fázik-zik-zik,
F            C
Hull a hó és hózik-zik-zik,
G           C
  Micimackó fázik.
C           Em
Micimackó a barátom,
   F           G
És gyakra"&amp;"n elbeszélgetünk
C         Em
Azokról a dolgokról,
    F             G
Mit mind a ketten ismerünk.
   Am            Em
És tanultunk egy verset is,
   F             C
És most már kívülről tudom.
   Am           F
Ha hideg van és hull a hó,
   D7           "&amp;"G
Én mindig ezt dúdolgatom:
C            F
Minél inkább havazik,
G            C
Annál inkább hull a hó.
C            F
Minél inkább hull a hó,
G            C
Annál inkább havazik.
F            C
Hull a hó és hózik-zik-zik,
G           C
  Micimackó fá"&amp;"zik-zik-zik,
F            C
Hull a hó és hózik-zik-zik,
G           C
  Micimackó fázik.")</f>
        <v>C            Em
Ismert erdei körökben
      F         G
Az az általános nézet,
     C               Em
Hogy Micimackó, mint minden medve,
F         G
Szereti a mézet.
Am             Em
És ez nem csak afféle
F           C
Szerény vélemény,
Am           F
Határozottan állítom, hogy
D7          G
Tény, tény, tény.
C            Em
Ezért, mikor hideg van
   F            G
És sűrűn hull a fehér hó,
C                    Em
Kell, hogy legyen az almáriumban
F        G
  Eltéve ennivaló.
Am            Em
Így aztán, ha délidőben
F            C
Micimackó megéhezik,
Am            F
Megkóstol egy csupor mézet
D7        G
Alaposan, fenékig.
C            F
Minél inkább havazik,
G            C
Annál inkább hull a hó.
C            F
Minél inkább hull a hó,
G            C
Annál inkább havazik.
F            C
Hull a hó és hózik-zik-zik,
G           C
  Micimackó fázik-zik-zik,
F            C
Hull a hó és hózik-zik-zik,
G           C
  Micimackó fázik.
C           Em
Micimackó a barátom,
   F           G
És gyakran elbeszélgetünk
C         Em
Azokról a dolgokról,
    F             G
Mit mind a ketten ismerünk.
   Am            Em
És tanultunk egy verset is,
   F             C
És most már kívülről tudom.
   Am           F
Ha hideg van és hull a hó,
   D7           G
Én mindig ezt dúdolgatom:
C            F
Minél inkább havazik,
G            C
Annál inkább hull a hó.
C            F
Minél inkább hull a hó,
G            C
Annál inkább havazik.
F            C
Hull a hó és hózik-zik-zik,
G           C
  Micimackó fázik-zik-zik,
F            C
Hull a hó és hózik-zik-zik,
G           C
  Micimackó fázik.</v>
      </c>
    </row>
    <row r="77">
      <c r="A77" s="22" t="str">
        <f>IFERROR(__xludf.DUMMYFUNCTION("""COMPUTED_VALUE"""),"N10")</f>
        <v>N10</v>
      </c>
      <c r="B77" s="22" t="str">
        <f>IFERROR(__xludf.DUMMYFUNCTION("""COMPUTED_VALUE"""),"Tavaszi szél vizet áraszt")</f>
        <v>Tavaszi szél vizet áraszt</v>
      </c>
      <c r="C77" s="22"/>
      <c r="D77" s="22" t="str">
        <f>IFERROR(__xludf.DUMMYFUNCTION("""COMPUTED_VALUE"""),"C            G     C
Tavaszi szél vizet áraszt,
C    G   C     G
virágom, virágom.
C            G      Am
Minden madár társat választ,
Dm  E    A
virágom, virágom.
C            G   C
Hát én immár kit válasszak,
C    G   C     G
virágom, virág"&amp;"om.
C           G  Am
Te engemet, én tégedet,
Dm  E    Am
virágom, virágom.
C          G   C
Zöld pántlika, könnyű gúnya,
C    G   C     G
Virágom, virágom,
C           G   Am
Mert azt a szél könnyen fújja,
Dm  E    Am
Virágom, virágom.
"&amp;"
C           G     C
De a fátyol nehéz ruha,
C    G   C     G
Virágom, virágom,
C           G  Am
Mert azt a bú leszaggatja,
Dm  E    Am
Virágom, virágom.")</f>
        <v>C            G     C
Tavaszi szél vizet áraszt,
C    G   C     G
virágom, virágom.
C            G      Am
Minden madár társat választ,
Dm  E    A
virágom, virágom.
C            G   C
Hát én immár kit válasszak,
C    G   C     G
virágom, virágom.
C           G  Am
Te engemet, én tégedet,
Dm  E    Am
virágom, virágom.
C          G   C
Zöld pántlika, könnyű gúnya,
C    G   C     G
Virágom, virágom,
C           G   Am
Mert azt a szél könnyen fújja,
Dm  E    Am
Virágom, virágom.
C           G     C
De a fátyol nehéz ruha,
C    G   C     G
Virágom, virágom,
C           G  Am
Mert azt a bú leszaggatja,
Dm  E    Am
Virágom, virágom.</v>
      </c>
    </row>
    <row r="78">
      <c r="A78" s="22" t="str">
        <f>IFERROR(__xludf.DUMMYFUNCTION("""COMPUTED_VALUE"""),"ZS02")</f>
        <v>ZS02</v>
      </c>
      <c r="B78" s="22" t="str">
        <f>IFERROR(__xludf.DUMMYFUNCTION("""COMPUTED_VALUE"""),"Máoz cur")</f>
        <v>Máoz cur</v>
      </c>
      <c r="C78" s="22" t="str">
        <f>IFERROR(__xludf.DUMMYFUNCTION("""COMPUTED_VALUE"""),"מעוז צור")</f>
        <v>מעוז צור</v>
      </c>
      <c r="D78" s="22" t="str">
        <f>IFERROR(__xludf.DUMMYFUNCTION("""COMPUTED_VALUE"""),"C           G  C
Máoz cur jesuáti,
C      G       C
leḥá náe lesábeáḥ.
C           G    C
Tikon bet tefiláti,
C        G       C
vesám todá nezábeáḥ.
C       F      C
Leet táḥin mátbeáḥ,
Am Em F  C G
micár hámnábeáḥ.
C           G
Áz egmor besir mizmor"&amp;",
C    Am      G C
ḥánukát hámizbeáḥ.
C           G
Áz egmor besir mizmor,
C    Am    C  G C
ḥánukát hámizbeáḥ.")</f>
        <v>C           G  C
Máoz cur jesuáti,
C      G       C
leḥá náe lesábeáḥ.
C           G    C
Tikon bet tefiláti,
C        G       C
vesám todá nezábeáḥ.
C       F      C
Leet táḥin mátbeáḥ,
Am Em F  C G
micár hámnábeáḥ.
C           G
Áz egmor besir mizmor,
C    Am      G C
ḥánukát hámizbeáḥ.
C           G
Áz egmor besir mizmor,
C    Am    C  G C
ḥánukát hámizbeáḥ.</v>
      </c>
    </row>
    <row r="79">
      <c r="A79" s="22" t="str">
        <f>IFERROR(__xludf.DUMMYFUNCTION("""COMPUTED_VALUE"""),"ZS15")</f>
        <v>ZS15</v>
      </c>
      <c r="B79" s="22" t="str">
        <f>IFERROR(__xludf.DUMMYFUNCTION("""COMPUTED_VALUE"""),"Ávinu málkénu")</f>
        <v>Ávinu málkénu</v>
      </c>
      <c r="C79" s="22" t="str">
        <f>IFERROR(__xludf.DUMMYFUNCTION("""COMPUTED_VALUE"""),"אבינו מלכנו")</f>
        <v>אבינו מלכנו</v>
      </c>
      <c r="D79" s="22" t="str">
        <f>IFERROR(__xludf.DUMMYFUNCTION("""COMPUTED_VALUE"""),"C        C# C  C        C# C
Ávinu málkenu, ḥonenu váánenu,
C        C#    C        C# 
ávinu málkenu, ḥonenu váánenu,
C          C#  C
ki en bánu máászim.
C        C#    C        C# 
ávinu málkenu, ḥonenu váánenu,
C          C#  C
ki en bánu máászim.
G"&amp;"#m  Fm      Gm       C
Ászé imánu cedáká váḥeszed,
G#m  Fm      Gm       C
Aszé imánu cedáká váḥeszed,
C    C# C
vehosienu.")</f>
        <v>C        C# C  C        C# C
Ávinu málkenu, ḥonenu váánenu,
C        C#    C        C# 
ávinu málkenu, ḥonenu váánenu,
C          C#  C
ki en bánu máászim.
C        C#    C        C# 
ávinu málkenu, ḥonenu váánenu,
C          C#  C
ki en bánu máászim.
G#m  Fm      Gm       C
Ászé imánu cedáká váḥeszed,
G#m  Fm      Gm       C
Aszé imánu cedáká váḥeszed,
C    C# C
vehosienu.</v>
      </c>
    </row>
    <row r="80">
      <c r="A80" s="22" t="str">
        <f>IFERROR(__xludf.DUMMYFUNCTION("""COMPUTED_VALUE"""),"T65")</f>
        <v>T65</v>
      </c>
      <c r="B80" s="22" t="str">
        <f>IFERROR(__xludf.DUMMYFUNCTION("""COMPUTED_VALUE"""),"Ha itt lennél velem")</f>
        <v>Ha itt lennél velem</v>
      </c>
      <c r="C80" s="22"/>
      <c r="D80" s="22" t="str">
        <f>IFERROR(__xludf.DUMMYFUNCTION("""COMPUTED_VALUE"""),"C        G       C
Én mennék veled, de nem akarod
      F      C       G     C
Csak nézek utánad az ablakon
           F     C     G        C
Ahogy egy kisfiú, ha nem hiszi el
      C        E     Am
Hogy most már menni kell
    C        G       C
A me"&amp;"sének vége és álmodom
      F      C       G     C
Hogy virág nyílik a domboldalon
    F     C     G        C
A felhők fölött ragyog a nap
   C        E     Am
Ha itt lennél velem
    C        G       C
Én letörölném a könnyeid
   F      C       G     "&amp;"C
És elmondanám, hogy szép lehet
    F     C     G        C
A holnap, hogyha elhiszed
   C        E     Am
Ha itt lennél velem
   C              G
Ha itt lennél velem
    C               F
És fognád a két kezem
    C            G
Én nem engedném el
 C "&amp;"    F     G            C  C G
Többé már sosem, kedvesem
C        G       C
A mesének vége és álmodom
   F      C       G     C
Hogy reggel újra felkel a nap
   F     C     G        C
Igazat mond és megsimogat
   C        E     Am
Ha itt lennél velem
 "&amp;"    C        G       C
Én mennék veled, de nem akarod
   F      C       G     C
Csak nézek utánad az ablakon
           F     C     G        C
Ahogy egy kisfiú, ha nem hiszi el,
      C        E     Am
hogy most már menni kell.
   C              G
Ha "&amp;"itt lennél velem
    C               F
És fognád a két kezem
    C            G
Én azt kérném megint
 C     F     G            C  C G
Hogy hazudj még nekem, kedvesem
   C              G
Ha itt lennél velem
    C               F
És fognád a két kezem
   "&amp;" C            G
Én azt kérném megint
 C     F     G            C  C G
Hogy hazudj még nekem, kedvesem")</f>
        <v>C        G       C
Én mennék veled, de nem akarod
      F      C       G     C
Csak nézek utánad az ablakon
           F     C     G        C
Ahogy egy kisfiú, ha nem hiszi el
      C        E     Am
Hogy most már menni kell
    C        G       C
A mesének vége és álmodom
      F      C       G     C
Hogy virág nyílik a domboldalon
    F     C     G        C
A felhők fölött ragyog a nap
   C        E     Am
Ha itt lennél velem
    C        G       C
Én letörölném a könnyeid
   F      C       G     C
És elmondanám, hogy szép lehet
    F     C     G        C
A holnap, hogyha elhiszed
   C        E     Am
Ha itt lennél velem
   C              G
Ha itt lennél velem
    C               F
És fognád a két kezem
    C            G
Én nem engedném el
 C     F     G            C  C G
Többé már sosem, kedvesem
C        G       C
A mesének vége és álmodom
   F      C       G     C
Hogy reggel újra felkel a nap
   F     C     G        C
Igazat mond és megsimogat
   C        E     Am
Ha itt lennél velem
     C        G       C
Én mennék veled, de nem akarod
   F      C       G     C
Csak nézek utánad az ablakon
           F     C     G        C
Ahogy egy kisfiú, ha nem hiszi el,
      C        E     Am
hogy most már menni kell.
   C              G
Ha itt lennél velem
    C               F
És fognád a két kezem
    C            G
Én azt kérném megint
 C     F     G            C  C G
Hogy hazudj még nekem, kedvesem
   C              G
Ha itt lennél velem
    C               F
És fognád a két kezem
    C            G
Én azt kérném megint
 C     F     G            C  C G
Hogy hazudj még nekem, kedvesem</v>
      </c>
    </row>
    <row r="81">
      <c r="A81" s="22" t="str">
        <f>IFERROR(__xludf.DUMMYFUNCTION("""COMPUTED_VALUE"""),"ZS06")</f>
        <v>ZS06</v>
      </c>
      <c r="B81" s="22" t="str">
        <f>IFERROR(__xludf.DUMMYFUNCTION("""COMPUTED_VALUE"""),"Ilu ilu hociánu / Dájénu")</f>
        <v>Ilu ilu hociánu / Dájénu</v>
      </c>
      <c r="C81" s="22" t="str">
        <f>IFERROR(__xludf.DUMMYFUNCTION("""COMPUTED_VALUE"""),"אילו אילו הוציאנו/דיינו")</f>
        <v>אילו אילו הוציאנו/דיינו</v>
      </c>
      <c r="D81" s="22" t="str">
        <f>IFERROR(__xludf.DUMMYFUNCTION("""COMPUTED_VALUE"""),"C       C   G
Ilu ilu hociánu,
C       C     G
hociánu mimicrájim,
C     G    C   G    C
mimicrájim hociánu, dájenu.
C      G    G     C
Dáj dájenu, dáj dájenu,
C     G       G         C 
dáj dájenu, dájenu dájenu ")</f>
        <v>C       C   G
Ilu ilu hociánu,
C       C     G
hociánu mimicrájim,
C     G    C   G    C
mimicrájim hociánu, dájenu.
C      G    G     C
Dáj dájenu, dáj dájenu,
C     G       G         C 
dáj dájenu, dájenu dájenu </v>
      </c>
    </row>
    <row r="82">
      <c r="A82" s="22" t="str">
        <f>IFERROR(__xludf.DUMMYFUNCTION("""COMPUTED_VALUE"""),"T56")</f>
        <v>T56</v>
      </c>
      <c r="B82" s="22" t="str">
        <f>IFERROR(__xludf.DUMMYFUNCTION("""COMPUTED_VALUE"""),"A börtön ablakában")</f>
        <v>A börtön ablakában</v>
      </c>
      <c r="C82" s="22"/>
      <c r="D82" s="22" t="str">
        <f>IFERROR(__xludf.DUMMYFUNCTION("""COMPUTED_VALUE"""),"C   Am    F   G
C   Am    F   G
  C           Am
A börtön ablakába
      F            G
soha nem süt be a nap
   C          Am
az évek tovaszállnak
          F         G
mint egy múló pillanat
      C         Am
ragyogón süt a nap
     F        "&amp;"  G
és szikrázik a fény
         C         Am
csak a szívem szomorú
    F           G
ha rád gondolok én
           C   Am   F   G
szeretlek én.           Ó...
C   Am   F   G
 C           Am
Egy késő üzenet
       F        G
egy elkésett levél
  C "&amp;"          Am
amelyben üzenem
      F              G
hogy nem vagy már enyém
      C         Am
ragyogón süt a nap
     F          G
és szikrázik a fény
         C         Am
csak a szívem szomorú
    F           G
ha rád gondolok én
           C   Am "&amp;"  F   G
szeretlek én.           Ó...
C   Am   F   G
   C           Am
A börtönben az évek
     F            G
oly lassan múlnak el
      C          Am
egy csavargó dalától
 F           G
vidámabb leszel
      C         Am
ragyogón süt a nap
     F"&amp;"          G
és szikrázik a fény
         C         Am
csak a szívem szomorú
    F           G
ha rád gondolok én
           C   Am   F   G
szeretlek én.           Ó...
C   Am   F   G
          C
szeretlek én.")</f>
        <v>C   Am    F   G
C   Am    F   G
  C           Am
A börtön ablakába
      F            G
soha nem süt be a nap
   C          Am
az évek tovaszállnak
          F         G
mint egy múló pillanat
      C         Am
ragyogón süt a nap
     F          G
és szikrázik a fény
         C         Am
csak a szívem szomorú
    F           G
ha rád gondolok én
           C   Am   F   G
szeretlek én.           Ó...
C   Am   F   G
 C           Am
Egy késő üzenet
       F        G
egy elkésett levél
  C           Am
amelyben üzenem
      F              G
hogy nem vagy már enyém
      C         Am
ragyogón süt a nap
     F          G
és szikrázik a fény
         C         Am
csak a szívem szomorú
    F           G
ha rád gondolok én
           C   Am   F   G
szeretlek én.           Ó...
C   Am   F   G
   C           Am
A börtönben az évek
     F            G
oly lassan múlnak el
      C          Am
egy csavargó dalától
 F           G
vidámabb leszel
      C         Am
ragyogón süt a nap
     F          G
és szikrázik a fény
         C         Am
csak a szívem szomorú
    F           G
ha rád gondolok én
           C   Am   F   G
szeretlek én.           Ó...
C   Am   F   G
          C
szeretlek én.</v>
      </c>
    </row>
    <row r="83">
      <c r="A83" s="22" t="str">
        <f>IFERROR(__xludf.DUMMYFUNCTION("""COMPUTED_VALUE"""),"T44")</f>
        <v>T44</v>
      </c>
      <c r="B83" s="22" t="str">
        <f>IFERROR(__xludf.DUMMYFUNCTION("""COMPUTED_VALUE"""),"Neked írom a dalt ")</f>
        <v>Neked írom a dalt </v>
      </c>
      <c r="C83" s="22"/>
      <c r="D83" s="22" t="str">
        <f>IFERROR(__xludf.DUMMYFUNCTION("""COMPUTED_VALUE"""),"C F C                          F
Hé, te, aki az utcán újságot árulsz
C                                   F
És ötkor kelsz, zötyögsz villamoson, és
C                          F
Éjjel tanulsz és fáj a szemed,
      C                     F    G
S a fáradtság"&amp;"tól a könnyed kicsordul,
G                             C
Adj egy percet nekem az életedbõl!
C F C                          F
Hé, te, aki nappal a dolgodat végzed,
C                         F
Géped vezeted s hajtod magad
C                          F
S em"&amp;"bert gyógyítasz s gyereket tanítsz
      C                   F   G
S este fáradtan várod az álmodat,
G                             C
Te is adj egy percet az életedbõl!
C               F
Vártam rá, hogy elmondjam,
F
Hogy elénekeljem, hogy tudd, hogy ére"&amp;"zd,
F
Hogy elhidd nekem, hogy neked szól a gitár,
F
Neked zörög a dob, neked gyúlnak a fények
                      C           F    G
És csak neked írom a dalt, neked énekelek,
       F      C          F      G
Neked írom a dalt, neked énekelek, óóóó
"&amp;"C F C                          F
Asszony, te, aki életet adtál kezembe,
C                         F
Hogy neked is írjon egy dalt,
C                          F
Most ülj be szépen, tedd öledbe kezed,és
      C                   F   G
Hunyd be a szemed és cs"&amp;"endben figyelj rám,
G                             C
Még egy percet kérek az életedből!
C               F
Vártam rá, hogy elmondjam,
F
Hogy elénekeljem, hogy tudd, hogy érezd,
F
Hogy elhidd nekem, hogy neked szól a gitár,
F
Neked zörög a dob, neked gyúl"&amp;"nak a fények
                      C           F    G
És csak neked írom a dalt, neked énekelek,
       F      C          F      G
Neked írom a dalt, neked énekelek, óóóó
C F C                          F
Lány,és most te jössz a sorban, kinek tudnia kel"&amp;"l,
C                         F
Hogy rád is vár még egy dal,
C                       F
Ó de nem ez a dal, egy sokkal szebb,
      C                   F        G
Ami csak a tiéd, oh, most figyelj rám,oh
G                             C
Adj egy percet nekem a"&amp;"z életedbõl!
C               F
Vártam rá, hogy elmondjam,
F
Hogy elénekeljem, hogy tudd, hogy érezd,
F
Hogy elhidd nekem, hogy neked szól a gitár,
F
Neked zörög a dob, neked gyúlnak a fények
                      C           F    G
És csak neked írom a"&amp;" dalt, neked énekelek,
       F      C          F      G
Neked írom a dalt, neked énekelek, óóóó")</f>
        <v>C F C                          F
Hé, te, aki az utcán újságot árulsz
C                                   F
És ötkor kelsz, zötyögsz villamoson, és
C                          F
Éjjel tanulsz és fáj a szemed,
      C                     F    G
S a fáradtságtól a könnyed kicsordul,
G                             C
Adj egy percet nekem az életedbõl!
C F C                          F
Hé, te, aki nappal a dolgodat végzed,
C                         F
Géped vezeted s hajtod magad
C                          F
S embert gyógyítasz s gyereket tanítsz
      C                   F   G
S este fáradtan várod az álmodat,
G                             C
Te is adj egy percet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
C F C                          F
Asszony, te, aki életet adtál kezembe,
C                         F
Hogy neked is írjon egy dalt,
C                          F
Most ülj be szépen, tedd öledbe kezed,és
      C                   F   G
Hunyd be a szemed és csendben figyelj rám,
G                             C
Még egy percet kérek az életedből!
C               F
Vártam rá, hogy elmondjam,
F
Hogy elénekeljem, hogy tudd, hogy érezd,
F
Hogy elhidd nekem, hogy neked szól a gitár,
F
Neked zörög a dob, neked gyúlnak a fények
                      C           F    G
És csak neked írom a dalt, neked énekelek,
       F      C          F      G
Neked írom a dalt, neked énekelek, óóóó
C F C                          F
Lány,és most te jössz a sorban, kinek tudnia kell,
C                         F
Hogy rád is vár még egy dal,
C                       F
Ó de nem ez a dal, egy sokkal szebb,
      C                   F        G
Ami csak a tiéd, oh, most figyelj rám,oh
G                             C
Adj egy percet nekem az életedbõl!
C               F
Vártam rá, hogy elmondjam,
F
Hogy elénekeljem, hogy tudd, hogy érezd,
F
Hogy elhidd nekem, hogy neked szól a gitár,
F
Neked zörög a dob, neked gyúlnak a fények
                      C           F    G
És csak neked írom a dalt, neked énekelek,
       F      C          F      G
Neked írom a dalt, neked énekelek, óóóó</v>
      </c>
    </row>
    <row r="84">
      <c r="A84" s="22" t="str">
        <f>IFERROR(__xludf.DUMMYFUNCTION("""COMPUTED_VALUE"""),"T15")</f>
        <v>T15</v>
      </c>
      <c r="B84" s="22" t="str">
        <f>IFERROR(__xludf.DUMMYFUNCTION("""COMPUTED_VALUE"""),"Várj, míg felkel majd a nap ")</f>
        <v>Várj, míg felkel majd a nap </v>
      </c>
      <c r="C84" s="22"/>
      <c r="D84" s="22" t="str">
        <f>IFERROR(__xludf.DUMMYFUNCTION("""COMPUTED_VALUE"""),"C F C F
C                    F       C
Ha most is várod még álmod szép igéretét,
 F         Em    Dm      C
Várj, míg felkel majd a nap.
C                   F.   C
Ha látni sejtenéd, mi az éjben olvad szét,
 F         Em    Dm      C
Várj, míg felkel ma"&amp;"jd a nap.
        F         G          Am
Egy új nap mindig új reményt ígér,
    F            G         Am
A végtelen sötétjét tépve szét.
    F            Em          Dm
A félelem határt kap, mint a lét,
         F        Em     Dm       C
Te csak várj, "&amp;"míg felkel majd a nap.
C                     F    C
Ha meggyötört az éj, ha a múltad feldagadt,
 F         Em    Dm      C
Várj, míg felkel majd a nap.
C                     F          C
Ha kell, hogy tiszta légy, mint gyermek önmagad,
 F         Em    "&amp;"Dm      C
Várj, míg felkel majd a nap.
        F         G          Am
Ha megzavar, hogy túl nyitott az éj,
        F         G            Am
A csillaggal telt végtelen túl mély,
    F            Em          Dm
Mint a bölcső, biztos gömbbe zár fény,
     "&amp;"    F        Em     Dm       C
Te csak várj, míg felkel majd a nap.
C                      F  C
Sosem vagy egymagad, csak túl kicsinyke vagy,
 F         Em    Dm      C
Várj, míg felkel majd a nap.
C                        F         C
Tudod nincs menyor"&amp;"szág, de minden síron nő virág.
 F         Em    Dm      C
Várj, míg felkel majd a nap.
        F         G          Am
Ezért együtt leszünk, míg végtelen az éj.
        F         G          Am
Együtt míg a nap utoljára kél.
    F            Em          D"&amp;"m
Együtt mondjuk annak ki még fél:
         F        Em     Dm       C
Te csak várj, míg felkel majd a nap,
         F        Em     Dm       C
Te csak várj, míg felkel majd a nap.")</f>
        <v>C F C F
C                    F       C
Ha most is várod még álmod szép igéretét,
 F         Em    Dm      C
Várj, míg felkel majd a nap.
C                   F.   C
Ha látni sejtenéd, mi az éjben olvad szét,
 F         Em    Dm      C
Várj, míg felkel majd a nap.
        F         G          Am
Egy új nap mindig új reményt ígér,
    F            G         Am
A végtelen sötétjét tépve szét.
    F            Em          Dm
A félelem határt kap, mint a lét,
         F        Em     Dm       C
Te csak várj, míg felkel majd a nap.
C                     F    C
Ha meggyötört az éj, ha a múltad feldagadt,
 F         Em    Dm      C
Várj, míg felkel majd a nap.
C                     F          C
Ha kell, hogy tiszta légy, mint gyermek önmagad,
 F         Em    Dm      C
Várj, míg felkel majd a nap.
        F         G          Am
Ha megzavar, hogy túl nyitott az éj,
        F         G            Am
A csillaggal telt végtelen túl mély,
    F            Em          Dm
Mint a bölcső, biztos gömbbe zár fény,
         F        Em     Dm       C
Te csak várj, míg felkel majd a nap.
C                      F  C
Sosem vagy egymagad, csak túl kicsinyke vagy,
 F         Em    Dm      C
Várj, míg felkel majd a nap.
C                        F         C
Tudod nincs menyország, de minden síron nő virág.
 F         Em    Dm      C
Várj, míg felkel majd a nap.
        F         G          Am
Ezért együtt leszünk, míg végtelen az éj.
        F         G          Am
Együtt míg a nap utoljára kél.
    F            Em          Dm
Együtt mondjuk annak ki még fél:
         F        Em     Dm       C
Te csak várj, míg felkel majd a nap,
         F        Em     Dm       C
Te csak várj, míg felkel majd a nap.</v>
      </c>
    </row>
    <row r="85">
      <c r="A85" s="22" t="str">
        <f>IFERROR(__xludf.DUMMYFUNCTION("""COMPUTED_VALUE"""),"ZS07")</f>
        <v>ZS07</v>
      </c>
      <c r="B85" s="22" t="str">
        <f>IFERROR(__xludf.DUMMYFUNCTION("""COMPUTED_VALUE"""),"Ehad mi jodeá")</f>
        <v>Ehad mi jodeá</v>
      </c>
      <c r="C85" s="22" t="str">
        <f>IFERROR(__xludf.DUMMYFUNCTION("""COMPUTED_VALUE"""),"אחד מי יודע")</f>
        <v>אחד מי יודע</v>
      </c>
      <c r="D85" s="22" t="str">
        <f>IFERROR(__xludf.DUMMYFUNCTION("""COMPUTED_VALUE"""),"C#m
Eḥád mi jodeá?
C#m
Eḥád áni jodeá:
C#m          E       F#m     E       C#m
eḥád elohenu elohenu elohenu elohenu elohenu 
E           F#m  C#m
sebásámájim uváárec.
C#m
Snájim mi jodeá?
C#m
Snájim áni jodeá:
C#m
snéj luhot hábrit,
C#m          E     "&amp;"  F#m     E       C#m
eḥád elohenu elohenu elohenu elohenu elohenu 
E           F#m  C#m
sebásámájim uváárec.
C#m
Slosá mi jodeá?
C#m
Slosá áni jodeá:
C#m
slosá ávot, snéj luhot hábrit,
C#m          E       F#m     E       C#m
eḥád elohenu elohenu elohe"&amp;"nu elohenu elohenu 
E           F#m  C#m
sebásámájim uváárec.
C#m
Árbá mi jodeá?
C#m
Árbá áni jodeá:
C#m
árbá imáhot, slosá ávot, snéj luhot hábrit,
C#m          E       F#m     E       C#m
eḥád elohenu elohenu elohenu elohenu elohenu 
E           F#m  "&amp;"C#m
sebásámájim uváárec.
C#m
Hámisá mi jodeá?
C#m
Hámisá áni jodeá:
C#m
hámisá humséj torá, árbá imáhot,
C#m
slosá ávot, snéj luhot hábrit,
C#m          E       F#m     E       C#m
eḥád elohenu elohenu elohenu elohenu elohenu 
E           F#m  C#m
sebás"&amp;"ámájim uváárec.")</f>
        <v>C#m
Eḥád mi jodeá?
C#m
Eḥád áni jodeá:
C#m          E       F#m     E       C#m
eḥád elohenu elohenu elohenu elohenu elohenu 
E           F#m  C#m
sebásámájim uváárec.
C#m
Snájim mi jodeá?
C#m
Snájim áni jodeá:
C#m
snéj luhot hábrit,
C#m          E       F#m     E       C#m
eḥád elohenu elohenu elohenu elohenu elohenu 
E           F#m  C#m
sebásámájim uváárec.
C#m
Slosá mi jodeá?
C#m
Slosá áni jodeá:
C#m
slosá ávot, snéj luhot hábrit,
C#m          E       F#m     E       C#m
eḥád elohenu elohenu elohenu elohenu elohenu 
E           F#m  C#m
sebásámájim uváárec.
C#m
Árbá mi jodeá?
C#m
Árbá áni jodeá:
C#m
árbá imáhot, slosá ávot, snéj luhot hábrit,
C#m          E       F#m     E       C#m
eḥád elohenu elohenu elohenu elohenu elohenu 
E           F#m  C#m
sebásámájim uváárec.
C#m
Hámisá mi jodeá?
C#m
Hámisá áni jodeá:
C#m
hámisá humséj torá, árbá imáhot,
C#m
slosá ávot, snéj luhot hábrit,
C#m          E       F#m     E       C#m
eḥád elohenu elohenu elohenu elohenu elohenu 
E           F#m  C#m
sebásámájim uváárec.</v>
      </c>
    </row>
    <row r="86">
      <c r="A86" s="22" t="str">
        <f>IFERROR(__xludf.DUMMYFUNCTION("""COMPUTED_VALUE"""),"H11")</f>
        <v>H11</v>
      </c>
      <c r="B86" s="22" t="str">
        <f>IFERROR(__xludf.DUMMYFUNCTION("""COMPUTED_VALUE"""),"Hevenu sálom álehem")</f>
        <v>Hevenu sálom álehem</v>
      </c>
      <c r="C86" s="22" t="str">
        <f>IFERROR(__xludf.DUMMYFUNCTION("""COMPUTED_VALUE"""),"הבאנו שלום עליכם")</f>
        <v>הבאנו שלום עליכם</v>
      </c>
      <c r="D86" s="22" t="str">
        <f>IFERROR(__xludf.DUMMYFUNCTION("""COMPUTED_VALUE"""),"Cm
Hevenu sálom áleḥem, 
       Fm
hevenu sálom álehem, 
       G      Cm
hevenu sálom álehem, 
       G             Fm       Cm
hevenu sálom, sálom, sálom áleḥem.")</f>
        <v>Cm
Hevenu sálom áleḥem, 
       Fm
hevenu sálom álehem, 
       G      Cm
hevenu sálom álehem, 
       G             Fm       Cm
hevenu sálom, sálom, sálom áleḥem.</v>
      </c>
    </row>
    <row r="87">
      <c r="A87" s="22" t="str">
        <f>IFERROR(__xludf.DUMMYFUNCTION("""COMPUTED_VALUE"""),"ZS05")</f>
        <v>ZS05</v>
      </c>
      <c r="B87" s="22" t="str">
        <f>IFERROR(__xludf.DUMMYFUNCTION("""COMPUTED_VALUE"""),"Má nistáná")</f>
        <v>Má nistáná</v>
      </c>
      <c r="C87" s="22" t="str">
        <f>IFERROR(__xludf.DUMMYFUNCTION("""COMPUTED_VALUE"""),"מה נשתנה")</f>
        <v>מה נשתנה</v>
      </c>
      <c r="D87" s="22" t="str">
        <f>IFERROR(__xludf.DUMMYFUNCTION("""COMPUTED_VALUE"""),"Cm
Má nistáná hálájlá háze
  Fm       Cm    Fm      Cm
mikol hálelot, mikol hálelot?
Cm
Sebeḥol hálelot ánu oḥlin
  Fm     Cm    Fm     Cm
ḥámec umácá, ḥámec umácá,
  Cm            Eb           G    Cm
hálájlá háze, hálájlá háze kulo mácá.
  Cm          "&amp;"  Eb           G    Cm
Hálájlá háze, hálájlá háze kulo mácá.
Cm
Sebeḥol hálelot ánu oḥlin
  Fm     Cm    Fm     Cm
seár jerákot, seár jerákot,
  Cm            Eb           G    Cm
hálájlá háze, hálájlá háze kulo máror.
  Cm            Eb           G    C"&amp;"m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"&amp;"uven meszubin,
hálájlá háze, hálájlá háze kulánu meszubin.
Hálájlá háze, hálájlá háze kulánu meszubin.")</f>
        <v>Cm
Má nistáná hálájlá háze
  Fm       Cm    Fm      Cm
mikol hálelot, mikol hálelot?
Cm
Sebeḥol hálelot ánu oḥlin
  Fm     Cm    Fm     Cm
ḥámec umácá, ḥámec umácá,
  Cm            Eb           G    Cm
hálájlá háze, hálájlá háze kulo mácá.
  Cm            Eb           G    Cm
Hálájlá háze, hálájlá háze kulo mácá.
Cm
Sebeḥol hálelot ánu oḥlin
  Fm     Cm    Fm     Cm
seár jerákot, seár jerákot,
  Cm            Eb           G    Cm
hálájlá háze, hálájlá háze kulo máror.
  Cm            Eb           G    Cm
Hálájlá háze, hálájlá háze kulo máror.
Sebeḥol hálelot ejn enu mátbilin
áfilu páám áḥát, áfilu páám áḥát,
hálájlá háze, hálájlá háze setej peámim.
Hálájlá háze, hálájlá háze setej peámim.
Sebeḥol hálelot ánu oḥlin
ben josvin uven meszubin, ben josvin uven meszubin,
hálájlá háze, hálájlá háze kulánu meszubin.
Hálájlá háze, hálájlá háze kulánu meszubin.</v>
      </c>
    </row>
    <row r="88">
      <c r="A88" s="22" t="str">
        <f>IFERROR(__xludf.DUMMYFUNCTION("""COMPUTED_VALUE"""),"H02")</f>
        <v>H02</v>
      </c>
      <c r="B88" s="22" t="str">
        <f>IFERROR(__xludf.DUMMYFUNCTION("""COMPUTED_VALUE"""),"Jerusalaim sel záháv")</f>
        <v>Jerusalaim sel záháv</v>
      </c>
      <c r="C88" s="22" t="str">
        <f>IFERROR(__xludf.DUMMYFUNCTION("""COMPUTED_VALUE"""),"ירושלים של זהב")</f>
        <v>ירושלים של זהב</v>
      </c>
      <c r="D88" s="22" t="str">
        <f>IFERROR(__xludf.DUMMYFUNCTION("""COMPUTED_VALUE"""),"Cm                 Fm    Fm        C7
Ávir hárim calul kájájin vereáḥ oránim,
C7               Fm    Fm     Cm G Cm 
niszá beruáḥ háárbájim im kol páámonim. 
Cm                Fm   Fm          C7
Uvtárdemát ilán váeven svujá báḥálomá,
C7                Fm"&amp;"    Fm Cm   G Cm 
háir áser bádád josevet uvelibá homá. 
Cm    Fm          D#
Jerusálájim sel záháv
D#      G#          Cm
vesel nehoset vesel or,
Cm     G#    D#
hálo lehol sirájiḥ 
 Cm G Cm
áni kinor. 
Cm                 Fm    Fm             C7
Ejhá"&amp;" jávsu borot hámájim kikár hásuk rejká,
C7                    Fm   Fm   Cm G Cm 
veejn poked et hár hábájit báir háátiká.
Cm               Fm    Fm          C7 
Uvámeárot áser bászelá mejálelot ruhot,
C7                   Fm    Fm  Cm    G Cm
veejn jored "&amp;"el jám hámeláḥ bedereḥ Jeriho. 
Cm    Fm          D#
Jerusálájim sel záháv
D#      G#          Cm
vesel nehoset vesel or,
Cm     G#    D#
hálo lehol sirájiḥ 
 Cm G Cm
áni kinor. 
Cm               Fm        Fm            C7
Áh bevoi hájom lásir láḥ vel"&amp;"áh liksor ktárim, 
C7                Fm   Fm        Cm   G  Cm  
kátonti miceir bánájiḥ umeáḥáron hámesorerim. 
Cm                     Fm    Fm            C7
Ki smeḥ corev et hászfátájim kenesikát száráf,
C7               Fm    Fm   Cm   G  Cm
im eskáḥeḥ "&amp;"Jerusálájim áser kulá záháv. 
Cm    Fm          D#
Jerusálájim sel záháv
D#      G#          Cm
vesel nehoset vesel or,
Cm     G#    D#
hálo lehol sirájiḥ 
 Cm G Cm
áni kinor.")</f>
        <v>Cm                 Fm    Fm        C7
Ávir hárim calul kájájin vereáḥ oránim,
C7               Fm    Fm     Cm G Cm 
niszá beruáḥ háárbájim im kol páámonim. 
Cm                Fm   Fm          C7
Uvtárdemát ilán váeven svujá báḥálomá,
C7                Fm    Fm Cm   G Cm 
háir áser bádád josevet uvelibá homá. 
Cm    Fm          D#
Jerusálájim sel záháv
D#      G#          Cm
vesel nehoset vesel or,
Cm     G#    D#
hálo lehol sirájiḥ 
 Cm G Cm
áni kinor. 
Cm                 Fm    Fm             C7
Ejhá jávsu borot hámájim kikár hásuk rejká,
C7                    Fm   Fm   Cm G Cm 
veejn poked et hár hábájit báir háátiká.
Cm               Fm    Fm          C7 
Uvámeárot áser bászelá mejálelot ruhot,
C7                   Fm    Fm  Cm    G Cm
veejn jored el jám hámeláḥ bedereḥ Jeriho. 
Cm    Fm          D#
Jerusálájim sel záháv
D#      G#          Cm
vesel nehoset vesel or,
Cm     G#    D#
hálo lehol sirájiḥ 
 Cm G Cm
áni kinor. 
Cm               Fm        Fm            C7
Áh bevoi hájom lásir láḥ veláh liksor ktárim, 
C7                Fm   Fm        Cm   G  Cm  
kátonti miceir bánájiḥ umeáḥáron hámesorerim. 
Cm                     Fm    Fm            C7
Ki smeḥ corev et hászfátájim kenesikát száráf,
C7               Fm    Fm   Cm   G  Cm
im eskáḥeḥ Jerusálájim áser kulá záháv. 
Cm    Fm          D#
Jerusálájim sel záháv
D#      G#          Cm
vesel nehoset vesel or,
Cm     G#    D#
hálo lehol sirájiḥ 
 Cm G Cm
áni kinor.</v>
      </c>
    </row>
    <row r="89">
      <c r="A89" s="22" t="str">
        <f>IFERROR(__xludf.DUMMYFUNCTION("""COMPUTED_VALUE"""),"T38")</f>
        <v>T38</v>
      </c>
      <c r="B89" s="22" t="str">
        <f>IFERROR(__xludf.DUMMYFUNCTION("""COMPUTED_VALUE"""),"Szájber gyerek ")</f>
        <v>Szájber gyerek </v>
      </c>
      <c r="C89" s="22"/>
      <c r="D89" s="22" t="str">
        <f>IFERROR(__xludf.DUMMYFUNCTION("""COMPUTED_VALUE"""),"Cm               G
Van egy kék tó a fák alatt,
G                       Cm
Ha beleteszem, lehűti a lábamat.
     Cm -           A#     G# -   Fm
(De) Szájbergyerek, kérjél bocsánatot,
G7                     G
Mert nem mutatom meg a kacsámat ott.
Cm    "&amp;"           G
Van egy kék tó a fák alatt,
G                       Cm
Ha beleteszem, lehűti a lábamat.
     Cm -           A#     G# -   Fm
(De) Szájbergyerek, kérjél bocsánatot,
G7                     G
Mert nem mutatom meg a kacsámat ott
Cm          "&amp;"   G
Megbántottál, szájbergyerek
G                   Cm
Azt mondtad, az élet gyorsan lepereg,
Cm         A#        G# Fm
Ezért soha nem nézel hátra,
 G7                          G
És nem is olyan magas hegy a Mátra.
Cm             G
Tudod, először hi"&amp;"ttem neked,
G             Cm
Hogy az élet gyorsan pereg.
Cm           A#        G# Fm
Megpróbáltam nem nézni hátra.
  G7                   G
A Mátránál magasabb a Tátra.
Cm               G
Van egy kék tó a fák alatt,
 G                  Cm
A partjára"&amp;" tettem a lábamat,
Cm            A#         G#       Fm
Egyik reggel megláttam a kacsámat ott,
G7               G
Azóta szeretem a vasárnapot.
Cm               G
Van egy kék tó a fák alatt,
G                       Cm
Ha beleteszem, lehűti a lábamat.
"&amp;"     Cm -           A#     G# -   Fm
(De) Szájbergyerek, kérjél bocsánatot,
G7                     G
Mert nem mutatom meg a kacsámat ott.
Cm G G Cm Cm - A# G# - Fm G7 G
Cm             G
Mostmár nézek előre és hátra,
G                    Cm
Mostm"&amp;"ár magas hegy a Mátra,
Cm         A#   G#        Fm
Kicsi vagy még, szájbergyerek,
   G7         G
De majd te is rájössz, hogy
Cm               G
Van egy kék tó a fák alatt,
G                       Cm
Ha beleteszem, lehűti a lábamat.
     Cm -       "&amp;"    A#     G# -   Fm
(De) Szájbergyerek, kérjél bocsánatot,
G7                     G
Mert nem mutatom meg a kacsámat ott.
Cm               G
Van egy kék tó a fák alatt,
G                       Cm
Ha beleteszem, lehűti a lábamat.
     Cm -           A"&amp;"#     G# -   Fm
(De) Szájbergyerek, kérjél bocsánatot,
G7
Mert nem mutatom meg a
 G
Nem mutatom meg a
G              G
kacsámat ott, kacsámat ott
Cm - G - Cm")</f>
        <v>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G
Mert nem mutatom meg a kacsámat ott
Cm             G
Megbántottál, szájbergyerek
G                   Cm
Azt mondtad, az élet gyorsan lepereg,
Cm         A#        G# Fm
Ezért soha nem nézel hátra,
 G7                          G
És nem is olyan magas hegy a Mátra.
Cm             G
Tudod, először hittem neked,
G             Cm
Hogy az élet gyorsan pereg.
Cm           A#        G# Fm
Megpróbáltam nem nézni hátra.
  G7                   G
A Mátránál magasabb a Tátra.
Cm               G
Van egy kék tó a fák alatt,
 G                  Cm
A partjára tettem a lábamat,
Cm            A#         G#       Fm
Egyik reggel megláttam a kacsámat ott,
G7               G
Azóta szeretem a vasárnapot.
Cm               G
Van egy kék tó a fák alatt,
G                       Cm
Ha beleteszem, lehűti a lábamat.
     Cm -           A#     G# -   Fm
(De) Szájbergyerek, kérjél bocsánatot,
G7                     G
Mert nem mutatom meg a kacsámat ott.
Cm G G Cm Cm - A# G# - Fm G7 G
Cm             G
Mostmár nézek előre és hátra,
G                    Cm
Mostmár magas hegy a Mátra,
Cm         A#   G#        Fm
Kicsi vagy még, szájbergyerek,
   G7         G
De majd te is rájössz, hogy
Cm               G
Van egy kék tó a fák alatt,
G                       Cm
Ha beleteszem, lehűti a lábamat.
     Cm -           A#     G# -   Fm
(De) Szájbergyerek, kérjél bocsánatot,
G7                     G
Mert nem mutatom meg a kacsámat ott.
Cm               G
Van egy kék tó a fák alatt,
G                       Cm
Ha beleteszem, lehűti a lábamat.
     Cm -           A#     G# -   Fm
(De) Szájbergyerek, kérjél bocsánatot,
G7
Mert nem mutatom meg a
 G
Nem mutatom meg a
G              G
kacsámat ott, kacsámat ott
Cm - G - Cm</v>
      </c>
    </row>
    <row r="90">
      <c r="A90" s="22" t="str">
        <f>IFERROR(__xludf.DUMMYFUNCTION("""COMPUTED_VALUE"""),"T35")</f>
        <v>T35</v>
      </c>
      <c r="B90" s="22" t="str">
        <f>IFERROR(__xludf.DUMMYFUNCTION("""COMPUTED_VALUE"""),"Ezt is elviszem magammal")</f>
        <v>Ezt is elviszem magammal</v>
      </c>
      <c r="C90" s="22"/>
      <c r="D90" s="22" t="str">
        <f>IFERROR(__xludf.DUMMYFUNCTION("""COMPUTED_VALUE"""),"Cm              Bb        Cm     Bb        Cm
Ezt is elviszem magammal, viszem magammal, ha lehet,
                Bb        Cm      Bb       Cm
ezt is elviszem magammal, viszem magammal, ha lehet...
Cm              Gm
viszem a régen kihízott nacim
Cm "&amp;"                            Bb
viszem a kelet-német származású macim
Cm                  Gm
ezernyi véglet közül a köztest
Cm                           Bb
viszem a Csokonai Vitéz Mihály Összest
Cm                Gm
ott lesz az ágyam ahova fekszem
Cm      "&amp;"                        Bb
elviszem alvókának egy-két régi ex-em
Cm               Bb
viszem a barnát viszem a szőkét
Cm                               Gm
viszem a felhalmozott kapcsolati tőkét
Cm              Bb        Cm     Bb        Cm
Ezt is elvisze"&amp;"m magammal, viszem magammal, ha lehet,
                Bb        Cm      Bb    Cm
ezt is elviszem magammal, viszem magammal
Cm              Gm
viszem a tutit viszem a gagyit
Cm                     Bb
viszem az otthonkában utcára tett nagyit
Cm          "&amp;"   Gm
megannyi némán átbliccelt évet
Cm                  Bb
elviszem magammal a szentendrei HÉV-et
Cm                 Gm
viszem a bölcsit viszem a temetőt
Cm                    Bb
viszem a csokoládébarna bőrű szeretőm
Cm                  Bb
kicsit a nyara"&amp;"t kicsit a telet
Cm                             Gm
viszem a mindörökké-Moszkva-Moszkva teret
Cm              Bb        Cm     Bb        Cm
Ezt is elviszem magammal, viszem magammal, ha lehet,
                Bb        Cm      Bb    Cm
ezt is elviszem m"&amp;"agammal, viszem magammal
Cm           Bb
apuka titkát anyuka aranyát
Cm                  Bb
elviszem magammal a Bácskát meg a Baranyát
Cm                      Gm
viszem a Marcsit viszem a Karcsit
Cm                           Bb
elviszem Kenesétől Keszt"&amp;"helyig a Balcsit
Cm                        Bb
viszek egy búval bevetett földet
Cm                       Bb
viszem a pirosat a fehéret a zöldet
Cm                      Gm
elviszem ezt is elviszem azt is
Cm                          Bb
viszem a jófiút de elv"&amp;"iszem a faszt is
Cm              Bb        Cm     Bb        Cm
Ezt is elviszem magammal, viszem magammal, ha lehet,
                Bb        Cm      Bb
ezt is elviszem magammal, viszem magammal
Cm                Bb
viszem a bankot viszem a pálmát
C"&amp;"m                          Gm
elviszem minden igaz magyar ember álmát
Cm                    Bb
viszek egy csontig lelakott testet
Cm                                Gm
viszont az nem kérdés hogy Buda helyett: Pestet
Cm                      Bb
viszek egy sz"&amp;"ívet viszek egy májat
Cm                        Gm
viszek egy kívül-belül lakhatatlan tájat
Cm                       Bb
naná hogy úgy van ahogy azt sejted:
Cm                           Gm
viszek egy lassú burjánzásnak indul sejtet
Cm                      "&amp;" Bb
viszek egy csúnyán beszopott mesét
Cm                            Gm
viszem a legesleges legutolsó esélyt
Cm                     Bb
ki tudja, lesz-e búcsúzni időm
Cm                          Gm
viszem a Duna-parton levetetett cipőm
Cm                  "&amp;"    Bb
mit bánom úgyis elviszem lazán
Cm                             Gm
elviszem gond nélkül a hátamon a hazám
Cm                   Bb
aki ma büntet az holnap lövet
Cm                                  Gm
viszek egy mindig újra föl-földobott követ
Cm   "&amp;"           Bb        Cm     Bb        Cm
Ezt is elviszem magammal, viszem magammal, ha lehet,
                Bb        Cm      Bb     Cm
ezt is elviszem magammal, viszem magammal")</f>
        <v>Cm              Bb        Cm     Bb        Cm
Ezt is elviszem magammal, viszem magammal, ha lehet,
                Bb        Cm      Bb       Cm
ezt is elviszem magammal, viszem magammal, ha lehet...
Cm              Gm
viszem a régen kihízott nacim
Cm                             Bb
viszem a kelet-német származású macim
Cm                  Gm
ezernyi véglet közül a köztest
Cm                           Bb
viszem a Csokonai Vitéz Mihály Összest
Cm                Gm
ott lesz az ágyam ahova fekszem
Cm                              Bb
elviszem alvókának egy-két régi ex-em
Cm               Bb
viszem a barnát viszem a szőkét
Cm                               Gm
viszem a felhalmozott kapcsolati tőkét
Cm              Bb        Cm     Bb        Cm
Ezt is elviszem magammal, viszem magammal, ha lehet,
                Bb        Cm      Bb    Cm
ezt is elviszem magammal, viszem magammal
Cm              Gm
viszem a tutit viszem a gagyit
Cm                     Bb
viszem az otthonkában utcára tett nagyit
Cm             Gm
megannyi némán átbliccelt évet
Cm                  Bb
elviszem magammal a szentendrei HÉV-et
Cm                 Gm
viszem a bölcsit viszem a temetőt
Cm                    Bb
viszem a csokoládébarna bőrű szeretőm
Cm                  Bb
kicsit a nyarat kicsit a telet
Cm                             Gm
viszem a mindörökké-Moszkva-Moszkva teret
Cm              Bb        Cm     Bb        Cm
Ezt is elviszem magammal, viszem magammal, ha lehet,
                Bb        Cm      Bb    Cm
ezt is elviszem magammal, viszem magammal
Cm           Bb
apuka titkát anyuka aranyát
Cm                  Bb
elviszem magammal a Bácskát meg a Baranyát
Cm                      Gm
viszem a Marcsit viszem a Karcsit
Cm                           Bb
elviszem Kenesétől Keszthelyig a Balcsit
Cm                        Bb
viszek egy búval bevetett földet
Cm                       Bb
viszem a pirosat a fehéret a zöldet
Cm                      Gm
elviszem ezt is elviszem azt is
Cm                          Bb
viszem a jófiút de elviszem a faszt is
Cm              Bb        Cm     Bb        Cm
Ezt is elviszem magammal, viszem magammal, ha lehet,
                Bb        Cm      Bb
ezt is elviszem magammal, viszem magammal
Cm                Bb
viszem a bankot viszem a pálmát
Cm                          Gm
elviszem minden igaz magyar ember álmát
Cm                    Bb
viszek egy csontig lelakott testet
Cm                                Gm
viszont az nem kérdés hogy Buda helyett: Pestet
Cm                      Bb
viszek egy szívet viszek egy májat
Cm                        Gm
viszek egy kívül-belül lakhatatlan tájat
Cm                       Bb
naná hogy úgy van ahogy azt sejted:
Cm                           Gm
viszek egy lassú burjánzásnak indul sejtet
Cm                       Bb
viszek egy csúnyán beszopott mesét
Cm                            Gm
viszem a legesleges legutolsó esélyt
Cm                     Bb
ki tudja, lesz-e búcsúzni időm
Cm                          Gm
viszem a Duna-parton levetetett cipőm
Cm                      Bb
mit bánom úgyis elviszem lazán
Cm                             Gm
elviszem gond nélkül a hátamon a hazám
Cm                   Bb
aki ma büntet az holnap lövet
Cm                                  Gm
viszek egy mindig újra föl-földobott követ
Cm              Bb        Cm     Bb        Cm
Ezt is elviszem magammal, viszem magammal, ha lehet,
                Bb        Cm      Bb     Cm
ezt is elviszem magammal, viszem magammal</v>
      </c>
    </row>
    <row r="91">
      <c r="A91" s="22" t="str">
        <f>IFERROR(__xludf.DUMMYFUNCTION("""COMPUTED_VALUE"""),"H09")</f>
        <v>H09</v>
      </c>
      <c r="B91" s="22" t="str">
        <f>IFERROR(__xludf.DUMMYFUNCTION("""COMPUTED_VALUE"""),"Od Jávo Sálom Áléjnu")</f>
        <v>Od Jávo Sálom Áléjnu</v>
      </c>
      <c r="C91" s="22" t="str">
        <f>IFERROR(__xludf.DUMMYFUNCTION("""COMPUTED_VALUE"""),"עוד יבוא שלום עלינו")</f>
        <v>עוד יבוא שלום עלינו</v>
      </c>
      <c r="D91" s="22" t="str">
        <f>IFERROR(__xludf.DUMMYFUNCTION("""COMPUTED_VALUE"""),"D
Od yavo shalom aleinu
G
Od yavo shalom aleinu
D
Od yavo shalom aleinu
G  D   A  D
Ve'al Kulam
D       G                   D
Salam, aleinu ve'al kol ha'olam
  A       G D
Salam, Shalom
D       G                   D
Salam, aleinu ve'al kol ha'olam
  A"&amp;"7      Dsus4 D
Salam, Shal-----om")</f>
        <v>D
Od yavo shalom aleinu
G
Od yavo shalom aleinu
D
Od yavo shalom aleinu
G  D   A  D
Ve'al Kulam
D       G                   D
Salam, aleinu ve'al kol ha'olam
  A       G D
Salam, Shalom
D       G                   D
Salam, aleinu ve'al kol ha'olam
  A7      Dsus4 D
Salam, Shal-----om</v>
      </c>
    </row>
    <row r="92">
      <c r="A92" s="22" t="str">
        <f>IFERROR(__xludf.DUMMYFUNCTION("""COMPUTED_VALUE"""),"ZS20")</f>
        <v>ZS20</v>
      </c>
      <c r="B92" s="22" t="str">
        <f>IFERROR(__xludf.DUMMYFUNCTION("""COMPUTED_VALUE"""),"Szimen tov")</f>
        <v>Szimen tov</v>
      </c>
      <c r="C92" s="22" t="str">
        <f>IFERROR(__xludf.DUMMYFUNCTION("""COMPUTED_VALUE"""),"סימן טוב")</f>
        <v>סימן טוב</v>
      </c>
      <c r="D92" s="22" t="str">
        <f>IFERROR(__xludf.DUMMYFUNCTION("""COMPUTED_VALUE"""),"D
Szimen tov umázel tov, umázel tov uszimen tov,
F
szimen tov umázel tov, umázel tov uszimen tov,
G                                             D    C  G
szimen tov umázel tov, umázel tov uszimen tov jehe lánu.
F            B     F B  F         D
Jehe lá"&amp;"nu, jehe lánu ulekol Jiszráel,
F            B     F B  F         F
jehe lánu, jehe lánu ulekol Jiszráel!")</f>
        <v>D
Szimen tov umázel tov, umázel tov uszimen tov,
F
szimen tov umázel tov, umázel tov uszimen tov,
G                                             D    C  G
szimen tov umázel tov, umázel tov uszimen tov jehe lánu.
F            B     F B  F         D
Jehe lánu, jehe lánu ulekol Jiszráel,
F            B     F B  F         F
jehe lánu, jehe lánu ulekol Jiszráel!</v>
      </c>
    </row>
    <row r="93">
      <c r="A93" s="22" t="str">
        <f>IFERROR(__xludf.DUMMYFUNCTION("""COMPUTED_VALUE"""),"T18")</f>
        <v>T18</v>
      </c>
      <c r="B93" s="22" t="str">
        <f>IFERROR(__xludf.DUMMYFUNCTION("""COMPUTED_VALUE"""),"Tábortűz")</f>
        <v>Tábortűz</v>
      </c>
      <c r="C93" s="22"/>
      <c r="D93" s="22" t="str">
        <f>IFERROR(__xludf.DUMMYFUNCTION("""COMPUTED_VALUE"""),"D                           G
 Isten hozott, hisz csak a jók jöhetnek el
A7                         D
 Ülj hát közel, a szeretet éltet, átölel
       Bm                          Em
S ki a csillagok közt él, mind aki rég odaköltözött
A7                    "&amp;"    D
 Most visszatér s leül a tűz mögött
     G   F#m Em
Sok szív mélyén
    G       F#m      G       A
Ott ég ez a tűz egy kör közepén
     D                    Bm
Egy dal, s te újra mellém ülsz
    G           Em  Bm             A
És lobog a tábortűz"&amp;", a szél belekarolt
     D                    Bm
Egy dal, és újra köztünk élsz
   G          Em    Bm                 A
Ma újból te zenélsz, úgy van, ahogyan rég volt
     D                    Bm
Egy dal, s te újra mellém ülsz
    G           Em  Bm      "&amp;"       A
És lobog a tábortűz, a szél belekarolt
          D        F#m          Bm
Szól egy dal, és a lelkünk összeér
   G              Em  Bm           A
A gyönyörű tűzfénynél, napszínű a hold
D                      G
Súgd meg nekem, tudod, így ígérted"&amp;" rég
A7                        D
A nagy titkokat, amit egy kisgyerek nem ért
   Bm                           Em
Hiszen annyi minden volt, amire nem jutott idő
A7                             D
Pár pillanat, most hogy legyen múlt, jelen, jövő
     G   F#m"&amp;" Em
Sok szív mélyén
    G       F#m      G       A
Ott ég ez a tűz egy kör közepén
     D                    Bm
Egy dal, s te újra mellém ülsz
    G           Em  Bm             A
És lobog a tábortűz, a szél belekarolt
     D                    Bm
Egy dal"&amp;", és újra köztünk élsz
   G          Em    Bm                 A
Ma újból te zenélsz, úgy van, ahogyan rég volt
     D                    Bm
Egy dal, s te újra mellém ülsz
    G           Em  Bm             A
És lobog a tábortűz, a szél belekarolt
        "&amp;"  D        F#m          Bm
Szól egy dal, és a lelkünk összeér
   G              Em  Bm           A
A gyönyörű tűzfénynél, napszínű a hold
D              G
Isten veled, a könnyem nézd ma el
A7                            D
Mondj egy mesét ahogyan régen, c"&amp;"sak ennyi kell
   Bm                               Em
Ez a tűz örökkön ég, semmi nem dúlhatja szét
A7                          D
A lelkekért, akiket rejt az ég
     G   F#m Em
Sok szív mélyén
    G       F#m      G       A
Ott ég ez a tűz egy kör közepé"&amp;"n
     D                    Bm
Egy dal, s te újra mellém ülsz
    G           Em  Bm             A
És lobog a tábortűz, a szél belekarolt
     D                    Bm
Egy dal, és újra köztünk élsz
   G          Em    Bm                 A
Ma újból te zenél"&amp;"sz, úgy van, ahogyan rég volt
     D                    Bm
Egy dal, s te újra mellém ülsz
    G           Em  Bm             A
És lobog a tábortűz, a szél belekarolt
          D        F#m          Bm
Szól egy dal, és a lelkünk összeér
   G              E"&amp;"m  Bm           A
A gyönyörű tűzfénynél, napszínű a hold
")</f>
        <v>D                           G
 Isten hozott, hisz csak a jók jöhetnek el
A7                         D
 Ülj hát közel, a szeretet éltet, átölel
       Bm                          Em
S ki a csillagok közt él, mind aki rég odaköltözött
A7                        D
 Most visszatér s leül a tűz mögött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Súgd meg nekem, tudod, így ígérted rég
A7                        D
A nagy titkokat, amit egy kisgyerek nem ért
   Bm                           Em
Hiszen annyi minden volt, amire nem jutott idő
A7                             D
Pár pillanat, most hogy legyen múlt, jelen, jövő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D              G
Isten veled, a könnyem nézd ma el
A7                            D
Mondj egy mesét ahogyan régen, csak ennyi kell
   Bm                               Em
Ez a tűz örökkön ég, semmi nem dúlhatja szét
A7                          D
A lelkekért, akiket rejt az ég
     G   F#m Em
Sok szív mélyén
    G       F#m      G       A
Ott ég ez a tűz egy kör közepén
     D                    Bm
Egy dal, s te újra mellém ülsz
    G           Em  Bm             A
És lobog a tábortűz, a szél belekarolt
     D                    Bm
Egy dal, és újra köztünk élsz
   G          Em    Bm                 A
Ma újból te zenélsz, úgy van, ahogyan rég volt
     D                    Bm
Egy dal, s te újra mellém ülsz
    G           Em  Bm             A
És lobog a tábortűz, a szél belekarolt
          D        F#m          Bm
Szól egy dal, és a lelkünk összeér
   G              Em  Bm           A
A gyönyörű tűzfénynél, napszínű a hold
</v>
      </c>
    </row>
    <row r="94">
      <c r="A94" s="22" t="str">
        <f>IFERROR(__xludf.DUMMYFUNCTION("""COMPUTED_VALUE"""),"N03")</f>
        <v>N03</v>
      </c>
      <c r="B94" s="22" t="str">
        <f>IFERROR(__xludf.DUMMYFUNCTION("""COMPUTED_VALUE"""),"Általmennék én a Tiszán ladikon")</f>
        <v>Általmennék én a Tiszán ladikon</v>
      </c>
      <c r="C94" s="22"/>
      <c r="D94" s="22" t="str">
        <f>IFERROR(__xludf.DUMMYFUNCTION("""COMPUTED_VALUE"""),"D                       G                   D
Általmennék én a Tiszán ladikon, ladikon de ladikon.
D                        G                     D
Ott lakik a, ott lakik a galambom, ott lakik a galambom.
D           Am        D          G
Ott lakik a vár"&amp;"osban, a harmadik utcában,
D                           G                 D
piros rózsa, kék nefelejcs, ibolya virít az ablakában.
D                         G                        D
Által mennék én a Tiszán, nem merek, nem merek, de nem merek.
D       "&amp;"                 G                    D
Attól félek, hogy a Tiszába esek, hogy a Tiszába esek.
D           Am        D            G
Lovam hátán seje haj, félre fordul a nyereg,
D                      G                  D
A Tiszának habjai közt elveszek, a"&amp;" babámé nem leszek.")</f>
        <v>D                       G                   D
Általmennék én a Tiszán ladikon, ladikon de ladikon.
D                        G                     D
Ott lakik a, ott lakik a galambom, ott lakik a galambom.
D           Am        D          G
Ott lakik a városban, a harmadik utcában,
D                           G                 D
piros rózsa, kék nefelejcs, ibolya virít az ablakában.
D                         G                        D
Által mennék én a Tiszán, nem merek, nem merek, de nem merek.
D                        G                    D
Attól félek, hogy a Tiszába esek, hogy a Tiszába esek.
D           Am        D            G
Lovam hátán seje haj, félre fordul a nyereg,
D                      G                  D
A Tiszának habjai közt elveszek, a babámé nem leszek.</v>
      </c>
    </row>
    <row r="95">
      <c r="A95" s="22" t="str">
        <f>IFERROR(__xludf.DUMMYFUNCTION("""COMPUTED_VALUE"""),"T70")</f>
        <v>T70</v>
      </c>
      <c r="B95" s="22" t="str">
        <f>IFERROR(__xludf.DUMMYFUNCTION("""COMPUTED_VALUE"""),"Ohio")</f>
        <v>Ohio</v>
      </c>
      <c r="C95" s="22"/>
      <c r="D95" s="22" t="str">
        <f>IFERROR(__xludf.DUMMYFUNCTION("""COMPUTED_VALUE"""),"D                  A
Megkértem őt, szép kedvesen
       A7              D
Jöjjön velem, sétáljon velem
           D7               G
Vár ránk a part, hív a nagy folyó
Gm        D    A7        D
Csobban a víz, hív az Ohio
D                  A
"&amp;"Megmondtam én, enyém leszel
       A7              D
És többé már senki nem ölel
           D7               G
Vár ránk a part, hív a nagy folyó
Gm        D    A7        D
Csobban a víz, hív az Ohio
D                  A
Ott a parton átöleltem
"&amp;"
       A7              D
S a késemet nekiszegeztem
           D7               G
Felkiáltott, kérlek, ne ölj meg
Gm        D    A7        D
A halálba ne küldj engemet
D                  A
Éjfél után mentem haza
       A7              D
Jaj, "&amp;"mit tettem, ó, én ostoba
           D7               G
Megöltem őt, akit szerettem
Gm        D    A7        D
Mert nem kellett, ó, a szerelmem")</f>
        <v>D                  A
Megkértem őt, szép kedvesen
       A7              D
Jöjjön velem, sétáljon velem
           D7               G
Vár ránk a part, hív a nagy folyó
Gm        D    A7        D
Csobban a víz, hív az Ohio
D                  A
Megmondtam én, enyém leszel
       A7              D
És többé már senki nem ölel
           D7               G
Vár ránk a part, hív a nagy folyó
Gm        D    A7        D
Csobban a víz, hív az Ohio
D                  A
Ott a parton átöleltem
       A7              D
S a késemet nekiszegeztem
           D7               G
Felkiáltott, kérlek, ne ölj meg
Gm        D    A7        D
A halálba ne küldj engemet
D                  A
Éjfél után mentem haza
       A7              D
Jaj, mit tettem, ó, én ostoba
           D7               G
Megöltem őt, akit szerettem
Gm        D    A7        D
Mert nem kellett, ó, a szerelmem</v>
      </c>
    </row>
    <row r="96">
      <c r="A96" s="22" t="str">
        <f>IFERROR(__xludf.DUMMYFUNCTION("""COMPUTED_VALUE"""),"T37")</f>
        <v>T37</v>
      </c>
      <c r="B96" s="22" t="str">
        <f>IFERROR(__xludf.DUMMYFUNCTION("""COMPUTED_VALUE"""),"Ha az életben ")</f>
        <v>Ha az életben </v>
      </c>
      <c r="C96" s="22"/>
      <c r="D96" s="22" t="str">
        <f>IFERROR(__xludf.DUMMYFUNCTION("""COMPUTED_VALUE"""),"D              F#7
Ha az életben nincs már több móka
D           F#7
Meghalunk, mintha nem volna
D               F#7               Bm   -   A
Több dolgunk a világba, és édes lenne a halál
 G    -   F#m  -  D
Hát ilyen értelembe
D         F#7
Énekeljük e"&amp;"l azt, hogy vége
D          F#7
Nem járunk ki többet rétre
D          F#7 
Nem úszunk többet a strandon
    Bm               A
És nem borozunk már többet a gangon
D  F#m-G=A  D  F#m-G=A
D  F#m-G  Hm-A  G-A
D            F#7
Nem mondjuk nőknek, hogy"&amp;" szép vagy
D                        F#7
Ők a farkunkra azt, hogy de szép nagy
D         F#7
Nem süt a nap be az ágyba
    Bm               A
Mint az athéni hotelszobába
D         F#7
Nem mosol bugyit, hogy tiszta
D           F#7
Legyél, az akropoliszr"&amp;"a
D              F#7
Ha felmegyünk, és ott a csikket
   Bm  -   A         G   -   F#m
A városra pöccintjük, és a viccek se
G           G
Lesznek már a nevetések is
Gm
Rövidülnek, ahogy az élet se
 D         D
Kéne már a halál után
D            D   -  "&amp;"G = A
Énnekem már úgy igazán
D              F#7
Ha az életben nincs már több móka
D           F#7
Meghalunk, mintha nem volna
D               F#7               Bm   -   A
Több dolgunk a világba, és édes lenne a halál")</f>
        <v>D              F#7
Ha az életben nincs már több móka
D           F#7
Meghalunk, mintha nem volna
D               F#7               Bm   -   A
Több dolgunk a világba, és édes lenne a halál
 G    -   F#m  -  D
Hát ilyen értelembe
D         F#7
Énekeljük el azt, hogy vége
D          F#7
Nem járunk ki többet rétre
D          F#7 
Nem úszunk többet a strandon
    Bm               A
És nem borozunk már többet a gangon
D  F#m-G=A  D  F#m-G=A
D  F#m-G  Hm-A  G-A
D            F#7
Nem mondjuk nőknek, hogy szép vagy
D                        F#7
Ők a farkunkra azt, hogy de szép nagy
D         F#7
Nem süt a nap be az ágyba
    Bm               A
Mint az athéni hotelszobába
D         F#7
Nem mosol bugyit, hogy tiszta
D           F#7
Legyél, az akropoliszra
D              F#7
Ha felmegyünk, és ott a csikket
   Bm  -   A         G   -   F#m
A városra pöccintjük, és a viccek se
G           G
Lesznek már a nevetések is
Gm
Rövidülnek, ahogy az élet se
 D         D
Kéne már a halál után
D            D   -  G = A
Énnekem már úgy igazán
D              F#7
Ha az életben nincs már több móka
D           F#7
Meghalunk, mintha nem volna
D               F#7               Bm   -   A
Több dolgunk a világba, és édes lenne a halál</v>
      </c>
    </row>
    <row r="97">
      <c r="A97" s="22" t="str">
        <f>IFERROR(__xludf.DUMMYFUNCTION("""COMPUTED_VALUE"""),"T21")</f>
        <v>T21</v>
      </c>
      <c r="B97" s="22" t="str">
        <f>IFERROR(__xludf.DUMMYFUNCTION("""COMPUTED_VALUE"""),"Az utcán")</f>
        <v>Az utcán</v>
      </c>
      <c r="C97" s="22"/>
      <c r="D97" s="22" t="str">
        <f>IFERROR(__xludf.DUMMYFUNCTION("""COMPUTED_VALUE"""),"D           G
Néha furcsa hangulatban
   A           D
Az utcát járom egymagamban,
D            G
Nincsen semmihez se kedvem,
    A              D                A
De érzem azt, hogy nincs ez rendben így.
            D              G           A
Bár tud"&amp;"nám, hova, de hova, de hova, de hova megyek,
D               G        A
Hova, de hova, de hova, de hova megyek,
D               G        A              D
Hova, de hova, de hova, de hova megyek!
D            G
Megállok egy utcasarkon,
A             D
mer"&amp;"re tovább, melyik úton
D          G
Elindulok, párat lépek, 
    A         D            A
áh, erre most miért menjek én
            D              G           A
Bár tudnám, hova, de hova, de hova, de hova megyek,
D               G        A
Hova, de hov"&amp;"a, de hova, de hova megyek,
D               G        A              D
Hova, de hova, de hova, de hova megyek!
D           G
Lámpavasnak támaszkodva 
   A         D
az embereket nézem sorra
D             G
Fáradt arccal mind sietnek, 
A           D      "&amp;"      A
találgatom, merre mennek ők
            D              G           A
Bár tudnám, hova, de hova, de hova, de hova megyek,
D               G        A
Hova, de hova, de hova, de hova megyek,
D               G        A              D
Hova, de hova,"&amp;" de hova, de hova megyek!
D            G
Vannak, akik végigmérnek, 
  A               D
- Szép kis alak - így beszélnek
D          G
Fejükre is állhatnának, 
A         D            A
érdekelni nem tudnának ők
            D              G           A
"&amp;"Bár tudnám, hova, de hova, de hova, de hova megyek,
D               G        A
Hova, de hova, de hova, de hova megyek,
D               G        A              D
Hova, de hova, de hova, de hova megyek!
     D            G
Mint sűrű köd, ha gyorsan felszá"&amp;"ll, 
A            D
eszembe jut, hátha vársz rám
D              G
Látod, már nem tétovázok, 
A              D             A
megyek hozzád, meg nem állok én
            D              G           A
És most már tudom, már tudom, már tudom, hogy hova megye"&amp;"k
D                 G             A
Tudom, már tudom, már tudom, hogy merre leszek
D               G        A                     D
Tudom, már tudom, már tudom, hogy veled leszek én.")</f>
        <v>D           G
Néha furcsa hangulatban
   A           D
Az utcát járom egymagamban,
D            G
Nincsen semmihez se kedvem,
    A              D                A
De érzem azt, hogy nincs ez rendben így.
            D              G           A
Bár tudnám, hova, de hova, de hova, de hova megyek,
D               G        A
Hova, de hova, de hova, de hova megyek,
D               G        A              D
Hova, de hova, de hova, de hova megyek!
D            G
Megállok egy utcasarkon,
A             D
merre tovább, melyik úton
D          G
Elindulok, párat lépek, 
    A         D            A
áh, erre most miért menjek én
            D              G           A
Bár tudnám, hova, de hova, de hova, de hova megyek,
D               G        A
Hova, de hova, de hova, de hova megyek,
D               G        A              D
Hova, de hova, de hova, de hova megyek!
D           G
Lámpavasnak támaszkodva 
   A         D
az embereket nézem sorra
D             G
Fáradt arccal mind sietnek, 
A           D            A
találgatom, merre mennek ők
            D              G           A
Bár tudnám, hova, de hova, de hova, de hova megyek,
D               G        A
Hova, de hova, de hova, de hova megyek,
D               G        A              D
Hova, de hova, de hova, de hova megyek!
D            G
Vannak, akik végigmérnek, 
  A               D
- Szép kis alak - így beszélnek
D          G
Fejükre is állhatnának, 
A         D            A
érdekelni nem tudnának ők
            D              G           A
Bár tudnám, hova, de hova, de hova, de hova megyek,
D               G        A
Hova, de hova, de hova, de hova megyek,
D               G        A              D
Hova, de hova, de hova, de hova megyek!
     D            G
Mint sűrű köd, ha gyorsan felszáll, 
A            D
eszembe jut, hátha vársz rám
D              G
Látod, már nem tétovázok, 
A              D             A
megyek hozzád, meg nem állok én
            D              G           A
És most már tudom, már tudom, már tudom, hogy hova megyek
D                 G             A
Tudom, már tudom, már tudom, hogy merre leszek
D               G        A                     D
Tudom, már tudom, már tudom, hogy veled leszek én.</v>
      </c>
    </row>
    <row r="98">
      <c r="A98" s="22" t="str">
        <f>IFERROR(__xludf.DUMMYFUNCTION("""COMPUTED_VALUE"""),"N02")</f>
        <v>N02</v>
      </c>
      <c r="B98" s="22" t="str">
        <f>IFERROR(__xludf.DUMMYFUNCTION("""COMPUTED_VALUE"""),"A szennai lipisen, laposon")</f>
        <v>A szennai lipisen, laposon</v>
      </c>
      <c r="C98" s="22"/>
      <c r="D98" s="22" t="str">
        <f>IFERROR(__xludf.DUMMYFUNCTION("""COMPUTED_VALUE"""),"D     G   Em       D
A szennai lipisen, laposon
A   D     G        A       
leesett a szalagos kalapom,
D    G       Em        A
arra kérlek, Bözsikém, angyalom, galambom,
D      G     Em       D
végyed fel a szalagos kalapom.")</f>
        <v>D     G   Em       D
A szennai lipisen, laposon
A   D     G        A       
leesett a szalagos kalapom,
D    G       Em        A
arra kérlek, Bözsikém, angyalom, galambom,
D      G     Em       D
végyed fel a szalagos kalapom.</v>
      </c>
    </row>
    <row r="99">
      <c r="A99" s="22" t="str">
        <f>IFERROR(__xludf.DUMMYFUNCTION("""COMPUTED_VALUE"""),"T68")</f>
        <v>T68</v>
      </c>
      <c r="B99" s="22" t="str">
        <f>IFERROR(__xludf.DUMMYFUNCTION("""COMPUTED_VALUE"""),"Vigyázz a madárra")</f>
        <v>Vigyázz a madárra</v>
      </c>
      <c r="C99" s="22"/>
      <c r="D99" s="22" t="str">
        <f>IFERROR(__xludf.DUMMYFUNCTION("""COMPUTED_VALUE"""),"D    Am     2x
D                           Am
Ember, a világ a két kezedtől sír,
D
Egyikkel a kerted ásod,
A
Másikkal a sírt.
A7                                             D
A másik, tudod, bőven várhat rád,
G             A       "&amp;"             Hm      E
Építsd a kerted hát tovább,
D               A                      G
S, közben a mindent jól vigyázd!
C
Vigyázz a madárra,
Ha kertedbe repül,
Am
Őrizd meg a csendet,
S el se menekül.
F                            "&amp;"  C
Bajban a világ, ha egyszer újra
Dm      G
messze száll.
C
Vigyázz a madárra, ha
Válladra repül,
Am
Amerre az élet, arra menekül.
F                              C
Bajban a világ, ha egyszer újra
Dm     G       A
messze száll.
"&amp;"
Ember, a világból csak
a sajátod érdekel,
a szükség határát, oh, ritkán hagytad el.
Azon túl szintén van világ,
Gondolhatod, ott gondolnak rád
S, értük a mindent jól vigyázd!
Vigyázz a madárra,
Ha kertedbe repül,
Őrizd meg a csendet,
S "&amp;"el se menekül.
Bajban a világ, ha egyszer újra
messze száll.
Vigyázz a madárra, ha
Válladra repül,
Amerre az élet, arra menekül.
Bajban a világ, ha egyszer újra
messze száll.
D
Vigyázz a madárra,
Ha kertedbe repül,
Hm
Őriz"&amp;"d meg a csendet,
S el se menekül.
G                              D
Bajban a világ, ha egyszer újra
Em      A
messze száll.
D
Vigyázz a madárra, ha
Válladra repül,
Hm
Amerre az élet, arra menekül.
G                              D
Bajb"&amp;"an a világ, ha egyszer újra
Em     A       D
messze száll.")</f>
        <v>D    Am     2x
D                           Am
Ember, a világ a két kezedtől sír,
D
Egyikkel a kerted ásod,
A
Másikkal a sírt.
A7                                             D
A másik, tudod, bőven várhat rád,
G             A                    Hm      E
Építsd a kerted hát tovább,
D               A                      G
S, közben a mindent jól vigyázd!
C
Vigyázz a madárra,
Ha kertedbe repül,
Am
Őrizd meg a csendet,
S el se menekül.
F                              C
Bajban a világ, ha egyszer újra
Dm      G
messze száll.
C
Vigyázz a madárra, ha
Válladra repül,
Am
Amerre az élet, arra menekül.
F                              C
Bajban a világ, ha egyszer újra
Dm     G       A
messze száll.
Ember, a világból csak
a sajátod érdekel,
a szükség határát, oh, ritkán hagytad el.
Azon túl szintén van világ,
Gondolhatod, ott gondolnak rád
S, értük a mindent jól vigyázd!
Vigyázz a madárra,
Ha kertedbe repül,
Őrizd meg a csendet,
S el se menekül.
Bajban a világ, ha egyszer újra
messze száll.
Vigyázz a madárra, ha
Válladra repül,
Amerre az élet, arra menekül.
Bajban a világ, ha egyszer újra
messze száll.
D
Vigyázz a madárra,
Ha kertedbe repül,
Hm
Őrizd meg a csendet,
S el se menekül.
G                              D
Bajban a világ, ha egyszer újra
Em      A
messze száll.
D
Vigyázz a madárra, ha
Válladra repül,
Hm
Amerre az élet, arra menekül.
G                              D
Bajban a világ, ha egyszer újra
Em     A       D
messze száll.</v>
      </c>
    </row>
    <row r="100">
      <c r="A100" s="22" t="str">
        <f>IFERROR(__xludf.DUMMYFUNCTION("""COMPUTED_VALUE"""),"T20")</f>
        <v>T20</v>
      </c>
      <c r="B100" s="22" t="str">
        <f>IFERROR(__xludf.DUMMYFUNCTION("""COMPUTED_VALUE"""),"Teljesség felé")</f>
        <v>Teljesség felé</v>
      </c>
      <c r="C100" s="22"/>
      <c r="D100" s="22" t="str">
        <f>IFERROR(__xludf.DUMMYFUNCTION("""COMPUTED_VALUE"""),"D A Bm G
D                         A                   Bm                G
""Esküszöm, hogy nem fogok hányni” - mondtam a taxisnak az astorián, 
      D                        A           Bm                    G
aztán persze, hogy széthánytam mindent, és"&amp;" pénzem se volt egyáltalán 
      D                     A                   Bm                  G
de ez nem csak az én hibám, nem lehet mindig mindent az én nyakamba varrni 
         D                 A        Bm             G
csak egy elrontott éjszaka v"&amp;"ége, és úgyse fogok rá emlékezni 
        D             A         Bm       G
úgyhogy szétvertem az öklöm egy trafóház ajtaján 
   D             A           Bm           G
és felszálltam a buszra, ami hazavitt hozzád 
D                     A             "&amp;"Bm                 G
egymillió-hétszázezer ember figyeli minden egyes lépésemet, 
D                    A           Bm                    G
mégis ez az egyetlen város, ahol viszonylag szabad lehetek, 
              D             A                   Bm     "&amp;"        G
mert itt csak akkor maradok egyedül, ha tényleg egyedül akarok lenni 
   D                        A          Bm                   G
de próbálj meg olyan helyen élni, ahol csütörtök este nincs semmi 
D          A        Bm        G      D       "&amp;" A  Bm  G
akármilyen meglepő, mégiscsak ezek a legszebb éveink 
D          A          Bm        G           D    A      Bm   G
felkelünk, dolgozunk, berúgunk, lefekszünk, felkelünk megint 
D               A        Bm                G
farmerdzsekiben jár"&amp;"ok és próbálok leszokni mindenről 
  D                  A                Bm                G
a falnak támaszkodva szívom az utolsó slukkot az utolsó cigimből, 
        D           A               Bm         G
mielőtt elnyomnám a csikket, mint a kisebbrend"&amp;"űségit 
D                A                   Bm                       G
fiatal vagyok és fáradt, de legalább értem, hogy miért vagyok még itt 
D          A        Bm        G      D        A  Bm  G
akármilyen meglepő, mégiscsak ezek a legszebb éveink 
D "&amp;"         A          Bm        G           D    A      Bm   G
felkelünk, dolgozunk, berúgunk, lefekszünk, felkelünk megint 
D               A      Bm                    G
annyira utálom, amikor felteszem valamire az életem, 
      D             A         "&amp;"  Bm                      G
aztán jön valaki és megcsinálja sokkal jobban, csak úgy mellékesen
D          A        Bm        G      D        A  Bm  G
akármilyen meglepő, mégiscsak ezek a legszebb éveink 
D          A          Bm        G           D    A"&amp;"      Bm   G
felkelünk, dolgozunk, berúgunk, lefekszünk, felkelünk megint 
D A Bm G")</f>
        <v>D A Bm G
D                         A                   Bm                G
"Esküszöm, hogy nem fogok hányni” - mondtam a taxisnak az astorián, 
      D                        A           Bm                    G
aztán persze, hogy széthánytam mindent, és pénzem se volt egyáltalán 
      D                     A                   Bm                  G
de ez nem csak az én hibám, nem lehet mindig mindent az én nyakamba varrni 
         D                 A        Bm             G
csak egy elrontott éjszaka vége, és úgyse fogok rá emlékezni 
        D             A         Bm       G
úgyhogy szétvertem az öklöm egy trafóház ajtaján 
   D             A           Bm           G
és felszálltam a buszra, ami hazavitt hozzád 
D                     A             Bm                 G
egymillió-hétszázezer ember figyeli minden egyes lépésemet, 
D                    A           Bm                    G
mégis ez az egyetlen város, ahol viszonylag szabad lehetek, 
              D             A                   Bm             G
mert itt csak akkor maradok egyedül, ha tényleg egyedül akarok lenni 
   D                        A          Bm                   G
de próbálj meg olyan helyen élni, ahol csütörtök este nincs semmi 
D          A        Bm        G      D        A  Bm  G
akármilyen meglepő, mégiscsak ezek a legszebb éveink 
D          A          Bm        G           D    A      Bm   G
felkelünk, dolgozunk, berúgunk, lefekszünk, felkelünk megint 
D               A        Bm                G
farmerdzsekiben járok és próbálok leszokni mindenről 
  D                  A                Bm                G
a falnak támaszkodva szívom az utolsó slukkot az utolsó cigimből, 
        D           A               Bm         G
mielőtt elnyomnám a csikket, mint a kisebbrendűségit 
D                A                   Bm                       G
fiatal vagyok és fáradt, de legalább értem, hogy miért vagyok még itt 
D          A        Bm        G      D        A  Bm  G
akármilyen meglepő, mégiscsak ezek a legszebb éveink 
D          A          Bm        G           D    A      Bm   G
felkelünk, dolgozunk, berúgunk, lefekszünk, felkelünk megint 
D               A      Bm                    G
annyira utálom, amikor felteszem valamire az életem, 
      D             A           Bm                      G
aztán jön valaki és megcsinálja sokkal jobban, csak úgy mellékesen
D          A        Bm        G      D        A  Bm  G
akármilyen meglepő, mégiscsak ezek a legszebb éveink 
D          A          Bm        G           D    A      Bm   G
felkelünk, dolgozunk, berúgunk, lefekszünk, felkelünk megint 
D A Bm G</v>
      </c>
    </row>
    <row r="101">
      <c r="A101" s="22" t="str">
        <f>IFERROR(__xludf.DUMMYFUNCTION("""COMPUTED_VALUE"""),"T11")</f>
        <v>T11</v>
      </c>
      <c r="B101" s="22" t="str">
        <f>IFERROR(__xludf.DUMMYFUNCTION("""COMPUTED_VALUE"""),"Jég dupla whiskyvel")</f>
        <v>Jég dupla whiskyvel</v>
      </c>
      <c r="C101" s="22"/>
      <c r="D101" s="22" t="str">
        <f>IFERROR(__xludf.DUMMYFUNCTION("""COMPUTED_VALUE"""),"Dm
Estefelé már szűk a szobám
Bb
Mint a sötét, úgy támad rám
Gm            Bb      A       Dm
Valami erő: csak menni, de bárhová
Dm
Napok óta rossz zene szólt
Bb
Összetörtem a rádiót
Gm                      Bb      A      Dm
Blues a kedvem, de senki se ha"&amp;"ngolt rá
Gm                                       Dm
Én akkor se hívlak, ha darabokra hullok szét
 Gm         Em                   A7
Régóta megvan a gyógyszer, ha valami ég
   Dm
Jég dupla whiskyvel
Dm                Bb
Két dózis egy helyen
Gm      "&amp;"            A7
Egy a társaság miatt, igen
Dm
Egy, hogy jó napom legyen
Egy a rossz időkre kell
Bb
Egy hogy jól aludjak el
    Gm                A7
Már az ágyam is kemény, hideg,
Dm
mint a jég a whiskyben
Dm
A sűrű füsthöz lárma is jár
Bb
A zongoránál"&amp;" egy hajnali sztár
Gm            Bb      A       Dm
Bal kezénél összegyűlik pár pohár
 Dm
egy szőke beáll a pult mögé
Bb
Nevet rám, mintha sejtené hazaviszem
Gm            Bb      A       Dm
Ha túl leszek rajtad már
Gm                                   "&amp;"    Dm
Én akkor se hívlak, ha darabokra hullok szét
 Gm         Em                   A7
Régóta megvan a gyógyszer, ha valami ég
   Dm
Jég dupla whiskyvel
Dm                Bb
Két dózis egy helyen
Gm                  A7
Egy a társaság miatt, igen
Dm
Egy,"&amp;" hogy jó napom legyen
Egy a rossz időkre kell
Bb
Egy hogy jól aludjak el
    Gm                A7
Már az ágyam is kemény, hideg,
Dm
mint a jég a whiskyben")</f>
        <v>Dm
Estefelé már szűk a szobám
Bb
Mint a sötét, úgy támad rám
Gm            Bb      A       Dm
Valami erő: csak menni, de bárhová
Dm
Napok óta rossz zene szólt
Bb
Összetörtem a rádiót
Gm                      Bb      A      Dm
Blues a kedvem, de senki se hangolt rá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
Dm
A sűrű füsthöz lárma is jár
Bb
A zongoránál egy hajnali sztár
Gm            Bb      A       Dm
Bal kezénél összegyűlik pár pohár
 Dm
egy szőke beáll a pult mögé
Bb
Nevet rám, mintha sejtené hazaviszem
Gm            Bb      A       Dm
Ha túl leszek rajtad már
Gm                                       Dm
Én akkor se hívlak, ha darabokra hullok szét
 Gm         Em                   A7
Régóta megvan a gyógyszer, ha valami ég
   Dm
Jég dupla whiskyvel
Dm                Bb
Két dózis egy helyen
Gm                  A7
Egy a társaság miatt, igen
Dm
Egy, hogy jó napom legyen
Egy a rossz időkre kell
Bb
Egy hogy jól aludjak el
    Gm                A7
Már az ágyam is kemény, hideg,
Dm
mint a jég a whiskyben</v>
      </c>
    </row>
    <row r="102">
      <c r="A102" s="22" t="str">
        <f>IFERROR(__xludf.DUMMYFUNCTION("""COMPUTED_VALUE"""),"ZS13")</f>
        <v>ZS13</v>
      </c>
      <c r="B102" s="22" t="str">
        <f>IFERROR(__xludf.DUMMYFUNCTION("""COMPUTED_VALUE"""),"Lehá Dodi")</f>
        <v>Lehá Dodi</v>
      </c>
      <c r="C102" s="22" t="str">
        <f>IFERROR(__xludf.DUMMYFUNCTION("""COMPUTED_VALUE"""),"לכה דודי")</f>
        <v>לכה דודי</v>
      </c>
      <c r="D102" s="22" t="str">
        <f>IFERROR(__xludf.DUMMYFUNCTION("""COMPUTED_VALUE"""),"Dm
Leḥá dodi likrát kálá,
Dm   A           Dm
pené sábát nekábelá.
Dm
Sámor vezáḥor bedibur eḥád,
Gm
hismijánu el hámejuḥád.
F           A
Ádonáj eḥád usmo eḥád,
Dm               A      Dm
lesem uletiferet velithilá.
Dm
Leḥá dodi likrát kálá,
Dm   A  "&amp;"         Dm
pené sábát nekábelá.
Dm
Likrát sábát leḥu venelḥá,
Gm
ki hi mekor hábráḥá,
F             A
meros mikedem neszuḥá,
Dm            A            Dm
szof máásze bámáḥsává tehilá.
Dm
Leḥá dodi likrát kálá,
Dm   A           Dm
pené sábát nekábelá"&amp;".
Dm
Mikdás meleḥ ir meluḥá,
Gm
kumi cei mitoḥ háháfeḥá,
F             A
ráv láḥ sevet beemek hábáḥá,
Dm           A         Dm
vehu jáḥámol álájiḥ ḥemlá.
Dm
Leḥá dodi likrát kálá,
Dm   A           Dm
pené sábát nekábelá.
Dm
Boi besálom áteret báálá"&amp;",
Gm
gám beszimḥá uvcoholá,
F         A
toḥ emuné ám szegulá.
Dm       A      Dm
Boi ḥálá boi ḥálá.
Dm
Leḥá dodi likrát kálá,
Dm   A           Dm
pené sábát nekábelá.")</f>
        <v>Dm
Leḥá dodi likrát kálá,
Dm   A           Dm
pené sábát nekábelá.
Dm
Sámor vezáḥor bedibur eḥád,
Gm
hismijánu el hámejuḥád.
F           A
Ádonáj eḥád usmo eḥád,
Dm               A      Dm
lesem uletiferet velithilá.
Dm
Leḥá dodi likrát kálá,
Dm   A           Dm
pené sábát nekábelá.
Dm
Likrát sábát leḥu venelḥá,
Gm
ki hi mekor hábráḥá,
F             A
meros mikedem neszuḥá,
Dm            A            Dm
szof máásze bámáḥsává tehilá.
Dm
Leḥá dodi likrát kálá,
Dm   A           Dm
pené sábát nekábelá.
Dm
Mikdás meleḥ ir meluḥá,
Gm
kumi cei mitoḥ háháfeḥá,
F             A
ráv láḥ sevet beemek hábáḥá,
Dm           A         Dm
vehu jáḥámol álájiḥ ḥemlá.
Dm
Leḥá dodi likrát kálá,
Dm   A           Dm
pené sábát nekábelá.
Dm
Boi besálom áteret báálá,
Gm
gám beszimḥá uvcoholá,
F         A
toḥ emuné ám szegulá.
Dm       A      Dm
Boi ḥálá boi ḥálá.
Dm
Leḥá dodi likrát kálá,
Dm   A           Dm
pené sábát nekábelá.</v>
      </c>
    </row>
    <row r="103">
      <c r="A103" s="22" t="str">
        <f>IFERROR(__xludf.DUMMYFUNCTION("""COMPUTED_VALUE"""),"N01")</f>
        <v>N01</v>
      </c>
      <c r="B103" s="22" t="str">
        <f>IFERROR(__xludf.DUMMYFUNCTION("""COMPUTED_VALUE"""),"A bolhási kertek alatt Kata")</f>
        <v>A bolhási kertek alatt Kata</v>
      </c>
      <c r="C103" s="22"/>
      <c r="D103" s="22" t="str">
        <f>IFERROR(__xludf.DUMMYFUNCTION("""COMPUTED_VALUE"""),"Dm      
A bolhási kertek alatt Kata,
Am
De sok gyalog utak vannak Kata,
Am            F
Minden legény egyet csinál,
         Dm                   
Aki a rózsájához jár Kata.
Dm
Árok partján rakjál tüzet Kata,
Am
Forralj nála édes tejet Kata,
Am        "&amp;"   F
Szeljél bele zsölmle belet,
             Dm
Azzal kínálj meg engemet Kata.")</f>
        <v>Dm      
A bolhási kertek alatt Kata,
Am
De sok gyalog utak vannak Kata,
Am            F
Minden legény egyet csinál,
         Dm                   
Aki a rózsájához jár Kata.
Dm
Árok partján rakjál tüzet Kata,
Am
Forralj nála édes tejet Kata,
Am           F
Szeljél bele zsölmle belet,
             Dm
Azzal kínálj meg engemet Kata.</v>
      </c>
    </row>
    <row r="104">
      <c r="A104" s="22" t="str">
        <f>IFERROR(__xludf.DUMMYFUNCTION("""COMPUTED_VALUE"""),"T53")</f>
        <v>T53</v>
      </c>
      <c r="B104" s="22" t="str">
        <f>IFERROR(__xludf.DUMMYFUNCTION("""COMPUTED_VALUE"""),"Bella ciao")</f>
        <v>Bella ciao</v>
      </c>
      <c r="C104" s="22"/>
      <c r="D104" s="22" t="str">
        <f>IFERROR(__xludf.DUMMYFUNCTION("""COMPUTED_VALUE"""),"Dm                          
Eljött a hajnal, elébe mentem,
         F                      A7          
Ó bella ciao, bella ciao, bella ciao, ciao, ciao,
         C7            F     
Eljött a hajnal, elébe mentem,
        A7           Dm
És rámtalált a "&amp;"megszálló.
Dm     
Ha partizán vagy, vigyél el innen,  
         F                      A7                      
Ó bella ciao, bella ciao, bella ciao, ciao, ciao,
   C7             F  
Ha partizán vagy, vigyél el innen,
        A7           Dm
Mert ma ér"&amp;"zem, meghalok!
Dm     
Ha meghalok majd, mint annyi társam,
         F                      A7          
Ó bella ciao, bella ciao, bella ciao, ciao, ciao,
    C7             F  
Ha meghalok majd, mint annyi társam,
       A7           Dm
Légy te az, ki e"&amp;"ltemet.
Dm     
A hegyvidéken temess el engem,
         F                      A7          
Ó bella ciao, bella ciao, bella ciao, ciao, ciao,
   C7          F  
A hegyvidéken temess el engem,
        A7      Dm
Legyen virág a síromon.
Dm     
Az ő virág"&amp;"a, a partizáné,
         F                      A7          
Ó bella ciao, bella ciao, bella ciao, ciao, ciao,
   C7          F  
Az ő virága, a partizáné,
        A7         Dm
Ki a szabadságért halt meg.")</f>
        <v>Dm                          
Eljött a hajnal, elébe mentem,
         F                      A7          
Ó bella ciao, bella ciao, bella ciao, ciao, ciao,
         C7            F     
Eljött a hajnal, elébe mentem,
        A7           Dm
És rámtalált a megszálló.
Dm     
Ha partizán vagy, vigyél el innen,  
         F                      A7                      
Ó bella ciao, bella ciao, bella ciao, ciao, ciao,
   C7             F  
Ha partizán vagy, vigyél el innen,
        A7           Dm
Mert ma érzem, meghalok!
Dm     
Ha meghalok majd, mint annyi társam,
         F                      A7          
Ó bella ciao, bella ciao, bella ciao, ciao, ciao,
    C7             F  
Ha meghalok majd, mint annyi társam,
       A7           Dm
Légy te az, ki eltemet.
Dm     
A hegyvidéken temess el engem,
         F                      A7          
Ó bella ciao, bella ciao, bella ciao, ciao, ciao,
   C7          F  
A hegyvidéken temess el engem,
        A7      Dm
Legyen virág a síromon.
Dm     
Az ő virága, a partizáné,
         F                      A7          
Ó bella ciao, bella ciao, bella ciao, ciao, ciao,
   C7          F  
Az ő virága, a partizáné,
        A7         Dm
Ki a szabadságért halt meg.</v>
      </c>
    </row>
    <row r="105">
      <c r="A105" s="22" t="str">
        <f>IFERROR(__xludf.DUMMYFUNCTION("""COMPUTED_VALUE"""),"H04")</f>
        <v>H04</v>
      </c>
      <c r="B105" s="22" t="str">
        <f>IFERROR(__xludf.DUMMYFUNCTION("""COMPUTED_VALUE"""),"Básáná hábáá")</f>
        <v>Básáná hábáá</v>
      </c>
      <c r="C105" s="22" t="str">
        <f>IFERROR(__xludf.DUMMYFUNCTION("""COMPUTED_VALUE"""),"בשנה הבאה")</f>
        <v>בשנה הבאה</v>
      </c>
      <c r="D105" s="22" t="str">
        <f>IFERROR(__xludf.DUMMYFUNCTION("""COMPUTED_VALUE"""),"Dm              B          F
Básáná hábáá nesev ál hámirpeszet 
      B         A     Dm 
veniszpor ciporim nodedot.  
Dm                 B        F
Jeládim beḥufsá jeszáḥáku tofeszet 
      B           A    Dm
ben hábájit leven hászádot.  
    Gm 
Od "&amp;"tire, od tire 
     F
kámá tov jihje  
   Gm       A     Dm
básáná, básáná hábáá.  
Dm               B         F
Ánávim ádumim jávsilu ád háerev
      B      A       Dm 
vejugsu conenim lásulḥán.  
Dm               A            F
Veruḥot redumim jiszu "&amp;"el em hádereḥ 
B           A      Dm    
itonim jesánim veánán.  
    Gm 
Od tire, od tire 
     F
kámá tov jihje  
   Gm       A     Dm
básáná, básáná hábáá.  
Dm              B              F
Básáná hábáá nifrosz kápot jádájim 
B            A       "&amp;" Dm
mul háor hánigár háláván.  
Dm               B              F
Ánáfá leváná tifrosz báor knáfájim  
B             A       Dm
vehásemes tizráḥ betoḥán.  
    Gm 
Od tire, od tire 
     F
kámá tov jihje  
   Gm       A     Dm
básáná, básáná hábáá.")</f>
        <v>Dm              B          F
Básáná hábáá nesev ál hámirpeszet 
      B         A     Dm 
veniszpor ciporim nodedot.  
Dm                 B        F
Jeládim beḥufsá jeszáḥáku tofeszet 
      B           A    Dm
ben hábájit leven hászádot.  
    Gm 
Od tire, od tire 
     F
kámá tov jihje  
   Gm       A     Dm
básáná, básáná hábáá.  
Dm               B         F
Ánávim ádumim jávsilu ád háerev
      B      A       Dm 
vejugsu conenim lásulḥán.  
Dm               A            F
Veruḥot redumim jiszu el em hádereḥ 
B           A      Dm    
itonim jesánim veánán.  
    Gm 
Od tire, od tire 
     F
kámá tov jihje  
   Gm       A     Dm
básáná, básáná hábáá.  
Dm              B              F
Básáná hábáá nifrosz kápot jádájim 
B            A        Dm
mul háor hánigár háláván.  
Dm               B              F
Ánáfá leváná tifrosz báor knáfájim  
B             A       Dm
vehásemes tizráḥ betoḥán.  
    Gm 
Od tire, od tire 
     F
kámá tov jihje  
   Gm       A     Dm
básáná, básáná hábáá.</v>
      </c>
    </row>
    <row r="106">
      <c r="A106" s="22" t="str">
        <f>IFERROR(__xludf.DUMMYFUNCTION("""COMPUTED_VALUE"""),"T76")</f>
        <v>T76</v>
      </c>
      <c r="B106" s="22" t="str">
        <f>IFERROR(__xludf.DUMMYFUNCTION("""COMPUTED_VALUE"""),"Amikor elmentél tőlem")</f>
        <v>Amikor elmentél tőlem</v>
      </c>
      <c r="C106" s="22"/>
      <c r="D106" s="22" t="str">
        <f>IFERROR(__xludf.DUMMYFUNCTION("""COMPUTED_VALUE"""),"Dm              G7             C      Am
Amikor elmentél tőlem, majdnem meghaltam
Dm                 G7                C
Nem tudtam enni és forgolódtam álmomban
C7                                F    Dm
Később egy régi lány vigaszait hallgattam
Dm        "&amp;"      G7                    C
Amikor elmentél tőlem, majdnem meghaltam
Dm              G7             C      Am
Amikor elmentél tőlem, majdnem meghaltam
Dm                  G7               C
És Mario Lanza régi lemezeit hallgattam
   C7                "&amp;"              F      Dm 
És álmomban újra összebújva tangód táncoltam, veled
Dm              G7                    C
Amikor elmentél tőlem, majdnem meghaltam
C7         F        A7                 Dm
De az élet szép s a lemezgyárat felhívtam
F7      B  "&amp;"D7                  Gm  C7
És emlékül neked ezt a dalt írtam
Dm              G7             C      Am
Amikor elmentél tőlem, majdnem meghaltam
      Dm            G7               C
S egy régi dalomtól meghatódtam titokban
C7                       F    "&amp;"  Dm 
És egy héten parkoltam a tilosban, miattad
Dm              G7             C      Am
Amikor elmentél tőlem, majdnem meghaltam
Dm              G7             C      Am
Amikor elmentél tőlem, majdnem meghaltam
Dm                G7              C
Nagy"&amp;"okat ettem és negyven szivart elszívtam
C7                               F      Dm 
Egyszer még ittam is, pedig soha nem bírtam
     Dm              G7             C      Am
Így amikor elmentél tőlem, tényleg majdnem meghaltam
C7         F        A7    "&amp;"             Dm
De az élet szép s a lemezgyárat felhívtam
F7      B  D7                  Gm  C7
És emlékül neked ezt a dalt írtam")</f>
        <v>Dm              G7             C      Am
Amikor elmentél tőlem, majdnem meghaltam
Dm                 G7                C
Nem tudtam enni és forgolódtam álmomban
C7                                F    Dm
Később egy régi lány vigaszait hallgattam
Dm              G7                    C
Amikor elmentél tőlem, majdnem meghaltam
Dm              G7             C      Am
Amikor elmentél tőlem, majdnem meghaltam
Dm                  G7               C
És Mario Lanza régi lemezeit hallgattam
   C7                              F      Dm 
És álmomban újra összebújva tangód táncoltam, veled
Dm              G7                    C
Amikor elmentél tőlem, majdnem meghaltam
C7         F        A7                 Dm
De az élet szép s a lemezgyárat felhívtam
F7      B  D7                  Gm  C7
És emlékül neked ezt a dalt írtam
Dm              G7             C      Am
Amikor elmentél tőlem, majdnem meghaltam
      Dm            G7               C
S egy régi dalomtól meghatódtam titokban
C7                       F      Dm 
És egy héten parkoltam a tilosban, miattad
Dm              G7             C      Am
Amikor elmentél tőlem, majdnem meghaltam
Dm              G7             C      Am
Amikor elmentél tőlem, majdnem meghaltam
Dm                G7              C
Nagyokat ettem és negyven szivart elszívtam
C7                               F      Dm 
Egyszer még ittam is, pedig soha nem bírtam
     Dm              G7             C      Am
Így amikor elmentél tőlem, tényleg majdnem meghaltam
C7         F        A7                 Dm
De az élet szép s a lemezgyárat felhívtam
F7      B  D7                  Gm  C7
És emlékül neked ezt a dalt írtam</v>
      </c>
    </row>
    <row r="107">
      <c r="A107" s="22" t="str">
        <f>IFERROR(__xludf.DUMMYFUNCTION("""COMPUTED_VALUE"""),"S07")</f>
        <v>S07</v>
      </c>
      <c r="B107" s="22" t="str">
        <f>IFERROR(__xludf.DUMMYFUNCTION("""COMPUTED_VALUE"""),"A partizánok dala")</f>
        <v>A partizánok dala</v>
      </c>
      <c r="C107" s="22"/>
      <c r="D107" s="22" t="str">
        <f>IFERROR(__xludf.DUMMYFUNCTION("""COMPUTED_VALUE"""),"Dm            Gm          Dm
Azt nem mondhatod, ez itt a végső út.
        Dm             Gm       Dm
Habár a borús lepeltől az ég is rút.
             Gm              Am          Gm
||: Kivárjuk azt, míg ránk ragyog a holnapunk.
      Dm          Gm     "&amp;"       Dm 
Zengő lépteink hallatja, itt vagyunk. :||
Kánaántól jeges csúcsig, vízen át,
Vonszoljuk a búnkat, sorsunk összbaját.
||: És ott ahol, a vércseppünk porba lezúg,
A szél a bátorságról hősi mesét súg. :||
Holnaptól minket a fény is elkísér,
Min"&amp;"den becstelennek fakulást ítél.
||: De ha a fény nem jő és végzetünk kemény,
E nóta hirdesse, hogy így is van remény. :||
Naplónk tintája nem ólom, hanem vér.
A történetben a lány sem egy csókot kér.
||: Énekünktől zúg az omló barikád,
Élteti a partizánj"&amp;"aink hadát. :||
Azt nem mondhatod, ez itt a végső út.
Habár a borús lepeltől az ég is rút.
||: Kivárjuk azt, míg ránk ragyog a holnapunk.
Zengő lépteink hallatja, itt vagyunk. :||""")</f>
        <v>Dm            Gm          Dm
Azt nem mondhatod, ez itt a végső út.
        Dm             Gm       Dm
Habár a borús lepeltől az ég is rút.
             Gm              Am          Gm
||: Kivárjuk azt, míg ránk ragyog a holnapunk.
      Dm          Gm            Dm 
Zengő lépteink hallatja, itt vagyunk. :||
Kánaántól jeges csúcsig, vízen át,
Vonszoljuk a búnkat, sorsunk összbaját.
||: És ott ahol, a vércseppünk porba lezúg,
A szél a bátorságról hősi mesét súg. :||
Holnaptól minket a fény is elkísér,
Minden becstelennek fakulást ítél.
||: De ha a fény nem jő és végzetünk kemény,
E nóta hirdesse, hogy így is van remény. :||
Naplónk tintája nem ólom, hanem vér.
A történetben a lány sem egy csókot kér.
||: Énekünktől zúg az omló barikád,
Élteti a partizánjaink hadát. :||
Azt nem mondhatod, ez itt a végső út.
Habár a borús lepeltől az ég is rút.
||: Kivárjuk azt, míg ránk ragyog a holnapunk.
Zengő lépteink hallatja, itt vagyunk. :||"</v>
      </c>
    </row>
    <row r="108">
      <c r="A108" s="22" t="str">
        <f>IFERROR(__xludf.DUMMYFUNCTION("""COMPUTED_VALUE"""),"ZS09")</f>
        <v>ZS09</v>
      </c>
      <c r="B108" s="22" t="str">
        <f>IFERROR(__xludf.DUMMYFUNCTION("""COMPUTED_VALUE"""),"Sálom álehem")</f>
        <v>Sálom álehem</v>
      </c>
      <c r="C108" s="22" t="str">
        <f>IFERROR(__xludf.DUMMYFUNCTION("""COMPUTED_VALUE"""),"שלום עליכם")</f>
        <v>שלום עליכם</v>
      </c>
      <c r="D108" s="22" t="str">
        <f>IFERROR(__xludf.DUMMYFUNCTION("""COMPUTED_VALUE"""),"Dm           A                     Dm A
Sálom áleḥem máláḥe hásáret máláḥe eljon,
Dm      A                  Gm         A
Mimeleḥ máláḥe hámláḥim hákádos báruḥ hu.
Dm        F    C              Dm     A
Boáḥem lesálom máláḥe hásálom máláḥe eljon,
Gm    "&amp;"  A      Dm               A     Dm
Mimeleḥ máláḥe hámláḥim hákádos báruḥ hu.
Dm              A                     Dm A
Bárḥuni lesálom máláḥe hásálom máláḥe eljon,
Dm      A               Gm            a
Mimeleḥ máláḥe hámláḥim hákádos báruḥ hu.
Dm  "&amp;"      F    c              Dm        A
Cetḥem lesálom máláḥe hásálom máláḥe eljon,
Gm      A      Dm               A     Dm
Mimeleḥ máláḥe hámláḥim hákádos báruḥ hu.")</f>
        <v>Dm           A                     Dm A
Sálom áleḥem máláḥe hásáret máláḥe eljon,
Dm      A                  Gm         A
Mimeleḥ máláḥe hámláḥim hákádos báruḥ hu.
Dm        F    C              Dm     A
Boáḥem lesálom máláḥe hásálom máláḥe eljon,
Gm      A      Dm               A     Dm
Mimeleḥ máláḥe hámláḥim hákádos báruḥ hu.
Dm              A                     Dm A
Bárḥuni lesálom máláḥe hásálom máláḥe eljon,
Dm      A               Gm            a
Mimeleḥ máláḥe hámláḥim hákádos báruḥ hu.
Dm        F    c              Dm        A
Cetḥem lesálom máláḥe hásálom máláḥe eljon,
Gm      A      Dm               A     Dm
Mimeleḥ máláḥe hámláḥim hákádos báruḥ hu.</v>
      </c>
    </row>
    <row r="109">
      <c r="A109" s="22" t="str">
        <f>IFERROR(__xludf.DUMMYFUNCTION("""COMPUTED_VALUE"""),"H05")</f>
        <v>H05</v>
      </c>
      <c r="B109" s="22" t="str">
        <f>IFERROR(__xludf.DUMMYFUNCTION("""COMPUTED_VALUE"""),"Bói")</f>
        <v>Bói</v>
      </c>
      <c r="C109" s="22" t="str">
        <f>IFERROR(__xludf.DUMMYFUNCTION("""COMPUTED_VALUE"""),"בואי")</f>
        <v>בואי</v>
      </c>
      <c r="D109" s="22" t="str">
        <f>IFERROR(__xludf.DUMMYFUNCTION("""COMPUTED_VALUE"""),"Dm          Am
Bói, tni li jád veneleḥ
Bb
Ál tisáli oti leán
F                  Gm
(Ál) tisáli oti ál óser
         Dm               Bb
Uláj gám hu jávo, kshehu jávo
       C
Jeréd áléinu kmo gesem
Dm        Am
Bói, nitḥábek venéleḥ
Bb   "&amp;"           F
Ál tisáli oti mátáj
                    Gm
(Ál) tisáli oti ál bájit
        Dm
Ál teváksí mimeni zmán
        Bb               C
Lo meḥaké, lo océr, lo nisár")</f>
        <v>Dm          Am
Bói, tni li jád veneleḥ
Bb
Ál tisáli oti leán
F                  Gm
(Ál) tisáli oti ál óser
         Dm               Bb
Uláj gám hu jávo, kshehu jávo
       C
Jeréd áléinu kmo gesem
Dm        Am
Bói, nitḥábek venéleḥ
Bb              F
Ál tisáli oti mátáj
                    Gm
(Ál) tisáli oti ál bájit
        Dm
Ál teváksí mimeni zmán
        Bb               C
Lo meḥaké, lo océr, lo nisár</v>
      </c>
    </row>
    <row r="110">
      <c r="A110" s="22" t="str">
        <f>IFERROR(__xludf.DUMMYFUNCTION("""COMPUTED_VALUE"""),"S06")</f>
        <v>S06</v>
      </c>
      <c r="B110" s="22" t="str">
        <f>IFERROR(__xludf.DUMMYFUNCTION("""COMPUTED_VALUE"""),"Sir hápártizánim")</f>
        <v>Sir hápártizánim</v>
      </c>
      <c r="C110" s="22" t="str">
        <f>IFERROR(__xludf.DUMMYFUNCTION("""COMPUTED_VALUE"""),"שיר הפרטיזנים")</f>
        <v>שיר הפרטיזנים</v>
      </c>
      <c r="D110" s="22" t="str">
        <f>IFERROR(__xludf.DUMMYFUNCTION("""COMPUTED_VALUE"""),"Dm          Gm          A
Ál ná tómmár: ""Hin-né dárki hááḥróná,
       Dm            Gm       Dm
Et or hájom hisztíru sméj háánáná!""
           Gm              Am      Gm        
||: Zé jóm nikszáfnu ló ód jáál vöjávó
     Dm        Gm           Dm
Umic"&amp;"ádénu ód járim: ""Ánáḥnu pó!"" :||
      Dm          Gm          A
Meerec hátámár ád járktéj köfórim
       Dm            Gm      Dm
Ánáḥnu pó bömákovot vöjiszurrím
         Gm              Am      Gm    
||: Ubááser tippát dáménu sám nigrá
     Dm     "&amp;"      Gm      Dm
Hálo jáánuv ód óz ruḥéjnu bigvurá. :||
      Dm          Gm          A
Ámud hásáḥár ál joménu ór jáhél.
       Dm            Gm       Dm
Im hászorer jáḥálóf tmólénu kémo cell.
           Gm      Am        Gm    
||: Áḥ im ḥálilá jáḥér l"&amp;"ávo háór
     Dm           Gm           Dm
Kémo szizmá jöhé hásír midór ledór. :||
      Dm          Gm          A
Ál ná tómmár: ""Hin-né dárki hááḥróná,
       Dm            Gm       Dm
Et or hájom hisztíru sméj háánáná!""
           Gm              Am"&amp;"      Gm        
||: Zé jóm nikszáfnu ló ód jáál vöjávó
     Dm        Gm           Dm
Umicádénu ód járim: ""Ánáḥnu pó!"" :||")</f>
        <v>Dm          Gm          A
Ál ná tómmár: "Hin-né dárki hááḥróná,
       Dm            Gm       Dm
Et or hájom hisztíru sméj háánáná!"
           Gm              Am      Gm        
||: Zé jóm nikszáfnu ló ód jáál vöjávó
     Dm        Gm           Dm
Umicádénu ód járim: "Ánáḥnu pó!" :||
      Dm          Gm          A
Meerec hátámár ád járktéj köfórim
       Dm            Gm      Dm
Ánáḥnu pó bömákovot vöjiszurrím
         Gm              Am      Gm    
||: Ubááser tippát dáménu sám nigrá
     Dm           Gm      Dm
Hálo jáánuv ód óz ruḥéjnu bigvurá. :||
      Dm          Gm          A
Ámud hásáḥár ál joménu ór jáhél.
       Dm            Gm       Dm
Im hászorer jáḥálóf tmólénu kémo cell.
           Gm      Am        Gm    
||: Áḥ im ḥálilá jáḥér lávo háór
     Dm           Gm           Dm
Kémo szizmá jöhé hásír midór ledór. :||
      Dm          Gm          A
Ál ná tómmár: "Hin-né dárki hááḥróná,
       Dm            Gm       Dm
Et or hájom hisztíru sméj háánáná!"
           Gm              Am      Gm        
||: Zé jóm nikszáfnu ló ód jáál vöjávó
     Dm        Gm           Dm
Umicádénu ód járim: "Ánáḥnu pó!" :||</v>
      </c>
    </row>
    <row r="111">
      <c r="A111" s="22" t="str">
        <f>IFERROR(__xludf.DUMMYFUNCTION("""COMPUTED_VALUE"""),"ZS21")</f>
        <v>ZS21</v>
      </c>
      <c r="B111" s="22" t="str">
        <f>IFERROR(__xludf.DUMMYFUNCTION("""COMPUTED_VALUE"""),"Szól a kakas már")</f>
        <v>Szól a kakas már</v>
      </c>
      <c r="C111" s="22"/>
      <c r="D111" s="22" t="str">
        <f>IFERROR(__xludf.DUMMYFUNCTION("""COMPUTED_VALUE"""),"Dm     A7    Dm
Szól a kakas már
Dm      A7     Dm
majd megvirrad már
Dm      C    B      Gm
zöld erdőben sík mezőben
A7    Gm7    A7
sétál egy madár
Dm   A7   Dm
Micsoda madár,
Dm   A7   Dm
micsoda madár?
Dm    C     B      Gm
kék a lába, zöld a szárny"&amp;"a,
A7    Gm7 A7
engem oda vár
Dm    A7    Dm
Várj, madár várj,
Dm      A7     Dm
te csak mindig várj,
Dm    C     B     Gm
ha az isten nekem rendelt,
A7   Gm7    A7
tied leszek már
Dm    A7      Dm
Mikor lesz az már,
Dm    A7      Dm
mikor lesz az már"&amp;"?
Dm        C       B       Gm
jiboné hamik dosi cion tömálé,
A7    Gm7     A7
akkor lesz az már
Dm       A7       Dm
De miért nincs az már,
Dm       A7       Dm
de miért nincs az már?
Dm         C      B       Gm
Mipné hátoténu golinu méárcénu
A7    Gm"&amp;"7      A7
Azért nincs az már")</f>
        <v>Dm     A7    Dm
Szól a kakas már
Dm      A7     Dm
majd megvirrad már
Dm      C    B      Gm
zöld erdőben sík mezőben
A7    Gm7    A7
sétál egy madár
Dm   A7   Dm
Micsoda madár,
Dm   A7   Dm
micsoda madár?
Dm    C     B      Gm
kék a lába, zöld a szárnya,
A7    Gm7 A7
engem oda vár
Dm    A7    Dm
Várj, madár várj,
Dm      A7     Dm
te csak mindig várj,
Dm    C     B     Gm
ha az isten nekem rendelt,
A7   Gm7    A7
tied leszek már
Dm    A7      Dm
Mikor lesz az már,
Dm    A7      Dm
mikor lesz az már?
Dm        C       B       Gm
jiboné hamik dosi cion tömálé,
A7    Gm7     A7
akkor lesz az már
Dm       A7       Dm
De miért nincs az már,
Dm       A7       Dm
de miért nincs az már?
Dm         C      B       Gm
Mipné hátoténu golinu méárcénu
A7    Gm7      A7
Azért nincs az már</v>
      </c>
    </row>
    <row r="112">
      <c r="A112" s="22" t="str">
        <f>IFERROR(__xludf.DUMMYFUNCTION("""COMPUTED_VALUE"""),"H03")</f>
        <v>H03</v>
      </c>
      <c r="B112" s="22" t="str">
        <f>IFERROR(__xludf.DUMMYFUNCTION("""COMPUTED_VALUE"""),"Áni ve ata")</f>
        <v>Áni ve ata</v>
      </c>
      <c r="C112" s="22" t="str">
        <f>IFERROR(__xludf.DUMMYFUNCTION("""COMPUTED_VALUE"""),"אני ואתה")</f>
        <v>אני ואתה</v>
      </c>
      <c r="D112" s="22" t="str">
        <f>IFERROR(__xludf.DUMMYFUNCTION("""COMPUTED_VALUE"""),"Dm     G         A7           Dm
Ani ve'ata neshaneh et ha'olam
Dm     G          A7           Dm C
ani ve'ata az yavo'u kvar kulam
F             C         F             A7
Amru et zeh kodem lefanai lo meshaneh,
Dm     G         A7           Dm
ani ve'ata"&amp;" neshaneh et ha'olam.
Dm G
Dm G
Dm     G         A7           Dm
Ani ve'ata nenaseh mehahatchalah
Dm     G          A7           Dm C
yihyeh lanu ra ein davar zeh lo nora.
F             C         F             A7
Amru et zeh kodem lefanai zeh lo mesha"&amp;"neh,
Dm     G         A7           Dm
ani ve'ata neshaneh et ha'olam.
Dm   A# C Dm G
Dm   A# C (Dm G) x 2
Dm     G         A7           Dm
Ani ve'ata neshaneh et ha'olam
Dm     G          A7           Dm C
ani ve'ata az yavo'u kvar kulam
F             "&amp;"C         F             A7
Amru et zeh kodem lefanai lo meshaneh,
Dm     G         A7           D
ani ve'ata neshaneh et ha'olam.
")</f>
        <v>Dm     G         A7           Dm
Ani ve'ata neshaneh et ha'olam
Dm     G          A7           Dm C
ani ve'ata az yavo'u kvar kulam
F             C         F             A7
Amru et zeh kodem lefanai lo meshaneh,
Dm     G         A7           Dm
ani ve'ata neshaneh et ha'olam.
Dm G
Dm G
Dm     G         A7           Dm
Ani ve'ata nenaseh mehahatchalah
Dm     G          A7           Dm C
yihyeh lanu ra ein davar zeh lo nora.
F             C         F             A7
Amru et zeh kodem lefanai zeh lo meshaneh,
Dm     G         A7           Dm
ani ve'ata neshaneh et ha'olam.
Dm   A# C Dm G
Dm   A# C (Dm G) x 2
Dm     G         A7           Dm
Ani ve'ata neshaneh et ha'olam
Dm     G          A7           Dm C
ani ve'ata az yavo'u kvar kulam
F             C         F             A7
Amru et zeh kodem lefanai lo meshaneh,
Dm     G         A7           D
ani ve'ata neshaneh et ha'olam.
</v>
      </c>
    </row>
    <row r="113">
      <c r="A113" s="22" t="str">
        <f>IFERROR(__xludf.DUMMYFUNCTION("""COMPUTED_VALUE"""),"ZS04")</f>
        <v>ZS04</v>
      </c>
      <c r="B113" s="22" t="str">
        <f>IFERROR(__xludf.DUMMYFUNCTION("""COMPUTED_VALUE"""),"Szevivon, szov szov szov")</f>
        <v>Szevivon, szov szov szov</v>
      </c>
      <c r="C113" s="22" t="str">
        <f>IFERROR(__xludf.DUMMYFUNCTION("""COMPUTED_VALUE"""),"סביבון סוב סוב סוב")</f>
        <v>סביבון סוב סוב סוב</v>
      </c>
      <c r="D113" s="22" t="str">
        <f>IFERROR(__xludf.DUMMYFUNCTION("""COMPUTED_VALUE"""),"Dm    A   Dm          A
Szevivon, szov szov szov,
Dm  Gm Dm     A
ḥánuká hu ḥág tov,
Dm   A Dm     Gm
ḥánuká hu ḥág tov,
A         Dm
szevivon, szov szov szov!
Gm            Dm
Szov ná, szov ko váḥo,
A            Dm
nesz gádol hájá po,
Gm           Dm
n"&amp;"esz gádol hájá po,
A             Dm
szov ná, szov ko váḥo!")</f>
        <v>Dm    A   Dm          A
Szevivon, szov szov szov,
Dm  Gm Dm     A
ḥánuká hu ḥág tov,
Dm   A Dm     Gm
ḥánuká hu ḥág tov,
A         Dm
szevivon, szov szov szov!
Gm            Dm
Szov ná, szov ko váḥo,
A            Dm
nesz gádol hájá po,
Gm           Dm
nesz gádol hájá po,
A             Dm
szov ná, szov ko váḥo!</v>
      </c>
    </row>
    <row r="114">
      <c r="A114" s="22" t="str">
        <f>IFERROR(__xludf.DUMMYFUNCTION("""COMPUTED_VALUE"""),"T64")</f>
        <v>T64</v>
      </c>
      <c r="B114" s="22" t="str">
        <f>IFERROR(__xludf.DUMMYFUNCTION("""COMPUTED_VALUE"""),"Fáj a szívem érted")</f>
        <v>Fáj a szívem érted</v>
      </c>
      <c r="C114" s="22"/>
      <c r="D114" s="22" t="str">
        <f>IFERROR(__xludf.DUMMYFUNCTION("""COMPUTED_VALUE"""),"Dm F A Dm Dm F A# Dm
Dm          Bb       
Letörlöm én minden könnyed
F             A
Áldjon meg az isten téged
Dm           Bb
Bocsássa meg rossz szavamat
F               A       
Bocsássa meg ha bántottalak
Dm    A   F       G
Aj-aj-ja-jaj A"&amp;"j-aj-jaj
G     A      Dm
Fáj a szívem érted
Dm    A      F     G
Aj-aj-ja-jaj Aj-aj-jaj
G     A      Dm  
Fáj a szívem ér - ted
Dm         Bb
Elindulok, merre megyek?
F         A            
Sehova se nem érkezek
Dm        Bb         
Sehova"&amp;" se nem érkezek
F          A       
Otthonomra sosem lelek
D      A     F      G
Aj-aj-ja-jaj Aj-aj-jaj
      A      Dm
Fáj a szívem érted
D#m        H
Eső esik a magas égből
F#                A#   
Könnycsepp hull a két szememből
D#m        "&amp;" H
Felhők közé elbujtanak
F#          A#     
Mindhalálig téged várlak
D#m     A#     F#     G#
A j  -  aj  -  ja  -  jaj.
G#    Bb     D#m
Fáj a szívem ér - ted
Em          C          
Letörlöm én minden könnyed
G             H      
Áldjon "&amp;"meg az isten téged
Em           C          
Bocsássa meg rossz szavamat
G               H      
Bocsássa meg ha bántottalak
Em      H      G      A
A j  -  aj  -  ja  -  jaj.
A     H      Em
Fáj a szívem ér - ted")</f>
        <v>Dm F A Dm Dm F A# Dm
Dm          Bb       
Letörlöm én minden könnyed
F             A
Áldjon meg az isten téged
Dm           Bb
Bocsássa meg rossz szavamat
F               A       
Bocsássa meg ha bántottalak
Dm    A   F       G
Aj-aj-ja-jaj Aj-aj-jaj
G     A      Dm
Fáj a szívem érted
Dm    A      F     G
Aj-aj-ja-jaj Aj-aj-jaj
G     A      Dm  
Fáj a szívem ér - ted
Dm         Bb
Elindulok, merre megyek?
F         A            
Sehova se nem érkezek
Dm        Bb         
Sehova se nem érkezek
F          A       
Otthonomra sosem lelek
D      A     F      G
Aj-aj-ja-jaj Aj-aj-jaj
      A      Dm
Fáj a szívem érted
D#m        H
Eső esik a magas égből
F#                A#   
Könnycsepp hull a két szememből
D#m         H
Felhők közé elbujtanak
F#          A#     
Mindhalálig téged várlak
D#m     A#     F#     G#
A j  -  aj  -  ja  -  jaj.
G#    Bb     D#m
Fáj a szívem ér - ted
Em          C          
Letörlöm én minden könnyed
G             H      
Áldjon meg az isten téged
Em           C          
Bocsássa meg rossz szavamat
G               H      
Bocsássa meg ha bántottalak
Em      H      G      A
A j  -  aj  -  ja  -  jaj.
A     H      Em
Fáj a szívem ér - ted</v>
      </c>
    </row>
    <row r="115">
      <c r="A115" s="22" t="str">
        <f>IFERROR(__xludf.DUMMYFUNCTION("""COMPUTED_VALUE"""),"T74")</f>
        <v>T74</v>
      </c>
      <c r="B115" s="22" t="str">
        <f>IFERROR(__xludf.DUMMYFUNCTION("""COMPUTED_VALUE"""),"Örökké tart")</f>
        <v>Örökké tart</v>
      </c>
      <c r="C115" s="22" t="str">
        <f>IFERROR(__xludf.DUMMYFUNCTION("""COMPUTED_VALUE"""),"(2/2)")</f>
        <v>(2/2)</v>
      </c>
      <c r="D115" s="22" t="str">
        <f>IFERROR(__xludf.DUMMYFUNCTION("""COMPUTED_VALUE"""),"E                   A
Na jól van, borítsunk fátylat a múltra
         E                          A
A dolgok jönnek, aztán mennek hirtelen
         E                         A
És néha elvisznek magukkal arra az útra
        D                            E
A"&amp;"hol az érzelmek laknak, nem az értelem
       E                                 A
Gyere, ne félj tőlem, én jól tudom, mi bánt
     E                           A
Néha mindenki elkövet néhány hibát
      E                          A
De ha magadba nézel "&amp;"és azt látod,  hogy a szíved tiszta
      D
Akkor jó az út, amin jársz és többé
E
 Ne is fordulj vissza
   C                                   G
Ha nem hiszed el, hogy az életed ajándék
C                                 G
Nézd meg jobban, hogy élnek a"&amp;"nyádék
   C
Ha nem hiszed el, hogy az élet
G
Tényleg örökké tart
D
Hiába úszol, belefulladsz
      D
Pedig ott van a másik part
                             G
Ha nem hiszed el, hogy az életed ajándék
C                                 G
Nézd meg jobban"&amp;", hogy élnek anyádék
   C
Ha nem hiszed el, hogy az élet
G
Tényleg örökké tart
D
Hiába úszol, belefulladsz
      D
Pedig ott van a másik part
       E                                 A
Gyere, mondd el, mi a baj bébi, figyelek rád
        E             "&amp;"                        A
Előttem ne legyen titkod, én nem vagyok az apád
E                                 A
Látom, van valami, ami a szívedet nyomja
         D                           E
Tudom az élet súlya, tudom a világ gondja")</f>
        <v>E                   A
Na jól van, borítsunk fátylat a múltra
         E                          A
A dolgok jönnek, aztán mennek hirtelen
         E                         A
És néha elvisznek magukkal arra az útra
        D                            E
Ahol az érzelmek laknak, nem az értelem
       E                                 A
Gyere, ne félj tőlem, én jól tudom, mi bánt
     E                           A
Néha mindenki elkövet néhány hibát
      E                          A
De ha magadba nézel és azt látod,  hogy a szíved tiszta
      D
Akkor jó az út, amin jársz és többé
E
 Ne is fordulj vissza
   C                                   G
Ha nem hiszed el, hogy az életed ajándék
C                                 G
Nézd meg jobban, hogy élnek anyádék
   C
Ha nem hiszed el, hogy az élet
G
Tényleg örökké tart
D
Hiába úszol, belefulladsz
      D
Pedig ott van a másik part
                             G
Ha nem hiszed el, hogy az életed ajándék
C                                 G
Nézd meg jobban, hogy élnek anyádék
   C
Ha nem hiszed el, hogy az élet
G
Tényleg örökké tart
D
Hiába úszol, belefulladsz
      D
Pedig ott van a másik part
       E                                 A
Gyere, mondd el, mi a baj bébi, figyelek rád
        E                                     A
Előttem ne legyen titkod, én nem vagyok az apád
E                                 A
Látom, van valami, ami a szívedet nyomja
         D                           E
Tudom az élet súlya, tudom a világ gondja</v>
      </c>
    </row>
    <row r="116">
      <c r="A116" s="22" t="str">
        <f>IFERROR(__xludf.DUMMYFUNCTION("""COMPUTED_VALUE"""),"T74")</f>
        <v>T74</v>
      </c>
      <c r="B116" s="22" t="str">
        <f>IFERROR(__xludf.DUMMYFUNCTION("""COMPUTED_VALUE"""),"Örökké tart")</f>
        <v>Örökké tart</v>
      </c>
      <c r="C116" s="22" t="str">
        <f>IFERROR(__xludf.DUMMYFUNCTION("""COMPUTED_VALUE"""),"(1/2)")</f>
        <v>(1/2)</v>
      </c>
      <c r="D116" s="22" t="str">
        <f>IFERROR(__xludf.DUMMYFUNCTION("""COMPUTED_VALUE"""),"E  A  E  A
       E                                     A
Gyere, mondd el, mi a baj, bébi, én figyelek rád
        E                                     A
Előttem ne legyen titkod, én nem vagyok az apád
E                                 A
Látom, van val"&amp;"ami, ami a szívedet nyomja
         D                           E
Tudom az élet súlya, tudom a világ gondja
       E                            A
Gyere, ne félj tõlem én nem verlek át
   E                             A
Ha belekezdtél, hát folytasd tov"&amp;"ább
          E                                  A
Ha akarod suttoghatsz, nekem az is elég hogy halljam,
           D                          E
és én majd ott leszek és segítek, ha baj van
   C                                   G
Ha nem hiszed el, ho"&amp;"gy az életed ajándék
C                                 G
Nézd meg jobban, hogy élnek anyádék
   C
Ha nem hiszed el, hogy az élet
G
Tényleg örökké tart
D
Hiába úszol, belefulladsz
      D
Pedig ott van a másik part")</f>
        <v>E  A  E  A
       E                                     A
Gyere, mondd el, mi a baj, bébi, én figyelek rád
        E                                     A
Előttem ne legyen titkod, én nem vagyok az apád
E                                 A
Látom, van valami, ami a szívedet nyomja
         D                           E
Tudom az élet súlya, tudom a világ gondja
       E                            A
Gyere, ne félj tõlem én nem verlek át
   E                             A
Ha belekezdtél, hát folytasd tovább
          E                                  A
Ha akarod suttoghatsz, nekem az is elég hogy halljam,
           D                          E
és én majd ott leszek és segítek, ha baj van
   C                                   G
Ha nem hiszed el, hogy az életed ajándék
C                                 G
Nézd meg jobban, hogy élnek anyádék
   C
Ha nem hiszed el, hogy az élet
G
Tényleg örökké tart
D
Hiába úszol, belefulladsz
      D
Pedig ott van a másik part</v>
      </c>
    </row>
    <row r="117">
      <c r="A117" s="22" t="str">
        <f>IFERROR(__xludf.DUMMYFUNCTION("""COMPUTED_VALUE"""),"ZS01")</f>
        <v>ZS01</v>
      </c>
      <c r="B117" s="22" t="str">
        <f>IFERROR(__xludf.DUMMYFUNCTION("""COMPUTED_VALUE"""),"Ádon olam")</f>
        <v>Ádon olam</v>
      </c>
      <c r="C117" s="22" t="str">
        <f>IFERROR(__xludf.DUMMYFUNCTION("""COMPUTED_VALUE"""),"אדון עולם")</f>
        <v>אדון עולם</v>
      </c>
      <c r="D117" s="22" t="str">
        <f>IFERROR(__xludf.DUMMYFUNCTION("""COMPUTED_VALUE"""),"E7    Am     E7     Am
Adon olam, asher malach,
        G7            C
b'terem kol y'tzir nivra.
E7      Am     E7      Am
L'et na'asah v'cheftzo kol,
 E7     Am     E7    Am
azai melech sh'mo nikra.
[Verse 2]
E7    Am      E7    Am
V'achare"&amp;"i kichlot hakol,
   G7            C
l'vado yimloch nora.
E7     Am    E7   Am
V'hu haya, v'hu hoveh,
E7       Am    E7  Am
v'hu yih'yeh b'tifara.
[Verse 3]
E7    Am     E7      Am
V'hu echad, v'eyn sheni
          G7          C
l'hamshil lo,"&amp;" l'hachbira.
E7      Am      E7     Am
B'li reishit, b'li tachlit,
E7      Am   E7   Am
v'lo ha'oz v'hamisrah.
[Verse 4]
E7    Am    E7       Am
V'hu Eli, v'chai go'ali,
           G7         C
v'tzur chevli b'et tzarah.
E7     Am  E7    Am
"&amp;"V'hu nisi umanos li,
E7      Am   E7    Am
m'nat kosi b'yom ekra.
[Verse 5]
E7   Am   E7    Am
B'yado afkid ruchi
       G7       C
b'et ishan v'a'irah.
E7      Am   E7  Am
V'im ruchi g'viyati,
E7     Am   E7  Am
Adonai li v'lo ira.")</f>
        <v>E7    Am     E7     Am
Adon olam, asher malach,
        G7            C
b'terem kol y'tzir nivra.
E7      Am     E7      Am
L'et na'asah v'cheftzo kol,
 E7     Am     E7    Am
azai melech sh'mo nikra.
[Verse 2]
E7    Am      E7    Am
V'acharei kichlot hakol,
   G7            C
l'vado yimloch nora.
E7     Am    E7   Am
V'hu haya, v'hu hoveh,
E7       Am    E7  Am
v'hu yih'yeh b'tifara.
[Verse 3]
E7    Am     E7      Am
V'hu echad, v'eyn sheni
          G7          C
l'hamshil lo, l'hachbira.
E7      Am      E7     Am
B'li reishit, b'li tachlit,
E7      Am   E7   Am
v'lo ha'oz v'hamisrah.
[Verse 4]
E7    Am    E7       Am
V'hu Eli, v'chai go'ali,
           G7         C
v'tzur chevli b'et tzarah.
E7     Am  E7    Am
V'hu nisi umanos li,
E7      Am   E7    Am
m'nat kosi b'yom ekra.
[Verse 5]
E7   Am   E7    Am
B'yado afkid ruchi
       G7       C
b'et ishan v'a'irah.
E7      Am   E7  Am
V'im ruchi g'viyati,
E7     Am   E7  Am
Adonai li v'lo ira.</v>
      </c>
    </row>
    <row r="118">
      <c r="A118" s="22" t="str">
        <f>IFERROR(__xludf.DUMMYFUNCTION("""COMPUTED_VALUE"""),"ZS18")</f>
        <v>ZS18</v>
      </c>
      <c r="B118" s="22" t="str">
        <f>IFERROR(__xludf.DUMMYFUNCTION("""COMPUTED_VALUE"""),"Lesana habaa")</f>
        <v>Lesana habaa</v>
      </c>
      <c r="C118" s="22" t="str">
        <f>IFERROR(__xludf.DUMMYFUNCTION("""COMPUTED_VALUE"""),"לשנה הבאה")</f>
        <v>לשנה הבאה</v>
      </c>
      <c r="D118" s="22" t="str">
        <f>IFERROR(__xludf.DUMMYFUNCTION("""COMPUTED_VALUE"""),"Em
Lesáná hábáá birusálájim
G
Lesáná hábáá birusálájim
A
Lesáná hábáá birusálájim
A                  G         Em
Lesáná hábáá birusálájim hábnujá.")</f>
        <v>Em
Lesáná hábáá birusálájim
G
Lesáná hábáá birusálájim
A
Lesáná hábáá birusálájim
A                  G         Em
Lesáná hábáá birusálájim hábnujá.</v>
      </c>
    </row>
    <row r="119">
      <c r="A119" s="22" t="str">
        <f>IFERROR(__xludf.DUMMYFUNCTION("""COMPUTED_VALUE"""),"T24")</f>
        <v>T24</v>
      </c>
      <c r="B119" s="22" t="str">
        <f>IFERROR(__xludf.DUMMYFUNCTION("""COMPUTED_VALUE"""),"Oj, tízen voltunk mi testvérek")</f>
        <v>Oj, tízen voltunk mi testvérek</v>
      </c>
      <c r="C119" s="22"/>
      <c r="D119" s="22" t="str">
        <f>IFERROR(__xludf.DUMMYFUNCTION("""COMPUTED_VALUE"""),"Em
Oj tízen voltunk mi testvérek
Am
ismert minket kucsaft kliens
Am
egyikünknek nyoma veszett
Em
megmaradt a tízből kilenc
Em                       D
Oj smerle húzd a hegedűt tejwje fuvolázz
D                        Em
haddhalják meg mindenütt hallja me"&amp;"g minden ház 
Em
oj oj oj oj oj oj 
D                         Em
hadd halják meg mindenütt hallja meg minden ház.
Oj kilencen voltunk mi testvérek
a batyunkban végszámra gyolcs
egyikünknek nyoma veszett
megmaradt a kilencből nyolc
Oj smerle húzd a hege"&amp;"dűt...
Oj nyolcan voltunk mi testvérek
árultunk mandulát fügét
egyikünknek nyoma veszett 
megmaradt a nyolcból hét
Oj smerle húzd a hegedűt...
Oj heten voltunk mi testvérek
vettünk-adtunk rákot, halat
egyikünknek nyoma veszett
megmaradt a hetünkből hat"&amp;"
Oj smerle húzd a hegedűt...
Oj hatan voltunk mi testvérek
elment minden ahogyan jött
egyikünknek nyoma veszett
megmaradt a hatunkból öt
Oj smerle húzd a hegedűt...
Oj öten voltunk mi testvérek
oj házaló csak az ne légy
egyikünknek nyoma veszett
megma"&amp;"radt az ötünkből négy
Em                       D
Oj smerle húzd a hegedűt tejwje fuvolázz
D                        Em
haddhalják meg mindenütt hallja meg minden ház 
Em
oj oj oj oj oj oj 
D                         Em
hadd halják meg mindenütt hallja meg "&amp;"minden ház.
Oj smerle húzd a hegedűt...
Oj négyen voltunk mi testvérek
ott voltunk minden vásáron
egyikünknek nyomaveszett
megmaradt a négyből három
Oj smerle húzd a hegedűt...
Oj hárman voltuk mi testvérek
volt sátrunkban dob s kereplő
egyikünknek ny"&amp;"omaveszett
megmaradt háromból kettő
Oj smerle húzd a hegedűt...
Oj ketten voltunk mi testvérek
végeladás ne keseregj
egyikünknek nyomaveszett
megmaradt a kettőből egy
Oj smerle húzd a hegedűt...""")</f>
        <v>Em
Oj tízen voltunk mi testvérek
Am
ismert minket kucsaft kliens
Am
egyikünknek nyoma veszett
Em
megmaradt a tízből kilenc
Em                       D
Oj smerle húzd a hegedűt tejwje fuvolázz
D                        Em
haddhalják meg mindenütt hallja meg minden ház 
Em
oj oj oj oj oj oj 
D                         Em
hadd halják meg mindenütt hallja meg minden ház.
Oj kilencen voltunk mi testvérek
a batyunkban végszámra gyolcs
egyikünknek nyoma veszett
megmaradt a kilencből nyolc
Oj smerle húzd a hegedűt...
Oj nyolcan voltunk mi testvérek
árultunk mandulát fügét
egyikünknek nyoma veszett 
megmaradt a nyolcból hét
Oj smerle húzd a hegedűt...
Oj heten voltunk mi testvérek
vettünk-adtunk rákot, halat
egyikünknek nyoma veszett
megmaradt a hetünkből hat
Oj smerle húzd a hegedűt...
Oj hatan voltunk mi testvérek
elment minden ahogyan jött
egyikünknek nyoma veszett
megmaradt a hatunkból öt
Oj smerle húzd a hegedűt...
Oj öten voltunk mi testvérek
oj házaló csak az ne légy
egyikünknek nyoma veszett
megmaradt az ötünkből négy
Em                       D
Oj smerle húzd a hegedűt tejwje fuvolázz
D                        Em
haddhalják meg mindenütt hallja meg minden ház 
Em
oj oj oj oj oj oj 
D                         Em
hadd halják meg mindenütt hallja meg minden ház.
Oj smerle húzd a hegedűt...
Oj négyen voltunk mi testvérek
ott voltunk minden vásáron
egyikünknek nyomaveszett
megmaradt a négyből három
Oj smerle húzd a hegedűt...
Oj hárman voltuk mi testvérek
volt sátrunkban dob s kereplő
egyikünknek nyomaveszett
megmaradt háromból kettő
Oj smerle húzd a hegedűt...
Oj ketten voltunk mi testvérek
végeladás ne keseregj
egyikünknek nyomaveszett
megmaradt a kettőből egy
Oj smerle húzd a hegedűt..."</v>
      </c>
    </row>
    <row r="120">
      <c r="A120" s="22" t="str">
        <f>IFERROR(__xludf.DUMMYFUNCTION("""COMPUTED_VALUE"""),"T61")</f>
        <v>T61</v>
      </c>
      <c r="B120" s="22" t="str">
        <f>IFERROR(__xludf.DUMMYFUNCTION("""COMPUTED_VALUE"""),"Sehol se talállak ")</f>
        <v>Sehol se talállak </v>
      </c>
      <c r="C120" s="22"/>
      <c r="D120" s="22" t="str">
        <f>IFERROR(__xludf.DUMMYFUNCTION("""COMPUTED_VALUE"""),"Em
voltam New Yorkban
F#
reptéren Londonban
Am
Berlinben lassú volt a fény
B
imbolygott Amszterdam
Em
és hess jött Marrakech
F#
Párizsból sms
Am
szikrázott Velence
B
mint Varsóban a fűszeres
Em
lány aki eladó
F#
de én nem Bem apó
A"&amp;"m
halló halló halló
B
hallucináció
Em
csak a szerelem
F#
eleven elemem
Am
valahol elveszett
B
veszettül keresem
C                 D     B
sehol se talállak téged életem
Em      G
voltam Keleten
D       C
jártam Nyugaton
Em      G
d"&amp;"éli legelőn
D       C
északi ugaron
Em      G
sorstalan utakon
D       C          D
fejvesztve kutatom őt
B
nem tudom hol lakom
Em F# Am B (2x)
Em
itt lesz a szekrényben
F#
a kávéscsészében
Am
vagy tán a szőnyeg alatt
B
az ajtó mögött"&amp;" nem néztem
Em
egy sötét sarokban
F#
nyilvános wc-ben
Am
a körúton egy kávéházban
B
budai erkélyen
Em
jaj hívok nyomozó
F#
mer én nem Columbo
Am
halló halló halló
B
hallucináció
Em
csak a szerelem
F#
eleven elemem
Am
valahol el"&amp;"veszett
B
veszettül keresem
C                 D     B
sehol se talállak téged életem
Em      G
voltam Keleten
D       C
jártam Nyugaton
Em      G
déli legelőn
D       C
északi ugaron
Em      G
sorstalan utakon
D       C          D
fejve"&amp;"sztve kutatom őt
B
nem tudom hol lakom
Em F# Am B (10x)
Em")</f>
        <v>Em
voltam New Yorkban
F#
reptéren Londonban
Am
Berlinben lassú volt a fény
B
imbolygott Amszterdam
Em
és hess jött Marrakech
F#
Párizsból sms
Am
szikrázott Velence
B
mint Varsóban a fűszeres
Em
lány aki eladó
F#
de én nem Bem apó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(2x)
Em
itt lesz a szekrényben
F#
a kávéscsészében
Am
vagy tán a szőnyeg alatt
B
az ajtó mögött nem néztem
Em
egy sötét sarokban
F#
nyilvános wc-ben
Am
a körúton egy kávéházban
B
budai erkélyen
Em
jaj hívok nyomozó
F#
mer én nem Columbo
Am
halló halló halló
B
hallucináció
Em
csak a szerelem
F#
eleven elemem
Am
valahol elveszett
B
veszettül keresem
C                 D     B
sehol se talállak téged életem
Em      G
voltam Keleten
D       C
jártam Nyugaton
Em      G
déli legelőn
D       C
északi ugaron
Em      G
sorstalan utakon
D       C          D
fejvesztve kutatom őt
B
nem tudom hol lakom
Em F# Am B (10x)
Em</v>
      </c>
    </row>
    <row r="121">
      <c r="A121" s="22" t="str">
        <f>IFERROR(__xludf.DUMMYFUNCTION("""COMPUTED_VALUE"""),"K06")</f>
        <v>K06</v>
      </c>
      <c r="B121" s="22" t="str">
        <f>IFERROR(__xludf.DUMMYFUNCTION("""COMPUTED_VALUE"""),"Drunken sailor")</f>
        <v>Drunken sailor</v>
      </c>
      <c r="C121" s="22"/>
      <c r="D121" s="22" t="str">
        <f>IFERROR(__xludf.DUMMYFUNCTION("""COMPUTED_VALUE"""),"Em 
What shall we do with a drunken sailor?
D
What shall we do with a drunken sailor?
Em 
What shall we do with a drunken sailor?
Em   D          Em
Earl-eye in the morning!
Em
Way hay and up she rises 
D
Way hay and up she rises 
Em
Way ha"&amp;"y and up she rises 
Em   D          Em
Earl-eye in the morning!
Em        
Shave his belly with a rusty razor
D
Shave his belly with a rusty razor
Em        
Shave his belly with a rusty razor
Em   D          Em
Earl-eye in the morning!
Em
"&amp;"
Put him in a long boat till he's sober
D
Put him in a long boat till he's sober
Em
Put him in a long boat till he's sober
Em   D          Em
Earl-eye in the morning!
Em 
Stick him in scupper with a hosepipe on him
D
Stick him in scupper with "&amp;"a hosepipe on him
Em 
Stick him in scupper with a hosepipe on him
Em   D          Em
Earl-eye in the morning!
Em 
Put him in the bed with the Captain's daughter
D
Put him in the bed with the Captain's daughter
Em 
Put him in the bed with the C"&amp;"aptain's daughter
Em   D          Em
Earl-eye in the morning!
Em              
That's what we do with a drunken sailor 
D              
That's what we do with a drunken sailor 
Em              
That's what we do with a drunken sailor 
Em   D   "&amp;"       Em
Earl-eye in the morning!")</f>
        <v>Em 
What shall we do with a drunken sailor?
D
What shall we do with a drunken sailor?
Em 
What shall we do with a drunken sailor?
Em   D          Em
Earl-eye in the morning!
Em
Way hay and up she rises 
D
Way hay and up she rises 
Em
Way hay and up she rises 
Em   D          Em
Earl-eye in the morning!
Em        
Shave his belly with a rusty razor
D
Shave his belly with a rusty razor
Em        
Shave his belly with a rusty razor
Em   D          Em
Earl-eye in the morning!
Em
Put him in a long boat till he's sober
D
Put him in a long boat till he's sober
Em
Put him in a long boat till he's sober
Em   D          Em
Earl-eye in the morning!
Em 
Stick him in scupper with a hosepipe on him
D
Stick him in scupper with a hosepipe on him
Em 
Stick him in scupper with a hosepipe on him
Em   D          Em
Earl-eye in the morning!
Em 
Put him in the bed with the Captain's daughter
D
Put him in the bed with the Captain's daughter
Em 
Put him in the bed with the Captain's daughter
Em   D          Em
Earl-eye in the morning!
Em              
That's what we do with a drunken sailor 
D              
That's what we do with a drunken sailor 
Em              
That's what we do with a drunken sailor 
Em   D          Em
Earl-eye in the morning!</v>
      </c>
    </row>
    <row r="122">
      <c r="A122" s="22" t="str">
        <f>IFERROR(__xludf.DUMMYFUNCTION("""COMPUTED_VALUE"""),"K11")</f>
        <v>K11</v>
      </c>
      <c r="B122" s="22" t="str">
        <f>IFERROR(__xludf.DUMMYFUNCTION("""COMPUTED_VALUE"""),"Mad World ")</f>
        <v>Mad World </v>
      </c>
      <c r="C122" s="22"/>
      <c r="D122" s="22" t="str">
        <f>IFERROR(__xludf.DUMMYFUNCTION("""COMPUTED_VALUE"""),"Em                G
All around me are familiar faces
D                A  
Worn out places, worn out faces
Em                       G
Bright and early for the daily races
D              A
Going nowhere, going nowhere
Em                    A       
And I"&amp;" find it kind of funny
                  Em
I find it kind of sad
                        A
The dreams in which I'm dying
                       Em
Are the best I've ever had
                  A
I find it hard to tell you
                  Em
I find it ha"&amp;"rd to take
                   A     
When people run in circles it's a very, very
Em  A      Em  A
Mad world, mad world
Em                       G
Children waiting for the day they feel good
D               A
Happy birthday, happy birthday
Em          "&amp;"            G
And I feel the way that every child should
D               A
Sit and listen, sit and listen
Em                       G
Went to school and I was very nervous
D               A
No one knew me, no one knew me
Em                       G
Hello, t"&amp;"eacher! Tell me, what's my lesson?
D                      A
Look right through me, look right through me
Em                    A
And I find it kind of funny
                  Em
I find it kind of sad
                        A
The dreams in which I'm dy"&amp;"ing
                       Em
Are the best I've ever had
                  A
I find it hard to tell you
                  Em
I find it hard to take
                   A
When people run in circles it's a very, very
Em  A      Em  A
Mad world, mad world")</f>
        <v>Em                G
All around me are familiar faces
D                A  
Worn out places, worn out faces
Em                       G
Bright and early for the daily races
D              A
Going nowhere, going nowhere
Em                    A       
And I find it kind of funny
                  Em
I find it kind of sad
                        A
The dreams in which I'm dying
                       Em
Are the best I've ever had
                  A
I find it hard to tell you
                  Em
I find it hard to take
                   A     
When people run in circles it's a very, very
Em  A      Em  A
Mad world, mad world
Em                       G
Children waiting for the day they feel good
D               A
Happy birthday, happy birthday
Em                      G
And I feel the way that every child should
D               A
Sit and listen, sit and listen
Em                       G
Went to school and I was very nervous
D               A
No one knew me, no one knew me
Em                       G
Hello, teacher! Tell me, what's my lesson?
D                      A
Look right through me, look right through me
Em                    A
And I find it kind of funny
                  Em
I find it kind of sad
                        A
The dreams in which I'm dying
                       Em
Are the best I've ever had
                  A
I find it hard to tell you
                  Em
I find it hard to take
                   A
When people run in circles it's a very, very
Em  A      Em  A
Mad world, mad world</v>
      </c>
    </row>
    <row r="123">
      <c r="A123" s="22" t="str">
        <f>IFERROR(__xludf.DUMMYFUNCTION("""COMPUTED_VALUE"""),"T12")</f>
        <v>T12</v>
      </c>
      <c r="B123" s="22" t="str">
        <f>IFERROR(__xludf.DUMMYFUNCTION("""COMPUTED_VALUE"""),"Budapest")</f>
        <v>Budapest</v>
      </c>
      <c r="C123" s="22" t="str">
        <f>IFERROR(__xludf.DUMMYFUNCTION("""COMPUTED_VALUE"""),"(2/2)")</f>
        <v>(2/2)</v>
      </c>
      <c r="D123" s="22" t="str">
        <f>IFERROR(__xludf.DUMMYFUNCTION("""COMPUTED_VALUE"""),"Em              Am                Em
Kérdésem volna, pálinkát mérnek-e már?
Em                 Am                   Em
Felismer tanár úr, vagy tán elfelejtett már?
Am                                    Em
Éva tegnap volt az abortusz bizottság előtt
Am    "&amp;"                           Em
Téli kabátomra hasztalan keresek vevőt
Em              Am                 Em
Házmesterünknek adjunk szép mosolyokat
Em                   Am              Em
Nézd, homlokomra egy boríték nem ráragadt
Am                       "&amp;"              Em
Más vagyok, nem az, akit épp maga most keres
Am                                 Em
Fáskerti elvtárs, legyen már olyan szíves
Em                Am            Em
A fekete lyuk egy nem létező égitest
Em             Am                Em
Hár"&amp;"om év múlva nem vagyok hadköteles
Am                                      Em
Felismer tanár úr, vagy tán elfelejtett már?
Am                                Em
Kérdésem volna, pálinkát mérnek-e már?
Em                   Am                  Em
Azt mondd m"&amp;"eg nékem, hol lesz majd lakóhelyünk
Em                 Am                   Em
Maradunk itt, vagy egyszer majd továbbmegyünk?
D                C
Itt van a város, vagyunk lakói
D               C             Em
Maradunk itten, maradunk itt, maradunk")</f>
        <v>Em              Am                Em
Kérdésem volna, pálinkát mérnek-e már?
Em                 Am                   Em
Felismer tanár úr, vagy tán elfelejtett már?
Am                                    Em
Éva tegnap volt az abortusz bizottság előtt
Am                               Em
Téli kabátomra hasztalan keresek vevőt
Em              Am                 Em
Házmesterünknek adjunk szép mosolyokat
Em                   Am              Em
Nézd, homlokomra egy boríték nem ráragadt
Am                                     Em
Más vagyok, nem az, akit épp maga most keres
Am                                 Em
Fáskerti elvtárs, legyen már olyan szíves
Em                Am            Em
A fekete lyuk egy nem létező égitest
Em             Am                Em
Három év múlva nem vagyok hadköteles
Am                                      Em
Felismer tanár úr, vagy tán elfelejtett már?
Am                                Em
Kérdésem volna, pálinkát mérnek-e már?
Em                   Am                  Em
Azt mondd meg nékem, hol lesz majd lakóhelyünk
Em                 Am                   Em
Maradunk itt, vagy egyszer majd továbbmegyünk?
D                C
Itt van a város, vagyunk lakói
D               C             Em
Maradunk itten, maradunk itt, maradunk</v>
      </c>
    </row>
    <row r="124">
      <c r="A124" s="22" t="str">
        <f>IFERROR(__xludf.DUMMYFUNCTION("""COMPUTED_VALUE"""),"T08")</f>
        <v>T08</v>
      </c>
      <c r="B124" s="22" t="str">
        <f>IFERROR(__xludf.DUMMYFUNCTION("""COMPUTED_VALUE"""),"Mit tehetnék érted ")</f>
        <v>Mit tehetnék érted </v>
      </c>
      <c r="C124" s="22"/>
      <c r="D124" s="22" t="str">
        <f>IFERROR(__xludf.DUMMYFUNCTION("""COMPUTED_VALUE"""),"Em            Am
Nem születtem varázslónak,
 D            G
csodát tenni nem tudok,
  C               G
S azt hiszem, már észrevetted,
  Am           B7
a jótündér sem én vagyok.
      Em         Am
De ha eltűnne az arcodról
     D            G
ez a sötét"&amp;" szomorúság,
 C           B7            Em
Úgy érezném, vannak még csodák.
     C           G
Hát mit tehetnék érted,
     D7        Em
hogy elűzzem a bánatod,
   C             G
A lelked mélyén megtörjem
  Am              B7
a gonosz varázslatot?
     "&amp;"C           G
Hát mit tehetnék érted,
        D7         Em
hogy a szívedben öröm legyen?
 C            B7          Em
Mit tehetnék, áruld el nekem!
Em            Am
Nincsen varázspálcám,
        D           G
mellyel bármit eltüntethetek,
   C        "&amp;"    G
És annyi minden van jelen,
    Am           B7
mit megszüntetni nem lehet.
      Em         Am
De ha eltűnne az arcodról
     D             G
ez a sötét szomorúság,
C            B7            Em
Úgy érezném, vannak még csodák.
     C           G
"&amp;"Hát mit tehetnék érted,
     D7        Em
hogy elűzzem a bánatod,
   C             G
A lelked mélyén megtörjem
  Am              B7
a gonosz varázslatot?
     C           G
Hát mit tehetnék érted,
        D7         Em
hogy a szívedben öröm legyen?
 C    "&amp;"        B7          Em
Mit tehetnék, áruld el nekem!
Em            Am
Nincsen hétmérföldes csizmám,
D             G
nincsen varázsköpenyem,
       C             G
S hogy holnap is még veled leszek,
Am          B7
sajnos nem ígérhetem.
      Em       "&amp;"  Am
De ha eltűnne az arcodról
     D             G
ez a sötét szomorúság,
C            B7            Em
Úgy érezném, vannak még csodák.
     C           G
Hát mit tehetnék érted,
     D7        Em
hogy elűzzem a bánatod,
   C             G
A lelked mé"&amp;"lyén megtörjem
  Am              B7
a gonosz varázslatot?
     C           G
Hát mit tehetnék érted,
        D7         Em
hogy a szívedben öröm legyen?
 C            B7          Em
Mit tehetnék, áruld el nekem!")</f>
        <v>Em            Am
Nem születtem varázslónak,
 D            G
csodát tenni nem tudok,
  C               G
S azt hiszem, már észrevetted,
  Am           B7
a jótündér sem én vagyok.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varázspálcám,
        D           G
mellyel bármit eltüntethetek,
   C            G
És annyi minden van jelen,
    Am           B7
mit megszüntetni nem lehet.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
Em            Am
Nincsen hétmérföldes csizmám,
D             G
nincsen varázsköpenyem,
       C             G
S hogy holnap is még veled leszek,
Am          B7
sajnos nem ígérhetem.
      Em         Am
De ha eltűnne az arcodról
     D             G
ez a sötét szomorúság,
C            B7            Em
Úgy érezném, vannak még csodák.
     C           G
Hát mit tehetnék érted,
     D7        Em
hogy elűzzem a bánatod,
   C             G
A lelked mélyén megtörjem
  Am              B7
a gonosz varázslatot?
     C           G
Hát mit tehetnék érted,
        D7         Em
hogy a szívedben öröm legyen?
 C            B7          Em
Mit tehetnék, áruld el nekem!</v>
      </c>
    </row>
    <row r="125">
      <c r="A125" s="22" t="str">
        <f>IFERROR(__xludf.DUMMYFUNCTION("""COMPUTED_VALUE"""),"T27")</f>
        <v>T27</v>
      </c>
      <c r="B125" s="22" t="str">
        <f>IFERROR(__xludf.DUMMYFUNCTION("""COMPUTED_VALUE"""),"Ó, ne vidd el… ")</f>
        <v>Ó, ne vidd el… </v>
      </c>
      <c r="C125" s="22"/>
      <c r="D125" s="22" t="str">
        <f>IFERROR(__xludf.DUMMYFUNCTION("""COMPUTED_VALUE"""),"Em            H                       Em
Ó, ne vidd el két szemeddel a napsugarat,
Em                              G
Ne menj, várj még, mert e tájék sötétben marad,
E              Am                D           G
Ág nem himbál, fecske nem száll, béres nem "&amp;"arat,
Em            H                       Em
Ó, ne vidd el két szemeddel a napsugarat!
")</f>
        <v>Em            H                       Em
Ó, ne vidd el két szemeddel a napsugarat,
Em                              G
Ne menj, várj még, mert e tájék sötétben marad,
E              Am                D           G
Ág nem himbál, fecske nem száll, béres nem arat,
Em            H                       Em
Ó, ne vidd el két szemeddel a napsugarat!
</v>
      </c>
    </row>
    <row r="126">
      <c r="A126" s="22" t="str">
        <f>IFERROR(__xludf.DUMMYFUNCTION("""COMPUTED_VALUE"""),"S05")</f>
        <v>S05</v>
      </c>
      <c r="B126" s="22" t="str">
        <f>IFERROR(__xludf.DUMMYFUNCTION("""COMPUTED_VALUE"""),"Cserkész Altató")</f>
        <v>Cserkész Altató</v>
      </c>
      <c r="C126" s="22"/>
      <c r="D126" s="22" t="str">
        <f>IFERROR(__xludf.DUMMYFUNCTION("""COMPUTED_VALUE"""),"Em         D         C
Elrepül az idő, mint erdőbe a madár,
Em        D       Am
Hegedül a tücsök, úgyis hazatalál.
Em         D          C
Kinyitja a cserkész a sátor ajtaját,
Em         D         Am
Behunyja a szemét és csodás álmot lát.
Em        D  "&amp;"   Am       C
Álmában a medve énekel a bocsának
Em             D              Am           C
Máris megyünk, medve asszony, ha zavartuk, bocsánat.
Em        D
Álmát nem zavarom,
Am           C
Elfekszem az avaron
Em                 D           Am
És hagyom"&amp;", hogy az esti szellő arconsimogasson.
Em        D
Magamat betakarom,
Am         C
A szememet behunyom
Em      D           C      
Álomnak dzsungelébe lassan elutazom.
Em         D         C
Elrepül az idő, mint a szél a parázson
Em        D       Am
Gy"&amp;"ere velem aludni, kedves jóbarátom.
Em         D         C
Néma az erdő, néha halkan mormol
Em        D       Am
Cserkészek közt jó aludni, ha senki se horkol.
Em         D    Am             C
Álmában a madár szárnya meg se rebben,
Em              D    "&amp;"   Am          C
Hallgassunk hát együtt, oldódjunk a csendben.
Em        D
Álmod nem zavarom,
Am            C
Hiszen nem is akarom,
Em                 D           Am
Néha a szúnyogcsípést álmomban vakarom.
Em        D
Magamat betakarom,
Am              C
"&amp;"Fekszem egy földdarabon,
Em        D           C      
Magamat a nyugalommal jutalmazom.")</f>
        <v>Em         D         C
Elrepül az idő, mint erdőbe a madár,
Em        D       Am
Hegedül a tücsök, úgyis hazatalál.
Em         D          C
Kinyitja a cserkész a sátor ajtaját,
Em         D         Am
Behunyja a szemét és csodás álmot lát.
Em        D     Am       C
Álmában a medve énekel a bocsának
Em             D              Am           C
Máris megyünk, medve asszony, ha zavartuk, bocsánat.
Em        D
Álmát nem zavarom,
Am           C
Elfekszem az avaron
Em                 D           Am
És hagyom, hogy az esti szellő arconsimogasson.
Em        D
Magamat betakarom,
Am         C
A szememet behunyom
Em      D           C      
Álomnak dzsungelébe lassan elutazom.
Em         D         C
Elrepül az idő, mint a szél a parázson
Em        D       Am
Gyere velem aludni, kedves jóbarátom.
Em         D         C
Néma az erdő, néha halkan mormol
Em        D       Am
Cserkészek közt jó aludni, ha senki se horkol.
Em         D    Am             C
Álmában a madár szárnya meg se rebben,
Em              D       Am          C
Hallgassunk hát együtt, oldódjunk a csendben.
Em        D
Álmod nem zavarom,
Am            C
Hiszen nem is akarom,
Em                 D           Am
Néha a szúnyogcsípést álmomban vakarom.
Em        D
Magamat betakarom,
Am              C
Fekszem egy földdarabon,
Em        D           C      
Magamat a nyugalommal jutalmazom.</v>
      </c>
    </row>
    <row r="127">
      <c r="A127" s="22" t="str">
        <f>IFERROR(__xludf.DUMMYFUNCTION("""COMPUTED_VALUE"""),"T28")</f>
        <v>T28</v>
      </c>
      <c r="B127" s="22" t="str">
        <f>IFERROR(__xludf.DUMMYFUNCTION("""COMPUTED_VALUE"""),"Csonka vers")</f>
        <v>Csonka vers</v>
      </c>
      <c r="C127" s="22"/>
      <c r="D127" s="22" t="str">
        <f>IFERROR(__xludf.DUMMYFUNCTION("""COMPUTED_VALUE"""),"Em   Am   G   D   x2
Em                       Am
Kezdtem ezt a verset én, tavaly május elején,
G                      D
idén lett csak készen, idén sem egészen.
Em                      Am
Címe az volt: életem, s kihúztam, mert félszegen,
G    N.C.
sánt"&amp;"ikált a címe, minden lába ríme.
Em                    Am
Újrakezdtem s ezalatt félesztendő leszaladt,
G                     D
de az égre nézve alig vettem észre.
Em                        Am
Az égen egy felhő szállt, s az a felhő nem is szállt,
G      "&amp;"                 D
lebegett vagy állt tán, mint egy őr, várt rám.
Em                     Am
Azt a felhőt néztem én míg e forgó év felén,
G                     D
csak lehullott onnan, mint katona holtan.
Em                    Am
Ismét kezdtem: háború le"&amp;"tt a címe, százsorú
G                     D
volt az első versszak jajgatott mint vert had.
Em                      Am
Jaj mit is kerestem itt katonák holttesteit,
G              D
bűverő terelte lépteimet erre.
Em                    Am
Kutattam a tárva"&amp;" tárt messze hajló láthatárt,
G                  D
föllelem, reméltem nyitját minek éltem.
Em                   Am
Életemmel kezdtem el háborúban vesztem el,
G                 D
én másról akartam szólani e dalban.
N.C.               Am                 "&amp;"G
Másról én de nem lehet valaki nem engedett,
              D
tán a ma lepergő oszló testü felhő.
Em   Am   G   D   x2
E")</f>
        <v>Em   Am   G   D   x2
Em                       Am
Kezdtem ezt a verset én, tavaly május elején,
G                      D
idén lett csak készen, idén sem egészen.
Em                      Am
Címe az volt: életem, s kihúztam, mert félszegen,
G    N.C.
sántikált a címe, minden lába ríme.
Em                    Am
Újrakezdtem s ezalatt félesztendő leszaladt,
G                     D
de az égre nézve alig vettem észre.
Em                        Am
Az égen egy felhő szállt, s az a felhő nem is szállt,
G                       D
lebegett vagy állt tán, mint egy őr, várt rám.
Em                     Am
Azt a felhőt néztem én míg e forgó év felén,
G                     D
csak lehullott onnan, mint katona holtan.
Em                    Am
Ismét kezdtem: háború lett a címe, százsorú
G                     D
volt az első versszak jajgatott mint vert had.
Em                      Am
Jaj mit is kerestem itt katonák holttesteit,
G              D
bűverő terelte lépteimet erre.
Em                    Am
Kutattam a tárva tárt messze hajló láthatárt,
G                  D
föllelem, reméltem nyitját minek éltem.
Em                   Am
Életemmel kezdtem el háborúban vesztem el,
G                 D
én másról akartam szólani e dalban.
N.C.               Am                 G
Másról én de nem lehet valaki nem engedett,
              D
tán a ma lepergő oszló testü felhő.
Em   Am   G   D   x2
E</v>
      </c>
    </row>
    <row r="128">
      <c r="A128" s="22" t="str">
        <f>IFERROR(__xludf.DUMMYFUNCTION("""COMPUTED_VALUE"""),"T13")</f>
        <v>T13</v>
      </c>
      <c r="B128" s="22" t="str">
        <f>IFERROR(__xludf.DUMMYFUNCTION("""COMPUTED_VALUE"""),"Csönded vagyok")</f>
        <v>Csönded vagyok</v>
      </c>
      <c r="C128" s="22"/>
      <c r="D128" s="22" t="str">
        <f>IFERROR(__xludf.DUMMYFUNCTION("""COMPUTED_VALUE"""),"Em  D   C   Em
Em  D   G   G
Em  A7  Am7   Em
Em  D   G   D
Em  D   Em  Em
     Em       D           C       Em
Most elmondom mid vagyok, mid nem neked
Em        D        C       G
Vártál ha magadról szép éneket
Em       A7      Am7        Em
Dicsérő é"&amp;"neked én nem leszek
Em        D        C             Em
Mi más is lehetnék? Csak csönd neked.
Em        D             C         Em
E szó jó: csönd vagyok, csönded vagyok.
Em         D           C      G
Ha rám így kedved van, maradhatok
Em             "&amp;"A7           Am7         Em
Ülhetsz, csak tűrve, hogy dal nem dicsér,
Em         D                C         Em
Se jel, se láng, csak csönd mely égig ér.
Em          D           C         Em
S folytatom mid vagyok, mid nem neked
Em        D          C  "&amp;"     G
Ha vártál lángot, az nem lehetek
Em       A7        Am7      Em
Fölébem hajolj lásd, hamu vagyok,
Em      D          C      Em
Belőlem csak jövőd jósolhatod.
     Em        D           C         Em
Most elmondtam mid vagyok, mid nem neked
Em     "&amp;"   D        C       G
Vártál ha magadról szép éneket
Em       A7      Am7        Em
Dicsérő éneked én nem leszek
Em        D        C             Em
Mi más is lehetnék? Csak csönd neked.
Em  D   C   Em
Em  D   G   G
Em  A7  Am7   Em
Em  D   G   D
Em  D"&amp;"   Em  Em
")</f>
        <v>Em  D   C   Em
Em  D   G   G
Em  A7  Am7   Em
Em  D   G   D
Em  D   Em  Em
     Em       D           C       Em
Most elmondom mid vagyok, mid nem neked
Em        D        C       G
Vártál ha magadról szép éneket
Em       A7      Am7        Em
Dicsérő éneked én nem leszek
Em        D        C             Em
Mi más is lehetnék? Csak csönd neked.
Em        D             C         Em
E szó jó: csönd vagyok, csönded vagyok.
Em         D           C      G
Ha rám így kedved van, maradhatok
Em             A7           Am7         Em
Ülhetsz, csak tűrve, hogy dal nem dicsér,
Em         D                C         Em
Se jel, se láng, csak csönd mely égig ér.
Em          D           C         Em
S folytatom mid vagyok, mid nem neked
Em        D          C       G
Ha vártál lángot, az nem lehetek
Em       A7        Am7      Em
Fölébem hajolj lásd, hamu vagyok,
Em      D          C      Em
Belőlem csak jövőd jósolhatod.
     Em        D           C         Em
Most elmondtam mid vagyok, mid nem neked
Em        D        C       G
Vártál ha magadról szép éneket
Em       A7      Am7        Em
Dicsérő éneked én nem leszek
Em        D        C             Em
Mi más is lehetnék? Csak csönd neked.
Em  D   C   Em
Em  D   G   G
Em  A7  Am7   Em
Em  D   G   D
Em  D   Em  Em
</v>
      </c>
    </row>
    <row r="129">
      <c r="A129" s="22" t="str">
        <f>IFERROR(__xludf.DUMMYFUNCTION("""COMPUTED_VALUE"""),"T04")</f>
        <v>T04</v>
      </c>
      <c r="B129" s="22" t="str">
        <f>IFERROR(__xludf.DUMMYFUNCTION("""COMPUTED_VALUE"""),"Közeli helyeken ")</f>
        <v>Közeli helyeken </v>
      </c>
      <c r="C129" s="22"/>
      <c r="D129" s="22" t="str">
        <f>IFERROR(__xludf.DUMMYFUNCTION("""COMPUTED_VALUE"""),"Em  D  Am  Em
Em  D  Am  Em
Em      D         Am        Em
Közeli helyeken, dombokon, hegyeken,
C           D           Em  D    Em  D
Kibelezett kőbányák üregében.
Em      D         Am        Em
Közeli helyeken, dombokon, hegyeken,
C        D          "&amp;"     Em  D    Em  D
Most is visszhangzik a léptem.
C                 D
Itt ül az idő a nyakamon,
Am               Em
Kifogy az út a lábam alól.
C                   D
Akkor is megyek, ha nem akarok!
    Am             Em
Ha nem kísér senki utamon.
     "&amp;"  C              D
Arcom mossa eső és szárítja a szél.
   Am              Em
Az ember mindig jobbat remél.
 C                D
Porból lettem s porrá leszek,
  Am           Em
Félek, hogy a ködbe veszek.
Em  D  Am  Em
Em  D  Am  Em
Em      D         Am"&amp;"        Em
Közeli helyeken, dombokon, hegyeken,
C           D           Em  D    Em  D
Kibelezett kőbányák üregében.
Em      D         Am        Em
Közeli helyeken, dombokon, hegyeken,
C        D               Em  D    Em  D
Most is visszhangzik a léptem."&amp;"
C                 D
Itt ül az idő a nyakamon,
Am               Em
Kifogy az út a lábam alól.
C                   D
Akkor is megyek, ha nem akarok!
    Am             Em
Ha nem kísér senki utamon.
       C              D
Arcom mossa eső és szárítja a s"&amp;"zél.
   Am              Em
Az ember mindig jobbat remél.
 C                D
Porból lettem s porrá leszek,
  Am           Em
Félek, hogy a ködbe veszek.
Em  D  Am  Em
Em  D  Am  Em
C                 D
Itt ül az idő a nyakamon,
Am               Em
Kif"&amp;"ogy az út a lábam alól.
C                   D
Akkor is megyek, ha nem akarok!
    Am             Em
Ha nem kísér senki utamon.
       C              D
Arcom mossa eső és szárítja a szél.
   Am              Em
Az ember mindig jobbat remél.
 C              "&amp;"  D
Porból lettem s porrá leszek,
  Am           Em
Félek, hogy a ködbe veszek.")</f>
        <v>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Em      D         Am        Em
Közeli helyeken, dombokon, hegyeken,
C           D           Em  D    Em  D
Kibelezett kőbányák üregében.
Em      D         Am        Em
Közeli helyeken, dombokon, hegyeken,
C        D               Em  D    Em  D
Most is visszhangzik a léptem.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
Em  D  Am  Em
Em  D  Am  Em
C                 D
Itt ül az idő a nyakamon,
Am               Em
Kifogy az út a lábam alól.
C                   D
Akkor is megyek, ha nem akarok!
    Am             Em
Ha nem kísér senki utamon.
       C              D
Arcom mossa eső és szárítja a szél.
   Am              Em
Az ember mindig jobbat remél.
 C                D
Porból lettem s porrá leszek,
  Am           Em
Félek, hogy a ködbe veszek.</v>
      </c>
    </row>
    <row r="130">
      <c r="A130" s="22" t="str">
        <f>IFERROR(__xludf.DUMMYFUNCTION("""COMPUTED_VALUE"""),"T30")</f>
        <v>T30</v>
      </c>
      <c r="B130" s="22" t="str">
        <f>IFERROR(__xludf.DUMMYFUNCTION("""COMPUTED_VALUE"""),"Afrika")</f>
        <v>Afrika</v>
      </c>
      <c r="C130" s="22"/>
      <c r="D130" s="22" t="str">
        <f>IFERROR(__xludf.DUMMYFUNCTION("""COMPUTED_VALUE"""),"Em  D  Em  D
   Em     D      Em     D       Em D Em D
Ha meguntam, hogy mindig itt legyek
     Em     D    Em      D      Em D Em D
Majd utazgatok, mert utazni élvezet
Em       D        Em   D    Em D Em D
De szóba se jöhet Skandinávia
C              "&amp;" D       C              D
Csak a jó meleg Afrika, ott fülledt az erotika
     Em D Em D
Aha-ha
Em D Em D
Em     D      Em       D    Em D Em D
Kibérelek egy jó nagy puputevét
Em   D    Em       D    Em D Em D
Bejárom Kenyát és Zimbabwét
       Em     "&amp;"D   Em     D      Em D Em D
Minden feketének fizetek egy feketét
C         D       C       D
Tömény romantika, imádlak Afrika
     Em D Em D
Aha-ha
G       C             G     C
Párduc, oroszlán, gorilla, makákó
G       C         G         C
Bambusznád"&amp;", majomkenyérfa, kókuszdió
Em     D           C
Szavannák, fekete nők
D          Em D Em D
Ó-ó-ó, Afrika!
Em D Em D
  Em     D        Em        D   Em D Em D
A lányokat majd a bozótba csábítom
    Em     D     Em    D      Em D Em D
Egy négercsókért "&amp;"mindenem odaadom
Em     D       Em    D        Em D Em D
Utólag úgyis az egészet letagadom
C           D        C              D
Ha kérditek idehaza: Na milyen volt Afrika?
     Em D Em D
Aha-ha
G       C             G     C
Párduc, oroszlán, gorilla, "&amp;"makákó
G       C         G         C
Bambusznád, majomkenyérfa, kókuszdió
Em     D           C
Szavannák, fekete nők
D          Em D Em D
Ó-ó-ó, Afrika!
Em D Em D
G       C             G     C
Párduc, oroszlán, gorilla, makákó
G       C         G    "&amp;"     C
Bambusznád, majomkenyérfa, kókuszdió
Em     D           C
Szavannák, fekete nők
D          Em D Em D
Ó-ó-ó, Afrika!
Em D Em D")</f>
        <v>Em  D  Em  D
   Em     D      Em     D       Em D Em D
Ha meguntam, hogy mindig itt legyek
     Em     D    Em      D      Em D Em D
Majd utazgatok, mert utazni élvezet
Em       D        Em   D    Em D Em D
De szóba se jöhet Skandinávia
C               D       C              D
Csak a jó meleg Afrika, ott fülledt az erotika
     Em D Em D
Aha-ha
Em D Em D
Em     D      Em       D    Em D Em D
Kibérelek egy jó nagy puputevét
Em   D    Em       D    Em D Em D
Bejárom Kenyát és Zimbabwét
       Em     D   Em     D      Em D Em D
Minden feketének fizetek egy feketét
C         D       C       D
Tömény romantika, imádlak Afrika
     Em D Em D
Aha-ha
G       C             G     C
Párduc, oroszlán, gorilla, makákó
G       C         G         C
Bambusznád, majomkenyérfa, kókuszdió
Em     D           C
Szavannák, fekete nők
D          Em D Em D
Ó-ó-ó, Afrika!
Em D Em D
  Em     D        Em        D   Em D Em D
A lányokat majd a bozótba csábítom
    Em     D     Em    D      Em D Em D
Egy négercsókért mindenem odaadom
Em     D       Em    D        Em D Em D
Utólag úgyis az egészet letagadom
C           D        C              D
Ha kérditek idehaza: Na milyen volt Afrika?
     Em D Em D
Aha-ha
G       C             G     C
Párduc, oroszlán, gorilla, makákó
G       C         G         C
Bambusznád, majomkenyérfa, kókuszdió
Em     D           C
Szavannák, fekete nők
D          Em D Em D
Ó-ó-ó, Afrika!
Em D Em D
G       C             G     C
Párduc, oroszlán, gorilla, makákó
G       C         G         C
Bambusznád, majomkenyérfa, kókuszdió
Em     D           C
Szavannák, fekete nők
D          Em D Em D
Ó-ó-ó, Afrika!
Em D Em D</v>
      </c>
    </row>
    <row r="131">
      <c r="A131" s="22" t="str">
        <f>IFERROR(__xludf.DUMMYFUNCTION("""COMPUTED_VALUE"""),"T52")</f>
        <v>T52</v>
      </c>
      <c r="B131" s="22" t="str">
        <f>IFERROR(__xludf.DUMMYFUNCTION("""COMPUTED_VALUE"""),"Jó nekem")</f>
        <v>Jó nekem</v>
      </c>
      <c r="C131" s="22"/>
      <c r="D131" s="22" t="str">
        <f>IFERROR(__xludf.DUMMYFUNCTION("""COMPUTED_VALUE"""),"Em C G D x2
Em             C                  G
  Reggel mikor kinéztem és láttam,
            D                 Em
  De sajnos szemembe sütött a Nap.
               C               G
  Reggel mikor kinéztem és láttam,
            D                 Em
 "&amp;" De sajnos szemembe sütött a Nap.
Em         C                    G
  Láttam a madarakat szállni az égen,
         D                 Em
  Sajnos szemembe sütött a Nap.
            C                 G
  Láttam az embereket járni a réten,
         D     "&amp;"            Em
  Sajnos szemembe sütött a Nap.
  Em               C                    G
    Az öreg raszta tanítja Everything’s alright,
                   D                    Em
    Az öreg raszta tanítja Everything’s alright,
                   C  "&amp;"                  G
    Az öreg raszta tanítja Everything’s alright,
                 D         Em    C                   G
    Csak dúdolom azt, hogy jó jó jó jó jó jó de jó nekem,
  D          Em    C           G
    Azt hogy jó jó jó jó de jó nekem,
  "&amp;"     D
    Jó nekem.
Em             C                  G
  Azt mondják, hogy pozitívan éljek,
               D                Em
  De nem rezeg bennem már semmi sem.
               C                 G
  Azt mondják, hogy pozitívan éljek,
              "&amp;" D                Em
  De nem rezeg bennem már semmi sem.
Em            C              G
  Lekéstem a gépemet, nem megyek,
      D                 Em
  Nem megyek én már haza.
              C              G
  Lekéstem a gépemet, nem megyek,
            "&amp;"   D         Em    C                   G
  Csak dúdolom azt, hogy jó jó jó jó jó jó de jó nekem,
D          Em    C           G
  Azt hogy jó jó jó jó de jó nekem,
     D
  Jó nekem.
Em             C                  G
  Reggel mikor kinéztem és láttam"&amp;",
            D                 Em
  De sajnos szemembe sütött a Nap.
               C               G
  Reggel mikor kinéztem és láttam,
            D                 Em
  De sajnos szemembe sütött a Nap.
Em         C                    G
  Láttam a"&amp;" madarakat szállni az égen,
         D                 Em
  Sajnos szemembe sütött a Nap.
            C                 G
  Láttam az embereket járni a réten,
         D                 Em
  Sajnos szemembe sütött a Nap.
  Em               C           "&amp;"         G
    Az öreg raszta tanítja Everything’s alright,
                   D                    Em
    Az öreg raszta tanítja Everything’s alright,
                   C                    G
    Az öreg raszta tanítja Everything’s alright,
            "&amp;"     D         Em    C                   G
    Csak dúdolom azt, hogy jó jó jó jó jó jó de jó nekem,
  D          Em    C           G
    Azt hogy jó jó jó jó de jó nekem,
       D
    Jó nekem.")</f>
        <v>Em C G D x2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
Em             C                  G
  Azt mondják, hogy pozitívan éljek,
               D                Em
  De nem rezeg bennem már semmi sem.
               C                 G
  Azt mondják, hogy pozitívan éljek,
               D                Em
  De nem rezeg bennem már semmi sem.
Em            C              G
  Lekéstem a gépemet, nem megyek,
      D                 Em
  Nem megyek én már haza.
              C              G
  Lekéstem a gépemet, nem megyek,
               D         Em    C                   G
  Csak dúdolom azt, hogy jó jó jó jó jó jó de jó nekem,
D          Em    C           G
  Azt hogy jó jó jó jó de jó nekem,
     D
  Jó nekem.
Em             C                  G
  Reggel mikor kinéztem és láttam,
            D                 Em
  De sajnos szemembe sütött a Nap.
               C               G
  Reggel mikor kinéztem és láttam,
            D                 Em
  De sajnos szemembe sütött a Nap.
Em         C                    G
  Láttam a madarakat szállni az égen,
         D                 Em
  Sajnos szemembe sütött a Nap.
            C                 G
  Láttam az embereket járni a réten,
         D                 Em
  Sajnos szemembe sütött a Nap.
  Em               C                    G
    Az öreg raszta tanítja Everything’s alright,
                   D                    Em
    Az öreg raszta tanítja Everything’s alright,
                   C                    G
    Az öreg raszta tanítja Everything’s alright,
                 D         Em    C                   G
    Csak dúdolom azt, hogy jó jó jó jó jó jó de jó nekem,
  D          Em    C           G
    Azt hogy jó jó jó jó de jó nekem,
       D
    Jó nekem.</v>
      </c>
    </row>
    <row r="132">
      <c r="A132" s="22" t="str">
        <f>IFERROR(__xludf.DUMMYFUNCTION("""COMPUTED_VALUE"""),"T14")</f>
        <v>T14</v>
      </c>
      <c r="B132" s="22" t="str">
        <f>IFERROR(__xludf.DUMMYFUNCTION("""COMPUTED_VALUE"""),"Én vagyok az aki nem jó ")</f>
        <v>Én vagyok az aki nem jó </v>
      </c>
      <c r="C132" s="22"/>
      <c r="D132" s="22" t="str">
        <f>IFERROR(__xludf.DUMMYFUNCTION("""COMPUTED_VALUE"""),"Em Em Am D G D G
Am B7 Em C Am B7 Em B7 Em
Em            Em
Én vagyok az, aki nem jó,
Am          D        
Fellegajtót nyitogató.
G    D        G
Ajaj ajajajaj ajajaj
Am         B7
Nyitogatom a felleget,
Em    C   Am B7
Sírok alatta eleget.
Em   B7   "&amp;"    Em
Ajaj ajajajaj ajajaj
Em     Em
Ifiúságom telik el,
Am          D     
Azért a szívem hasad el.
 G        D        G
(Az anyád ragyogós csillaga.)
Am      B7
Ifiúság gyöngykoszorú,
Em    C     Am B7
Ki elveszti de szomorú
Em   B7       Em
Ajaj a"&amp;"jajajaj ajajaj
Em                Em
De bolond volnék, ha búsulnék,
Am         D        
Ha a búnak helyet adnék
G    D        G
Ajaj ajajajaj ajajaj
Am         B7
Én a búnak utat adok,
Em    C      Am    B7
Magam pedig vígan járok
Em   B7       Em
Ajaj "&amp;"ajajajaj ajajaj")</f>
        <v>Em Em Am D G D G
Am B7 Em C Am B7 Em B7 Em
Em            Em
Én vagyok az, aki nem jó,
Am          D        
Fellegajtót nyitogató.
G    D        G
Ajaj ajajajaj ajajaj
Am         B7
Nyitogatom a felleget,
Em    C   Am B7
Sírok alatta eleget.
Em   B7       Em
Ajaj ajajajaj ajajaj
Em     Em
Ifiúságom telik el,
Am          D     
Azért a szívem hasad el.
 G        D        G
(Az anyád ragyogós csillaga.)
Am      B7
Ifiúság gyöngykoszorú,
Em    C     Am B7
Ki elveszti de szomorú
Em   B7       Em
Ajaj ajajajaj ajajaj
Em                Em
De bolond volnék, ha búsulnék,
Am         D        
Ha a búnak helyet adnék
G    D        G
Ajaj ajajajaj ajajaj
Am         B7
Én a búnak utat adok,
Em    C      Am    B7
Magam pedig vígan járok
Em   B7       Em
Ajaj ajajajaj ajajaj</v>
      </c>
    </row>
    <row r="133">
      <c r="A133" s="22" t="str">
        <f>IFERROR(__xludf.DUMMYFUNCTION("""COMPUTED_VALUE"""),"T12")</f>
        <v>T12</v>
      </c>
      <c r="B133" s="22" t="str">
        <f>IFERROR(__xludf.DUMMYFUNCTION("""COMPUTED_VALUE"""),"Budapest")</f>
        <v>Budapest</v>
      </c>
      <c r="C133" s="22" t="str">
        <f>IFERROR(__xludf.DUMMYFUNCTION("""COMPUTED_VALUE"""),"(1/2)")</f>
        <v>(1/2)</v>
      </c>
      <c r="D133" s="22" t="str">
        <f>IFERROR(__xludf.DUMMYFUNCTION("""COMPUTED_VALUE"""),"Em Em9 Em Em9
Em                   Am                    Em
Azt mondd meg nékem, hol lesz majd lakóhelyünk
Em                 Am                     Em
Maradunk itt, vagy egyszer majd továbbmegyünk?
D                C
Itt van a város, vagyunk lakói
D "&amp;"            C                Em
Maradunk itt, neve is van: Budapest
Em              Am             Em
Reggelre kelve, ahogyan ez itt szokás
Em               Am              Em
Közértbe megy le tejért János és Tamás
D              C
Házakon rések, azon k"&amp;"ilépnek
D                 C             C         Em
Házak közt járat, azokon járnak, indulnak el
Em                   Am                  Em
Azt mondd meg nékem, hol lesz majd lakóhelyünk
Em                 Am                   Em
Maradunk itt, vagy eg"&amp;"yszer majd továbbmegyünk?
D                C
Itt van a város, vagyunk lakói
D             C            Em
Maradunk itt, neve is van: Budapest
Em              Am             Em
Reggelre kelve, ahogyan ez itt szokás
Em               Am              Em
Köz"&amp;"értbe megy le tejért János és Tamás
D               C
Tócsák tükrében magukat nézve
D                 C              C         Em
Dohányszemcsékkel zakók zsebében, indulnak el")</f>
        <v>Em Em9 Em Em9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Házakon rések, azon kilépnek
D                 C             C         Em
Házak közt járat, azokon járnak, indulnak el
Em                   Am                  Em
Azt mondd meg nékem, hol lesz majd lakóhelyünk
Em                 Am                   Em
Maradunk itt, vagy egyszer majd továbbmegyünk?
D                C
Itt van a város, vagyunk lakói
D             C            Em
Maradunk itt, neve is van: Budapest
Em              Am             Em
Reggelre kelve, ahogyan ez itt szokás
Em               Am              Em
Közértbe megy le tejért János és Tamás
D               C
Tócsák tükrében magukat nézve
D                 C              C         Em
Dohányszemcsékkel zakók zsebében, indulnak el</v>
      </c>
    </row>
    <row r="134">
      <c r="A134" s="22" t="str">
        <f>IFERROR(__xludf.DUMMYFUNCTION("""COMPUTED_VALUE"""),"K03")</f>
        <v>K03</v>
      </c>
      <c r="B134" s="22" t="str">
        <f>IFERROR(__xludf.DUMMYFUNCTION("""COMPUTED_VALUE"""),"Yesterday")</f>
        <v>Yesterday</v>
      </c>
      <c r="C134" s="22"/>
      <c r="D134" s="22" t="str">
        <f>IFERROR(__xludf.DUMMYFUNCTION("""COMPUTED_VALUE"""),"F       Em7          A7              Dm     Dm/C
Yesterday,  all my troubles seemed so far away
Bb       C7                    F            F/E Dm   G7       Bb F F
Now it looks as though they're here to stay, oh I believe in yesterday
F        Em"&amp;"7      A7             Dm         Dm/C
Suddenly, I'm not half the man I used to be
Bb         C7             F        F/E Dm   G7       Bb F F
There's a shadow hanging over me, oh yesterday came suddenly
Em7 A7   Dm  Dm/C Bb         Gm         C     "&amp;"   F
Why she  had to   go I don't know, she wouldn't say
Em7 A7   Dm  Dm/C  Bb           Gm        C     F
I   said something wrong, now I long for yesterday
F       Em7         A7           Dm          Dm/C
Yesterday, love was such an easy game to pla"&amp;"y
Bb      C7             F          F/E Dm   G7      Bb F F
Now I need a place to hide away, oh I believe in yesterday
Em7 A7   Dm  Dm/C Bb           Gm        C       F
 Why she  had to   go I don't know, she wouldn't say
Em7 A7   Dm  Dm/C  Bb     "&amp;"      Gm        C     F
I   said something wrong, now I long for yesterday
F        Em7        A7           Dm           Dm/C
Yesterday, love was such an easy game to play
Bb      C7             F          F/E Dm   G7      Bb F F
Now I need a plac"&amp;"e to hide away, oh I believe in yesterday
")</f>
        <v>F       Em7          A7              Dm     Dm/C
Yesterday,  all my troubles seemed so far away
Bb       C7                    F            F/E Dm   G7       Bb F F
Now it looks as though they're here to stay, oh I believe in yesterday
F        Em7      A7             Dm         Dm/C
Suddenly, I'm not half the man I used to be
Bb         C7             F        F/E Dm   G7       Bb F F
There's a shadow hanging over me, oh yesterday came suddenly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Em7 A7   Dm  Dm/C Bb           Gm        C       F
 Why she  had to   go I don't know, she wouldn't say
Em7 A7   Dm  Dm/C  Bb           Gm        C     F
I   said something wrong, now I long for yesterday
F        Em7        A7           Dm           Dm/C
Yesterday, love was such an easy game to play
Bb      C7             F          F/E Dm   G7      Bb F F
Now I need a place to hide away, oh I believe in yesterday
</v>
      </c>
    </row>
    <row r="135">
      <c r="A135" s="22" t="str">
        <f>IFERROR(__xludf.DUMMYFUNCTION("""COMPUTED_VALUE"""),"T54")</f>
        <v>T54</v>
      </c>
      <c r="B135" s="22" t="str">
        <f>IFERROR(__xludf.DUMMYFUNCTION("""COMPUTED_VALUE"""),"Petróleumlámpa ")</f>
        <v>Petróleumlámpa </v>
      </c>
      <c r="C135" s="22"/>
      <c r="D135" s="22" t="str">
        <f>IFERROR(__xludf.DUMMYFUNCTION("""COMPUTED_VALUE"""),"F C F C F C F C F  F
   F
Kényes porcelán, és itt áll a zongorán
         Ab         Bb                                F
Egy fényes régi régi régi régi lámpa.
   F
Talpán zöld betűk: én vagyok a fény, a tűz,
             Ab Bb              F
Hogy láss a"&amp;"z éjszakába'.
                             E
Petróleumlámpa,
                Am              F4 F4 C
Milyen szép a lángja.
F C F C F C F C F  F
   F
Kémlelt éjjeket, sok lepkét megégetett
         Ab         Bb                                F
És tűrt s"&amp;"ok sok sok hazugságot
   F
Száz év rálépett, ismeri az életet
             Ab Bb              F
És érti a nagyvilágot
                             E
Petróleum lámpa,
                Am              F4 F4 C
Milyen szép a lángja
F C F C F C F C F  F
á á á"&amp;"
   F
Kislány, ha itt jársz, az árnyékod kék óriás,
         Ab         Bb                                F
Megnéz és elvarázsol
   F
Bámulsz, hogy mi van, nézel, mint a moziban,
             Ab Bb              F
És két szép szemedben táncol
            "&amp;"                 E
Petróleum lámpa,
                Am              F4 F4 C
Milyen szép a lángja
F C F C F C F C F  F
á á á")</f>
        <v>F C F C F C F C F  F
   F
Kényes porcelán, és itt áll a zongorán
         Ab         Bb                                F
Egy fényes régi régi régi régi lámpa.
   F
Talpán zöld betűk: én vagyok a fény, a tűz,
             Ab Bb              F
Hogy láss az éjszakába'.
                             E
Petróleumlámpa,
                Am              F4 F4 C
Milyen szép a lángja.
F C F C F C F C F  F
   F
Kémlelt éjjeket, sok lepkét megégetett
         Ab         Bb                                F
És tűrt sok sok sok hazugságot
   F
Száz év rálépett, ismeri az életet
             Ab Bb              F
És érti a nagyvilágot
                             E
Petróleum lámpa,
                Am              F4 F4 C
Milyen szép a lángja
F C F C F C F C F  F
á á á
   F
Kislány, ha itt jársz, az árnyékod kék óriás,
         Ab         Bb                                F
Megnéz és elvarázsol
   F
Bámulsz, hogy mi van, nézel, mint a moziban,
             Ab Bb              F
És két szép szemedben táncol
                             E
Petróleum lámpa,
                Am              F4 F4 C
Milyen szép a lángja
F C F C F C F C F  F
á á á</v>
      </c>
    </row>
    <row r="136">
      <c r="A136" s="22" t="str">
        <f>IFERROR(__xludf.DUMMYFUNCTION("""COMPUTED_VALUE"""),"T60")</f>
        <v>T60</v>
      </c>
      <c r="B136" s="22" t="str">
        <f>IFERROR(__xludf.DUMMYFUNCTION("""COMPUTED_VALUE"""),"Most múlik pontosan")</f>
        <v>Most múlik pontosan</v>
      </c>
      <c r="C136" s="22"/>
      <c r="D136" s="22" t="str">
        <f>IFERROR(__xludf.DUMMYFUNCTION("""COMPUTED_VALUE"""),"G
Most múlik pontosan
         D
engedem hadd menjen
Em                                 C
szaladjon kifelé belőlem gondoltam egyetlen
              G
nem vagy itt jó helyen
            D
nem vagy való nekem
          C           Am
villámlik mennydörög
  "&amp;"          G         D
ez tényleg szerelem
            G
Látom, hogy elsuhan
         D
felettem egy madár
Em
tátongó szívében szögesdrót
          C
csőrében szalmaszál
        G
Magamat ringatom,
                 D
még ő landol egy almafán
         C "&amp;"          Am
az Isten kertjében
         G        D
almabort inhalál
B7                        Em
Vágtatnék tovább veled az éjben
   C                   F7
Az álmok foltos indián lován
B7                            Em
Egy táltos szív remeg a konyhaké"&amp;"sben
C                       D
Talpam alatt sár és ingovány
      G
Azóta szüntelen
         D
őt látom mindenhol
Em
Meredten nézek a távolba
         C
otthonom kőpokol
          G
szilánkos mennyország
          D
folyékony torztükör
          C     "&amp;"   Am           G          D
szentjánosbogarak      fényében tündököl
B7                           Em
Egy indián lidérc kísért itt bennem
C                      F7
Szemhéjain rozsdás szemfedő
B7                         Em
A tükrökön túl fenn a felleg"&amp;"ekben
C                     D
Furulyáját elejti egy angyalszárnyú kígyóbűvölő.")</f>
        <v>G
Most múlik pontosan
         D
engedem hadd menjen
Em                                 C
szaladjon kifelé belőlem gondoltam egyetlen
              G
nem vagy itt jó helyen
            D
nem vagy való nekem
          C           Am
villámlik mennydörög
            G         D
ez tényleg szerelem
            G
Látom, hogy elsuhan
         D
felettem egy madár
Em
tátongó szívében szögesdrót
          C
csőrében szalmaszál
        G
Magamat ringatom,
                 D
még ő landol egy almafán
         C           Am
az Isten kertjében
         G        D
almabort inhalál
B7                        Em
Vágtatnék tovább veled az éjben
   C                   F7
Az álmok foltos indián lován
B7                            Em
Egy táltos szív remeg a konyhakésben
C                       D
Talpam alatt sár és ingovány
      G
Azóta szüntelen
         D
őt látom mindenhol
Em
Meredten nézek a távolba
         C
otthonom kőpokol
          G
szilánkos mennyország
          D
folyékony torztükör
          C        Am           G          D
szentjánosbogarak      fényében tündököl
B7                           Em
Egy indián lidérc kísért itt bennem
C                      F7
Szemhéjain rozsdás szemfedő
B7                         Em
A tükrökön túl fenn a fellegekben
C                     D
Furulyáját elejti egy angyalszárnyú kígyóbűvölő.</v>
      </c>
    </row>
    <row r="137">
      <c r="A137" s="22" t="str">
        <f>IFERROR(__xludf.DUMMYFUNCTION("""COMPUTED_VALUE"""),"V02")</f>
        <v>V02</v>
      </c>
      <c r="B137" s="22" t="str">
        <f>IFERROR(__xludf.DUMMYFUNCTION("""COMPUTED_VALUE"""),"Shosholozá")</f>
        <v>Shosholozá</v>
      </c>
      <c r="C137" s="22"/>
      <c r="D137" s="22" t="str">
        <f>IFERROR(__xludf.DUMMYFUNCTION("""COMPUTED_VALUE"""),"G
Shosholozá
  C
Kulezo ntábá
D                       G
Sztimela szikuema South Africa.
G
Ven' ujábáleká
  C
Kulezo ntábá
D
Sztimela szikuema South Africa.")</f>
        <v>G
Shosholozá
  C
Kulezo ntábá
D                       G
Sztimela szikuema South Africa.
G
Ven' ujábáleká
  C
Kulezo ntábá
D
Sztimela szikuema South Africa.</v>
      </c>
    </row>
    <row r="138">
      <c r="A138" s="22" t="str">
        <f>IFERROR(__xludf.DUMMYFUNCTION("""COMPUTED_VALUE"""),"T43")</f>
        <v>T43</v>
      </c>
      <c r="B138" s="22" t="str">
        <f>IFERROR(__xludf.DUMMYFUNCTION("""COMPUTED_VALUE"""),"Mindenki másképp csinálja")</f>
        <v>Mindenki másképp csinálja</v>
      </c>
      <c r="C138" s="22"/>
      <c r="D138" s="22" t="str">
        <f>IFERROR(__xludf.DUMMYFUNCTION("""COMPUTED_VALUE"""),"G
Van akit nem várnak csak érkezik,
        Am
Van aki azért van, mert elhiszik,
        Am
Van aki feltámad, ha kivárja,
          Hm         H7          Em
S van aki egyszerűen születik a világra.
Am       D       G     Em
Mindenki másképp csinálja.
"&amp;"
        G
Van aki megmondja, hogy mit szabad,
        Am
Van aki nem teszi, amit nem szabad,
        Am
Van aki nem tudja, hogy nem szabad,
           Hm          H7              Em
S olyan is van, akiről nem értem, hogy miért szabad?
Am       D       "&amp;"G     Em
Mindenki másképp csinálja.
        G
Van aki imádja és elteszi,
        Am
Van aki örökli és elveri,
        Am
Van aki gyűjtöget, van aki megnyeri,
        Hm           H7           Em
Van aki hamisítja, s van aki csak felveszi.
Am       D  "&amp;"     G     Em
Mindenki másképp csinálja.
        G
Van aki hátulról tör előre,
        Am
Van aki vár, míg elfogynak előle,
        Am
Van aki tüntet és van aki kitüntet,
        Hm           H7         Em
Van aki feltűnik s a talapzatra felülhet.
Am "&amp;"      D       G     Em
Mindenki másképp csinálja.
        G
Van aki virággal és gyengéden,
        Am
Van aki rohammal és keményen,
        Am
Van aki csellel, van aki csalással,
        Hm          H7       Em
Van aki esküvel, és akad aki lakással.
A"&amp;"m       D       G     Em
Mindenki másképp csinálja.
        G
Van aki kivetkőzik magából,
        Am
Van aki levetkőzik magától,
        Am
Van aki kénytelen, van aki képtelen,
         Hm             H7          Em
Van akit ösztön hajt és van akit az é"&amp;"rtelem.
Am       D       G     Em
Mindenki másképp csinálja.
        G
Van aki felír, és van akit leírnak,
         Am
Van akit meghívnak, és akit behívnak,
         Am
Van akit fogadnak, s van aki nem fogad,
         Hm             H7       Em
Van ak"&amp;"it felmentenek, s akad aki ott marad.
Am       D       G     Em
Mindenki másképp csinálja.
        G
Van aki ihletből, van aki hangokból,
        Am
Van aki magától, van aki másoktól,
        Am
Van aki eljátssza, van aki énekli,
        Hm          H"&amp;"7       Em
Van aki megveti, és akad aki élvezi.
Am       D       G     Em
Mindenki másképp csinálja.
")</f>
        <v>G
Van akit nem várnak csak érkezik,
        Am
Van aki azért van, mert elhiszik,
        Am
Van aki feltámad, ha kivárja,
          Hm         H7          Em
S van aki egyszerűen születik a világra.
Am       D       G     Em
Mindenki másképp csinálja.
        G
Van aki megmondja, hogy mit szabad,
        Am
Van aki nem teszi, amit nem szabad,
        Am
Van aki nem tudja, hogy nem szabad,
           Hm          H7              Em
S olyan is van, akiről nem értem, hogy miért szabad?
Am       D       G     Em
Mindenki másképp csinálja.
        G
Van aki imádja és elteszi,
        Am
Van aki örökli és elveri,
        Am
Van aki gyűjtöget, van aki megnyeri,
        Hm           H7           Em
Van aki hamisítja, s van aki csak felveszi.
Am       D       G     Em
Mindenki másképp csinálja.
        G
Van aki hátulról tör előre,
        Am
Van aki vár, míg elfogynak előle,
        Am
Van aki tüntet és van aki kitüntet,
        Hm           H7         Em
Van aki feltűnik s a talapzatra felülhet.
Am       D       G     Em
Mindenki másképp csinálja.
        G
Van aki virággal és gyengéden,
        Am
Van aki rohammal és keményen,
        Am
Van aki csellel, van aki csalással,
        Hm          H7       Em
Van aki esküvel, és akad aki lakással.
Am       D       G     Em
Mindenki másképp csinálja.
        G
Van aki kivetkőzik magából,
        Am
Van aki levetkőzik magától,
        Am
Van aki kénytelen, van aki képtelen,
         Hm             H7          Em
Van akit ösztön hajt és van akit az értelem.
Am       D       G     Em
Mindenki másképp csinálja.
        G
Van aki felír, és van akit leírnak,
         Am
Van akit meghívnak, és akit behívnak,
         Am
Van akit fogadnak, s van aki nem fogad,
         Hm             H7       Em
Van akit felmentenek, s akad aki ott marad.
Am       D       G     Em
Mindenki másképp csinálja.
        G
Van aki ihletből, van aki hangokból,
        Am
Van aki magától, van aki másoktól,
        Am
Van aki eljátssza, van aki énekli,
        Hm          H7       Em
Van aki megveti, és akad aki élvezi.
Am       D       G     Em
Mindenki másképp csinálja.
</v>
      </c>
    </row>
    <row r="139">
      <c r="A139" s="22" t="str">
        <f>IFERROR(__xludf.DUMMYFUNCTION("""COMPUTED_VALUE"""),"T50")</f>
        <v>T50</v>
      </c>
      <c r="B139" s="22" t="str">
        <f>IFERROR(__xludf.DUMMYFUNCTION("""COMPUTED_VALUE"""),"Csúzli dal")</f>
        <v>Csúzli dal</v>
      </c>
      <c r="C139" s="22" t="str">
        <f>IFERROR(__xludf.DUMMYFUNCTION("""COMPUTED_VALUE"""),"(1/2)")</f>
        <v>(1/2)</v>
      </c>
      <c r="D139" s="22" t="str">
        <f>IFERROR(__xludf.DUMMYFUNCTION("""COMPUTED_VALUE"""),"G                            E
Képzeld csak mi lenne akkor, ha mindenki remegne attól, hogy
A                            D7            G
új dolgok jöhetnek szembe, s emiatt inkább semmit se tenne
G                        E
Ésszel kell előre menni, de leck"&amp;"éből elég ma ennyi
A                           D7             G
Nem kell a falnak rohannod, elég ha megmászod
E          D                E
Illemtanár nem kell, hogy a palánta nőjön
E                D                C
Nincsen szabály, magától zöldül a f"&amp;"ű is a földön
E            D         E
Minden madár jól tudja hogyan repüljön
E                D                 C             E
Nincsen szabály, csak az az igazi, ami a szívből jön
G                        E
Ezt kéne még megtanulni, célozni, nem törni-"&amp;"zúzni
A                            D7          G
Jó kézben lesz így a csúzli, ideje volna már megtanulni
G                         E
Célba talált ma a csúzli, sajnos, hogy el kell búcsúzni
A                           E                G
Próbáld te is velün"&amp;"k fújni, szóljon a csúzli dal
Refr.")</f>
        <v>G                            E
Képzeld csak mi lenne akkor, ha mindenki remegne attól, hogy
A                            D7            G
új dolgok jöhetnek szembe, s emiatt inkább semmit se tenne
G                        E
Ésszel kell előre menni, de leckéből elég ma ennyi
A                           D7             G
Nem kell a falnak rohannod, elég ha megmászod
E          D                E
Illemtanár nem kell, hogy a palánta nőjön
E                D                C
Nincsen szabály, magától zöldül a fű is a földön
E            D         E
Minden madár jól tudja hogyan repüljön
E                D                 C             E
Nincsen szabály, csak az az igazi, ami a szívből jön
G                        E
Ezt kéne még megtanulni, célozni, nem törni-zúzni
A                            D7          G
Jó kézben lesz így a csúzli, ideje volna már megtanulni
G                         E
Célba talált ma a csúzli, sajnos, hogy el kell búcsúzni
A                           E                G
Próbáld te is velünk fújni, szóljon a csúzli dal
Refr.</v>
      </c>
    </row>
    <row r="140">
      <c r="A140" s="22" t="str">
        <f>IFERROR(__xludf.DUMMYFUNCTION("""COMPUTED_VALUE"""),"T50")</f>
        <v>T50</v>
      </c>
      <c r="B140" s="22" t="str">
        <f>IFERROR(__xludf.DUMMYFUNCTION("""COMPUTED_VALUE"""),"Csúzli dal")</f>
        <v>Csúzli dal</v>
      </c>
      <c r="C140" s="22" t="str">
        <f>IFERROR(__xludf.DUMMYFUNCTION("""COMPUTED_VALUE"""),"(2/2)")</f>
        <v>(2/2)</v>
      </c>
      <c r="D140" s="22" t="str">
        <f>IFERROR(__xludf.DUMMYFUNCTION("""COMPUTED_VALUE"""),"G                          E
Mindenki nem fog szeretni, jó lecke volt mára ennyi
A                          D7                 G
Mindenki nem fog szeretni, de emiatt nem kell kétségbe esni
G                              E
Több az, ha kevesen szeretnek, de"&amp;" vannak, kik veled nevetnek
A                             D7               G
Érted, ha kell, tűzbe mennek, s mosolyuk őszinte
Refr.
G                         E
Mindenki megérti egyszer, hogy miért van a kézben hangszer,
A                            D7"&amp;"               G
Addig, míg külön-külön szól, zenekar nem lesz sohasem abból.
G                         E
Célba talált ma a csúzli, sajnos, hogy el kell búcsúzni,
A                           D7                G
Próbáld Te is velünk fújni, szóljon a csúzli"&amp;" dal.
Refr.
G                            E
Hidd el, hogy magadba nézve, nincs, amit takarni kéne,
A                            D7            G
A pózok csak zavart okoznak, mire valók az idegen tollak,
G                       E
Álarcot hiába vesz fel, "&amp;"attól még ugyanaz az ember,
A                           D7              G
Változni belülről tud csak, ki magán változtat.
Refr.")</f>
        <v>G                          E
Mindenki nem fog szeretni, jó lecke volt mára ennyi
A                          D7                 G
Mindenki nem fog szeretni, de emiatt nem kell kétségbe esni
G                              E
Több az, ha kevesen szeretnek, de vannak, kik veled nevetnek
A                             D7               G
Érted, ha kell, tűzbe mennek, s mosolyuk őszinte
Refr.
G                         E
Mindenki megérti egyszer, hogy miért van a kézben hangszer,
A                            D7               G
Addig, míg külön-külön szól, zenekar nem lesz sohasem abból.
G                         E
Célba talált ma a csúzli, sajnos, hogy el kell búcsúzni,
A                           D7                G
Próbáld Te is velünk fújni, szóljon a csúzli dal.
Refr.
G                            E
Hidd el, hogy magadba nézve, nincs, amit takarni kéne,
A                            D7            G
A pózok csak zavart okoznak, mire valók az idegen tollak,
G                       E
Álarcot hiába vesz fel, attól még ugyanaz az ember,
A                           D7              G
Változni belülről tud csak, ki magán változtat.
Refr.</v>
      </c>
    </row>
    <row r="141">
      <c r="A141" s="22" t="str">
        <f>IFERROR(__xludf.DUMMYFUNCTION("""COMPUTED_VALUE"""),"T62")</f>
        <v>T62</v>
      </c>
      <c r="B141" s="22" t="str">
        <f>IFERROR(__xludf.DUMMYFUNCTION("""COMPUTED_VALUE"""),"67-es út ")</f>
        <v>67-es út </v>
      </c>
      <c r="C141" s="22"/>
      <c r="D141" s="22" t="str">
        <f>IFERROR(__xludf.DUMMYFUNCTION("""COMPUTED_VALUE"""),"G                   D          Em             C
Nagy esők jönnek és elindulok, elmegyek innen messze
  G     C    Em           C
A 67-es úton várhatsz rám dideregve
G               D          Em             C
Nyáréjszakán ha nem jövök, esik az eső és menn"&amp;"ydörög
  G                D         Em             C
A csillagokkal, ha szédülök, esik az eső és nem találsz rám
C      Em          C D
Csillagok, csillagok mondjátok el nekem
G     Em           C D
Merre jár, hol lehet most a kedvesem
G         Em      "&amp;" Am               D        G
Veszélyes út, amin jársz, veszélyes út, amin járok
G       Em            Am           D            G
Egyszer te is hazatalálsz, egyszer én is hazatalálok
G                   D          Em             C
Nagy esők jönnek és itt"&amp;" maradok, itt maradok örökre,
  G     C    Em           C
A 67-es út mellett az árokparton ülve
G               D          Em             C
Nyáréjszakán ha nem jövök, esik az eső és mennydörög
  G                D         Em             C
A csillagokkal h"&amp;"a szédülök, esik az eső és nem találsz rám
C      Em          C D
Csillagok, csillagok mondjátok el nekem
G     Em           C D
Merre jár, hol lehet most a kedvesem
G         Em       Am               D        G
Veszélyes út, amin jársz, veszélyes út, "&amp;"amin járok
G       Em            Am           D            G
Egyszer te is hazatalálsz, egyszer én is hazatalálok")</f>
        <v>G                   D          Em             C
Nagy esők jönnek és elindulok, elmegyek innen messze
  G     C    Em           C
A 67-es úton várhatsz rám dideregve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
G                   D          Em             C
Nagy esők jönnek és itt maradok, itt maradok örökre,
  G     C    Em           C
A 67-es út mellett az árokparton ülve
G               D          Em             C
Nyáréjszakán ha nem jövök, esik az eső és mennydörög
  G                D         Em             C
A csillagokkal ha szédülök, esik az eső és nem találsz rám
C      Em          C D
Csillagok, csillagok mondjátok el nekem
G     Em           C D
Merre jár, hol lehet most a kedvesem
G         Em       Am               D        G
Veszélyes út, amin jársz, veszélyes út, amin járok
G       Em            Am           D            G
Egyszer te is hazatalálsz, egyszer én is hazatalálok</v>
      </c>
    </row>
    <row r="142">
      <c r="A142" s="22" t="str">
        <f>IFERROR(__xludf.DUMMYFUNCTION("""COMPUTED_VALUE"""),"T47")</f>
        <v>T47</v>
      </c>
      <c r="B142" s="22" t="str">
        <f>IFERROR(__xludf.DUMMYFUNCTION("""COMPUTED_VALUE"""),"Azért vannak a jó barátok")</f>
        <v>Azért vannak a jó barátok</v>
      </c>
      <c r="C142" s="22"/>
      <c r="D142" s="22" t="str">
        <f>IFERROR(__xludf.DUMMYFUNCTION("""COMPUTED_VALUE"""),"G                F     C      G
Az esőt felszáritani, úgysem tudod.
G                F     C      G
A szelet megforditani, úgysem tudod.
D             G    E                      Am         C         D
Ujjaid kozt a kor, úgy száll, mint szurke por, es a p"&amp;"erc hordja el.
       G                          Bm
Azért vannak a jo barátok, hogy a rég elvesztett álmot
       G             G7            C
visszahozzák néked majd egy szép napon.
       Cm                         G            Em
Azért vannak a joba"&amp;"rátok, hogy az eltűnt boldogságot 
      Am           D         G
visszaidézzék egy fázos alkonyon.
G                  F     C       G
Az érzést elhalgattani, úgysem tudod.
G               F     C        G
Az almot megalmodni, úgysem tudod.
D           "&amp;"  G    E                      Am         C         D
Ujjaid kozt a kor, úgy száll, mint szurke por, es a perc hordja el.
       G                          Bm
Azért vannak a jo barátok, hogy a rég elvesztett álmot
       G             G7            C
vis"&amp;"szahozzák néked majd egy szép napon.
       Cm                         G            Em
Azért vannak a jobarátok, hogy az eltűnt boldogságot 
      Am           D         G
visszaidézzék egy fázos alkonyon.")</f>
        <v>G                F     C      G
Az esőt felszáritani, úgysem tudod.
G                F     C      G
A szelet megforditani,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
G                  F     C       G
Az érzést elhalgattani, úgysem tudod.
G               F     C        G
Az almot megalmodni, úgysem tudod.
D             G    E                      Am         C         D
Ujjaid kozt a kor, úgy száll, mint szurke por, es a perc hordja el.
       G                          Bm
Azért vannak a jo barátok, hogy a rég elvesztett álmot
       G             G7            C
visszahozzák néked majd egy szép napon.
       Cm                         G            Em
Azért vannak a jobarátok, hogy az eltűnt boldogságot 
      Am           D         G
visszaidézzék egy fázos alkonyon.</v>
      </c>
    </row>
    <row r="143">
      <c r="A143" s="22" t="str">
        <f>IFERROR(__xludf.DUMMYFUNCTION("""COMPUTED_VALUE"""),"K05")</f>
        <v>K05</v>
      </c>
      <c r="B143" s="22" t="str">
        <f>IFERROR(__xludf.DUMMYFUNCTION("""COMPUTED_VALUE"""),"Knocking on heaven's door")</f>
        <v>Knocking on heaven's door</v>
      </c>
      <c r="C143" s="22"/>
      <c r="D143" s="22" t="str">
        <f>IFERROR(__xludf.DUMMYFUNCTION("""COMPUTED_VALUE"""),"G              D          Am7  
Mama take this badge from me
G       D            C
I can't use it anymore
G            D                Am7
It's getting dark too dark to see
G              D                    C
Feels like I'm knockin' on heaven's door
"&amp;"
G           D                    C
Knock-knock-knockin' on heaven's door
Knock-knock-knockin' on heaven's door
Knock-knock-knockin' on heaven's door
Knock-knock-knockin' on heaven's door, eh yeah
G D C X4
Mama put my guns in the ground
I can't shoot th"&amp;"em anymore
That cold black cloud is comin' down
Feels like I'm knockin' on heaven's door
Knock-knock-knockin' on heaven's door
Knock-knock-knockin' on heaven's door
Knock-knock-knockin' on heaven's door
Knock-knock-knockin' on heaven's door, wow oh yeah
"&amp;"
G D C")</f>
        <v>G              D          Am7  
Mama take this badge from me
G       D            C
I can't use it anymore
G            D                Am7
It's getting dark too dark to see
G              D                    C
Feels like I'm knockin' on heaven's door
G           D                    C
Knock-knock-knockin' on heaven's door
Knock-knock-knockin' on heaven's door
Knock-knock-knockin' on heaven's door
Knock-knock-knockin' on heaven's door, eh yeah
G D C X4
Mama put my guns in the ground
I can't shoot them anymore
That cold black cloud is comin' down
Feels like I'm knockin' on heaven's door
Knock-knock-knockin' on heaven's door
Knock-knock-knockin' on heaven's door
Knock-knock-knockin' on heaven's door
Knock-knock-knockin' on heaven's door, wow oh yeah
G D C</v>
      </c>
    </row>
    <row r="144">
      <c r="A144" s="22" t="str">
        <f>IFERROR(__xludf.DUMMYFUNCTION("""COMPUTED_VALUE"""),"V01")</f>
        <v>V01</v>
      </c>
      <c r="B144" s="22" t="str">
        <f>IFERROR(__xludf.DUMMYFUNCTION("""COMPUTED_VALUE"""),"Sijáhámbá")</f>
        <v>Sijáhámbá</v>
      </c>
      <c r="C144" s="22"/>
      <c r="D144" s="22" t="str">
        <f>IFERROR(__xludf.DUMMYFUNCTION("""COMPUTED_VALUE"""),"G             G
Szijáhámbá ekukuanien kvenkosz
D                         G
Szijáhámbá ekukuanien kvenkosz
G             G
Szijáhámbá ekukuanien kvenkosz
D                         G
Szijáhámbá ekukuanien kvenkosz
C                G
Szijáhámbá, Szijáhámbá o"&amp;"h,
D                         G
Szijáhámbá ekukuanien kvenkosz
C                G
Szijáhámbá, Szijáhámbá oh,
D                         G
Szijáhámbá ekukuanien kvenkosz")</f>
        <v>G             G
Szijáhámbá ekukuanien kvenkosz
D                         G
Szijáhámbá ekukuanien kvenkosz
G             G
Szijáhámbá ekukuanien kvenkosz
D                         G
Szijáhámbá ekukuanien kvenkosz
C                G
Szijáhámbá, Szijáhámbá oh,
D                         G
Szijáhámbá ekukuanien kvenkosz
C                G
Szijáhámbá, Szijáhámbá oh,
D                         G
Szijáhámbá ekukuanien kvenkosz</v>
      </c>
    </row>
    <row r="145">
      <c r="A145" s="22" t="str">
        <f>IFERROR(__xludf.DUMMYFUNCTION("""COMPUTED_VALUE"""),"T05")</f>
        <v>T05</v>
      </c>
      <c r="B145" s="22" t="str">
        <f>IFERROR(__xludf.DUMMYFUNCTION("""COMPUTED_VALUE"""),"Csavargódal")</f>
        <v>Csavargódal</v>
      </c>
      <c r="C145" s="22"/>
      <c r="D145" s="22" t="str">
        <f>IFERROR(__xludf.DUMMYFUNCTION("""COMPUTED_VALUE"""),"G           C        D7            G
 Még nem tudom, hogy hol alszom ma éjjel,
G          C         D7              G
 A holnap még olyan szörnyen messze van,
G         C    H7             Em          C
 Az országút a lábam alatt és fölöttem az ég,
      "&amp;"G              D7          G
Ez a két dolog, amit tudok biztosan.
G           C        D7             G
Nem számít az, hogy hol ér a holnap reggel
G             C        D7            G
A városok jó ismerőseim
G         C       H7            Em     C
És"&amp;" mindig van egy jó barátom és néhány szerelmem
    G          D7      G
És egy-két dal gitárom húrjain
G          C       D7       G
A nagy folyók mind elérik a tengert
G         C     D7        G
Az álmaim velük futnak tovább
G          C      H7      "&amp;"       Em              C
Úgy szeretném, ha gyors lehetnék én is, mint a szél
      G             D7       G
És az otthonom lehetne a nagyvilág
G         C    D7          G
Egy napon majd megérkeznék hozzád
G            C       D7       G
Ha hét határ hú"&amp;"zódna is közöttünk
G                    H7              Em           C
Úgy fogadnál, mintha én lennék, akit sok-sok éve vársz
       G             D7          G
Milyen kár, hogy nem erre születtünk
G           C        D7            G
 Még nem tudom, ho"&amp;"gy hol alszom ma éjjel,
G          C         D7              G
 A holnap még olyan szörnyen messze van,
G         C    H7             Em          C
 Az országút a lábam alatt és fölöttem az ég,
      G              D7          G
Ez a két dolog, amit tudok"&amp;" biztosan.")</f>
        <v>G           C        D7            G
 Még nem tudom, hogy hol alszom ma éjjel,
G          C         D7              G
 A holnap még olyan szörnyen messze van,
G         C    H7             Em          C
 Az országút a lábam alatt és fölöttem az ég,
      G              D7          G
Ez a két dolog, amit tudok biztosan.
G           C        D7             G
Nem számít az, hogy hol ér a holnap reggel
G             C        D7            G
A városok jó ismerőseim
G         C       H7            Em     C
És mindig van egy jó barátom és néhány szerelmem
    G          D7      G
És egy-két dal gitárom húrjain
G          C       D7       G
A nagy folyók mind elérik a tengert
G         C     D7        G
Az álmaim velük futnak tovább
G          C      H7             Em              C
Úgy szeretném, ha gyors lehetnék én is, mint a szél
      G             D7       G
És az otthonom lehetne a nagyvilág
G         C    D7          G
Egy napon majd megérkeznék hozzád
G            C       D7       G
Ha hét határ húzódna is közöttünk
G                    H7              Em           C
Úgy fogadnál, mintha én lennék, akit sok-sok éve vársz
       G             D7          G
Milyen kár, hogy nem erre születtünk
G           C        D7            G
 Még nem tudom, hogy hol alszom ma éjjel,
G          C         D7              G
 A holnap még olyan szörnyen messze van,
G         C    H7             Em          C
 Az országút a lábam alatt és fölöttem az ég,
      G              D7          G
Ez a két dolog, amit tudok biztosan.</v>
      </c>
    </row>
    <row r="146">
      <c r="A146" s="22" t="str">
        <f>IFERROR(__xludf.DUMMYFUNCTION("""COMPUTED_VALUE"""),"N04")</f>
        <v>N04</v>
      </c>
      <c r="B146" s="22" t="str">
        <f>IFERROR(__xludf.DUMMYFUNCTION("""COMPUTED_VALUE"""),"Erdő, erdő, erdő")</f>
        <v>Erdő, erdő, erdő</v>
      </c>
      <c r="C146" s="22"/>
      <c r="D146" s="22" t="str">
        <f>IFERROR(__xludf.DUMMYFUNCTION("""COMPUTED_VALUE"""),"G           D
Erdő, erdő, erdő
C                G
marosszéki kerek erdő
G            D
Mardár lakik abban
C                G
Madár lakik tizenkettő
G            Am
Cukrot adnék annak a madárnak,
G          C         
dalolja ki nevét a babámnak
G       "&amp;"     D
csárdás kisangyalom, 
C                  G
érted fáj a szívem nagyon")</f>
        <v>G           D
Erdő, erdő, erdő
C                G
marosszéki kerek erdő
G            D
Mardár lakik abban
C                G
Madár lakik tizenkettő
G            Am
Cukrot adnék annak a madárnak,
G          C         
dalolja ki nevét a babámnak
G            D
csárdás kisangyalom, 
C                  G
érted fáj a szívem nagyon</v>
      </c>
    </row>
    <row r="147">
      <c r="A147" s="22" t="str">
        <f>IFERROR(__xludf.DUMMYFUNCTION("""COMPUTED_VALUE"""),"K10")</f>
        <v>K10</v>
      </c>
      <c r="B147" s="22" t="str">
        <f>IFERROR(__xludf.DUMMYFUNCTION("""COMPUTED_VALUE"""),"As tears go by")</f>
        <v>As tears go by</v>
      </c>
      <c r="C147" s="22"/>
      <c r="D147" s="22" t="str">
        <f>IFERROR(__xludf.DUMMYFUNCTION("""COMPUTED_VALUE"""),"G         A              C D
It is the evening of the day
G         A                  C D
I sit and watch the children play
C             D
Smiling faces I can see
G   D/F#    Em
But not for me
G          
I sit and watch
            D
As tear"&amp;"s go by
G         A              C  D
My riches can't buy everything
G         A                 C D
I want to hear the children sing
C          D
All I hear is the sound
G  D/F#         Em
Of rain falling on the ground
C       
I sit and watc"&amp;"h
            D
As tears go by
G         A              C D
It is the evening of the day
G         A                  C D
I sit and watch the children play
C              D
Doing things I used to do
G    D/F#      Em
They think are new
C
I s"&amp;"it and watch
            D
As tears go by")</f>
        <v>G         A              C D
It is the evening of the day
G         A                  C D
I sit and watch the children play
C             D
Smiling faces I can see
G   D/F#    Em
But not for me
G          
I sit and watch
            D
As tears go by
G         A              C  D
My riches can't buy everything
G         A                 C D
I want to hear the children sing
C          D
All I hear is the sound
G  D/F#         Em
Of rain falling on the ground
C       
I sit and watch
            D
As tears go by
G         A              C D
It is the evening of the day
G         A                  C D
I sit and watch the children play
C              D
Doing things I used to do
G    D/F#      Em
They think are new
C
I sit and watch
            D
As tears go by</v>
      </c>
    </row>
    <row r="148">
      <c r="A148" s="22" t="str">
        <f>IFERROR(__xludf.DUMMYFUNCTION("""COMPUTED_VALUE"""),"S03")</f>
        <v>S03</v>
      </c>
      <c r="B148" s="22" t="str">
        <f>IFERROR(__xludf.DUMMYFUNCTION("""COMPUTED_VALUE"""),"Minden fejre áll ")</f>
        <v>Minden fejre áll </v>
      </c>
      <c r="C148" s="22"/>
      <c r="D148" s="22" t="str">
        <f>IFERROR(__xludf.DUMMYFUNCTION("""COMPUTED_VALUE"""),"G       A  
Minden fejre áll holnap  
Bm      D  
Ránk már csak madrich szólhat  
G          A          E  
Jól teszed, hogyha rá parázol  
             //  
Ez a Somer ___ Tábor  
G       A  
Mondtunk szépet és durvát  
Bm      D  
Menjünk máshová most "&amp;"már  
G                         F#  
De ha a Somer ________ megy, mi ott leszünk VELED!!!!  
G   A   E  
Minden fejre áll  
G   A   E  
[Refrén ismétlés 2x]
G       A  
Minden fejre áll holnap  
Bm      D  
Ránk már csak madrich szólhat  
G          A "&amp;"         E  
Jól teszed, hogyha rá parázol  
             //  
Ez a Somer ___ Tábor  
G       A  
Mondtunk szépet és durvát  
Bm      D  
Menjünk máshová most már  
G                         F#  
De ha a Somer ________ megy, mi ott leszünk VELED!!!!  
G"&amp;"   A   E  
Minden fejre áll  
G   A   E  
")</f>
        <v>G       A  
Minden fejre áll holnap  
Bm      D  
Ránk már csak madrich szólhat  
G          A          E  
Jól teszed, hogyha rá parázol  
             //  
Ez a Somer ___ Tábor  
G       A  
Mondtunk szépet és durvát  
Bm      D  
Menjünk máshová most már  
G                         F#  
De ha a Somer ________ megy, mi ott leszünk VELED!!!!  
G   A   E  
Minden fejre áll  
G   A   E  
[Refrén ismétlés 2x]
G       A  
Minden fejre áll holnap  
Bm      D  
Ránk már csak madrich szólhat  
G          A          E  
Jól teszed, hogyha rá parázol  
             //  
Ez a Somer ___ Tábor  
G       A  
Mondtunk szépet és durvát  
Bm      D  
Menjünk máshová most már  
G                         F#  
De ha a Somer ________ megy, mi ott leszünk VELED!!!!  
G   A   E  
Minden fejre áll  
G   A   E  
</v>
      </c>
    </row>
    <row r="149">
      <c r="A149" s="22" t="str">
        <f>IFERROR(__xludf.DUMMYFUNCTION("""COMPUTED_VALUE"""),"ZS19")</f>
        <v>ZS19</v>
      </c>
      <c r="B149" s="22" t="str">
        <f>IFERROR(__xludf.DUMMYFUNCTION("""COMPUTED_VALUE"""),"Má jáfe hájom")</f>
        <v>Má jáfe hájom</v>
      </c>
      <c r="C149" s="22" t="str">
        <f>IFERROR(__xludf.DUMMYFUNCTION("""COMPUTED_VALUE"""),"מה יפה היום")</f>
        <v>מה יפה היום</v>
      </c>
      <c r="D149" s="22" t="str">
        <f>IFERROR(__xludf.DUMMYFUNCTION("""COMPUTED_VALUE"""),"G       Am
Má jáfe hájom,
C     G
sábát sálom.
G        Am
Sábát, sábát sálom.
C        G
Sábát, sábát sálom.
G        Am
Sábát, sábát sálom.
C      G
Sábát sálom.")</f>
        <v>G       Am
Má jáfe hájom,
C     G
sábát sálom.
G        Am
Sábát, sábát sálom.
C        G
Sábát, sábát sálom.
G        Am
Sábát, sábát sálom.
C      G
Sábát sálom.</v>
      </c>
    </row>
    <row r="150">
      <c r="A150" s="22" t="str">
        <f>IFERROR(__xludf.DUMMYFUNCTION("""COMPUTED_VALUE"""),"K07")</f>
        <v>K07</v>
      </c>
      <c r="B150" s="22" t="str">
        <f>IFERROR(__xludf.DUMMYFUNCTION("""COMPUTED_VALUE"""),"Somewhere Over the Rainbow")</f>
        <v>Somewhere Over the Rainbow</v>
      </c>
      <c r="C150" s="22"/>
      <c r="D150" s="22" t="str">
        <f>IFERROR(__xludf.DUMMYFUNCTION("""COMPUTED_VALUE"""),"G    D     Em     C
G    D     Em     C
G     Hm    C     G
Oooo, oooo, oooo, oooo...
C     H7    Em    C/E
Oooo, oooo, oooo, oooo...
G         Hm               C        G
Somewhere over the rainbow,  way up high
C       G                        D   "&amp;"           Em  C
and the dreams that you dream of once in a lullaby. Ohhhh.
G         Hm               C         G
Somewhere over the rainbow bluebirds fly
C       G                         D                     Em    C
and the dreams that you dream of,"&amp;" dreams really do come true. Ohhhh.
    G
Someday I'll wish upon a star,
Bm                                 Em   C
wake up where the clouds are far behind me.
      G
Where troubles melts like lemon drops,
hm
high above the chimney tops,
       Em     "&amp;"      C
that's where you'll find me, oh
G         Hm               C           G
Somewhere over the rainbow,  bluebirds fly
C       G                            D                 Em C
and the dreams that you dare to, oh, why, oh why can't I? I-I-I, oh
"&amp;" 
    G
Someday I'll wish upon a star,
Bm                                 Em   C
wake up where the clouds are far behind me-e-e.
      G
Where troubles melts like lemon drops,
Hm
high above the chimney tops
       Em           C
that's where you'll find "&amp;"me, oh
G         Hm               C        G
Somewhere over the rainbow,  way up high
C       G                        D                 Em C
and the dreams that you dare to, why, oh why can't I? I-I-I
G     Hm    C     G
Oooo, oooo, oooo, oooo...
C"&amp;"     H7    Em    C
Oooo, oooo, oooo, oooo...")</f>
        <v>G    D     Em     C
G    D     Em     C
G     Hm    C     G
Oooo, oooo, oooo, oooo...
C     H7    Em    C/E
Oooo, oooo, oooo, oooo...
G         Hm               C        G
Somewhere over the rainbow,  way up high
C       G                        D              Em  C
and the dreams that you dream of once in a lullaby. Ohhhh.
G         Hm               C         G
Somewhere over the rainbow bluebirds fly
C       G                         D                     Em    C
and the dreams that you dream of, dreams really do come true. Ohhhh.
    G
Someday I'll wish upon a star,
Bm                                 Em   C
wake up where the clouds are far behind me.
      G
Where troubles melts like lemon drops,
hm
high above the chimney tops,
       Em           C
that's where you'll find me, oh
G         Hm               C           G
Somewhere over the rainbow,  bluebirds fly
C       G                            D                 Em C
and the dreams that you dare to, oh, why, oh why can't I? I-I-I, oh
    G
Someday I'll wish upon a star,
Bm                                 Em   C
wake up where the clouds are far behind me-e-e.
      G
Where troubles melts like lemon drops,
Hm
high above the chimney tops
       Em           C
that's where you'll find me, oh
G         Hm               C        G
Somewhere over the rainbow,  way up high
C       G                        D                 Em C
and the dreams that you dare to, why, oh why can't I? I-I-I
G     Hm    C     G
Oooo, oooo, oooo, oooo...
C     H7    Em    C
Oooo, oooo, oooo, oooo...</v>
      </c>
    </row>
    <row r="151">
      <c r="A151" s="22" t="str">
        <f>IFERROR(__xludf.DUMMYFUNCTION("""COMPUTED_VALUE"""),"T67")</f>
        <v>T67</v>
      </c>
      <c r="B151" s="22" t="str">
        <f>IFERROR(__xludf.DUMMYFUNCTION("""COMPUTED_VALUE"""),"Szeretni valakit valamiért ")</f>
        <v>Szeretni valakit valamiért </v>
      </c>
      <c r="C151" s="22"/>
      <c r="D151" s="22" t="str">
        <f>IFERROR(__xludf.DUMMYFUNCTION("""COMPUTED_VALUE"""),"G  D  Em  C  G  D  G  C
G                    D                Em
Hosszú az út, míg a kezem a kezedhez ér.
C                 G     D
Szeretni valakit valamiért.
G                  D                  Em
Ne tudja senki, ne értse senki, hogy miért.
C       "&amp;"          G     D
Szeretni valakit valamiért.
Ezer életen és ezer bajon át,
Szeretni valakit valamiért.
Akkor is, hogyha nem lehet, hogyha fáj,
Szeretni valakit valamiért.
        G             C
Fenn az ég s lent a föld,
      Am            D
Álmodun"&amp;"k s felébredünk.
       G          C
Minden út körbe fut,
       Am              D             G
Béke van, felejts el minden háborút!
G  Em  C  D  (x2)
Esik a hó és szemembe fúj a szél.
Szeretni valakit valamiért.
Ég a gyertya ég, el ne aludjék.
Szere"&amp;"tni valakit valamiért.
Ezer életen és ezer bajon át...
Fenn az ég s lent a föld...
Fenn az ég s lent a föld...
G  Em  C  D  (x2)
")</f>
        <v>G  D  Em  C  G  D  G  C
G                    D                Em
Hosszú az út, míg a kezem a kezedhez ér.
C                 G     D
Szeretni valakit valamiért.
G                  D                  Em
Ne tudja senki, ne értse senki, hogy miért.
C                 G     D
Szeretni valakit valamiért.
Ezer életen és ezer bajon át,
Szeretni valakit valamiért.
Akkor is, hogyha nem lehet, hogyha fáj,
Szeretni valakit valamiért.
        G             C
Fenn az ég s lent a föld,
      Am            D
Álmodunk s felébredünk.
       G          C
Minden út körbe fut,
       Am              D             G
Béke van, felejts el minden háborút!
G  Em  C  D  (x2)
Esik a hó és szemembe fúj a szél.
Szeretni valakit valamiért.
Ég a gyertya ég, el ne aludjék.
Szeretni valakit valamiért.
Ezer életen és ezer bajon át...
Fenn az ég s lent a föld...
Fenn az ég s lent a föld...
G  Em  C  D  (x2)
</v>
      </c>
    </row>
    <row r="152">
      <c r="A152" s="22" t="str">
        <f>IFERROR(__xludf.DUMMYFUNCTION("""COMPUTED_VALUE"""),"T06")</f>
        <v>T06</v>
      </c>
      <c r="B152" s="22" t="str">
        <f>IFERROR(__xludf.DUMMYFUNCTION("""COMPUTED_VALUE"""),"Vigyázz magadra fiam")</f>
        <v>Vigyázz magadra fiam</v>
      </c>
      <c r="C152" s="22"/>
      <c r="D152" s="22" t="str">
        <f>IFERROR(__xludf.DUMMYFUNCTION("""COMPUTED_VALUE"""),"G C D7 G Em C D7 G G
      G          G                G  -  D      G
Tizennégy múltam éppen, vasárnap volt, azt hiszem
      C           C             A7            D
Apám bort töltött és sodort egy cigarettát nekem
       G            G              C"&amp;"          Am7
Leült mellém s azt mondta; Te most elmész, ki tudja
       D          D             D7        G  G
Mikor látunk majd újra, vigyázz magadra fiam
         C         D7            G  -  Em    G
Vigyázz jól mert a város hideg, büszke és irigy
"&amp;"       C          D              G   -    D      G
Eddig gond nélkül éltél, de már nem lesz mindig így
       C     D7           Em -  B7       G -
Ott a kollégiumban minden egész másképp van
Em       C           A7            D7            G G
Én csak az"&amp;"t kívánom, bármi lesz is ember légy, fiam
      G          G                G  -  D      G
Mikor eljött a nap, szintén egy vasárnap délután
      C           C             A7            D
Anyám könnyek közt adta rám az ünneplő ruhám
       G            "&amp;"G              C          Am7
Csirkét csomagolt az útra, apám bort töltött újra
       D          D             D7        G  G
Búcsuzóul azt mondta vigyázz magadra, fiam
         C         D7            G  -  Em    G
Vigyázz jól mert a város hideg, büsz"&amp;"ke és irígy
       C          D              G   -    D      G
Eddig gond nélkül éltél, de már nem lesz mindig így
       C         D7    G   -   B7      Em
Egész más ott az élet, egyedül hagynak téged
Em       C           A7            D7            G G
"&amp;"Én csak azt kívánom, bármi lesz is ember légy, fiam
         C         D7            G  -  Em    G
Vigyázz jól mert a város hideg, büszke és irígy
      C          D              G   -    D      G
Eddig gond nélkül éltél, de már nem lesz mindig így
    "&amp;"     C       D7                 B7         Em
Sokszor bántanak téged, hogy honnan jöttél, ne szégyeld
    C        A7            D7            G G
Én  kívánom, bármi lesz is ember légy, fiam
    C        A7            D7            G G
Én  kívánom, bárm"&amp;"i lesz is ember légy, fiam")</f>
        <v>G C D7 G Em C D7 G G
      G          G                G  -  D      G
Tizennégy múltam éppen, vasárnap volt, azt hiszem
      C           C             A7            D
Apám bort töltött és sodort egy cigarettát nekem
       G            G              C          Am7
Leült mellém s azt mondta; Te most elmész, ki tudja
       D          D             D7        G  G
Mikor látunk majd újra, vigyázz magadra fiam
         C         D7            G  -  Em    G
Vigyázz jól mert a város hideg, büszke és irigy
       C          D              G   -    D      G
Eddig gond nélkül éltél, de már nem lesz mindig így
       C     D7           Em -  B7       G -
Ott a kollégiumban minden egész másképp van
Em       C           A7            D7            G G
Én csak azt kívánom, bármi lesz is ember légy, fiam
      G          G                G  -  D      G
Mikor eljött a nap, szintén egy vasárnap délután
      C           C             A7            D
Anyám könnyek közt adta rám az ünneplő ruhám
       G            G              C          Am7
Csirkét csomagolt az útra, apám bort töltött újra
       D          D             D7        G  G
Búcsuzóul azt mondta vigyázz magadra, fiam
         C         D7            G  -  Em    G
Vigyázz jól mert a város hideg, büszke és irígy
       C          D              G   -    D      G
Eddig gond nélkül éltél, de már nem lesz mindig így
       C         D7    G   -   B7      Em
Egész más ott az élet, egyedül hagynak téged
Em       C           A7            D7            G G
Én csak azt kívánom, bármi lesz is ember légy, fiam
         C         D7            G  -  Em    G
Vigyázz jól mert a város hideg, büszke és irígy
      C          D              G   -    D      G
Eddig gond nélkül éltél, de már nem lesz mindig így
         C       D7                 B7         Em
Sokszor bántanak téged, hogy honnan jöttél, ne szégyeld
    C        A7            D7            G G
Én  kívánom, bármi lesz is ember légy, fiam
    C        A7            D7            G G
Én  kívánom, bármi lesz is ember légy, fiam</v>
      </c>
    </row>
    <row r="153">
      <c r="A153" s="22" t="str">
        <f>IFERROR(__xludf.DUMMYFUNCTION("""COMPUTED_VALUE"""),"T31")</f>
        <v>T31</v>
      </c>
      <c r="B153" s="22" t="str">
        <f>IFERROR(__xludf.DUMMYFUNCTION("""COMPUTED_VALUE"""),"Bál az Operában")</f>
        <v>Bál az Operában</v>
      </c>
      <c r="C153" s="22"/>
      <c r="D153" s="22" t="str">
        <f>IFERROR(__xludf.DUMMYFUNCTION("""COMPUTED_VALUE"""),"Gm
Az utcán sűrű éj,
F
Csak az operaházi lámpák
Eb
Kristályfénye száll.
Gm
Kívül semmi nesz,
       F
Pedig odabent szól a zenekar,
 Eb
S a nagyterem díszben áll.
Gm              F
Bál van az Operaházban,
        Gm
Különös bál van,
       F             "&amp;"      Gm
Itt az alkalom, hogy megtaláljam
         F
A díszes társaságban
Eb
Aidát, Sarastrót,
Gm                    D
Sparafuccilét, Rigolettót.
Gm
Népköztársaság útján
F
Mennyi különös alakot elrejt
Eb
A konfekció-kabát,
Gm
És sohasem tudható,
     F
H"&amp;"ogy mikor nem látja senki őket,
Eb
Mivé változnak át.
Gm              F
Bál van az Operaházban,
        Gm
Különös bál van,
       F                   Gm
Itt az alkalom, hogy megtaláljam
         F
A díszes társaságban
Eb
Cavaradossit, Csocsoszánt,
Gm   "&amp;"               D
Desdemonát és Don Juant.
Gm                             F
Bál van, igen, bál van az Operaházban,
        Gm
Különös bál van,
       F                   Gm
Itt az alkalom, hogy megtaláljam
         F
A díszes társaságban
Eb
Aidát, Sarastr"&amp;"ót,
Gm                     D
Sparafuccilét, Rigolettót.
Gm                F
Bál van, az Operaházban,
       Gm
Igazi bál van,
      F          Gm
Nekem réges-régi vágyam,
        F
Az hogy megtaláljam
Eb
Figarót, Izoldát, 
Gm                 D
Papagénót "&amp;"és Papagénát.
Eb
Cavaradossit, Csocsoszánt,
Gm                D
Desdemonát és Don Juant.
Eb
Figarót, Izoldát, 
Gm                  D
Papagénót és Papagénát.")</f>
        <v>Gm
Az utcán sűrű éj,
F
Csak az operaházi lámpák
Eb
Kristályfénye száll.
Gm
Kívül semmi nesz,
       F
Pedig odabent szól a zenekar,
 Eb
S a nagyterem díszben áll.
Gm              F
Bál van az Operaházban,
        Gm
Különös bál van,
       F                   Gm
Itt az alkalom, hogy megtaláljam
         F
A díszes társaságban
Eb
Aidát, Sarastrót,
Gm                    D
Sparafuccilét, Rigolettót.
Gm
Népköztársaság útján
F
Mennyi különös alakot elrejt
Eb
A konfekció-kabát,
Gm
És sohasem tudható,
     F
Hogy mikor nem látja senki őket,
Eb
Mivé változnak át.
Gm              F
Bál van az Operaházban,
        Gm
Különös bál van,
       F                   Gm
Itt az alkalom, hogy megtaláljam
         F
A díszes társaságban
Eb
Cavaradossit, Csocsoszánt,
Gm                  D
Desdemonát és Don Juant.
Gm                             F
Bál van, igen, bál van az Operaházban,
        Gm
Különös bál van,
       F                   Gm
Itt az alkalom, hogy megtaláljam
         F
A díszes társaságban
Eb
Aidát, Sarastrót,
Gm                     D
Sparafuccilét, Rigolettót.
Gm                F
Bál van, az Operaházban,
       Gm
Igazi bál van,
      F          Gm
Nekem réges-régi vágyam,
        F
Az hogy megtaláljam
Eb
Figarót, Izoldát, 
Gm                 D
Papagénót és Papagénát.
Eb
Cavaradossit, Csocsoszánt,
Gm                D
Desdemonát és Don Juant.
Eb
Figarót, Izoldát, 
Gm                  D
Papagénót és Papagénát.</v>
      </c>
    </row>
    <row r="154">
      <c r="A154" s="22" t="str">
        <f>IFERROR(__xludf.DUMMYFUNCTION("""COMPUTED_VALUE"""),"S02")</f>
        <v>S02</v>
      </c>
      <c r="B154" s="22" t="str">
        <f>IFERROR(__xludf.DUMMYFUNCTION("""COMPUTED_VALUE"""),"Hine kulanu….")</f>
        <v>Hine kulanu….</v>
      </c>
      <c r="C154" s="22"/>
      <c r="D154" s="22" t="str">
        <f>IFERROR(__xludf.DUMMYFUNCTION("""COMPUTED_VALUE"""),"Hine kulanu somrim, vesomrot!
Hine kulanu somrim, vesomrot!
Hine kulanu somrim, hine kulanu somrot
Hine kulanu sooomrim, vesomrot!
Hine kulanu chaverim, vechaverot!
Hine kulanu somrim, vesomrot!
Hine kulanu chaverim, hne kulanu chaverot
Hine kulanu chaav"&amp;"erim, vechaverot!
Hine kulanu chanichim, vechanichot 
Hine kulanu chanichim, vechanichot 
Hine kulanu chanichim, hine kulanu chanichot
Hine kulaanu chanichim, vechanichot!
Hine kulanu madrichim, vemadrichot 
Hine kulanu madrichim, vemadrichot 
Hine kula"&amp;"nu madrichim, hine kulanu madrichot
Hine kulanu madrichm, vemadrichot!!")</f>
        <v>Hine kulanu somrim, vesomrot!
Hine kulanu somrim, vesomrot!
Hine kulanu somrim, hine kulanu somrot
Hine kulanu sooomrim, vesomrot!
Hine kulanu chaverim, vechaverot!
Hine kulanu somrim, vesomrot!
Hine kulanu chaverim, hne kulanu chaverot
Hine kulanu chaaverim, vechaverot!
Hine kulanu chanichim, vechanichot 
Hine kulanu chanichim, vechanichot 
Hine kulanu chanichim, hine kulanu chanichot
Hine kulaanu chanichim, vechanichot!
Hine kulanu madrichim, vemadrichot 
Hine kulanu madrichim, vemadrichot 
Hine kulanu madrichim, hine kulanu madrichot
Hine kulanu madrichm, vemadrichot!!</v>
      </c>
    </row>
    <row r="155">
      <c r="A155" s="22" t="str">
        <f>IFERROR(__xludf.DUMMYFUNCTION("""COMPUTED_VALUE"""),"ZS22")</f>
        <v>ZS22</v>
      </c>
      <c r="B155" s="22" t="str">
        <f>IFERROR(__xludf.DUMMYFUNCTION("""COMPUTED_VALUE"""),"Im HaShem Lo Jivneh Báit")</f>
        <v>Im HaShem Lo Jivneh Báit</v>
      </c>
      <c r="C155" s="22" t="str">
        <f>IFERROR(__xludf.DUMMYFUNCTION("""COMPUTED_VALUE"""),"אם השם לא יבנה בית")</f>
        <v>אם השם לא יבנה בית</v>
      </c>
      <c r="D155" s="22" t="str">
        <f>IFERROR(__xludf.DUMMYFUNCTION("""COMPUTED_VALUE"""),"Hm
Im HaShem Lo Jivneh Báit
Em
Sav Ámlu Bonáv Bo
Em
Im HaShem Lo Jismor Ír
    F#m   Hm
Sav Sakád Shomér
Hm
Hinei Hinei Lo Janum
            Em
Lo Janum ve Lo Jisan
            Em
Lo Janum ve Lo Jisan
F#m
Shomér Jiszráél")</f>
        <v>Hm
Im HaShem Lo Jivneh Báit
Em
Sav Ámlu Bonáv Bo
Em
Im HaShem Lo Jismor Ír
    F#m   Hm
Sav Sakád Shomér
Hm
Hinei Hinei Lo Janum
            Em
Lo Janum ve Lo Jisan
            Em
Lo Janum ve Lo Jisan
F#m
Shomér Jiszráél</v>
      </c>
    </row>
    <row r="156">
      <c r="A156" s="22" t="str">
        <f>IFERROR(__xludf.DUMMYFUNCTION("""COMPUTED_VALUE"""),"S01")</f>
        <v>S01</v>
      </c>
      <c r="B156" s="22" t="str">
        <f>IFERROR(__xludf.DUMMYFUNCTION("""COMPUTED_VALUE"""),"Hé haver!")</f>
        <v>Hé haver!</v>
      </c>
      <c r="C156" s="22"/>
      <c r="D156" s="22" t="str">
        <f>IFERROR(__xludf.DUMMYFUNCTION("""COMPUTED_VALUE"""),"Hé, haver! Ha nem zavar!
Most megszólal, a Somer Dal
Hogy miről szól? Azt nem tudom
Csak az a fő! Hogy dúdolom.
Élesebb legyél a késnél, harcosabb a szenvedésnél
Mert az egész Világ tudja, hogy a Somernál nincs jobb, jobb, jobb!!!
Haso-haso-so, Hasomer Ha"&amp;"acair. Para haso-so, Hasomer Hacair
Egyre megy, honnan nézed,
a Somer, s meg o meg m meg e és még r,
a Somer nagyon klassz, a Somer a legjobb,
a chanichok megőrjítik a madrichot.
Ez ám a Ken, sőt mi több a Somer a legmenőbb, Soooooooooomer!!!!!")</f>
        <v>Hé, haver! Ha nem zavar!
Most megszólal, a Somer Dal
Hogy miről szól? Azt nem tudom
Csak az a fő! Hogy dúdolom.
Élesebb legyél a késnél, harcosabb a szenvedésnél
Mert az egész Világ tudja, hogy a Somernál nincs jobb, jobb, jobb!!!
Haso-haso-so, Hasomer Haacair. Para haso-so, Hasomer Hacair
Egyre megy, honnan nézed,
a Somer, s meg o meg m meg e és még r,
a Somer nagyon klassz, a Somer a legjobb,
a chanichok megőrjítik a madrichot.
Ez ám a Ken, sőt mi több a Somer a legmenőbb, Soooooooooomer!!!!!</v>
      </c>
    </row>
    <row r="157">
      <c r="A157" s="22" t="str">
        <f>IFERROR(__xludf.DUMMYFUNCTION("""COMPUTED_VALUE"""),"ZS11")</f>
        <v>ZS11</v>
      </c>
      <c r="B157" s="22" t="str">
        <f>IFERROR(__xludf.DUMMYFUNCTION("""COMPUTED_VALUE"""),"Havdala")</f>
        <v>Havdala</v>
      </c>
      <c r="C157" s="22" t="str">
        <f>IFERROR(__xludf.DUMMYFUNCTION("""COMPUTED_VALUE"""),"הבדלה")</f>
        <v>הבדלה</v>
      </c>
      <c r="D157" s="22" t="str">
        <f>IFERROR(__xludf.DUMMYFUNCTION("""COMPUTED_VALUE"""),"|. Em           C     .| 8x
|˙ Najnananana Najnana ˙|
   G     Am     C     D
Báruḥ átá Ádonáj elohenu
 G     Am   D
meleḥ háolám,
C  Am  C    D E
boré pri hágáfen,
C  Am  C    D E
boré pri hágáfen.
|. Em           C     .| 8x
|˙ Najnananana Najnana ˙|"&amp;"
   G   Am     C     D
Báruḥ átá Ádonáj elohenu
 G      Am D
meleḥ háolám
C  Am   C     D E
boré miné beszámim,
C  Am   C     D E
boré miné beszámim.
|. Em           C     .| 8x
|˙ Najnananana Najnana ˙|
   G   Am     C     D
Báruḥ átá Ádonáj elohenu
 "&amp;"G      Am D
meleḥ háolám
C  Am    C  D E
boré meoré háés,
C  Am    C  D E
boré meoré háés.
|. Em           C     .| 8x
|˙ Najnananana Najnana ˙|
   G   Am     C     D
Báruḥ átá Ádonáj elohenu
 G      Am D
meleḥ háolám
   C  D       G       Am
hámávdil b"&amp;"én kodes leḥol.
     C    D  G
Bén ohr leḥoseḥ
|. Em           C     .| 8x
|˙ Najnananana Najnana ˙|
     G  Am   C D
Bén Israel Laamim
     G        Am
Bén jom hashivii
             C        D
Leshishes jimei hamaszeh
C  D    G    Am
Báruḥ átá Ádonáj
 "&amp;"  C  D       G       Am
hámávdil bén kodes leḥol.")</f>
        <v>|. Em           C     .| 8x
|˙ Najnananana Najnana ˙|
   G     Am     C     D
Báruḥ átá Ádonáj elohenu
 G     Am   D
meleḥ háolám,
C  Am  C    D E
boré pri hágáfen,
C  Am  C    D E
boré pri hágáfen.
|. Em           C     .| 8x
|˙ Najnananana Najnana ˙|
   G   Am     C     D
Báruḥ átá Ádonáj elohenu
 G      Am D
meleḥ háolám
C  Am   C     D E
boré miné beszámim,
C  Am   C     D E
boré miné beszámim.
|. Em           C     .| 8x
|˙ Najnananana Najnana ˙|
   G   Am     C     D
Báruḥ átá Ádonáj elohenu
 G      Am D
meleḥ háolám
C  Am    C  D E
boré meoré háés,
C  Am    C  D E
boré meoré háés.
|. Em           C     .| 8x
|˙ Najnananana Najnana ˙|
   G   Am     C     D
Báruḥ átá Ádonáj elohenu
 G      Am D
meleḥ háolám
   C  D       G       Am
hámávdil bén kodes leḥol.
     C    D  G
Bén ohr leḥoseḥ
|. Em           C     .| 8x
|˙ Najnananana Najnana ˙|
     G  Am   C D
Bén Israel Laamim
     G        Am
Bén jom hashivii
             C        D
Leshishes jimei hamaszeh
C  D    G    Am
Báruḥ átá Ádonáj
   C  D       G       Am
hámávdil bén kodes leḥol.</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8.71"/>
    <col customWidth="1" min="3" max="3" width="7.71"/>
    <col customWidth="1" min="4" max="5" width="31.43"/>
    <col customWidth="1" min="6" max="6" width="20.43"/>
    <col customWidth="1" min="7" max="7" width="14.43"/>
    <col customWidth="1" min="8" max="28" width="8.71"/>
  </cols>
  <sheetData>
    <row r="1" ht="14.25" customHeight="1">
      <c r="A1" s="29" t="s">
        <v>995</v>
      </c>
      <c r="C1" s="16" t="s">
        <v>996</v>
      </c>
      <c r="D1" s="16" t="s">
        <v>997</v>
      </c>
      <c r="E1" s="16" t="s">
        <v>998</v>
      </c>
      <c r="F1" s="30" t="s">
        <v>999</v>
      </c>
      <c r="G1" s="31">
        <f>COUNTA(Siron!B:B)-1</f>
        <v>156</v>
      </c>
    </row>
    <row r="2" ht="14.25" customHeight="1">
      <c r="A2" s="16" t="s">
        <v>266</v>
      </c>
      <c r="B2" s="22">
        <f>COUNTIFS(Siron!G:G,Data!A2)</f>
        <v>7</v>
      </c>
      <c r="C2" s="16" t="s">
        <v>1000</v>
      </c>
      <c r="D2" s="16" t="s">
        <v>1001</v>
      </c>
      <c r="E2" s="16" t="s">
        <v>1002</v>
      </c>
      <c r="F2" s="30" t="s">
        <v>1003</v>
      </c>
      <c r="G2" s="31">
        <f>COUNTIF(Siron!H:H,":)")</f>
        <v>154</v>
      </c>
    </row>
    <row r="3" ht="14.25" customHeight="1">
      <c r="A3" s="16" t="s">
        <v>20</v>
      </c>
      <c r="B3" s="22">
        <f>COUNTIFS(Siron!G:G,Data!A3)</f>
        <v>14</v>
      </c>
      <c r="C3" s="16" t="s">
        <v>1004</v>
      </c>
      <c r="D3" s="16" t="s">
        <v>1005</v>
      </c>
      <c r="E3" s="16" t="s">
        <v>1006</v>
      </c>
      <c r="F3" s="30" t="s">
        <v>1007</v>
      </c>
      <c r="G3" s="31">
        <f>G1-G2</f>
        <v>2</v>
      </c>
    </row>
    <row r="4" ht="14.25" customHeight="1">
      <c r="A4" s="22" t="s">
        <v>303</v>
      </c>
      <c r="B4" s="22">
        <f>COUNTIFS(Siron!G:G,Data!A4)</f>
        <v>86</v>
      </c>
      <c r="C4" s="16" t="s">
        <v>1008</v>
      </c>
      <c r="D4" s="16" t="s">
        <v>1009</v>
      </c>
      <c r="E4" s="16" t="s">
        <v>1010</v>
      </c>
      <c r="F4" s="16" t="s">
        <v>1011</v>
      </c>
      <c r="G4" s="16" t="s">
        <v>1012</v>
      </c>
    </row>
    <row r="5" ht="14.25" customHeight="1">
      <c r="A5" s="16" t="s">
        <v>124</v>
      </c>
      <c r="B5" s="22">
        <f>COUNTIFS(Siron!G:G,Data!A5)</f>
        <v>13</v>
      </c>
      <c r="C5" s="16" t="s">
        <v>1013</v>
      </c>
      <c r="D5" s="16" t="s">
        <v>1014</v>
      </c>
      <c r="E5" s="16" t="s">
        <v>1015</v>
      </c>
      <c r="F5" s="16" t="s">
        <v>1016</v>
      </c>
      <c r="G5" s="22" t="str">
        <f>""</f>
        <v/>
      </c>
    </row>
    <row r="6" ht="14.25" customHeight="1">
      <c r="A6" s="16" t="s">
        <v>207</v>
      </c>
      <c r="B6" s="22">
        <f>COUNTIFS(Siron!G:G,Data!A6)</f>
        <v>10</v>
      </c>
      <c r="C6" s="16" t="s">
        <v>1017</v>
      </c>
      <c r="D6" s="16" t="s">
        <v>1018</v>
      </c>
      <c r="E6" s="16" t="s">
        <v>1019</v>
      </c>
    </row>
    <row r="7" ht="14.25" customHeight="1">
      <c r="A7" s="16" t="s">
        <v>834</v>
      </c>
      <c r="B7" s="22">
        <f>COUNTIFS(Siron!G:G,Data!A7)</f>
        <v>24</v>
      </c>
      <c r="C7" s="16" t="s">
        <v>1020</v>
      </c>
      <c r="D7" s="16" t="s">
        <v>1021</v>
      </c>
      <c r="E7" s="16" t="s">
        <v>1022</v>
      </c>
    </row>
    <row r="8" ht="14.25" customHeight="1">
      <c r="A8" s="16" t="s">
        <v>821</v>
      </c>
      <c r="B8" s="22">
        <f>COUNTIFS(Siron!G:G,Data!A8)</f>
        <v>2</v>
      </c>
      <c r="C8" s="16" t="s">
        <v>1023</v>
      </c>
      <c r="D8" s="16" t="s">
        <v>1024</v>
      </c>
      <c r="E8" s="16" t="s">
        <v>1025</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86"/>
    <col customWidth="1" min="2" max="2" width="17.29"/>
    <col customWidth="1" min="3" max="3" width="41.29"/>
    <col customWidth="1" min="4" max="4" width="23.86"/>
    <col customWidth="1" min="6" max="9" width="14.43"/>
    <col customWidth="1" min="10" max="10" width="16.57"/>
    <col customWidth="1" min="11" max="12" width="14.43"/>
    <col customWidth="1" min="13" max="13" width="15.43"/>
  </cols>
  <sheetData>
    <row r="1" ht="13.5" customHeight="1">
      <c r="D1" s="32"/>
      <c r="M1" s="32"/>
      <c r="N1" s="32"/>
      <c r="O1" s="32"/>
      <c r="P1" s="32"/>
      <c r="Q1" s="32"/>
      <c r="R1" s="32"/>
      <c r="S1" s="32"/>
      <c r="T1" s="32"/>
      <c r="U1" s="32"/>
      <c r="V1" s="32"/>
      <c r="W1" s="32"/>
      <c r="X1" s="32"/>
      <c r="Y1" s="32"/>
      <c r="Z1" s="32"/>
    </row>
    <row r="2" ht="24.0" customHeight="1">
      <c r="B2" s="33" t="s">
        <v>1026</v>
      </c>
      <c r="C2" s="34"/>
      <c r="D2" s="35"/>
      <c r="F2" s="33" t="s">
        <v>1027</v>
      </c>
      <c r="G2" s="34"/>
      <c r="H2" s="34"/>
      <c r="I2" s="34"/>
      <c r="J2" s="34"/>
      <c r="K2" s="34"/>
      <c r="L2" s="34"/>
      <c r="M2" s="35"/>
      <c r="N2" s="27"/>
      <c r="O2" s="27"/>
      <c r="P2" s="27"/>
      <c r="Q2" s="27"/>
      <c r="R2" s="27"/>
      <c r="S2" s="27"/>
      <c r="T2" s="27"/>
      <c r="U2" s="27"/>
      <c r="V2" s="27"/>
      <c r="W2" s="27"/>
      <c r="X2" s="27"/>
      <c r="Y2" s="27"/>
      <c r="Z2" s="27"/>
    </row>
    <row r="3">
      <c r="B3" s="36" t="s">
        <v>1028</v>
      </c>
      <c r="C3" s="37" t="s">
        <v>1029</v>
      </c>
      <c r="D3" s="38" t="s">
        <v>1030</v>
      </c>
      <c r="F3" s="36" t="s">
        <v>1031</v>
      </c>
      <c r="G3" s="37" t="s">
        <v>266</v>
      </c>
      <c r="H3" s="39" t="s">
        <v>20</v>
      </c>
      <c r="I3" s="40" t="s">
        <v>303</v>
      </c>
      <c r="J3" s="41" t="s">
        <v>1032</v>
      </c>
      <c r="K3" s="42" t="s">
        <v>207</v>
      </c>
      <c r="L3" s="43" t="s">
        <v>834</v>
      </c>
      <c r="M3" s="44" t="s">
        <v>821</v>
      </c>
      <c r="N3" s="27"/>
      <c r="O3" s="27"/>
      <c r="P3" s="27"/>
      <c r="Q3" s="27"/>
      <c r="R3" s="27"/>
      <c r="S3" s="27"/>
      <c r="T3" s="27"/>
      <c r="U3" s="27"/>
      <c r="V3" s="27"/>
      <c r="W3" s="27"/>
      <c r="X3" s="27"/>
      <c r="Y3" s="27"/>
      <c r="Z3" s="27"/>
    </row>
    <row r="4">
      <c r="B4" s="45" t="s">
        <v>1033</v>
      </c>
      <c r="C4" s="46" t="s">
        <v>1034</v>
      </c>
      <c r="D4" s="47" t="s">
        <v>1035</v>
      </c>
      <c r="F4" s="45"/>
      <c r="G4" s="48" t="s">
        <v>1036</v>
      </c>
      <c r="H4" s="49" t="s">
        <v>1037</v>
      </c>
      <c r="I4" s="50" t="s">
        <v>1038</v>
      </c>
      <c r="J4" s="51" t="s">
        <v>1039</v>
      </c>
      <c r="K4" s="52" t="s">
        <v>1040</v>
      </c>
      <c r="L4" s="53" t="s">
        <v>1041</v>
      </c>
      <c r="M4" s="54" t="s">
        <v>1042</v>
      </c>
      <c r="N4" s="27"/>
      <c r="O4" s="27"/>
      <c r="P4" s="27"/>
      <c r="Q4" s="27"/>
      <c r="R4" s="27"/>
      <c r="S4" s="27"/>
      <c r="T4" s="27"/>
      <c r="U4" s="27"/>
      <c r="V4" s="27"/>
      <c r="W4" s="27"/>
      <c r="X4" s="27"/>
      <c r="Y4" s="27"/>
      <c r="Z4" s="27"/>
    </row>
    <row r="5">
      <c r="B5" s="55" t="s">
        <v>1043</v>
      </c>
      <c r="C5" s="56" t="s">
        <v>1034</v>
      </c>
      <c r="D5" s="57"/>
      <c r="F5" s="55"/>
      <c r="G5" s="58" t="s">
        <v>1044</v>
      </c>
      <c r="H5" s="59"/>
      <c r="I5" s="60"/>
      <c r="J5" s="61"/>
      <c r="K5" s="62"/>
      <c r="L5" s="63" t="s">
        <v>1045</v>
      </c>
      <c r="M5" s="64" t="s">
        <v>1046</v>
      </c>
      <c r="N5" s="27"/>
      <c r="O5" s="27"/>
      <c r="P5" s="27"/>
      <c r="Q5" s="27"/>
      <c r="R5" s="27"/>
      <c r="S5" s="27"/>
      <c r="T5" s="27"/>
      <c r="U5" s="27"/>
      <c r="V5" s="27"/>
      <c r="W5" s="27"/>
      <c r="X5" s="27"/>
      <c r="Y5" s="27"/>
      <c r="Z5" s="27"/>
    </row>
    <row r="6">
      <c r="B6" s="65" t="s">
        <v>1047</v>
      </c>
      <c r="C6" s="66" t="s">
        <v>1048</v>
      </c>
      <c r="D6" s="67"/>
      <c r="F6" s="65"/>
      <c r="G6" s="66"/>
      <c r="H6" s="68"/>
      <c r="I6" s="69"/>
      <c r="J6" s="70"/>
      <c r="K6" s="62"/>
      <c r="L6" s="63" t="s">
        <v>1049</v>
      </c>
      <c r="M6" s="64" t="s">
        <v>1050</v>
      </c>
      <c r="N6" s="27"/>
      <c r="O6" s="27"/>
      <c r="P6" s="27"/>
      <c r="Q6" s="27"/>
      <c r="R6" s="27"/>
      <c r="S6" s="27"/>
      <c r="T6" s="27"/>
      <c r="U6" s="27"/>
      <c r="V6" s="27"/>
      <c r="W6" s="27"/>
      <c r="X6" s="27"/>
      <c r="Y6" s="27"/>
      <c r="Z6" s="27"/>
    </row>
    <row r="7">
      <c r="A7" s="27"/>
      <c r="B7" s="71" t="s">
        <v>1051</v>
      </c>
      <c r="C7" s="72" t="s">
        <v>1048</v>
      </c>
      <c r="D7" s="73"/>
      <c r="E7" s="27"/>
      <c r="F7" s="71"/>
      <c r="G7" s="72"/>
      <c r="H7" s="74"/>
      <c r="I7" s="75"/>
      <c r="J7" s="76"/>
      <c r="K7" s="77"/>
      <c r="L7" s="78"/>
      <c r="M7" s="79"/>
      <c r="N7" s="27"/>
      <c r="O7" s="27"/>
      <c r="P7" s="27"/>
      <c r="Q7" s="27"/>
      <c r="R7" s="27"/>
      <c r="S7" s="27"/>
      <c r="T7" s="27"/>
      <c r="U7" s="27"/>
      <c r="V7" s="27"/>
      <c r="W7" s="27"/>
      <c r="X7" s="27"/>
      <c r="Y7" s="27"/>
      <c r="Z7" s="27"/>
    </row>
    <row r="8">
      <c r="A8" s="27"/>
      <c r="B8" s="27"/>
      <c r="C8" s="27"/>
      <c r="D8" s="27"/>
      <c r="E8" s="27"/>
      <c r="F8" s="27"/>
      <c r="G8" s="27"/>
      <c r="H8" s="27"/>
      <c r="I8" s="27"/>
      <c r="J8" s="27"/>
      <c r="K8" s="27"/>
      <c r="L8" s="27"/>
      <c r="M8" s="27"/>
      <c r="N8" s="27"/>
      <c r="O8" s="27"/>
      <c r="P8" s="27"/>
      <c r="Q8" s="27"/>
      <c r="R8" s="27"/>
      <c r="S8" s="27"/>
      <c r="T8" s="27"/>
      <c r="U8" s="27"/>
      <c r="V8" s="27"/>
      <c r="W8" s="27"/>
      <c r="X8" s="27"/>
      <c r="Y8" s="27"/>
      <c r="Z8" s="27"/>
    </row>
    <row r="9">
      <c r="A9" s="27"/>
      <c r="D9" s="27"/>
      <c r="E9" s="27"/>
      <c r="F9" s="27"/>
      <c r="G9" s="27"/>
      <c r="H9" s="27"/>
      <c r="I9" s="27"/>
      <c r="J9" s="27"/>
      <c r="K9" s="27"/>
      <c r="L9" s="27"/>
      <c r="M9" s="27"/>
      <c r="N9" s="27"/>
      <c r="O9" s="27"/>
      <c r="P9" s="27"/>
      <c r="Q9" s="27"/>
      <c r="R9" s="27"/>
      <c r="S9" s="27"/>
      <c r="T9" s="27"/>
      <c r="U9" s="27"/>
      <c r="V9" s="27"/>
      <c r="W9" s="27"/>
      <c r="X9" s="27"/>
      <c r="Y9" s="27"/>
      <c r="Z9" s="27"/>
    </row>
    <row r="10" ht="25.5" customHeight="1">
      <c r="A10" s="27"/>
      <c r="E10" s="27"/>
      <c r="F10" s="33" t="s">
        <v>1052</v>
      </c>
      <c r="G10" s="34"/>
      <c r="H10" s="34"/>
      <c r="I10" s="34"/>
      <c r="J10" s="34"/>
      <c r="K10" s="34"/>
      <c r="L10" s="34"/>
      <c r="M10" s="35"/>
      <c r="N10" s="27"/>
      <c r="O10" s="27"/>
      <c r="P10" s="27"/>
      <c r="Q10" s="27"/>
      <c r="R10" s="27"/>
      <c r="S10" s="27"/>
      <c r="T10" s="27"/>
      <c r="U10" s="27"/>
      <c r="V10" s="27"/>
      <c r="W10" s="27"/>
      <c r="X10" s="27"/>
      <c r="Y10" s="27"/>
      <c r="Z10" s="27"/>
    </row>
    <row r="11">
      <c r="A11" s="27"/>
      <c r="C11" s="33" t="s">
        <v>1053</v>
      </c>
      <c r="D11" s="35"/>
      <c r="E11" s="19"/>
      <c r="F11" s="80" t="s">
        <v>1054</v>
      </c>
      <c r="G11" s="81"/>
      <c r="H11" s="81"/>
      <c r="I11" s="81"/>
      <c r="J11" s="81"/>
      <c r="K11" s="81"/>
      <c r="L11" s="81"/>
      <c r="M11" s="82"/>
      <c r="N11" s="27"/>
      <c r="O11" s="27"/>
      <c r="P11" s="27"/>
      <c r="Q11" s="27"/>
      <c r="R11" s="27"/>
      <c r="S11" s="27"/>
      <c r="T11" s="27"/>
      <c r="U11" s="27"/>
      <c r="V11" s="27"/>
      <c r="W11" s="27"/>
      <c r="X11" s="27"/>
      <c r="Y11" s="27"/>
      <c r="Z11" s="27"/>
    </row>
    <row r="12">
      <c r="A12" s="27"/>
      <c r="C12" s="83" t="s">
        <v>1028</v>
      </c>
      <c r="D12" s="38" t="s">
        <v>1055</v>
      </c>
      <c r="E12" s="19"/>
      <c r="F12" s="84" t="s">
        <v>1056</v>
      </c>
      <c r="G12" s="85"/>
      <c r="H12" s="85"/>
      <c r="I12" s="85"/>
      <c r="J12" s="85"/>
      <c r="K12" s="85"/>
      <c r="L12" s="85"/>
      <c r="M12" s="86"/>
      <c r="N12" s="27"/>
      <c r="O12" s="27"/>
      <c r="P12" s="27"/>
      <c r="Q12" s="27"/>
      <c r="R12" s="27"/>
      <c r="S12" s="27"/>
      <c r="T12" s="27"/>
      <c r="U12" s="27"/>
      <c r="V12" s="27"/>
      <c r="W12" s="27"/>
      <c r="X12" s="27"/>
      <c r="Y12" s="27"/>
      <c r="Z12" s="27"/>
    </row>
    <row r="13">
      <c r="A13" s="27"/>
      <c r="C13" s="87" t="s">
        <v>1057</v>
      </c>
      <c r="D13" s="47" t="s">
        <v>1058</v>
      </c>
      <c r="F13" s="84"/>
      <c r="G13" s="85"/>
      <c r="H13" s="85"/>
      <c r="I13" s="85"/>
      <c r="J13" s="85"/>
      <c r="K13" s="85"/>
      <c r="L13" s="85"/>
      <c r="M13" s="86"/>
      <c r="N13" s="27"/>
      <c r="O13" s="27"/>
      <c r="P13" s="27"/>
      <c r="Q13" s="27"/>
      <c r="R13" s="27"/>
      <c r="S13" s="27"/>
      <c r="T13" s="27"/>
      <c r="U13" s="27"/>
      <c r="V13" s="27"/>
      <c r="W13" s="27"/>
      <c r="X13" s="27"/>
      <c r="Y13" s="27"/>
      <c r="Z13" s="27"/>
    </row>
    <row r="14">
      <c r="A14" s="27"/>
      <c r="C14" s="88" t="s">
        <v>1059</v>
      </c>
      <c r="D14" s="57" t="s">
        <v>1060</v>
      </c>
      <c r="E14" s="27"/>
      <c r="F14" s="84"/>
      <c r="G14" s="85"/>
      <c r="H14" s="85"/>
      <c r="I14" s="85"/>
      <c r="J14" s="85"/>
      <c r="K14" s="85"/>
      <c r="L14" s="85"/>
      <c r="M14" s="86"/>
      <c r="N14" s="27"/>
      <c r="O14" s="27"/>
      <c r="P14" s="27"/>
      <c r="Q14" s="27"/>
      <c r="R14" s="27"/>
      <c r="S14" s="27"/>
      <c r="T14" s="27"/>
      <c r="U14" s="27"/>
      <c r="V14" s="27"/>
      <c r="W14" s="27"/>
      <c r="X14" s="27"/>
      <c r="Y14" s="27"/>
      <c r="Z14" s="27"/>
    </row>
    <row r="15">
      <c r="A15" s="27"/>
      <c r="C15" s="89" t="s">
        <v>1061</v>
      </c>
      <c r="D15" s="67" t="s">
        <v>1058</v>
      </c>
      <c r="E15" s="27"/>
      <c r="F15" s="84"/>
      <c r="G15" s="85"/>
      <c r="H15" s="85"/>
      <c r="I15" s="85"/>
      <c r="J15" s="85"/>
      <c r="K15" s="85"/>
      <c r="L15" s="85"/>
      <c r="M15" s="86"/>
      <c r="N15" s="27"/>
      <c r="O15" s="27"/>
      <c r="P15" s="27"/>
      <c r="Q15" s="27"/>
      <c r="R15" s="27"/>
      <c r="S15" s="27"/>
      <c r="T15" s="27"/>
      <c r="U15" s="27"/>
      <c r="V15" s="27"/>
      <c r="W15" s="27"/>
      <c r="X15" s="27"/>
      <c r="Y15" s="27"/>
      <c r="Z15" s="27"/>
    </row>
    <row r="16">
      <c r="A16" s="27"/>
      <c r="C16" s="90" t="s">
        <v>1062</v>
      </c>
      <c r="D16" s="73" t="s">
        <v>1063</v>
      </c>
      <c r="E16" s="27"/>
      <c r="F16" s="91"/>
      <c r="G16" s="92"/>
      <c r="H16" s="92"/>
      <c r="I16" s="92"/>
      <c r="J16" s="92"/>
      <c r="K16" s="92"/>
      <c r="L16" s="92"/>
      <c r="M16" s="93"/>
      <c r="N16" s="27"/>
      <c r="O16" s="27"/>
      <c r="P16" s="27"/>
      <c r="Q16" s="27"/>
      <c r="R16" s="27"/>
      <c r="S16" s="27"/>
      <c r="T16" s="27"/>
      <c r="U16" s="27"/>
      <c r="V16" s="27"/>
      <c r="W16" s="27"/>
      <c r="X16" s="27"/>
      <c r="Y16" s="27"/>
      <c r="Z16" s="27"/>
    </row>
    <row r="17">
      <c r="A17" s="27"/>
      <c r="D17" s="27"/>
      <c r="E17" s="27"/>
      <c r="F17" s="27"/>
      <c r="G17" s="27"/>
      <c r="H17" s="27"/>
      <c r="I17" s="27"/>
      <c r="J17" s="27"/>
      <c r="K17" s="27"/>
      <c r="L17" s="27"/>
      <c r="M17" s="27"/>
      <c r="N17" s="27"/>
      <c r="O17" s="27"/>
      <c r="P17" s="27"/>
      <c r="Q17" s="27"/>
      <c r="R17" s="27"/>
      <c r="S17" s="27"/>
      <c r="T17" s="27"/>
      <c r="U17" s="27"/>
      <c r="V17" s="27"/>
      <c r="W17" s="27"/>
      <c r="X17" s="27"/>
      <c r="Y17" s="27"/>
      <c r="Z17" s="27"/>
    </row>
    <row r="18">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c r="A19" s="27"/>
      <c r="D19" s="27"/>
      <c r="E19" s="27"/>
      <c r="F19" s="27"/>
      <c r="H19" s="27"/>
      <c r="I19" s="27"/>
      <c r="J19" s="27"/>
      <c r="K19" s="27"/>
      <c r="L19" s="27"/>
      <c r="M19" s="27"/>
      <c r="N19" s="27"/>
      <c r="O19" s="27"/>
      <c r="P19" s="27"/>
      <c r="Q19" s="27"/>
      <c r="R19" s="27"/>
      <c r="S19" s="27"/>
      <c r="T19" s="27"/>
      <c r="U19" s="27"/>
      <c r="V19" s="27"/>
      <c r="W19" s="27"/>
      <c r="X19" s="27"/>
      <c r="Y19" s="27"/>
      <c r="Z19" s="27"/>
    </row>
    <row r="20">
      <c r="A20" s="27"/>
      <c r="D20" s="27"/>
      <c r="E20" s="27"/>
      <c r="F20" s="27"/>
      <c r="H20" s="27"/>
      <c r="I20" s="27"/>
      <c r="J20" s="27"/>
      <c r="K20" s="27"/>
      <c r="L20" s="27"/>
      <c r="M20" s="27"/>
      <c r="N20" s="27"/>
      <c r="O20" s="27"/>
      <c r="P20" s="27"/>
      <c r="Q20" s="27"/>
      <c r="R20" s="27"/>
      <c r="S20" s="27"/>
      <c r="T20" s="27"/>
      <c r="U20" s="27"/>
      <c r="V20" s="27"/>
      <c r="W20" s="27"/>
      <c r="X20" s="27"/>
      <c r="Y20" s="27"/>
      <c r="Z20" s="27"/>
    </row>
    <row r="21">
      <c r="A21" s="27"/>
      <c r="D21" s="27"/>
      <c r="E21" s="27"/>
      <c r="F21" s="27"/>
      <c r="H21" s="27"/>
      <c r="I21" s="27"/>
      <c r="J21" s="27"/>
      <c r="K21" s="27"/>
      <c r="L21" s="27"/>
      <c r="M21" s="27"/>
      <c r="N21" s="27"/>
      <c r="O21" s="27"/>
      <c r="P21" s="27"/>
      <c r="Q21" s="27"/>
      <c r="R21" s="27"/>
      <c r="S21" s="27"/>
      <c r="T21" s="27"/>
      <c r="U21" s="27"/>
      <c r="V21" s="27"/>
      <c r="W21" s="27"/>
      <c r="X21" s="27"/>
      <c r="Y21" s="27"/>
      <c r="Z21" s="27"/>
    </row>
    <row r="22">
      <c r="A22" s="27"/>
      <c r="D22" s="27"/>
      <c r="E22" s="27"/>
      <c r="F22" s="27"/>
      <c r="H22" s="27"/>
      <c r="I22" s="27"/>
      <c r="J22" s="27"/>
      <c r="K22" s="27"/>
      <c r="L22" s="27"/>
      <c r="M22" s="27"/>
      <c r="N22" s="27"/>
      <c r="O22" s="27"/>
      <c r="P22" s="27"/>
      <c r="Q22" s="27"/>
      <c r="R22" s="27"/>
      <c r="S22" s="27"/>
      <c r="T22" s="27"/>
      <c r="U22" s="27"/>
      <c r="V22" s="27"/>
      <c r="W22" s="27"/>
      <c r="X22" s="27"/>
      <c r="Y22" s="27"/>
      <c r="Z22" s="27"/>
    </row>
    <row r="23">
      <c r="A23" s="27"/>
      <c r="D23" s="27"/>
      <c r="E23" s="27"/>
      <c r="F23" s="27"/>
      <c r="H23" s="27"/>
      <c r="I23" s="27"/>
      <c r="J23" s="27"/>
      <c r="K23" s="27"/>
      <c r="L23" s="27"/>
      <c r="M23" s="27"/>
      <c r="N23" s="27"/>
      <c r="O23" s="27"/>
      <c r="P23" s="27"/>
      <c r="Q23" s="27"/>
      <c r="R23" s="27"/>
      <c r="S23" s="27"/>
      <c r="T23" s="27"/>
      <c r="U23" s="27"/>
      <c r="V23" s="27"/>
      <c r="W23" s="27"/>
      <c r="X23" s="27"/>
      <c r="Y23" s="27"/>
      <c r="Z23" s="27"/>
    </row>
    <row r="24">
      <c r="A24" s="27"/>
      <c r="B24" s="27"/>
      <c r="E24" s="27"/>
      <c r="F24" s="27"/>
      <c r="H24" s="27"/>
      <c r="I24" s="27"/>
      <c r="J24" s="27"/>
      <c r="K24" s="27"/>
      <c r="L24" s="27"/>
      <c r="M24" s="27"/>
      <c r="N24" s="27"/>
      <c r="O24" s="27"/>
      <c r="P24" s="27"/>
      <c r="Q24" s="27"/>
      <c r="R24" s="27"/>
      <c r="S24" s="27"/>
      <c r="T24" s="27"/>
      <c r="U24" s="27"/>
      <c r="V24" s="27"/>
      <c r="W24" s="27"/>
      <c r="X24" s="27"/>
      <c r="Y24" s="27"/>
      <c r="Z24" s="27"/>
    </row>
    <row r="25">
      <c r="E25" s="27"/>
      <c r="F25" s="27"/>
      <c r="G25" s="27"/>
      <c r="H25" s="27"/>
      <c r="I25" s="27"/>
      <c r="J25" s="27"/>
      <c r="K25" s="27"/>
      <c r="L25" s="27"/>
      <c r="M25" s="27"/>
      <c r="N25" s="27"/>
      <c r="O25" s="27"/>
      <c r="P25" s="27"/>
      <c r="Q25" s="27"/>
      <c r="R25" s="27"/>
      <c r="S25" s="27"/>
      <c r="T25" s="27"/>
      <c r="U25" s="27"/>
      <c r="V25" s="27"/>
      <c r="W25" s="27"/>
      <c r="X25" s="27"/>
      <c r="Y25" s="27"/>
      <c r="Z25" s="27"/>
    </row>
    <row r="26">
      <c r="E26" s="27"/>
      <c r="F26" s="27"/>
      <c r="G26" s="27"/>
      <c r="H26" s="27"/>
      <c r="I26" s="27"/>
      <c r="J26" s="27"/>
      <c r="K26" s="27"/>
      <c r="L26" s="27"/>
      <c r="M26" s="27"/>
      <c r="N26" s="27"/>
      <c r="O26" s="27"/>
      <c r="P26" s="27"/>
      <c r="Q26" s="27"/>
      <c r="R26" s="27"/>
      <c r="S26" s="27"/>
      <c r="T26" s="27"/>
      <c r="U26" s="27"/>
      <c r="V26" s="27"/>
      <c r="W26" s="27"/>
      <c r="X26" s="27"/>
      <c r="Y26" s="27"/>
      <c r="Z26" s="27"/>
    </row>
    <row r="27">
      <c r="E27" s="27"/>
      <c r="F27" s="27"/>
      <c r="G27" s="27"/>
      <c r="H27" s="27"/>
      <c r="I27" s="27"/>
      <c r="J27" s="27"/>
      <c r="K27" s="27"/>
      <c r="L27" s="27"/>
      <c r="M27" s="27"/>
      <c r="N27" s="27"/>
      <c r="O27" s="27"/>
      <c r="P27" s="27"/>
      <c r="Q27" s="27"/>
      <c r="R27" s="27"/>
      <c r="S27" s="27"/>
      <c r="T27" s="27"/>
      <c r="U27" s="27"/>
      <c r="V27" s="27"/>
      <c r="W27" s="27"/>
      <c r="X27" s="27"/>
      <c r="Y27" s="27"/>
      <c r="Z27" s="27"/>
    </row>
    <row r="28">
      <c r="E28" s="27"/>
      <c r="F28" s="27"/>
      <c r="G28" s="27"/>
      <c r="H28" s="27"/>
      <c r="I28" s="27"/>
      <c r="J28" s="27"/>
      <c r="K28" s="27"/>
      <c r="L28" s="27"/>
      <c r="M28" s="27"/>
      <c r="N28" s="27"/>
      <c r="O28" s="27"/>
      <c r="P28" s="27"/>
      <c r="Q28" s="27"/>
      <c r="R28" s="27"/>
      <c r="S28" s="27"/>
      <c r="T28" s="27"/>
      <c r="U28" s="27"/>
      <c r="V28" s="27"/>
      <c r="W28" s="27"/>
      <c r="X28" s="27"/>
      <c r="Y28" s="27"/>
      <c r="Z28" s="27"/>
    </row>
    <row r="29">
      <c r="C29" s="27"/>
      <c r="D29" s="27"/>
      <c r="E29" s="27"/>
      <c r="F29" s="27"/>
      <c r="G29" s="27"/>
      <c r="H29" s="27"/>
      <c r="I29" s="27"/>
      <c r="J29" s="27"/>
      <c r="K29" s="27"/>
      <c r="L29" s="27"/>
      <c r="M29" s="27"/>
      <c r="N29" s="27"/>
      <c r="O29" s="27"/>
      <c r="P29" s="27"/>
      <c r="Q29" s="27"/>
      <c r="R29" s="27"/>
      <c r="S29" s="27"/>
      <c r="T29" s="27"/>
      <c r="U29" s="27"/>
      <c r="V29" s="27"/>
      <c r="W29" s="27"/>
      <c r="X29" s="27"/>
      <c r="Y29" s="27"/>
      <c r="Z29" s="27"/>
    </row>
    <row r="30">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sheetData>
  <mergeCells count="10">
    <mergeCell ref="F14:M14"/>
    <mergeCell ref="F15:M15"/>
    <mergeCell ref="F16:M16"/>
    <mergeCell ref="B2:D2"/>
    <mergeCell ref="F2:M2"/>
    <mergeCell ref="F10:M10"/>
    <mergeCell ref="C11:D11"/>
    <mergeCell ref="F11:M11"/>
    <mergeCell ref="F12:M12"/>
    <mergeCell ref="F13:M13"/>
  </mergeCells>
  <hyperlinks>
    <hyperlink r:id="rId1" location="fromView=search&amp;page=2&amp;position=23&amp;uuid=5bd251a1-a328-45dc-a6c9-4557212cdc91" ref="H4"/>
    <hyperlink r:id="rId2" location="query=line%20art%20flame&amp;position=29&amp;from_view=search&amp;track=ais&amp;uuid=215cdf9e-609d-419a-bc4f-470e9e656491" ref="I4"/>
    <hyperlink r:id="rId3" location="fromView=search&amp;page=2&amp;position=7&amp;uuid=20a3b564-e55c-4326-bb3e-f25e3485b646" ref="J4"/>
    <hyperlink r:id="rId4" ref="K4"/>
    <hyperlink r:id="rId5" location="query=line%20art%20jewish&amp;position=23&amp;from_view=search&amp;track=ais&amp;uuid=3027576a-b85c-4f60-a8c3-0027e734d397" ref="L4"/>
    <hyperlink r:id="rId6" location="query=african%20pattern&amp;position=5&amp;from_view=search&amp;track=ais&amp;uuid=abe1eb81-5e62-49f4-a37d-79c9fb64841e" ref="M4"/>
    <hyperlink r:id="rId7" ref="L5"/>
    <hyperlink r:id="rId8" location="query=conga%20line%20art&amp;position=0&amp;from_view=search&amp;track=ais&amp;uuid=981886f9-3531-4e49-8846-bb42105ec6b2" ref="M5"/>
    <hyperlink r:id="rId9" location="fromView=search&amp;page=2&amp;position=12&amp;uuid=255fe605-9766-431b-94fc-34361b961e9e" ref="L6"/>
    <hyperlink r:id="rId10" ref="M6"/>
  </hyperlinks>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71"/>
    <col customWidth="1" min="2" max="2" width="27.29"/>
  </cols>
  <sheetData>
    <row r="1">
      <c r="A1" s="16" t="s">
        <v>588</v>
      </c>
      <c r="B1" s="16" t="s">
        <v>1064</v>
      </c>
    </row>
    <row r="2">
      <c r="A2" s="16" t="s">
        <v>163</v>
      </c>
      <c r="B2" s="16" t="s">
        <v>1065</v>
      </c>
    </row>
    <row r="3">
      <c r="A3" s="16" t="s">
        <v>451</v>
      </c>
      <c r="B3" s="16" t="s">
        <v>1066</v>
      </c>
    </row>
    <row r="4">
      <c r="A4" s="16" t="s">
        <v>490</v>
      </c>
      <c r="B4" s="16" t="s">
        <v>1066</v>
      </c>
    </row>
    <row r="5">
      <c r="A5" s="16" t="s">
        <v>522</v>
      </c>
      <c r="B5" s="16" t="s">
        <v>1067</v>
      </c>
    </row>
    <row r="6">
      <c r="A6" s="16" t="s">
        <v>1068</v>
      </c>
      <c r="B6" s="16" t="s">
        <v>1069</v>
      </c>
    </row>
    <row r="7">
      <c r="A7" s="16" t="s">
        <v>534</v>
      </c>
      <c r="B7" s="16" t="s">
        <v>1070</v>
      </c>
    </row>
    <row r="8">
      <c r="A8" s="16" t="s">
        <v>560</v>
      </c>
      <c r="B8" s="16" t="s">
        <v>1071</v>
      </c>
    </row>
    <row r="9">
      <c r="A9" s="16" t="s">
        <v>576</v>
      </c>
      <c r="B9" s="16" t="s">
        <v>1071</v>
      </c>
    </row>
    <row r="10">
      <c r="A10" s="16" t="s">
        <v>650</v>
      </c>
      <c r="B10" s="16" t="s">
        <v>1072</v>
      </c>
    </row>
    <row r="11">
      <c r="A11" s="16" t="s">
        <v>736</v>
      </c>
      <c r="B11" s="16" t="s">
        <v>1073</v>
      </c>
    </row>
  </sheetData>
  <drawing r:id="rId1"/>
</worksheet>
</file>