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Siron!$D$3</definedName>
    <definedName hidden="1" localSheetId="0" name="_xlnm._FilterDatabase">Siron!$A$1:$K$172</definedName>
    <definedName hidden="1" localSheetId="1" name="_xlnm._FilterDatabase">Generator!$A$1:$N$170</definedName>
  </definedNames>
  <calcPr/>
  <extLst>
    <ext uri="GoogleSheetsCustomDataVersion2">
      <go:sheetsCustomData xmlns:go="http://customooxmlschemas.google.com/" r:id="rId11" roundtripDataChecksum="LElfmkoZ2FRdj9K3ajXIdWNX9EMBDorER+usVJd4SNM="/>
    </ext>
  </extLst>
</workbook>
</file>

<file path=xl/sharedStrings.xml><?xml version="1.0" encoding="utf-8"?>
<sst xmlns="http://schemas.openxmlformats.org/spreadsheetml/2006/main" count="1127" uniqueCount="847">
  <si>
    <t>Id</t>
  </si>
  <si>
    <t>Cím</t>
  </si>
  <si>
    <t>Szerző</t>
  </si>
  <si>
    <t>Dalszöveg</t>
  </si>
  <si>
    <t>Dalszöveg akkordokkal</t>
  </si>
  <si>
    <t>Kategória</t>
  </si>
  <si>
    <t>Állapot</t>
  </si>
  <si>
    <t>Érzékeny tartalom</t>
  </si>
  <si>
    <t>Youtube link</t>
  </si>
  <si>
    <t>Dalszöveg tömb</t>
  </si>
  <si>
    <t>Akkord Tömb</t>
  </si>
  <si>
    <t>H01</t>
  </si>
  <si>
    <t>Hátikvá</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</si>
  <si>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</si>
  <si>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</si>
  <si>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</si>
  <si>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</si>
  <si>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H02</t>
  </si>
  <si>
    <t>Jerusalaim sel záháv</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</si>
  <si>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</si>
  <si>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</si>
  <si>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</si>
  <si>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H03</t>
  </si>
  <si>
    <t>Áni ve ata</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</si>
  <si>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</si>
  <si>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</si>
  <si>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</si>
  <si>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H04</t>
  </si>
  <si>
    <t>Básáná hábáá</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</si>
  <si>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</si>
  <si>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</si>
  <si>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</si>
  <si>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H05</t>
  </si>
  <si>
    <t>Bói</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</si>
  <si>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</si>
  <si>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</si>
  <si>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</si>
  <si>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H06</t>
  </si>
  <si>
    <t>Hiné má tov</t>
  </si>
  <si>
    <t>Paul Wilbur</t>
  </si>
  <si>
    <t>Hine má tov umá náim,
sevet áḥim gám jáḥád.</t>
  </si>
  <si>
    <t>Am           Em
Hiné má tov umánájim, 
C       D        Em
sevet áhim gám jáhád. 
Am          Em
Hiná má tov umanájim, 
C       D        Em
sevet áhim gám jáhád. 
Am      Em
Hiné má tov 
C       D        Em
sevet áhim gám jáhád. 
Am      Em
Hiné má tov, 
C       D        Em
sevet áhim gam jáhád.</t>
  </si>
  <si>
    <t>H07</t>
  </si>
  <si>
    <t>Kol háolám kuló</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</si>
  <si>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</si>
  <si>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</si>
  <si>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</si>
  <si>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H08</t>
  </si>
  <si>
    <t>Od avinu cháj</t>
  </si>
  <si>
    <t>Shlomo Carlebach</t>
  </si>
  <si>
    <t>Od avinu cháj, Ám Iszráél cháj.</t>
  </si>
  <si>
    <t>Am                                 G
Am Yisroel, Am Yisroel, Am Yisroel Chai,
G                                  Am
Am Yisroel, Am Yisroel, Am Yisroel Chai,
Am   Em   Am   Am   Em   Am
Od Avinu Chai, Od Avinu Chai, 
Am                  G        Am
Od Avinu, Od Avinu, Od Avinu Chai</t>
  </si>
  <si>
    <t>H09</t>
  </si>
  <si>
    <t>Salam</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</si>
  <si>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</si>
  <si>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</si>
  <si>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</si>
  <si>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H10</t>
  </si>
  <si>
    <t>Hajom jom huledet</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</si>
  <si>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</si>
  <si>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</si>
  <si>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H11</t>
  </si>
  <si>
    <t>Hevenu sálom álehem</t>
  </si>
  <si>
    <t>népdal</t>
  </si>
  <si>
    <t>Hevenu sálom áleḥem, 
hevenu sálom álehem, 
hevenu sálom álehem, 
hevenu sálom, sálom, sálom áleḥem.</t>
  </si>
  <si>
    <t>Cm
Hevenu sálom áleḥem, 
       Fm
hevenu sálom álehem, 
       G      Cm
hevenu sálom álehem, 
       G             Fm       Cm
hevenu sálom, sálom, sálom áleḥem.</t>
  </si>
  <si>
    <t>H12</t>
  </si>
  <si>
    <t>Hává nágilá</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</si>
  <si>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</si>
  <si>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</si>
  <si>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</si>
  <si>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H13</t>
  </si>
  <si>
    <t>Dávid meleh Jiszrael</t>
  </si>
  <si>
    <t>Dávid meleḥ Jiszráel,
ḥáj, ḥáj vekájám.</t>
  </si>
  <si>
    <t>C
Dávid meleḥ Jiszráel,
C
ḥáj, ḥáj vekájám.
F
Dávid meleḥ Jiszráel,
C
ḥáj, ḥáj vekájám.</t>
  </si>
  <si>
    <t>H14</t>
  </si>
  <si>
    <t>Száhki száhki</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</si>
  <si>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</si>
  <si>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</si>
  <si>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</si>
  <si>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H15</t>
  </si>
  <si>
    <t>Dona Dona</t>
  </si>
  <si>
    <t>https://www.youtube.com/watch?v=c7U0sOgakCk</t>
  </si>
  <si>
    <t>K01</t>
  </si>
  <si>
    <t>Let It Be (–&gt;)</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</si>
  <si>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</si>
  <si>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</si>
  <si>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t>
  </si>
  <si>
    <t>Kölföldi dalok</t>
  </si>
  <si>
    <t>Let It Be (...)</t>
  </si>
  <si>
    <t>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</si>
  <si>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</si>
  <si>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</si>
  <si>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</si>
  <si>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</si>
  <si>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</si>
  <si>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</si>
  <si>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</si>
  <si>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</si>
  <si>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</si>
  <si>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K04</t>
  </si>
  <si>
    <t>Lemon Tree (–&gt;)</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</si>
  <si>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</si>
  <si>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</si>
  <si>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</si>
  <si>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Lemon Tree (...)</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</si>
  <si>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</si>
  <si>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</si>
  <si>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</si>
  <si>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</si>
  <si>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</si>
  <si>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</si>
  <si>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</si>
  <si>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</si>
  <si>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</si>
  <si>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</si>
  <si>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</si>
  <si>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</si>
  <si>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</si>
  <si>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</si>
  <si>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</si>
  <si>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</si>
  <si>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</si>
  <si>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</si>
  <si>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</si>
  <si>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</si>
  <si>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</si>
  <si>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</si>
  <si>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</si>
  <si>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</si>
  <si>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</si>
  <si>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</si>
  <si>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</si>
  <si>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</si>
  <si>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</si>
  <si>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</si>
  <si>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</si>
  <si>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</si>
  <si>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</si>
  <si>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</si>
  <si>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</si>
  <si>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</si>
  <si>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</si>
  <si>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K12</t>
  </si>
  <si>
    <t>Hause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</si>
  <si>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</si>
  <si>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</si>
  <si>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</si>
  <si>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</si>
  <si>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</si>
  <si>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</si>
  <si>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</si>
  <si>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</si>
  <si>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</si>
  <si>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</si>
  <si>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</si>
  <si>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</si>
  <si>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</si>
  <si>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</si>
  <si>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</si>
  <si>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</si>
  <si>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</si>
  <si>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</si>
  <si>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</si>
  <si>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</si>
  <si>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</si>
  <si>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</si>
  <si>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</si>
  <si>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</si>
  <si>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</si>
  <si>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</si>
  <si>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</si>
  <si>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</si>
  <si>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</si>
  <si>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</si>
  <si>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</si>
  <si>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</si>
  <si>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</si>
  <si>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</si>
  <si>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</si>
  <si>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</si>
  <si>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</si>
  <si>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</si>
  <si>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</si>
  <si>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</si>
  <si>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</si>
  <si>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</si>
  <si>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</si>
  <si>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</si>
  <si>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</si>
  <si>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</si>
  <si>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</si>
  <si>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</si>
  <si>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</si>
  <si>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</si>
  <si>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</si>
  <si>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</si>
  <si>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Minden fejre áll</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</si>
  <si>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</si>
  <si>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</si>
  <si>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</si>
  <si>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</si>
  <si>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</si>
  <si>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</si>
  <si>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</si>
  <si>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</si>
  <si>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</si>
  <si>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</si>
  <si>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</si>
  <si>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</si>
  <si>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</si>
  <si>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</si>
  <si>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</si>
  <si>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</si>
  <si>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</si>
  <si>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</si>
  <si>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</si>
  <si>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</si>
  <si>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</si>
  <si>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t>
  </si>
  <si>
    <t>T01</t>
  </si>
  <si>
    <t>Azt hittem érdemes (-&gt;)</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</si>
  <si>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</si>
  <si>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</si>
  <si>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</si>
  <si>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</si>
  <si>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Azt hittem érdemes (...)</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</si>
  <si>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</si>
  <si>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</si>
  <si>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</si>
  <si>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</si>
  <si>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</si>
  <si>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</si>
  <si>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</si>
  <si>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</si>
  <si>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</si>
  <si>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</si>
  <si>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</si>
  <si>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</si>
  <si>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
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</si>
  <si>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</si>
  <si>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</si>
  <si>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</si>
  <si>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</si>
  <si>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</si>
  <si>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</si>
  <si>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</si>
  <si>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</si>
  <si>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</si>
  <si>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</si>
  <si>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</si>
  <si>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</si>
  <si>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</si>
  <si>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</si>
  <si>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</si>
  <si>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</si>
  <si>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</si>
  <si>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</si>
  <si>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</si>
  <si>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</si>
  <si>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</si>
  <si>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</si>
  <si>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</si>
  <si>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</si>
  <si>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</si>
  <si>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</si>
  <si>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</si>
  <si>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</si>
  <si>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</si>
  <si>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</si>
  <si>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</si>
  <si>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</si>
  <si>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</si>
  <si>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</si>
  <si>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</si>
  <si>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</si>
  <si>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</si>
  <si>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T12</t>
  </si>
  <si>
    <t>Budapest (-&gt;)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</si>
  <si>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</si>
  <si>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</si>
  <si>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</si>
  <si>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Budapest (...)</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</si>
  <si>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</si>
  <si>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</si>
  <si>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</si>
  <si>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</si>
  <si>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</si>
  <si>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</si>
  <si>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</si>
  <si>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</si>
  <si>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</si>
  <si>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</si>
  <si>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</si>
  <si>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</si>
  <si>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</si>
  <si>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</si>
  <si>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</si>
  <si>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</si>
  <si>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</si>
  <si>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</si>
  <si>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</si>
  <si>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</si>
  <si>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</si>
  <si>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</si>
  <si>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</si>
  <si>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</si>
  <si>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</si>
  <si>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</si>
  <si>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</si>
  <si>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</si>
  <si>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</si>
  <si>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</si>
  <si>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</si>
  <si>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T19</t>
  </si>
  <si>
    <t>Van egy ország (–&gt;)</t>
  </si>
  <si>
    <t>Rájátszás - Erdős Virág</t>
  </si>
  <si>
    <t xml:space="preserve">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</si>
  <si>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</si>
  <si>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Van egy ország (...)</t>
  </si>
  <si>
    <t>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</si>
  <si>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</si>
  <si>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T20</t>
  </si>
  <si>
    <t>Teljesség felé (-&gt;)</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</si>
  <si>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</si>
  <si>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t>
  </si>
  <si>
    <t xml:space="preserve">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t>
  </si>
  <si>
    <t>Teljesség felé (...)</t>
  </si>
  <si>
    <t>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</si>
  <si>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</si>
  <si>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</si>
  <si>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</si>
  <si>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</si>
  <si>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</si>
  <si>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</si>
  <si>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</si>
  <si>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</si>
  <si>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</si>
  <si>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</si>
  <si>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</si>
  <si>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</si>
  <si>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</si>
  <si>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</si>
  <si>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</si>
  <si>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T24</t>
  </si>
  <si>
    <t>Oj, tízen voltunk mi testvérek (–&gt;)</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</si>
  <si>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</si>
  <si>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</si>
  <si>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</si>
  <si>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Oj, tízen voltunk mi testvérek (...)</t>
  </si>
  <si>
    <t>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</si>
  <si>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</si>
  <si>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</si>
  <si>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</si>
  <si>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</si>
  <si>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</si>
  <si>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</si>
  <si>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</si>
  <si>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</si>
  <si>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</si>
  <si>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</si>
  <si>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</si>
  <si>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</si>
  <si>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</si>
  <si>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</si>
  <si>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</si>
  <si>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</si>
  <si>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</si>
  <si>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</si>
  <si>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</si>
  <si>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</si>
  <si>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</si>
  <si>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</si>
  <si>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</si>
  <si>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</si>
  <si>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</si>
  <si>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</si>
  <si>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</si>
  <si>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</si>
  <si>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</si>
  <si>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</si>
  <si>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</si>
  <si>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T31</t>
  </si>
  <si>
    <t>Bál az Operában (–&gt;)</t>
  </si>
  <si>
    <t xml:space="preserve">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</si>
  <si>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t>
  </si>
  <si>
    <t>Bál az Operában (...)</t>
  </si>
  <si>
    <t>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</si>
  <si>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</si>
  <si>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</si>
  <si>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</si>
  <si>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</si>
  <si>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</si>
  <si>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</si>
  <si>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</si>
  <si>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</si>
  <si>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</si>
  <si>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</si>
  <si>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</si>
  <si>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</si>
  <si>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</si>
  <si>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</si>
  <si>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T35</t>
  </si>
  <si>
    <t>Ezt is elviszem magammal (–&gt;)</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</si>
  <si>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</si>
  <si>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</si>
  <si>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</si>
  <si>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Ezt is elviszem magammal (...)</t>
  </si>
  <si>
    <t>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</si>
  <si>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</si>
  <si>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</si>
  <si>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</si>
  <si>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</si>
  <si>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</si>
  <si>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</si>
  <si>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</si>
  <si>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</si>
  <si>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</si>
  <si>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</si>
  <si>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</si>
  <si>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</si>
  <si>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</si>
  <si>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T39</t>
  </si>
  <si>
    <t>A pancsoló kislány (-&gt;)</t>
  </si>
  <si>
    <t>Kovács Eszti</t>
  </si>
  <si>
    <t>Ha végre itt nyár, és meleg az idő
Az ember strandra jár, mert azért van itt ő
Míg anyu öltözik az apu ideges
Hogy olyan lassan készül el, hogy addigra este lesz
Íjjaj, úgy élvezem én a strandot,
Ottan annyira szép és jó
Annyi vicceset látok hallok,
És még bambi is kapható
La-la-la-la, la-la-la-la
La-la-la-la, la-la-la
A strandon az is jó, hogy van még sok gyerek,
És van homokozó, és labdázni lehet,
Csak azt nem értem én, sok néni mért visít,
Ha véletlen egy labda épp egy bácsira ráesik
Íjjaj, úgy élvezem én a strandot,
Ottan annyira szép és jó
Annyi vicceset látok hallok,
És még bambi is kapható
La-la-la-la, la-la-la-la
La-la-la-la, la-la-la</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</si>
  <si>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t>
  </si>
  <si>
    <t>A pancsoló kislány (...)</t>
  </si>
  <si>
    <t>De apukámra is én azért ügyelek,
És mindig odavisz a lelkiismeret,
Ha fekszik a napon, és izzad már szegény,
Kis vödröm vízzel megtöltöm,
És rálocsolom mind én!
Íjjaj, úgy élvezem én a strandot,
Ottan annyira szép és jó
Annyi vicceset látok hallok,
És még bambi is kapható
La-la-la-la, la-la-la-la
La-la-la-la, la-la-la
De este szomorú a hazafelé út,
Mert otthon az anyu a fürdőkádba dug,
Már volt vele ezért már nagyon sok vitám
Mert ki hallott még ilyen dolgot,
Fürdeni strand után?
Otthon nem szeretem a strandot,
Abban semmi se szép, se jó.
""Gyorsan mosdani!"" - mást se hallok,
És még bambi se kapható.</t>
  </si>
  <si>
    <t>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</si>
  <si>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</si>
  <si>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</si>
  <si>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</si>
  <si>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</si>
  <si>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</si>
  <si>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T41</t>
  </si>
  <si>
    <t>Micimackó (-&gt;)</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</si>
  <si>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</si>
  <si>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</si>
  <si>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</si>
  <si>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Micimackó (...)</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</si>
  <si>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</si>
  <si>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</si>
  <si>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</si>
  <si>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 (–&gt;)</t>
  </si>
  <si>
    <t>Leonard Cohen</t>
  </si>
  <si>
    <t xml:space="preserve">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</si>
  <si>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t>
  </si>
  <si>
    <t>Hallelujah (...)</t>
  </si>
  <si>
    <t>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</si>
  <si>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</si>
  <si>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T43</t>
  </si>
  <si>
    <t>Mindenki másképp csinálja (–&gt;)</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</si>
  <si>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</si>
  <si>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</si>
  <si>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</si>
  <si>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Mindenki másképp csinálja (...)</t>
  </si>
  <si>
    <t>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</si>
  <si>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</si>
  <si>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</si>
  <si>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</si>
  <si>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</si>
  <si>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</si>
  <si>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</si>
  <si>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</si>
  <si>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</si>
  <si>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</si>
  <si>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t>
  </si>
  <si>
    <t>T46</t>
  </si>
  <si>
    <t>Szociálisan érzékeny dal (-&gt;)</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</si>
  <si>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</si>
  <si>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</si>
  <si>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</si>
  <si>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Szociálisan érzékeny dal (...)</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</si>
  <si>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</si>
  <si>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</si>
  <si>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</si>
  <si>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</si>
  <si>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</si>
  <si>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</si>
  <si>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</si>
  <si>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</si>
  <si>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</si>
  <si>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</si>
  <si>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</si>
  <si>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</si>
  <si>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</si>
  <si>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</si>
  <si>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t>
  </si>
  <si>
    <t>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</si>
  <si>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</si>
  <si>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T50</t>
  </si>
  <si>
    <t>Csúzli dal (-&gt;)</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</si>
  <si>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</si>
  <si>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</si>
  <si>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</si>
  <si>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Csúzli dal (...)</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</si>
  <si>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</si>
  <si>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</si>
  <si>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T51</t>
  </si>
  <si>
    <t>Legyetek jók, ha tudtok!  (...)</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</si>
  <si>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</si>
  <si>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</si>
  <si>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t>
  </si>
  <si>
    <t>Legyetek jók, ha tudtok!  (-&gt;)</t>
  </si>
  <si>
    <t>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</si>
  <si>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</si>
  <si>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</si>
  <si>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</si>
  <si>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</si>
  <si>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</si>
  <si>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t>
  </si>
  <si>
    <t>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</si>
  <si>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</si>
  <si>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</si>
  <si>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
A hegyvidéken temess el engem,
Ó bella ciao, bella ciao, bella ciao, ciao, ciao,
A hegyvidéken temess el engem,
Legyen virág a síromon.
Az ő virága, a partizáné,
Ó bella ciao, bella ciao, bella ciao, ciao, ciao,
Az ő virága, a partizáné,
Ki a szabadságért halt meg.</t>
  </si>
  <si>
    <t>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</si>
  <si>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</si>
  <si>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</si>
  <si>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</si>
  <si>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</si>
  <si>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</si>
  <si>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</si>
  <si>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</si>
  <si>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</si>
  <si>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</si>
  <si>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</si>
  <si>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</si>
  <si>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</si>
  <si>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</si>
  <si>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</si>
  <si>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</si>
  <si>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</si>
  <si>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</si>
  <si>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</si>
  <si>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</si>
  <si>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</si>
  <si>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</si>
  <si>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</si>
  <si>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</si>
  <si>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</si>
  <si>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</si>
  <si>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</si>
  <si>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</si>
  <si>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</si>
  <si>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</si>
  <si>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</si>
  <si>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</si>
  <si>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</si>
  <si>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</si>
  <si>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</si>
  <si>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</si>
  <si>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</si>
  <si>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</si>
  <si>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</si>
  <si>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</si>
  <si>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</si>
  <si>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</si>
  <si>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</si>
  <si>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</si>
  <si>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</si>
  <si>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</si>
  <si>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</si>
  <si>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</si>
  <si>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</si>
  <si>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</si>
  <si>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</si>
  <si>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T65</t>
  </si>
  <si>
    <t>Ha itt lennél velem</t>
  </si>
  <si>
    <t xml:space="preserve">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t>
  </si>
  <si>
    <t xml:space="preserve">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t>
  </si>
  <si>
    <t>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</si>
  <si>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</si>
  <si>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</si>
  <si>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</si>
  <si>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</si>
  <si>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</si>
  <si>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</si>
  <si>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</si>
  <si>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</si>
  <si>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</si>
  <si>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</si>
  <si>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</si>
  <si>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</si>
  <si>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</si>
  <si>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</si>
  <si>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</si>
  <si>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</si>
  <si>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</si>
  <si>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</si>
  <si>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</si>
  <si>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</si>
  <si>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</si>
  <si>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</si>
  <si>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</si>
  <si>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</si>
  <si>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</si>
  <si>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</si>
  <si>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</si>
  <si>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</si>
  <si>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</si>
  <si>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</si>
  <si>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</si>
  <si>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</si>
  <si>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</si>
  <si>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</si>
  <si>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</si>
  <si>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 (–&gt;)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</si>
  <si>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</si>
  <si>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t>
  </si>
  <si>
    <t>Mennyország Tourist (...)</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</si>
  <si>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</si>
  <si>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t>
  </si>
  <si>
    <t>T74</t>
  </si>
  <si>
    <t>Örökké tart (-&gt;)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</si>
  <si>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</si>
  <si>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</si>
  <si>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Örökké tart (...)</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</si>
  <si>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</si>
  <si>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</si>
  <si>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</si>
  <si>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</si>
  <si>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</si>
  <si>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</si>
  <si>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</si>
  <si>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</si>
  <si>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</si>
  <si>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</si>
  <si>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</si>
  <si>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</si>
  <si>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T77</t>
  </si>
  <si>
    <t>Apám hitte (–&gt;)</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</si>
  <si>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
  </si>
  <si>
    <t>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t>
  </si>
  <si>
    <t>Apám hitte (...)</t>
  </si>
  <si>
    <t>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t>
  </si>
  <si>
    <t xml:space="preserve">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</si>
  <si>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</si>
  <si>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</si>
  <si>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</si>
  <si>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</si>
  <si>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</si>
  <si>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</si>
  <si>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</si>
  <si>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</si>
  <si>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</si>
  <si>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</si>
  <si>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</si>
  <si>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</si>
  <si>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</si>
  <si>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</si>
  <si>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</si>
  <si>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</si>
  <si>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</si>
  <si>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</si>
  <si>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</si>
  <si>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</si>
  <si>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ZS01</t>
  </si>
  <si>
    <t>Ádon olam</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</si>
  <si>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</si>
  <si>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</si>
  <si>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</si>
  <si>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</si>
  <si>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ZS02</t>
  </si>
  <si>
    <t>Máoz cur</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</si>
  <si>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</si>
  <si>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</si>
  <si>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</si>
  <si>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</si>
  <si>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</si>
  <si>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</si>
  <si>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</si>
  <si>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ZS04</t>
  </si>
  <si>
    <t>Szevivon, szov szov szov</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</si>
  <si>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</si>
  <si>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</si>
  <si>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</si>
  <si>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ZS05</t>
  </si>
  <si>
    <t>Má nistáná</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</si>
  <si>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</si>
  <si>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</si>
  <si>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t>
  </si>
  <si>
    <t>ZS06</t>
  </si>
  <si>
    <t>Ilu ilu hociánu / Dájénu</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</si>
  <si>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</si>
  <si>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</si>
  <si>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ZS07</t>
  </si>
  <si>
    <t>Ehad mi jodeá</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</si>
  <si>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</si>
  <si>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</si>
  <si>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ZS08</t>
  </si>
  <si>
    <t>Osze Sálom</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</si>
  <si>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</si>
  <si>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</si>
  <si>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ZS09</t>
  </si>
  <si>
    <t>Sálom álehem</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</si>
  <si>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</si>
  <si>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</si>
  <si>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ZS10</t>
  </si>
  <si>
    <t>Sábát Sálom</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</si>
  <si>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</si>
  <si>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</si>
  <si>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</si>
  <si>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ZS11</t>
  </si>
  <si>
    <t>Havdala</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</si>
  <si>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</si>
  <si>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</si>
  <si>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ZS12</t>
  </si>
  <si>
    <t>Eliyahu Hanavi</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</si>
  <si>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</si>
  <si>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</si>
  <si>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ZS13</t>
  </si>
  <si>
    <t>Lehá Dodi</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</si>
  <si>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</si>
  <si>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</si>
  <si>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</si>
  <si>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ZS14</t>
  </si>
  <si>
    <t>Jedid Nefes</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</si>
  <si>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</si>
  <si>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</si>
  <si>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ZS15</t>
  </si>
  <si>
    <t>Ávinu málkénu</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</si>
  <si>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</si>
  <si>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</si>
  <si>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ZS16</t>
  </si>
  <si>
    <t>Jemé háhánuká</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</si>
  <si>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</si>
  <si>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</si>
  <si>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</si>
  <si>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Oh Hanukkah</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</si>
  <si>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</si>
  <si>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</si>
  <si>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</si>
  <si>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</si>
  <si>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</si>
  <si>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</si>
  <si>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ZS18</t>
  </si>
  <si>
    <t>Lesana habaa</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</si>
  <si>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</si>
  <si>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</si>
  <si>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ZS19</t>
  </si>
  <si>
    <t>Má jáfe hájom</t>
  </si>
  <si>
    <t>Issachar Miron</t>
  </si>
  <si>
    <t>Má jáfe hájom,
sábát sálom.
Sábát, sábát sálom.
Sábát sálom.</t>
  </si>
  <si>
    <t>G       Am
Má jáfe hájom,
C     G
sábát sálom.
G        Am
Sábát, sábát sálom.
C        G
Sábát, sábát sálom.
G        Am
Sábát, sábát sálom.
C      G
Sábát sálom.</t>
  </si>
  <si>
    <t>ZS20</t>
  </si>
  <si>
    <t>Szimen tov</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</si>
  <si>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</si>
  <si>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</si>
  <si>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</si>
  <si>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</si>
  <si>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</si>
  <si>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</si>
  <si>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</si>
  <si>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ZS22</t>
  </si>
  <si>
    <t>Im HaShem Lo Jivneh Báit</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</si>
  <si>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</si>
  <si>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</si>
  <si>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</si>
  <si>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</si>
  <si>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</si>
  <si>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</si>
  <si>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</si>
  <si>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</si>
  <si>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</si>
  <si>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</si>
  <si>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</si>
  <si>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</si>
  <si>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</si>
  <si>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</si>
  <si>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</si>
  <si>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</si>
  <si>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</si>
  <si>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</si>
  <si>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</si>
  <si>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</si>
  <si>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</si>
  <si>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</si>
  <si>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</si>
  <si>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</si>
  <si>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</si>
  <si>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</si>
  <si>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</si>
  <si>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</si>
  <si>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</si>
  <si>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</si>
  <si>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</si>
  <si>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</si>
  <si>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</si>
  <si>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</si>
  <si>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</si>
  <si>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</si>
  <si>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</si>
  <si>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</si>
  <si>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</si>
  <si>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</si>
  <si>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</si>
  <si>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</si>
  <si>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</si>
  <si>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</si>
  <si>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</si>
  <si>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</si>
  <si>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</si>
  <si>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</si>
  <si>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</si>
  <si>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</si>
  <si>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</si>
  <si>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</si>
  <si>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</si>
  <si>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</si>
  <si>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</si>
  <si>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</si>
  <si>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</si>
  <si>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</si>
  <si>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</si>
  <si>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</si>
  <si>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</si>
  <si>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</si>
  <si>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</si>
  <si>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</si>
  <si>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</si>
  <si>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</si>
  <si>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</si>
  <si>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</si>
  <si>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</si>
  <si>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</si>
  <si>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</si>
  <si>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</si>
  <si>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</si>
  <si>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</si>
  <si>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</si>
  <si>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</si>
  <si>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</si>
  <si>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</si>
  <si>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</si>
  <si>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</si>
  <si>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</si>
  <si>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</si>
  <si>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</si>
  <si>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</si>
  <si>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</si>
  <si>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</si>
  <si>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</si>
  <si>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SH</t>
  </si>
  <si>
    <t>CH</t>
  </si>
  <si>
    <t>Fonetika</t>
  </si>
  <si>
    <t>fölösleges ismétlések</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</si>
</sst>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13.0"/>
      <color theme="1"/>
      <name val="Consolas"/>
    </font>
    <font>
      <sz val="11.0"/>
      <color theme="1"/>
      <name val="Consolas"/>
    </font>
    <font>
      <color theme="1"/>
      <name val="Calibri"/>
      <scheme val="minor"/>
    </font>
    <font>
      <u/>
      <color rgb="FF0000FF"/>
    </font>
    <font>
      <u/>
      <color rgb="FF0563C1"/>
    </font>
    <font>
      <u/>
      <color rgb="FF0000FF"/>
    </font>
    <font>
      <sz val="10.0"/>
      <color theme="1"/>
      <name val="Consolas"/>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1" numFmtId="0" xfId="0" applyAlignment="1" applyFont="1">
      <alignment horizontal="center" readingOrder="0" shrinkToFit="0" vertical="center" wrapText="0"/>
    </xf>
    <xf borderId="0" fillId="0" fontId="1" numFmtId="0" xfId="0" applyAlignment="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vertical="top"/>
    </xf>
    <xf borderId="1" fillId="0" fontId="2" numFmtId="0" xfId="0" applyAlignment="1" applyBorder="1" applyFont="1">
      <alignment horizontal="center" vertical="center"/>
    </xf>
    <xf borderId="1" fillId="0" fontId="3" numFmtId="0" xfId="0" applyBorder="1" applyFont="1"/>
    <xf borderId="0" fillId="0" fontId="3" numFmtId="0" xfId="0" applyFont="1"/>
    <xf borderId="1" fillId="0" fontId="2" numFmtId="0" xfId="0" applyAlignment="1" applyBorder="1" applyFont="1">
      <alignment horizontal="left" shrinkToFit="0" vertical="center" wrapText="1"/>
    </xf>
    <xf borderId="1" fillId="0" fontId="2" numFmtId="0" xfId="0" applyAlignment="1" applyBorder="1" applyFont="1">
      <alignment horizontal="left" readingOrder="0" vertical="center"/>
    </xf>
    <xf borderId="1" fillId="0" fontId="2" numFmtId="0" xfId="0" applyAlignment="1" applyBorder="1" applyFont="1">
      <alignment horizontal="left" readingOrder="0" shrinkToFit="0" vertical="top" wrapText="1"/>
    </xf>
    <xf borderId="0" fillId="0" fontId="4" numFmtId="0" xfId="0" applyAlignment="1" applyFont="1">
      <alignment readingOrder="0" shrinkToFit="0" wrapText="0"/>
    </xf>
    <xf borderId="0" fillId="0" fontId="5" numFmtId="0" xfId="0" applyAlignment="1" applyFont="1">
      <alignment readingOrder="0" shrinkToFit="0" wrapText="0"/>
    </xf>
    <xf borderId="1" fillId="0" fontId="3" numFmtId="0" xfId="0" applyAlignment="1" applyBorder="1" applyFont="1">
      <alignment readingOrder="0"/>
    </xf>
    <xf borderId="0" fillId="0" fontId="3" numFmtId="0" xfId="0" applyAlignment="1" applyFont="1">
      <alignment shrinkToFit="0" wrapText="0"/>
    </xf>
    <xf borderId="0" fillId="0" fontId="6" numFmtId="0" xfId="0" applyAlignment="1" applyFont="1">
      <alignment readingOrder="0"/>
    </xf>
    <xf borderId="1" fillId="0" fontId="2" numFmtId="0" xfId="0" applyAlignment="1" applyBorder="1" applyFont="1">
      <alignment horizontal="left" shrinkToFit="0" vertical="top" wrapText="1"/>
    </xf>
    <xf borderId="1" fillId="2" fontId="2" numFmtId="0" xfId="0" applyAlignment="1" applyBorder="1" applyFill="1" applyFont="1">
      <alignment horizontal="left" readingOrder="0" shrinkToFit="0" vertical="center" wrapText="1"/>
    </xf>
    <xf borderId="0" fillId="0" fontId="3" numFmtId="0" xfId="0" applyAlignment="1" applyFont="1">
      <alignment readingOrder="0" shrinkToFit="0" wrapText="0"/>
    </xf>
    <xf borderId="0" fillId="0" fontId="3" numFmtId="0" xfId="0" applyAlignment="1" applyFont="1">
      <alignment readingOrder="0"/>
    </xf>
    <xf borderId="0" fillId="0" fontId="7" numFmtId="0" xfId="0" applyAlignment="1" applyFont="1">
      <alignment horizontal="center" readingOrder="0" vertical="center"/>
    </xf>
    <xf borderId="0" fillId="0" fontId="3" numFmtId="0" xfId="0" applyAlignment="1" applyFont="1">
      <alignment shrinkToFit="0" wrapText="0"/>
    </xf>
    <xf borderId="0" fillId="0" fontId="3" numFmtId="0" xfId="0" applyFont="1"/>
    <xf borderId="0" fillId="0" fontId="8" numFmtId="0" xfId="0" applyAlignment="1" applyFont="1">
      <alignment horizontal="center" vertical="center"/>
    </xf>
    <xf borderId="0" fillId="0" fontId="2" numFmtId="0" xfId="0" applyAlignment="1" applyFont="1">
      <alignment horizontal="right" vertical="center"/>
    </xf>
    <xf borderId="0" fillId="0" fontId="2" numFmtId="0" xfId="0" applyAlignment="1" applyFont="1">
      <alignment horizontal="center" vertical="center"/>
    </xf>
    <xf borderId="0" fillId="0" fontId="3" numFmtId="0" xfId="0" applyAlignment="1" applyFont="1">
      <alignment shrinkToFit="0" vertical="center" wrapText="0"/>
    </xf>
    <xf borderId="2" fillId="3" fontId="9" numFmtId="0" xfId="0" applyAlignment="1" applyBorder="1" applyFill="1" applyFont="1">
      <alignment horizontal="center" readingOrder="0" shrinkToFit="0" vertical="center" wrapText="0"/>
    </xf>
    <xf borderId="3" fillId="0" fontId="10" numFmtId="0" xfId="0" applyBorder="1" applyFont="1"/>
    <xf borderId="4" fillId="0" fontId="10" numFmtId="0" xfId="0" applyBorder="1" applyFont="1"/>
    <xf borderId="5" fillId="4" fontId="9" numFmtId="0" xfId="0" applyAlignment="1" applyBorder="1" applyFill="1" applyFont="1">
      <alignment horizontal="center" readingOrder="0" shrinkToFit="0" wrapText="0"/>
    </xf>
    <xf borderId="6" fillId="5" fontId="9" numFmtId="0" xfId="0" applyAlignment="1" applyBorder="1" applyFill="1" applyFont="1">
      <alignment horizontal="center" readingOrder="0"/>
    </xf>
    <xf borderId="7" fillId="6" fontId="9" numFmtId="0" xfId="0" applyAlignment="1" applyBorder="1" applyFill="1" applyFont="1">
      <alignment horizontal="center" readingOrder="0"/>
    </xf>
    <xf borderId="6" fillId="6" fontId="9" numFmtId="0" xfId="0" applyAlignment="1" applyBorder="1" applyFont="1">
      <alignment horizontal="center" readingOrder="0"/>
    </xf>
    <xf borderId="6" fillId="7" fontId="9" numFmtId="0" xfId="0" applyAlignment="1" applyBorder="1" applyFill="1" applyFont="1">
      <alignment horizontal="center"/>
    </xf>
    <xf borderId="6" fillId="8" fontId="9" numFmtId="0" xfId="0" applyAlignment="1" applyBorder="1" applyFill="1" applyFont="1">
      <alignment horizontal="center" readingOrder="0"/>
    </xf>
    <xf borderId="6" fillId="9" fontId="9" numFmtId="0" xfId="0" applyAlignment="1" applyBorder="1" applyFill="1" applyFont="1">
      <alignment horizontal="center" readingOrder="0"/>
    </xf>
    <xf borderId="6" fillId="10" fontId="9" numFmtId="0" xfId="0" applyAlignment="1" applyBorder="1" applyFill="1" applyFont="1">
      <alignment horizontal="center" readingOrder="0"/>
    </xf>
    <xf borderId="7" fillId="11" fontId="9" numFmtId="0" xfId="0" applyAlignment="1" applyBorder="1" applyFill="1" applyFont="1">
      <alignment horizontal="center" readingOrder="0"/>
    </xf>
    <xf borderId="8" fillId="12" fontId="3" numFmtId="0" xfId="0" applyBorder="1" applyFill="1" applyFont="1"/>
    <xf borderId="9" fillId="13" fontId="3" numFmtId="0" xfId="0" applyBorder="1" applyFill="1" applyFont="1"/>
    <xf borderId="10" fillId="14" fontId="3" numFmtId="0" xfId="0" applyBorder="1" applyFill="1" applyFont="1"/>
    <xf borderId="9" fillId="13" fontId="3" numFmtId="0" xfId="0" applyAlignment="1" applyBorder="1" applyFont="1">
      <alignment readingOrder="0"/>
    </xf>
    <xf borderId="9" fillId="14" fontId="11" numFmtId="0" xfId="0" applyAlignment="1" applyBorder="1" applyFont="1">
      <alignment readingOrder="0"/>
    </xf>
    <xf borderId="9" fillId="15" fontId="12" numFmtId="0" xfId="0" applyAlignment="1" applyBorder="1" applyFill="1" applyFont="1">
      <alignment readingOrder="0" shrinkToFit="0" wrapText="0"/>
    </xf>
    <xf borderId="9" fillId="16" fontId="13" numFmtId="0" xfId="0" applyAlignment="1" applyBorder="1" applyFill="1" applyFont="1">
      <alignment readingOrder="0"/>
    </xf>
    <xf borderId="9" fillId="17" fontId="14" numFmtId="0" xfId="0" applyAlignment="1" applyBorder="1" applyFill="1" applyFont="1">
      <alignment readingOrder="0" shrinkToFit="0" wrapText="0"/>
    </xf>
    <xf borderId="9" fillId="18" fontId="15" numFmtId="0" xfId="0" applyAlignment="1" applyBorder="1" applyFill="1" applyFont="1">
      <alignment readingOrder="0" shrinkToFit="0" wrapText="0"/>
    </xf>
    <xf borderId="10" fillId="19" fontId="16" numFmtId="0" xfId="0" applyAlignment="1" applyBorder="1" applyFill="1" applyFont="1">
      <alignment readingOrder="0" shrinkToFit="0" wrapText="0"/>
    </xf>
    <xf borderId="11" fillId="12" fontId="3" numFmtId="0" xfId="0" applyBorder="1" applyFont="1"/>
    <xf borderId="1" fillId="13" fontId="3" numFmtId="0" xfId="0" applyBorder="1" applyFont="1"/>
    <xf borderId="12" fillId="14" fontId="3" numFmtId="0" xfId="0" applyBorder="1" applyFont="1"/>
    <xf borderId="1" fillId="13" fontId="3" numFmtId="0" xfId="0" applyAlignment="1" applyBorder="1" applyFont="1">
      <alignment readingOrder="0"/>
    </xf>
    <xf borderId="1" fillId="14" fontId="3" numFmtId="0" xfId="0" applyBorder="1" applyFont="1"/>
    <xf borderId="1" fillId="15" fontId="3" numFmtId="0" xfId="0" applyBorder="1" applyFont="1"/>
    <xf borderId="1" fillId="16" fontId="3" numFmtId="0" xfId="0" applyBorder="1" applyFont="1"/>
    <xf borderId="1" fillId="17" fontId="3" numFmtId="0" xfId="0" applyAlignment="1" applyBorder="1" applyFont="1">
      <alignment shrinkToFit="0" wrapText="0"/>
    </xf>
    <xf borderId="1" fillId="18" fontId="17" numFmtId="0" xfId="0" applyAlignment="1" applyBorder="1" applyFont="1">
      <alignment readingOrder="0" shrinkToFit="0" wrapText="0"/>
    </xf>
    <xf borderId="12" fillId="19" fontId="18" numFmtId="0" xfId="0" applyAlignment="1" applyBorder="1" applyFont="1">
      <alignment readingOrder="0" shrinkToFit="0" wrapText="0"/>
    </xf>
    <xf borderId="11" fillId="12" fontId="3" numFmtId="0" xfId="0" applyAlignment="1" applyBorder="1" applyFont="1">
      <alignment shrinkToFit="0" wrapText="0"/>
    </xf>
    <xf borderId="1" fillId="13" fontId="3" numFmtId="0" xfId="0" applyAlignment="1" applyBorder="1" applyFont="1">
      <alignment shrinkToFit="0" wrapText="0"/>
    </xf>
    <xf borderId="12" fillId="14" fontId="3" numFmtId="0" xfId="0" applyAlignment="1" applyBorder="1" applyFont="1">
      <alignment shrinkToFit="0" wrapText="0"/>
    </xf>
    <xf borderId="1" fillId="14" fontId="3" numFmtId="0" xfId="0" applyAlignment="1" applyBorder="1" applyFont="1">
      <alignment shrinkToFit="0" wrapText="0"/>
    </xf>
    <xf borderId="1" fillId="15" fontId="3" numFmtId="0" xfId="0" applyAlignment="1" applyBorder="1" applyFont="1">
      <alignment shrinkToFit="0" wrapText="0"/>
    </xf>
    <xf borderId="1" fillId="16" fontId="3" numFmtId="0" xfId="0" applyAlignment="1" applyBorder="1" applyFont="1">
      <alignment shrinkToFit="0" wrapText="0"/>
    </xf>
    <xf borderId="13" fillId="12" fontId="3" numFmtId="0" xfId="0" applyAlignment="1" applyBorder="1" applyFont="1">
      <alignment shrinkToFit="0" wrapText="0"/>
    </xf>
    <xf borderId="14" fillId="13" fontId="3" numFmtId="0" xfId="0" applyAlignment="1" applyBorder="1" applyFont="1">
      <alignment shrinkToFit="0" wrapText="0"/>
    </xf>
    <xf borderId="15" fillId="14" fontId="3" numFmtId="0" xfId="0" applyAlignment="1" applyBorder="1" applyFont="1">
      <alignment shrinkToFit="0" wrapText="0"/>
    </xf>
    <xf borderId="14" fillId="14" fontId="3" numFmtId="0" xfId="0" applyAlignment="1" applyBorder="1" applyFont="1">
      <alignment shrinkToFit="0" wrapText="0"/>
    </xf>
    <xf borderId="14" fillId="15" fontId="3" numFmtId="0" xfId="0" applyAlignment="1" applyBorder="1" applyFont="1">
      <alignment shrinkToFit="0" wrapText="0"/>
    </xf>
    <xf borderId="14" fillId="16" fontId="3" numFmtId="0" xfId="0" applyAlignment="1" applyBorder="1" applyFont="1">
      <alignment shrinkToFit="0" wrapText="0"/>
    </xf>
    <xf borderId="14" fillId="17" fontId="3" numFmtId="0" xfId="0" applyAlignment="1" applyBorder="1" applyFont="1">
      <alignment shrinkToFit="0" wrapText="0"/>
    </xf>
    <xf borderId="14" fillId="18" fontId="3" numFmtId="0" xfId="0" applyAlignment="1" applyBorder="1" applyFont="1">
      <alignment shrinkToFit="0" wrapText="0"/>
    </xf>
    <xf borderId="15" fillId="19" fontId="3" numFmtId="0" xfId="0" applyAlignment="1" applyBorder="1" applyFont="1">
      <alignment shrinkToFit="0" wrapText="0"/>
    </xf>
    <xf borderId="16" fillId="12" fontId="3" numFmtId="0" xfId="0" applyAlignment="1" applyBorder="1" applyFont="1">
      <alignment readingOrder="0"/>
    </xf>
    <xf borderId="17" fillId="0" fontId="10" numFmtId="0" xfId="0" applyBorder="1" applyFont="1"/>
    <xf borderId="18" fillId="0" fontId="10" numFmtId="0" xfId="0" applyBorder="1" applyFont="1"/>
    <xf borderId="5" fillId="5" fontId="9" numFmtId="0" xfId="0" applyAlignment="1" applyBorder="1" applyFont="1">
      <alignment horizontal="center" readingOrder="0" shrinkToFit="0" wrapText="0"/>
    </xf>
    <xf borderId="19" fillId="12" fontId="3" numFmtId="0" xfId="0" applyAlignment="1" applyBorder="1" applyFont="1">
      <alignment readingOrder="0"/>
    </xf>
    <xf borderId="20" fillId="0" fontId="10" numFmtId="0" xfId="0" applyBorder="1" applyFont="1"/>
    <xf borderId="21" fillId="0" fontId="10" numFmtId="0" xfId="0" applyBorder="1" applyFont="1"/>
    <xf borderId="8" fillId="13" fontId="3" numFmtId="0" xfId="0" applyBorder="1" applyFont="1"/>
    <xf borderId="11" fillId="13" fontId="3" numFmtId="0" xfId="0" applyBorder="1" applyFont="1"/>
    <xf borderId="11" fillId="13" fontId="3" numFmtId="0" xfId="0" applyAlignment="1" applyBorder="1" applyFont="1">
      <alignment shrinkToFit="0" wrapText="0"/>
    </xf>
    <xf borderId="13" fillId="13" fontId="3" numFmtId="0" xfId="0" applyAlignment="1" applyBorder="1" applyFont="1">
      <alignment shrinkToFit="0" wrapText="0"/>
    </xf>
    <xf borderId="22" fillId="12" fontId="3" numFmtId="0" xfId="0" applyAlignment="1" applyBorder="1" applyFont="1">
      <alignment readingOrder="0"/>
    </xf>
    <xf borderId="23" fillId="0" fontId="10" numFmtId="0" xfId="0" applyBorder="1" applyFont="1"/>
    <xf borderId="24" fillId="0" fontId="10"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SK2RqH52-QM" TargetMode="External"/><Relationship Id="rId2" Type="http://schemas.openxmlformats.org/officeDocument/2006/relationships/hyperlink" Target="https://www.youtube.com/watch?v=c7U0sOgakCk" TargetMode="External"/><Relationship Id="rId3" Type="http://schemas.openxmlformats.org/officeDocument/2006/relationships/hyperlink" Target="https://www.youtube.com/watch?v=tCVfV_9V578" TargetMode="External"/><Relationship Id="rId4" Type="http://schemas.openxmlformats.org/officeDocument/2006/relationships/hyperlink" Target="https://www.youtube.com/watch?v=OS07TNrrwjU" TargetMode="External"/><Relationship Id="rId5" Type="http://schemas.openxmlformats.org/officeDocument/2006/relationships/hyperlink" Target="https://www.youtube.com/watch?v=ckVYO9oI8vc"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49.57"/>
    <col customWidth="1" min="3" max="3" width="38.0"/>
    <col customWidth="1" min="4" max="4" width="43.57"/>
    <col customWidth="1" min="5" max="5" width="39.86"/>
    <col customWidth="1" min="6" max="6" width="43.57"/>
    <col customWidth="1" min="7" max="7" width="12.0"/>
    <col customWidth="1" min="8" max="11" width="29.86"/>
  </cols>
  <sheetData>
    <row r="1" ht="28.5" customHeight="1">
      <c r="A1" s="1" t="s">
        <v>0</v>
      </c>
      <c r="B1" s="2" t="s">
        <v>1</v>
      </c>
      <c r="C1" s="2" t="s">
        <v>2</v>
      </c>
      <c r="D1" s="2" t="s">
        <v>3</v>
      </c>
      <c r="E1" s="2" t="s">
        <v>4</v>
      </c>
      <c r="F1" s="2" t="s">
        <v>5</v>
      </c>
      <c r="G1" s="3" t="s">
        <v>6</v>
      </c>
      <c r="H1" s="2" t="s">
        <v>7</v>
      </c>
      <c r="I1" s="4" t="s">
        <v>8</v>
      </c>
      <c r="J1" s="5" t="s">
        <v>9</v>
      </c>
      <c r="K1" s="5" t="s">
        <v>10</v>
      </c>
    </row>
    <row r="2" ht="14.25" customHeight="1">
      <c r="A2" s="3" t="s">
        <v>11</v>
      </c>
      <c r="B2" s="3" t="s">
        <v>12</v>
      </c>
      <c r="C2" s="3" t="s">
        <v>13</v>
      </c>
      <c r="D2" s="6" t="s">
        <v>14</v>
      </c>
      <c r="E2" s="7" t="s">
        <v>15</v>
      </c>
      <c r="F2" s="3" t="s">
        <v>16</v>
      </c>
      <c r="G2" s="8" t="str">
        <f t="shared" ref="G2:G172" si="2">IF(COUNTBLANK(D2:F2)=0,":)",COUNTBLANK(D2:F2))</f>
        <v>:)</v>
      </c>
      <c r="H2" s="9" t="b">
        <v>0</v>
      </c>
      <c r="I2" s="10"/>
      <c r="J2" s="10" t="str">
        <f t="shared" ref="J2:K2" si="1">SUBSTITUTE(SUBSTITUTE(D2,CHAR(13)&amp;CHAR(10),"¤¤¤"),CHAR(10),"¤¤¤")</f>
        <v>Kol od báleváv penimá¤¤¤nefes jehudi homijá.¤¤¤Ulfáté mizráḥ kádimá¤¤¤ájin lecion cofijá.¤¤¤¤¤¤Od lo ávdá tikvátenu,¤¤¤hátikvá bát snot álpájim,¤¤¤lihjot ám ḥofsi beárcenu,¤¤¤erec Cion virusálájim.</v>
      </c>
      <c r="K2" s="10"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customHeight="1">
      <c r="A3" s="3" t="s">
        <v>17</v>
      </c>
      <c r="B3" s="3" t="s">
        <v>18</v>
      </c>
      <c r="C3" s="3" t="s">
        <v>19</v>
      </c>
      <c r="D3" s="6" t="s">
        <v>20</v>
      </c>
      <c r="E3" s="7" t="s">
        <v>21</v>
      </c>
      <c r="F3" s="3" t="s">
        <v>16</v>
      </c>
      <c r="G3" s="8" t="str">
        <f t="shared" si="2"/>
        <v>:)</v>
      </c>
      <c r="H3" s="9" t="b">
        <v>0</v>
      </c>
      <c r="I3" s="10"/>
      <c r="J3" s="10" t="str">
        <f t="shared" ref="J3:K3" si="3">SUBSTITUTE(SUBSTITUTE(D3,CHAR(13)&amp;CHAR(10),"¤¤¤"),CHAR(10),"¤¤¤")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K3" s="10"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customHeight="1">
      <c r="A4" s="3" t="s">
        <v>22</v>
      </c>
      <c r="B4" s="8" t="s">
        <v>23</v>
      </c>
      <c r="C4" s="8" t="s">
        <v>24</v>
      </c>
      <c r="D4" s="11" t="s">
        <v>25</v>
      </c>
      <c r="E4" s="7" t="s">
        <v>26</v>
      </c>
      <c r="F4" s="3" t="s">
        <v>16</v>
      </c>
      <c r="G4" s="8" t="str">
        <f t="shared" si="2"/>
        <v>:)</v>
      </c>
      <c r="H4" s="9" t="b">
        <v>0</v>
      </c>
      <c r="I4" s="10"/>
      <c r="J4" s="10" t="str">
        <f t="shared" ref="J4:K4" si="4">SUBSTITUTE(SUBSTITUTE(D4,CHAR(13)&amp;CHAR(10),"¤¤¤"),CHAR(10),"¤¤¤")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K4" s="10"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customHeight="1">
      <c r="A5" s="3" t="s">
        <v>27</v>
      </c>
      <c r="B5" s="3" t="s">
        <v>28</v>
      </c>
      <c r="C5" s="3" t="s">
        <v>29</v>
      </c>
      <c r="D5" s="6" t="s">
        <v>30</v>
      </c>
      <c r="E5" s="7" t="s">
        <v>31</v>
      </c>
      <c r="F5" s="3" t="s">
        <v>16</v>
      </c>
      <c r="G5" s="8" t="str">
        <f t="shared" si="2"/>
        <v>:)</v>
      </c>
      <c r="H5" s="9" t="b">
        <v>0</v>
      </c>
      <c r="I5" s="10"/>
      <c r="J5" s="10" t="str">
        <f t="shared" ref="J5:K5" si="5">SUBSTITUTE(SUBSTITUTE(D5,CHAR(13)&amp;CHAR(10),"¤¤¤"),CHAR(10),"¤¤¤")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K5" s="10"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customHeight="1">
      <c r="A6" s="3" t="s">
        <v>32</v>
      </c>
      <c r="B6" s="3" t="s">
        <v>33</v>
      </c>
      <c r="C6" s="3" t="s">
        <v>34</v>
      </c>
      <c r="D6" s="6" t="s">
        <v>35</v>
      </c>
      <c r="E6" s="7" t="s">
        <v>36</v>
      </c>
      <c r="F6" s="3" t="s">
        <v>16</v>
      </c>
      <c r="G6" s="8" t="str">
        <f t="shared" si="2"/>
        <v>:)</v>
      </c>
      <c r="H6" s="9" t="b">
        <v>0</v>
      </c>
      <c r="I6" s="10"/>
      <c r="J6" s="10" t="str">
        <f t="shared" ref="J6:K6" si="6">SUBSTITUTE(SUBSTITUTE(D6,CHAR(13)&amp;CHAR(10),"¤¤¤"),CHAR(10),"¤¤¤")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K6" s="10"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customHeight="1">
      <c r="A7" s="3" t="s">
        <v>37</v>
      </c>
      <c r="B7" s="3" t="s">
        <v>38</v>
      </c>
      <c r="C7" s="3" t="s">
        <v>39</v>
      </c>
      <c r="D7" s="6" t="s">
        <v>40</v>
      </c>
      <c r="E7" s="7" t="s">
        <v>41</v>
      </c>
      <c r="F7" s="3" t="s">
        <v>16</v>
      </c>
      <c r="G7" s="8" t="str">
        <f t="shared" si="2"/>
        <v>:)</v>
      </c>
      <c r="H7" s="9" t="b">
        <v>0</v>
      </c>
      <c r="I7" s="10"/>
      <c r="J7" s="10" t="str">
        <f t="shared" ref="J7:K7" si="7">SUBSTITUTE(SUBSTITUTE(D7,CHAR(13)&amp;CHAR(10),"¤¤¤"),CHAR(10),"¤¤¤")</f>
        <v>Hine má tov umá náim,¤¤¤sevet áḥim gám jáḥád.</v>
      </c>
      <c r="K7" s="10" t="str">
        <f t="shared" si="7"/>
        <v>Am           Em¤¤¤Hiné má tov umánájim, ¤¤¤C       D        Em¤¤¤sevet áhim gám jáhád. ¤¤¤Am          Em¤¤¤Hiná má tov umanájim, ¤¤¤C       D        Em¤¤¤sevet áhim gám jáhád. ¤¤¤¤¤¤Am      Em¤¤¤Hiné má tov ¤¤¤C       D        Em¤¤¤sevet áhim gám jáhád. ¤¤¤Am      Em¤¤¤Hiné má tov, ¤¤¤C       D        Em¤¤¤sevet áhim gam jáhád.</v>
      </c>
    </row>
    <row r="8" ht="14.25" customHeight="1">
      <c r="A8" s="3" t="s">
        <v>42</v>
      </c>
      <c r="B8" s="3" t="s">
        <v>43</v>
      </c>
      <c r="C8" s="3" t="s">
        <v>44</v>
      </c>
      <c r="D8" s="6" t="s">
        <v>45</v>
      </c>
      <c r="E8" s="7" t="s">
        <v>46</v>
      </c>
      <c r="F8" s="3" t="s">
        <v>16</v>
      </c>
      <c r="G8" s="8" t="str">
        <f t="shared" si="2"/>
        <v>:)</v>
      </c>
      <c r="H8" s="9" t="b">
        <v>0</v>
      </c>
      <c r="I8" s="10"/>
      <c r="J8" s="10" t="str">
        <f t="shared" ref="J8:K8" si="8">SUBSTITUTE(SUBSTITUTE(D8,CHAR(13)&amp;CHAR(10),"¤¤¤"),CHAR(10),"¤¤¤")</f>
        <v>Kol háolám kulo geser cár meod,¤¤¤geser cár meod, geser cár meod.¤¤¤Veháikár, veháikár, lo lefáḥed, lo lefáḥed klál.¤¤¤Veháikár, veháikár, lo lefáḥed klál.</v>
      </c>
      <c r="K8" s="10" t="str">
        <f t="shared" si="8"/>
        <v>Am         Am    Dm        Am¤¤¤Kol háolám kuló, Geser cár méod,¤¤¤Am         G  G         Am¤¤¤Véhá ikar, lo lefáched, klál.¤¤¤¤¤¤Am        Am       Dm             Am¤¤¤Az egész világ Egy nagyon keskeny híd,¤¤¤Am           G              Am¤¤¤Az a lényeg, nem kell félni már.</v>
      </c>
    </row>
    <row r="9" ht="14.25" customHeight="1">
      <c r="A9" s="3" t="s">
        <v>47</v>
      </c>
      <c r="B9" s="8" t="s">
        <v>48</v>
      </c>
      <c r="C9" s="3" t="s">
        <v>49</v>
      </c>
      <c r="D9" s="12" t="s">
        <v>50</v>
      </c>
      <c r="E9" s="7" t="s">
        <v>51</v>
      </c>
      <c r="F9" s="3" t="s">
        <v>16</v>
      </c>
      <c r="G9" s="8" t="str">
        <f t="shared" si="2"/>
        <v>:)</v>
      </c>
      <c r="H9" s="9" t="b">
        <v>0</v>
      </c>
      <c r="I9" s="10"/>
      <c r="J9" s="10" t="str">
        <f t="shared" ref="J9:K9" si="9">SUBSTITUTE(SUBSTITUTE(D9,CHAR(13)&amp;CHAR(10),"¤¤¤"),CHAR(10),"¤¤¤")</f>
        <v>Od avinu cháj, Ám Iszráél cháj.</v>
      </c>
      <c r="K9" s="10" t="str">
        <f t="shared" si="9"/>
        <v>Am                                 G¤¤¤Am Yisroel, Am Yisroel, Am Yisroel Chai,¤¤¤ ¤¤¤G                                  Am¤¤¤Am Yisroel, Am Yisroel, Am Yisroel Chai,¤¤¤ ¤¤¤Am   Em   Am   Am   Em   Am¤¤¤Od Avinu Chai, Od Avinu Chai, ¤¤¤ ¤¤¤Am                  G        Am¤¤¤Od Avinu, Od Avinu, Od Avinu Chai</v>
      </c>
    </row>
    <row r="10" ht="14.25" customHeight="1">
      <c r="A10" s="3" t="s">
        <v>52</v>
      </c>
      <c r="B10" s="8" t="s">
        <v>53</v>
      </c>
      <c r="C10" s="8" t="s">
        <v>54</v>
      </c>
      <c r="D10" s="11" t="s">
        <v>55</v>
      </c>
      <c r="E10" s="7" t="s">
        <v>56</v>
      </c>
      <c r="F10" s="3" t="s">
        <v>16</v>
      </c>
      <c r="G10" s="8" t="str">
        <f t="shared" si="2"/>
        <v>:)</v>
      </c>
      <c r="H10" s="9" t="b">
        <v>0</v>
      </c>
      <c r="I10" s="10"/>
      <c r="J10" s="10" t="str">
        <f t="shared" ref="J10:K10" si="10">SUBSTITUTE(SUBSTITUTE(D10,CHAR(13)&amp;CHAR(10),"¤¤¤"),CHAR(10),"¤¤¤")</f>
        <v>Od jávo sálom áléjnu¤¤¤Od jávo sálom áléjnu¤¤¤Od jávo sálom áléjnu veál kulám.¤¤¤Szálám álénu veál kol háolám, ¤¤¤Szálám, szálám.</v>
      </c>
      <c r="K10" s="10" t="str">
        <f t="shared" si="10"/>
        <v>D¤¤¤Od yavo shalom aleinu¤¤¤G¤¤¤Od yavo shalom aleinu¤¤¤D¤¤¤Od yavo shalom aleinu¤¤¤G  D   A  D¤¤¤Ve'al Kulam¤¤¤ ¤¤¤D       G                   D¤¤¤Salam, aleinu ve'al kol ha'olam¤¤¤  A       G D¤¤¤Salam, Shalom¤¤¤ ¤¤¤D       G                   D¤¤¤Salam, aleinu ve'al kol ha'olam¤¤¤  A7      Dsus4 D¤¤¤Salam, Shal-----om</v>
      </c>
    </row>
    <row r="11" ht="14.25" customHeight="1">
      <c r="A11" s="3" t="s">
        <v>57</v>
      </c>
      <c r="B11" s="3" t="s">
        <v>58</v>
      </c>
      <c r="C11" s="3"/>
      <c r="D11" s="6" t="s">
        <v>59</v>
      </c>
      <c r="E11" s="7" t="s">
        <v>60</v>
      </c>
      <c r="F11" s="3" t="s">
        <v>16</v>
      </c>
      <c r="G11" s="8" t="str">
        <f t="shared" si="2"/>
        <v>:)</v>
      </c>
      <c r="H11" s="9" t="b">
        <v>0</v>
      </c>
      <c r="I11" s="10"/>
      <c r="J11" s="10" t="str">
        <f t="shared" ref="J11:K11" si="11">SUBSTITUTE(SUBSTITUTE(D11,CHAR(13)&amp;CHAR(10),"¤¤¤"),CHAR(10),"¤¤¤")</f>
        <v>Hájom jom huledet, hájom jom huledet,¤¤¤hájom jom huledet le kulam!¤¤¤¤¤¤Hág lo számeáḥ, vezer lo poreáḥ, ¤¤¤hájom jom huledet le kulam!</v>
      </c>
      <c r="K11" s="10" t="str">
        <f t="shared" si="11"/>
        <v>C                  Dm ¤¤¤Hájom jom huledet, hájom jom huledet,¤¤¤Em                F     C¤¤¤hájom jom huledet le kulam!¤¤¤¤¤¤¤¤¤Am                G¤¤¤Hág lo számeáḥ, vezer lo poreáḥ, ¤¤¤F                 Am    C¤¤¤hájom jom huledet le kulam!</v>
      </c>
    </row>
    <row r="12" ht="14.25" customHeight="1">
      <c r="A12" s="3" t="s">
        <v>61</v>
      </c>
      <c r="B12" s="3" t="s">
        <v>62</v>
      </c>
      <c r="C12" s="3" t="s">
        <v>63</v>
      </c>
      <c r="D12" s="6" t="s">
        <v>64</v>
      </c>
      <c r="E12" s="7" t="s">
        <v>65</v>
      </c>
      <c r="F12" s="3" t="s">
        <v>16</v>
      </c>
      <c r="G12" s="8" t="str">
        <f t="shared" si="2"/>
        <v>:)</v>
      </c>
      <c r="H12" s="9" t="b">
        <v>0</v>
      </c>
      <c r="I12" s="10"/>
      <c r="J12" s="10" t="str">
        <f t="shared" ref="J12:K12" si="12">SUBSTITUTE(SUBSTITUTE(D12,CHAR(13)&amp;CHAR(10),"¤¤¤"),CHAR(10),"¤¤¤")</f>
        <v>Hevenu sálom áleḥem, ¤¤¤hevenu sálom álehem, ¤¤¤hevenu sálom álehem, ¤¤¤hevenu sálom, sálom, sálom áleḥem.</v>
      </c>
      <c r="K12" s="10" t="str">
        <f t="shared" si="12"/>
        <v>Cm¤¤¤Hevenu sálom áleḥem, ¤¤¤       Fm¤¤¤hevenu sálom álehem, ¤¤¤       G      Cm¤¤¤hevenu sálom álehem, ¤¤¤       G             Fm       Cm¤¤¤hevenu sálom, sálom, sálom áleḥem.</v>
      </c>
    </row>
    <row r="13" ht="14.25" customHeight="1">
      <c r="A13" s="3" t="s">
        <v>66</v>
      </c>
      <c r="B13" s="3" t="s">
        <v>67</v>
      </c>
      <c r="C13" s="3" t="s">
        <v>68</v>
      </c>
      <c r="D13" s="6" t="s">
        <v>69</v>
      </c>
      <c r="E13" s="7" t="s">
        <v>70</v>
      </c>
      <c r="F13" s="3" t="s">
        <v>16</v>
      </c>
      <c r="G13" s="8" t="str">
        <f t="shared" si="2"/>
        <v>:)</v>
      </c>
      <c r="H13" s="9" t="b">
        <v>0</v>
      </c>
      <c r="I13" s="10"/>
      <c r="J13" s="10" t="str">
        <f t="shared" ref="J13:K13" si="13">SUBSTITUTE(SUBSTITUTE(D13,CHAR(13)&amp;CHAR(10),"¤¤¤"),CHAR(10),"¤¤¤")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K13" s="10"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customHeight="1">
      <c r="A14" s="3" t="s">
        <v>71</v>
      </c>
      <c r="B14" s="3" t="s">
        <v>72</v>
      </c>
      <c r="C14" s="3" t="s">
        <v>63</v>
      </c>
      <c r="D14" s="6" t="s">
        <v>73</v>
      </c>
      <c r="E14" s="13" t="s">
        <v>74</v>
      </c>
      <c r="F14" s="3" t="s">
        <v>16</v>
      </c>
      <c r="G14" s="8" t="str">
        <f t="shared" si="2"/>
        <v>:)</v>
      </c>
      <c r="H14" s="9" t="b">
        <v>0</v>
      </c>
      <c r="I14" s="10"/>
      <c r="J14" s="10" t="str">
        <f t="shared" ref="J14:K14" si="14">SUBSTITUTE(SUBSTITUTE(D14,CHAR(13)&amp;CHAR(10),"¤¤¤"),CHAR(10),"¤¤¤")</f>
        <v>Dávid meleḥ Jiszráel,¤¤¤ḥáj, ḥáj vekájám.</v>
      </c>
      <c r="K14" s="10" t="str">
        <f t="shared" si="14"/>
        <v>C¤¤¤Dávid meleḥ Jiszráel,¤¤¤C¤¤¤ḥáj, ḥáj vekájám.¤¤¤¤¤¤F¤¤¤Dávid meleḥ Jiszráel,¤¤¤C¤¤¤ḥáj, ḥáj vekájám.</v>
      </c>
    </row>
    <row r="15" ht="14.25" customHeight="1">
      <c r="A15" s="3" t="s">
        <v>75</v>
      </c>
      <c r="B15" s="3" t="s">
        <v>76</v>
      </c>
      <c r="C15" s="3" t="s">
        <v>77</v>
      </c>
      <c r="D15" s="6" t="s">
        <v>78</v>
      </c>
      <c r="E15" s="7"/>
      <c r="F15" s="3" t="s">
        <v>16</v>
      </c>
      <c r="G15" s="8">
        <f t="shared" si="2"/>
        <v>1</v>
      </c>
      <c r="H15" s="9" t="b">
        <v>0</v>
      </c>
      <c r="I15" s="14" t="s">
        <v>79</v>
      </c>
      <c r="J15" s="10" t="str">
        <f t="shared" ref="J15:K15" si="15">SUBSTITUTE(SUBSTITUTE(D15,CHAR(13)&amp;CHAR(10),"¤¤¤"),CHAR(10),"¤¤¤")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K15" s="10" t="str">
        <f t="shared" si="15"/>
        <v/>
      </c>
    </row>
    <row r="16" ht="14.25" customHeight="1">
      <c r="A16" s="3" t="s">
        <v>80</v>
      </c>
      <c r="B16" s="3" t="s">
        <v>81</v>
      </c>
      <c r="C16" s="3"/>
      <c r="D16" s="6"/>
      <c r="E16" s="7"/>
      <c r="F16" s="3" t="s">
        <v>16</v>
      </c>
      <c r="G16" s="8">
        <f t="shared" si="2"/>
        <v>2</v>
      </c>
      <c r="H16" s="9" t="b">
        <v>0</v>
      </c>
      <c r="I16" s="15" t="s">
        <v>82</v>
      </c>
      <c r="J16" s="10"/>
      <c r="K16" s="10"/>
    </row>
    <row r="17" ht="14.25" customHeight="1">
      <c r="A17" s="3" t="s">
        <v>83</v>
      </c>
      <c r="B17" s="3" t="s">
        <v>84</v>
      </c>
      <c r="C17" s="8" t="s">
        <v>85</v>
      </c>
      <c r="D17" s="6" t="s">
        <v>86</v>
      </c>
      <c r="E17" s="7" t="s">
        <v>87</v>
      </c>
      <c r="F17" s="3" t="s">
        <v>88</v>
      </c>
      <c r="G17" s="8" t="str">
        <f t="shared" si="2"/>
        <v>:)</v>
      </c>
      <c r="H17" s="9" t="b">
        <v>0</v>
      </c>
      <c r="I17" s="10"/>
      <c r="J17" s="10" t="str">
        <f t="shared" ref="J17:K17" si="16">SUBSTITUTE(SUBSTITUTE(D17,CHAR(13)&amp;CHAR(10),"¤¤¤"),CHAR(10),"¤¤¤")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v>
      </c>
      <c r="K17" s="10"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v>
      </c>
    </row>
    <row r="18" ht="14.25" customHeight="1">
      <c r="A18" s="3" t="s">
        <v>83</v>
      </c>
      <c r="B18" s="3" t="s">
        <v>89</v>
      </c>
      <c r="C18" s="8" t="s">
        <v>85</v>
      </c>
      <c r="D18" s="6" t="s">
        <v>90</v>
      </c>
      <c r="E18" s="7" t="s">
        <v>91</v>
      </c>
      <c r="F18" s="3" t="s">
        <v>88</v>
      </c>
      <c r="G18" s="8" t="str">
        <f t="shared" si="2"/>
        <v>:)</v>
      </c>
      <c r="H18" s="9" t="b">
        <v>0</v>
      </c>
      <c r="I18" s="10"/>
      <c r="J18" s="10" t="str">
        <f t="shared" ref="J18:K18" si="17">SUBSTITUTE(SUBSTITUTE(D18,CHAR(13)&amp;CHAR(10),"¤¤¤"),CHAR(10),"¤¤¤")</f>
        <v>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K18" s="10" t="str">
        <f t="shared" si="17"/>
        <v>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9" ht="14.25" customHeight="1">
      <c r="A19" s="3" t="s">
        <v>92</v>
      </c>
      <c r="B19" s="3" t="s">
        <v>93</v>
      </c>
      <c r="C19" s="8" t="s">
        <v>85</v>
      </c>
      <c r="D19" s="6" t="s">
        <v>94</v>
      </c>
      <c r="E19" s="7" t="s">
        <v>95</v>
      </c>
      <c r="F19" s="3" t="s">
        <v>88</v>
      </c>
      <c r="G19" s="8" t="str">
        <f t="shared" si="2"/>
        <v>:)</v>
      </c>
      <c r="H19" s="9" t="b">
        <v>0</v>
      </c>
      <c r="I19" s="10"/>
      <c r="J19" s="10" t="str">
        <f t="shared" ref="J19:K19" si="18">SUBSTITUTE(SUBSTITUTE(D19,CHAR(13)&amp;CHAR(10),"¤¤¤"),CHAR(10),"¤¤¤")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K19" s="10" t="str">
        <f t="shared" si="18"/>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20" ht="14.25" customHeight="1">
      <c r="A20" s="3" t="s">
        <v>96</v>
      </c>
      <c r="B20" s="8" t="s">
        <v>97</v>
      </c>
      <c r="C20" s="8" t="s">
        <v>85</v>
      </c>
      <c r="D20" s="11" t="s">
        <v>98</v>
      </c>
      <c r="E20" s="7" t="s">
        <v>99</v>
      </c>
      <c r="F20" s="3" t="s">
        <v>88</v>
      </c>
      <c r="G20" s="8" t="str">
        <f t="shared" si="2"/>
        <v>:)</v>
      </c>
      <c r="H20" s="9" t="b">
        <v>0</v>
      </c>
      <c r="I20" s="10"/>
      <c r="J20" s="10" t="str">
        <f t="shared" ref="J20:K20" si="19">SUBSTITUTE(SUBSTITUTE(D20,CHAR(13)&amp;CHAR(10),"¤¤¤"),CHAR(10),"¤¤¤")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K20" s="10" t="str">
        <f t="shared" si="19"/>
        <v>  F       Em7          A7              Dm     Dm/C¤¤¤Yesterday,  all my troubles seemed so far away¤¤¤Bb       C7                    F            F/E Dm   G7       Bb F F¤¤¤Now it looks as though they're here to stay, oh I believe in yesterday¤¤¤ ¤¤¤F        Em7      A7             Dm         Dm/C¤¤¤Suddenly, I'm not half the man I used to be¤¤¤Bb         C7             F        F/E Dm   G7       Bb F F¤¤¤There's a shadow hanging over me, oh yesterday came suddenly¤¤¤ ¤¤¤Em7 A7   Dm  Dm/C Bb         Gm         C        F¤¤¤Why she  had to   go I don't know, she wouldn't say¤¤¤Em7 A7   Dm  Dm/C  Bb           Gm        C     F¤¤¤I   said something wrong, now I long for yesterday¤¤¤¤¤¤¤¤¤F       Em7         A7           Dm          Dm/C¤¤¤Yesterday, love was such an easy game to play¤¤¤Bb      C7             F          F/E Dm   G7      Bb F F¤¤¤Now I need a place to hide away, oh I believe in yesterday¤¤¤ ¤¤¤Em7 A7   Dm  Dm/C Bb           Gm        C       F¤¤¤ Why she  had to   go I don't know, she wouldn't say¤¤¤Em7 A7   Dm  Dm/C  Bb           Gm        C     F¤¤¤I   said something wrong, now I long for yesterday¤¤¤ ¤¤¤F        Em7        A7           Dm           Dm/C¤¤¤Yesterday, love was such an easy game to play¤¤¤Bb      C7             F          F/E Dm   G7      Bb F F¤¤¤Now I need a place to hide away, oh I believe in yesterday¤¤¤ ¤¤¤</v>
      </c>
    </row>
    <row r="21" ht="14.25" customHeight="1">
      <c r="A21" s="3" t="s">
        <v>100</v>
      </c>
      <c r="B21" s="3" t="s">
        <v>101</v>
      </c>
      <c r="C21" s="8" t="s">
        <v>102</v>
      </c>
      <c r="D21" s="6" t="s">
        <v>103</v>
      </c>
      <c r="E21" s="7" t="s">
        <v>104</v>
      </c>
      <c r="F21" s="3" t="s">
        <v>88</v>
      </c>
      <c r="G21" s="8" t="str">
        <f t="shared" si="2"/>
        <v>:)</v>
      </c>
      <c r="H21" s="9" t="b">
        <v>0</v>
      </c>
      <c r="I21" s="10"/>
      <c r="J21" s="10" t="str">
        <f t="shared" ref="J21:K21" si="20">SUBSTITUTE(SUBSTITUTE(D21,CHAR(13)&amp;CHAR(10),"¤¤¤"),CHAR(10),"¤¤¤")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K21" s="10" t="str">
        <f t="shared" si="20"/>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2" ht="14.25" customHeight="1">
      <c r="A22" s="3" t="s">
        <v>100</v>
      </c>
      <c r="B22" s="3" t="s">
        <v>105</v>
      </c>
      <c r="C22" s="8" t="s">
        <v>102</v>
      </c>
      <c r="D22" s="6" t="s">
        <v>106</v>
      </c>
      <c r="E22" s="7" t="s">
        <v>107</v>
      </c>
      <c r="F22" s="3" t="s">
        <v>88</v>
      </c>
      <c r="G22" s="8" t="str">
        <f t="shared" si="2"/>
        <v>:)</v>
      </c>
      <c r="H22" s="9" t="b">
        <v>0</v>
      </c>
      <c r="I22" s="10"/>
      <c r="J22" s="10" t="str">
        <f t="shared" ref="J22:K22" si="21">SUBSTITUTE(SUBSTITUTE(D22,CHAR(13)&amp;CHAR(10),"¤¤¤"),CHAR(10),"¤¤¤")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K22" s="10" t="str">
        <f t="shared" si="21"/>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3" ht="14.25" customHeight="1">
      <c r="A23" s="3" t="s">
        <v>108</v>
      </c>
      <c r="B23" s="8" t="s">
        <v>109</v>
      </c>
      <c r="C23" s="8" t="s">
        <v>110</v>
      </c>
      <c r="D23" s="11" t="s">
        <v>111</v>
      </c>
      <c r="E23" s="7" t="s">
        <v>112</v>
      </c>
      <c r="F23" s="3" t="s">
        <v>88</v>
      </c>
      <c r="G23" s="8" t="str">
        <f t="shared" si="2"/>
        <v>:)</v>
      </c>
      <c r="H23" s="16" t="b">
        <v>1</v>
      </c>
      <c r="J23" s="10" t="str">
        <f t="shared" ref="J23:K23" si="22">SUBSTITUTE(SUBSTITUTE(D23,CHAR(13)&amp;CHAR(10),"¤¤¤"),CHAR(10),"¤¤¤")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K23" s="10" t="str">
        <f t="shared" si="22"/>
        <v>G              D          Am7  ¤¤¤Mama take this badge from me¤¤¤G       D            C¤¤¤I can't use it anymore¤¤¤G            D                Am7¤¤¤It's getting dark too dark to see¤¤¤G              D                    C¤¤¤Feels like I'm knockin' on heaven's door¤¤¤¤¤¤¤¤¤G           D                    C¤¤¤Knock-knock-knockin' on heaven's door¤¤¤G           D                    C¤¤¤Knock-knock-knockin' on heaven's door¤¤¤G           D                    C¤¤¤Knock-knock-knockin' on heaven's door¤¤¤G           D                    C¤¤¤Knock-knock-knockin' on heaven's door, eh yeah¤¤¤¤¤¤¤¤¤G D C X4¤¤¤¤¤¤G    D                  Am7¤¤¤Mama put my guns in the ground¤¤¤G       D              C¤¤¤I can't shoot them anymore¤¤¤G               D               Am7¤¤¤That cold black cloud is comin' down¤¤¤G              D                    C¤¤¤Feels like I'm knockin' on heaven's door¤¤¤¤¤¤¤¤¤G           D                    C¤¤¤Knock-knock-knockin' on heaven's door¤¤¤G           D                    C¤¤¤Knock-knock-knockin' on heaven's door¤¤¤G           D                    C¤¤¤Knock-knock-knockin' on heaven's door¤¤¤G           D                    C¤¤¤Knock-knock-knockin' on heaven's door, wow oh yeah¤¤¤¤¤¤G D C</v>
      </c>
    </row>
    <row r="24" ht="14.25" customHeight="1">
      <c r="A24" s="3" t="s">
        <v>113</v>
      </c>
      <c r="B24" s="3" t="s">
        <v>114</v>
      </c>
      <c r="C24" s="8" t="s">
        <v>115</v>
      </c>
      <c r="D24" s="11" t="s">
        <v>116</v>
      </c>
      <c r="E24" s="7" t="s">
        <v>117</v>
      </c>
      <c r="F24" s="3" t="s">
        <v>88</v>
      </c>
      <c r="G24" s="8" t="str">
        <f t="shared" si="2"/>
        <v>:)</v>
      </c>
      <c r="H24" s="16" t="b">
        <v>1</v>
      </c>
      <c r="J24" s="10" t="str">
        <f t="shared" ref="J24:K24" si="23">SUBSTITUTE(SUBSTITUTE(D24,CHAR(13)&amp;CHAR(10),"¤¤¤"),CHAR(10),"¤¤¤")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K24" s="10" t="str">
        <f t="shared" si="23"/>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5" ht="14.25" customHeight="1">
      <c r="A25" s="3" t="s">
        <v>118</v>
      </c>
      <c r="B25" s="3" t="s">
        <v>119</v>
      </c>
      <c r="C25" s="3" t="s">
        <v>120</v>
      </c>
      <c r="D25" s="6" t="s">
        <v>121</v>
      </c>
      <c r="E25" s="7" t="s">
        <v>122</v>
      </c>
      <c r="F25" s="3" t="s">
        <v>88</v>
      </c>
      <c r="G25" s="8" t="str">
        <f t="shared" si="2"/>
        <v>:)</v>
      </c>
      <c r="H25" s="9" t="b">
        <v>0</v>
      </c>
      <c r="I25" s="10"/>
      <c r="J25" s="10" t="str">
        <f t="shared" ref="J25:K25" si="24">SUBSTITUTE(SUBSTITUTE(D25,CHAR(13)&amp;CHAR(10),"¤¤¤"),CHAR(10),"¤¤¤")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K25" s="10" t="str">
        <f t="shared" si="24"/>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6" ht="14.25" customHeight="1">
      <c r="A26" s="3" t="s">
        <v>123</v>
      </c>
      <c r="B26" s="8" t="s">
        <v>124</v>
      </c>
      <c r="C26" s="8" t="s">
        <v>125</v>
      </c>
      <c r="D26" s="11" t="s">
        <v>126</v>
      </c>
      <c r="E26" s="7" t="s">
        <v>127</v>
      </c>
      <c r="F26" s="3" t="s">
        <v>88</v>
      </c>
      <c r="G26" s="8" t="str">
        <f t="shared" si="2"/>
        <v>:)</v>
      </c>
      <c r="H26" s="16" t="b">
        <v>1</v>
      </c>
      <c r="J26" s="10" t="str">
        <f t="shared" ref="J26:K26" si="25">SUBSTITUTE(SUBSTITUTE(D26,CHAR(13)&amp;CHAR(10),"¤¤¤"),CHAR(10),"¤¤¤")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K26" s="10" t="str">
        <f t="shared" si="25"/>
        <v>Am¤¤¤Una mattina mi son svegliato,¤¤¤ ¤¤¤O bella, ciao! Bella, ciao!¤¤¤        Am7¤¤¤Bella, ciao, ciao, ciao!¤¤¤       Dm               Am¤¤¤Una mattina mi son svegliato¤¤¤        E7          Am¤¤¤e ho trovato l'invasor.¤¤¤ ¤¤¤ ¤¤¤Am¤¤¤O partigiano, portami via,¤¤¤ ¤¤¤O bella, ciao! Bella, ciao!¤¤¤        Am7¤¤¤Bella, ciao, ciao, ciao!¤¤¤         Dm           Am¤¤¤O partigiano, portami via,¤¤¤        E7         Am¤¤¤ché mi sento di morir.¤¤¤ ¤¤¤ ¤¤¤Am¤¤¤E se io muoio da partigiano,¤¤¤ ¤¤¤O bella, ciao! Bella, ciao!¤¤¤        Am7¤¤¤Bella, ciao, ciao, ciao!¤¤¤         Dm            Am¤¤¤E se io muoio da partigiano,¤¤¤      E7          Am¤¤¤tu mi devi seppellir.¤¤¤ ¤¤¤ ¤¤¤Am¤¤¤Seppellire lassù in montagna,¤¤¤ ¤¤¤O bella, ciao! Bella, ciao!¤¤¤        Am7¤¤¤Bella, ciao, ciao, ciao!¤¤¤        Dm               Am¤¤¤E seppellire lassù in montagna¤¤¤        E7                Am¤¤¤Sotto l'ombra di un bel fior.¤¤¤ ¤¤¤ ¤¤¤Am¤¤¤E le genti che passeranno¤¤¤ ¤¤¤O bella, ciao! Bella, ciao!¤¤¤        Am7¤¤¤Bella, ciao, ciao, ciao!¤¤¤      Dm            Am¤¤¤E le genti che passeranno¤¤¤      E7              Am¤¤¤Ti diranno «Che bel fior!»¤¤¤ ¤¤¤ ¤¤¤Am¤¤¤«È questo il fiore del partigiano»,¤¤¤ ¤¤¤O bella, ciao! Bella, ciao!¤¤¤        Am7¤¤¤Bella, ciao, ciao, ciao!¤¤¤             Dm              Am¤¤¤«È questo il fiore del partigiano¤¤¤      E7          Am¤¤¤morto per la libertà!»</v>
      </c>
    </row>
    <row r="27" ht="15.75" customHeight="1">
      <c r="A27" s="3" t="s">
        <v>128</v>
      </c>
      <c r="B27" s="3" t="s">
        <v>129</v>
      </c>
      <c r="C27" s="3" t="s">
        <v>130</v>
      </c>
      <c r="D27" s="11" t="s">
        <v>131</v>
      </c>
      <c r="E27" s="7" t="s">
        <v>132</v>
      </c>
      <c r="F27" s="3" t="s">
        <v>88</v>
      </c>
      <c r="G27" s="8" t="str">
        <f t="shared" si="2"/>
        <v>:)</v>
      </c>
      <c r="H27" s="16" t="b">
        <v>1</v>
      </c>
      <c r="J27" s="10" t="str">
        <f t="shared" ref="J27:K27" si="26">SUBSTITUTE(SUBSTITUTE(D27,CHAR(13)&amp;CHAR(10),"¤¤¤"),CHAR(10),"¤¤¤")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K27" s="10" t="str">
        <f t="shared" si="26"/>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8" ht="15.75" customHeight="1">
      <c r="A28" s="3" t="s">
        <v>133</v>
      </c>
      <c r="B28" s="8" t="s">
        <v>134</v>
      </c>
      <c r="C28" s="8" t="s">
        <v>135</v>
      </c>
      <c r="D28" s="11" t="s">
        <v>136</v>
      </c>
      <c r="E28" s="7" t="s">
        <v>137</v>
      </c>
      <c r="F28" s="3" t="s">
        <v>88</v>
      </c>
      <c r="G28" s="8" t="str">
        <f t="shared" si="2"/>
        <v>:)</v>
      </c>
      <c r="H28" s="9" t="b">
        <v>0</v>
      </c>
      <c r="I28" s="10"/>
      <c r="J28" s="10" t="str">
        <f t="shared" ref="J28:K28" si="27">SUBSTITUTE(SUBSTITUTE(D28,CHAR(13)&amp;CHAR(10),"¤¤¤"),CHAR(10),"¤¤¤")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K28" s="10" t="str">
        <f t="shared" si="27"/>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9" ht="15.0" customHeight="1">
      <c r="A29" s="3" t="s">
        <v>138</v>
      </c>
      <c r="B29" s="8" t="s">
        <v>139</v>
      </c>
      <c r="C29" s="8" t="s">
        <v>140</v>
      </c>
      <c r="D29" s="6" t="s">
        <v>141</v>
      </c>
      <c r="E29" s="7" t="s">
        <v>142</v>
      </c>
      <c r="F29" s="3" t="s">
        <v>88</v>
      </c>
      <c r="G29" s="8" t="str">
        <f t="shared" si="2"/>
        <v>:)</v>
      </c>
      <c r="H29" s="16" t="b">
        <v>1</v>
      </c>
      <c r="J29" s="10" t="str">
        <f t="shared" ref="J29:K29" si="28">SUBSTITUTE(SUBSTITUTE(D29,CHAR(13)&amp;CHAR(10),"¤¤¤"),CHAR(10),"¤¤¤")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K29" s="10" t="str">
        <f t="shared" si="28"/>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30" ht="15.75" customHeight="1">
      <c r="A30" s="3" t="s">
        <v>143</v>
      </c>
      <c r="B30" s="8" t="s">
        <v>144</v>
      </c>
      <c r="C30" s="8" t="s">
        <v>145</v>
      </c>
      <c r="D30" s="6" t="s">
        <v>146</v>
      </c>
      <c r="E30" s="7" t="s">
        <v>147</v>
      </c>
      <c r="F30" s="3" t="s">
        <v>88</v>
      </c>
      <c r="G30" s="8" t="str">
        <f t="shared" si="2"/>
        <v>:)</v>
      </c>
      <c r="H30" s="9" t="b">
        <v>0</v>
      </c>
      <c r="I30" s="10"/>
      <c r="J30" s="10" t="str">
        <f t="shared" ref="J30:K30" si="29">SUBSTITUTE(SUBSTITUTE(D30,CHAR(13)&amp;CHAR(10),"¤¤¤"),CHAR(10),"¤¤¤")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K30" s="10" t="str">
        <f t="shared" si="29"/>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31" ht="15.75" customHeight="1">
      <c r="A31" s="3" t="s">
        <v>148</v>
      </c>
      <c r="B31" s="8" t="s">
        <v>149</v>
      </c>
      <c r="C31" s="8" t="s">
        <v>63</v>
      </c>
      <c r="D31" s="6" t="s">
        <v>150</v>
      </c>
      <c r="E31" s="7" t="s">
        <v>151</v>
      </c>
      <c r="F31" s="3" t="s">
        <v>152</v>
      </c>
      <c r="G31" s="8" t="str">
        <f t="shared" si="2"/>
        <v>:)</v>
      </c>
      <c r="H31" s="9" t="b">
        <v>0</v>
      </c>
      <c r="I31" s="10"/>
      <c r="J31" s="10" t="str">
        <f t="shared" ref="J31:K31" si="30">SUBSTITUTE(SUBSTITUTE(D31,CHAR(13)&amp;CHAR(10),"¤¤¤"),CHAR(10),"¤¤¤")</f>
        <v>A bolhási kertek alatt Kata,¤¤¤De sok gyalog utak vannak Kata,¤¤¤Minden legény egyet csinál,¤¤¤Aki a rózsájához jár Kata.¤¤¤¤¤¤Árok partján rakjál tüzet Kata,¤¤¤Forralj nála édes tejet Kata,¤¤¤Szeljél bele zsölmle belet,¤¤¤Azzal kínálj meg engemet Kata.</v>
      </c>
      <c r="K31" s="10" t="str">
        <f t="shared" si="30"/>
        <v>Dm      ¤¤¤A bolhási kertek alatt Kata,¤¤¤Am¤¤¤De sok gyalog utak vannak Kata,¤¤¤Am            F¤¤¤Minden legény egyet csinál,¤¤¤         Dm                   ¤¤¤Aki a rózsájához jár Kata.¤¤¤¤¤¤¤¤¤Dm¤¤¤Árok partján rakjál tüzet Kata,¤¤¤Am¤¤¤Forralj nála édes tejet Kata,¤¤¤Am           F¤¤¤Szeljél bele zsölmle belet,¤¤¤             Dm¤¤¤Azzal kínálj meg engemet Kata.</v>
      </c>
    </row>
    <row r="32" ht="15.75" customHeight="1">
      <c r="A32" s="3" t="s">
        <v>153</v>
      </c>
      <c r="B32" s="8" t="s">
        <v>154</v>
      </c>
      <c r="C32" s="8" t="s">
        <v>63</v>
      </c>
      <c r="D32" s="11" t="s">
        <v>155</v>
      </c>
      <c r="E32" s="7" t="s">
        <v>156</v>
      </c>
      <c r="F32" s="3" t="s">
        <v>152</v>
      </c>
      <c r="G32" s="8" t="str">
        <f t="shared" si="2"/>
        <v>:)</v>
      </c>
      <c r="H32" s="9" t="b">
        <v>0</v>
      </c>
      <c r="I32" s="10"/>
      <c r="J32" s="10" t="str">
        <f t="shared" ref="J32:K32" si="31">SUBSTITUTE(SUBSTITUTE(D32,CHAR(13)&amp;CHAR(10),"¤¤¤"),CHAR(10),"¤¤¤")</f>
        <v>A szennai lipisen, laposon¤¤¤leesett a szalagos kalapom,¤¤¤arra kérlek, Bözsikém, angyalom, galambom,¤¤¤végyed fel a szalagos kalapom.</v>
      </c>
      <c r="K32" s="10" t="str">
        <f t="shared" si="31"/>
        <v>D     G   Em       D¤¤¤A szennai lipisen, laposon¤¤¤A   D     G        A       ¤¤¤leesett a szalagos kalapom,¤¤¤D    G       Em        A¤¤¤arra kérlek, Bözsikém, angyalom, galambom,¤¤¤D      G     Em       D¤¤¤végyed fel a szalagos kalapom.</v>
      </c>
    </row>
    <row r="33" ht="15.75" customHeight="1">
      <c r="A33" s="3" t="s">
        <v>157</v>
      </c>
      <c r="B33" s="8" t="s">
        <v>158</v>
      </c>
      <c r="C33" s="8" t="s">
        <v>63</v>
      </c>
      <c r="D33" s="11" t="s">
        <v>159</v>
      </c>
      <c r="E33" s="7" t="s">
        <v>160</v>
      </c>
      <c r="F33" s="3" t="s">
        <v>152</v>
      </c>
      <c r="G33" s="8" t="str">
        <f t="shared" si="2"/>
        <v>:)</v>
      </c>
      <c r="H33" s="9" t="b">
        <v>0</v>
      </c>
      <c r="I33" s="10"/>
      <c r="J33" s="10" t="str">
        <f t="shared" ref="J33:K33" si="32">SUBSTITUTE(SUBSTITUTE(D33,CHAR(13)&amp;CHAR(10),"¤¤¤"),CHAR(10),"¤¤¤")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K33" s="10" t="str">
        <f t="shared" si="32"/>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4" ht="15.75" customHeight="1">
      <c r="A34" s="3" t="s">
        <v>161</v>
      </c>
      <c r="B34" s="8" t="s">
        <v>162</v>
      </c>
      <c r="C34" s="8" t="s">
        <v>63</v>
      </c>
      <c r="D34" s="11" t="s">
        <v>163</v>
      </c>
      <c r="E34" s="7" t="s">
        <v>164</v>
      </c>
      <c r="F34" s="3" t="s">
        <v>152</v>
      </c>
      <c r="G34" s="8" t="str">
        <f t="shared" si="2"/>
        <v>:)</v>
      </c>
      <c r="H34" s="9" t="b">
        <v>0</v>
      </c>
      <c r="I34" s="10"/>
      <c r="J34" s="10" t="str">
        <f t="shared" ref="J34:K34" si="33">SUBSTITUTE(SUBSTITUTE(D34,CHAR(13)&amp;CHAR(10),"¤¤¤"),CHAR(10),"¤¤¤")</f>
        <v>Erdő, erdő, erdő¤¤¤marosszéki kerek erdő¤¤¤Mardár lakik abban¤¤¤Madár lakik tizenkettő¤¤¤¤¤¤ll:Cukrot adnék annak a madárnak,¤¤¤dalolja ki nevét a babámnak¤¤¤csárdás kisangyalom, érted fáj a szívem nagyon:ll</v>
      </c>
      <c r="K34" s="10" t="str">
        <f t="shared" si="33"/>
        <v>G           D¤¤¤Erdő, erdő, erdő¤¤¤C                G¤¤¤marosszéki kerek erdő¤¤¤G            D¤¤¤Mardár lakik abban¤¤¤C                G¤¤¤Madár lakik tizenkettő¤¤¤¤¤¤¤¤¤G            Am¤¤¤Cukrot adnék annak a madárnak,¤¤¤G          C         ¤¤¤dalolja ki nevét a babámnak¤¤¤G            D¤¤¤csárdás kisangyalom, ¤¤¤C                  G¤¤¤érted fáj a szívem nagyon</v>
      </c>
    </row>
    <row r="35" ht="15.75" customHeight="1">
      <c r="A35" s="3" t="s">
        <v>165</v>
      </c>
      <c r="B35" s="8" t="s">
        <v>166</v>
      </c>
      <c r="C35" s="8" t="s">
        <v>63</v>
      </c>
      <c r="D35" s="11" t="s">
        <v>167</v>
      </c>
      <c r="E35" s="7" t="s">
        <v>168</v>
      </c>
      <c r="F35" s="3" t="s">
        <v>152</v>
      </c>
      <c r="G35" s="8" t="str">
        <f t="shared" si="2"/>
        <v>:)</v>
      </c>
      <c r="H35" s="9" t="b">
        <v>0</v>
      </c>
      <c r="I35" s="10"/>
      <c r="J35" s="10" t="str">
        <f t="shared" ref="J35:K35" si="34">SUBSTITUTE(SUBSTITUTE(D35,CHAR(13)&amp;CHAR(10),"¤¤¤"),CHAR(10),"¤¤¤")</f>
        <v>Érik a szőlő,¤¤¤hajlik a vessző,¤¤¤bodor a levele,¤¤¤két szegény legény¤¤¤szántani menne,¤¤¤de nincsen kenyere.¤¤¤¤¤¤Van vöröshagyma¤¤¤a tarisznyában,¤¤¤keserű magában,¤¤¤szolgalegénynek,¤¤¤hej, a szegénynek¤¤¤de kevés vacsora!</v>
      </c>
      <c r="K35" s="10" t="str">
        <f t="shared" si="34"/>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6" ht="15.75" customHeight="1">
      <c r="A36" s="3" t="s">
        <v>169</v>
      </c>
      <c r="B36" s="8" t="s">
        <v>170</v>
      </c>
      <c r="C36" s="8" t="s">
        <v>63</v>
      </c>
      <c r="D36" s="11" t="s">
        <v>171</v>
      </c>
      <c r="E36" s="7" t="s">
        <v>172</v>
      </c>
      <c r="F36" s="3" t="s">
        <v>152</v>
      </c>
      <c r="G36" s="8" t="str">
        <f t="shared" si="2"/>
        <v>:)</v>
      </c>
      <c r="H36" s="9" t="b">
        <v>0</v>
      </c>
      <c r="I36" s="10"/>
      <c r="J36" s="10" t="str">
        <f t="shared" ref="J36:K36" si="35">SUBSTITUTE(SUBSTITUTE(D36,CHAR(13)&amp;CHAR(10),"¤¤¤"),CHAR(10),"¤¤¤")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K36" s="10" t="str">
        <f t="shared" si="35"/>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7" ht="15.75" customHeight="1">
      <c r="A37" s="3" t="s">
        <v>173</v>
      </c>
      <c r="B37" s="8" t="s">
        <v>174</v>
      </c>
      <c r="C37" s="8" t="s">
        <v>63</v>
      </c>
      <c r="D37" s="11" t="s">
        <v>175</v>
      </c>
      <c r="E37" s="7" t="s">
        <v>176</v>
      </c>
      <c r="F37" s="3" t="s">
        <v>152</v>
      </c>
      <c r="G37" s="8" t="str">
        <f t="shared" si="2"/>
        <v>:)</v>
      </c>
      <c r="H37" s="9" t="b">
        <v>0</v>
      </c>
      <c r="I37" s="10"/>
      <c r="J37" s="10" t="str">
        <f t="shared" ref="J37:K37" si="36">SUBSTITUTE(SUBSTITUTE(D37,CHAR(13)&amp;CHAR(10),"¤¤¤"),CHAR(10),"¤¤¤")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K37" s="10" t="str">
        <f t="shared" si="36"/>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8" ht="14.25" customHeight="1">
      <c r="A38" s="3" t="s">
        <v>177</v>
      </c>
      <c r="B38" s="8" t="s">
        <v>178</v>
      </c>
      <c r="C38" s="8" t="s">
        <v>63</v>
      </c>
      <c r="D38" s="11" t="s">
        <v>179</v>
      </c>
      <c r="E38" s="7" t="s">
        <v>180</v>
      </c>
      <c r="F38" s="3" t="s">
        <v>152</v>
      </c>
      <c r="G38" s="8" t="str">
        <f t="shared" si="2"/>
        <v>:)</v>
      </c>
      <c r="H38" s="9" t="b">
        <v>0</v>
      </c>
      <c r="I38" s="10"/>
      <c r="J38" s="10" t="str">
        <f t="shared" ref="J38:K38" si="37">SUBSTITUTE(SUBSTITUTE(D38,CHAR(13)&amp;CHAR(10),"¤¤¤"),CHAR(10),"¤¤¤")</f>
        <v>Hull a szilva a fáról,¤¤¤most jövök a tanyáról,¤¤¤ej, haj, ruca, ruca, kukorica, derce.¤¤¤¤¤¤Egyik ága lehajlott,¤¤¤az én rózsám elhagyott,¤¤¤ej, haj, ruca, ruca, kukorica, derce.¤¤¤¤¤¤Kis kalapom fekete,¤¤¤pávatollu van benne,¤¤¤ej, haj, ruca, ruca, kukorica, derce.</v>
      </c>
      <c r="K38" s="10" t="str">
        <f t="shared" si="37"/>
        <v>Am¤¤¤Hull a szilva a fáról,¤¤¤G            E¤¤¤most jövök a tanyáról,¤¤¤G        C           E         Am¤¤¤ej, haj, ruca, ruca, kukorica, derce.¤¤¤¤¤¤¤¤¤Am¤¤¤Egyik ága lehajlott,¤¤¤G            E¤¤¤az én rózsám elhagyott,¤¤¤G        C           E         Am¤¤¤ej, haj, ruca, ruca, kukorica, derce.¤¤¤¤¤¤¤¤¤Am¤¤¤Kis kalapom fekete,¤¤¤G        E  ¤¤¤pávatola van benne,¤¤¤G        C           E         Am¤¤¤ej, haj, ruca, ruca, kukorica, derce.</v>
      </c>
    </row>
    <row r="39" ht="14.25" customHeight="1">
      <c r="A39" s="3" t="s">
        <v>181</v>
      </c>
      <c r="B39" s="8" t="s">
        <v>182</v>
      </c>
      <c r="C39" s="8" t="s">
        <v>63</v>
      </c>
      <c r="D39" s="11" t="s">
        <v>183</v>
      </c>
      <c r="E39" s="7" t="s">
        <v>184</v>
      </c>
      <c r="F39" s="3" t="s">
        <v>152</v>
      </c>
      <c r="G39" s="8" t="str">
        <f t="shared" si="2"/>
        <v>:)</v>
      </c>
      <c r="H39" s="9" t="b">
        <v>0</v>
      </c>
      <c r="I39" s="10"/>
      <c r="J39" s="10" t="str">
        <f t="shared" ref="J39:K39" si="38">SUBSTITUTE(SUBSTITUTE(D39,CHAR(13)&amp;CHAR(10),"¤¤¤"),CHAR(10),"¤¤¤")</f>
        <v>Láttál- e már valaha¤¤¤csipkebokor rózsát,¤¤¤csipkebokor rózsa közt¤¤¤két szál majorannát?¤¤¤¤¤¤Egyik szál majoránna¤¤¤Virág Erzsi lenne,¤¤¤Másik szál majoránna¤¤¤Váci Gábor lenne.</v>
      </c>
      <c r="K39" s="10" t="str">
        <f t="shared" si="38"/>
        <v>C¤¤¤Láttál- e már valaha¤¤¤C           G¤¤¤csipkebokor rózsát,¤¤¤C           G¤¤¤csipkebokor rózsa közt¤¤¤C        G    C¤¤¤két szál majorannát?¤¤¤¤¤¤¤¤¤C¤¤¤Egyik szál majoránna¤¤¤C           G¤¤¤Virág Erzsi lenne,¤¤¤C          G¤¤¤Másik szál majoránna¤¤¤C    G     C¤¤¤Váci Gábor lenne.</v>
      </c>
    </row>
    <row r="40" ht="14.25" customHeight="1">
      <c r="A40" s="3" t="s">
        <v>185</v>
      </c>
      <c r="B40" s="8" t="s">
        <v>186</v>
      </c>
      <c r="C40" s="8" t="s">
        <v>63</v>
      </c>
      <c r="D40" s="11" t="s">
        <v>187</v>
      </c>
      <c r="E40" s="7" t="s">
        <v>188</v>
      </c>
      <c r="F40" s="3" t="s">
        <v>152</v>
      </c>
      <c r="G40" s="8" t="str">
        <f t="shared" si="2"/>
        <v>:)</v>
      </c>
      <c r="H40" s="9" t="b">
        <v>0</v>
      </c>
      <c r="I40" s="10"/>
      <c r="J40" s="10" t="str">
        <f t="shared" ref="J40:K40" si="39">SUBSTITUTE(SUBSTITUTE(D40,CHAR(13)&amp;CHAR(10),"¤¤¤"),CHAR(10),"¤¤¤")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K40" s="10" t="str">
        <f t="shared" si="39"/>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41" ht="14.25" customHeight="1">
      <c r="A41" s="3" t="s">
        <v>189</v>
      </c>
      <c r="B41" s="8" t="s">
        <v>190</v>
      </c>
      <c r="C41" s="3"/>
      <c r="D41" s="11" t="s">
        <v>191</v>
      </c>
      <c r="E41" s="11" t="s">
        <v>191</v>
      </c>
      <c r="F41" s="3" t="s">
        <v>192</v>
      </c>
      <c r="G41" s="8" t="str">
        <f t="shared" si="2"/>
        <v>:)</v>
      </c>
      <c r="H41" s="9" t="b">
        <v>0</v>
      </c>
      <c r="I41" s="10"/>
      <c r="J41" s="10" t="str">
        <f t="shared" ref="J41:K41" si="40">SUBSTITUTE(SUBSTITUTE(D41,CHAR(13)&amp;CHAR(10),"¤¤¤"),CHAR(10),"¤¤¤")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K41" s="10" t="str">
        <f t="shared" si="40"/>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2" ht="14.25" customHeight="1">
      <c r="A42" s="3" t="s">
        <v>193</v>
      </c>
      <c r="B42" s="8" t="s">
        <v>194</v>
      </c>
      <c r="C42" s="8"/>
      <c r="D42" s="11" t="s">
        <v>195</v>
      </c>
      <c r="E42" s="11" t="s">
        <v>195</v>
      </c>
      <c r="F42" s="3" t="s">
        <v>192</v>
      </c>
      <c r="G42" s="8" t="str">
        <f t="shared" si="2"/>
        <v>:)</v>
      </c>
      <c r="H42" s="9" t="b">
        <v>0</v>
      </c>
      <c r="I42" s="10"/>
      <c r="J42" s="10" t="str">
        <f t="shared" ref="J42:K42" si="41">SUBSTITUTE(SUBSTITUTE(D42,CHAR(13)&amp;CHAR(10),"¤¤¤"),CHAR(10),"¤¤¤")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K42" s="10" t="str">
        <f t="shared" si="41"/>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3" ht="14.25" customHeight="1">
      <c r="A43" s="3" t="s">
        <v>196</v>
      </c>
      <c r="B43" s="8" t="s">
        <v>197</v>
      </c>
      <c r="C43" s="3" t="s">
        <v>198</v>
      </c>
      <c r="D43" s="11" t="s">
        <v>199</v>
      </c>
      <c r="E43" s="7"/>
      <c r="F43" s="3" t="s">
        <v>192</v>
      </c>
      <c r="G43" s="8">
        <f t="shared" si="2"/>
        <v>1</v>
      </c>
      <c r="H43" s="9" t="b">
        <v>0</v>
      </c>
      <c r="I43" s="17"/>
      <c r="J43" s="10" t="str">
        <f t="shared" ref="J43:K43" si="42">SUBSTITUTE(SUBSTITUTE(D43,CHAR(13)&amp;CHAR(10),"¤¤¤"),CHAR(10),"¤¤¤")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K43" s="10" t="str">
        <f t="shared" si="42"/>
        <v/>
      </c>
    </row>
    <row r="44" ht="14.25" customHeight="1">
      <c r="A44" s="3" t="s">
        <v>200</v>
      </c>
      <c r="B44" s="3" t="s">
        <v>201</v>
      </c>
      <c r="C44" s="3" t="s">
        <v>202</v>
      </c>
      <c r="D44" s="6" t="s">
        <v>203</v>
      </c>
      <c r="E44" s="7" t="s">
        <v>204</v>
      </c>
      <c r="F44" s="3" t="s">
        <v>192</v>
      </c>
      <c r="G44" s="8" t="str">
        <f t="shared" si="2"/>
        <v>:)</v>
      </c>
      <c r="H44" s="9" t="b">
        <v>0</v>
      </c>
      <c r="I44" s="10"/>
      <c r="J44" s="10" t="str">
        <f t="shared" ref="J44:K44" si="43">SUBSTITUTE(SUBSTITUTE(D44,CHAR(13)&amp;CHAR(10),"¤¤¤"),CHAR(10),"¤¤¤")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K44" s="10" t="str">
        <f t="shared" si="43"/>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5" ht="14.25" customHeight="1">
      <c r="A45" s="3" t="s">
        <v>205</v>
      </c>
      <c r="B45" s="3" t="s">
        <v>206</v>
      </c>
      <c r="C45" s="3" t="s">
        <v>202</v>
      </c>
      <c r="D45" s="6" t="s">
        <v>207</v>
      </c>
      <c r="E45" s="7" t="s">
        <v>208</v>
      </c>
      <c r="F45" s="3" t="s">
        <v>192</v>
      </c>
      <c r="G45" s="8" t="str">
        <f t="shared" si="2"/>
        <v>:)</v>
      </c>
      <c r="H45" s="9" t="b">
        <v>0</v>
      </c>
      <c r="I45" s="10"/>
      <c r="J45" s="10" t="str">
        <f t="shared" ref="J45:K45" si="44">SUBSTITUTE(SUBSTITUTE(D45,CHAR(13)&amp;CHAR(10),"¤¤¤"),CHAR(10),"¤¤¤")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K45" s="10" t="str">
        <f t="shared" si="44"/>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6" ht="14.25" customHeight="1">
      <c r="A46" s="3" t="s">
        <v>209</v>
      </c>
      <c r="B46" s="3" t="s">
        <v>210</v>
      </c>
      <c r="C46" s="3" t="s">
        <v>211</v>
      </c>
      <c r="D46" s="6" t="s">
        <v>212</v>
      </c>
      <c r="E46" s="7" t="s">
        <v>213</v>
      </c>
      <c r="F46" s="3" t="s">
        <v>192</v>
      </c>
      <c r="G46" s="8" t="str">
        <f t="shared" si="2"/>
        <v>:)</v>
      </c>
      <c r="H46" s="16" t="b">
        <v>1</v>
      </c>
      <c r="I46" s="18" t="s">
        <v>214</v>
      </c>
      <c r="J46" s="10" t="str">
        <f t="shared" ref="J46:K46" si="45">SUBSTITUTE(SUBSTITUTE(D46,CHAR(13)&amp;CHAR(10),"¤¤¤"),CHAR(10),"¤¤¤")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K46" s="10" t="str">
        <f t="shared" si="45"/>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7" ht="14.25" customHeight="1">
      <c r="A47" s="3" t="s">
        <v>215</v>
      </c>
      <c r="B47" s="3" t="s">
        <v>216</v>
      </c>
      <c r="C47" s="3" t="s">
        <v>217</v>
      </c>
      <c r="D47" s="6" t="s">
        <v>218</v>
      </c>
      <c r="E47" s="7" t="s">
        <v>219</v>
      </c>
      <c r="F47" s="3" t="s">
        <v>192</v>
      </c>
      <c r="G47" s="8" t="str">
        <f t="shared" si="2"/>
        <v>:)</v>
      </c>
      <c r="H47" s="16" t="b">
        <v>1</v>
      </c>
      <c r="I47" s="10"/>
      <c r="J47" s="10" t="str">
        <f t="shared" ref="J47:K47" si="46">SUBSTITUTE(SUBSTITUTE(D47,CHAR(13)&amp;CHAR(10),"¤¤¤"),CHAR(10),"¤¤¤")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K47" s="10" t="str">
        <f t="shared" si="46"/>
        <v>Dm            Gm          Dm¤¤¤Azt nem mondhatod, ez itt a végső út.¤¤¤        Dm             Gm       Dm¤¤¤Habár a borús lepeltől az ég is rút.¤¤¤             Gm              Am          Gm¤¤¤||: Kivárjuk azt, míg ránk ragyog a holnapunk.¤¤¤      Dm          Gm            Dm ¤¤¤Zengő lépteink hallatja, itt vagyunk. :||¤¤¤¤¤¤¤¤¤    Dm          Gm             Dm¤¤¤Kánaántól jeges csúcsig, vízen át,¤¤¤      Dm             Gm          Dm¤¤¤Vonszoljuk a búnkat, sorsunk összbaját.¤¤¤           Gm              Am          Gm¤¤¤||: És ott ahol, a vércseppünk porba lezúg,¤¤¤         Dm          Gm          Dm ¤¤¤A szél a bátorságról hősi mesét súg. :||¤¤¤¤¤¤¤¤¤      Dm            Gm          Dm¤¤¤Holnaptól minket a fény is elkísér,¤¤¤       Dm           Gm        Dm¤¤¤Minden becstelennek fakulást ítél.¤¤¤             Gm            Am          Gm¤¤¤||: De ha a fény nem jő és végzetünk kemény,¤¤¤       Dm             Gm            Dm ¤¤¤E nóta hirdesse, hogy így is van remény. :||¤¤¤¤¤¤¤¤¤        Dm          Gm          Dm¤¤¤Naplónk tintája nem ólom, hanem vér.¤¤¤        Dm           Gm             Dm¤¤¤A történetben a lány sem egy csókot kér.¤¤¤         Gm          Am        Gm¤¤¤||: Énekünktől zúg az omló barikád,¤¤¤    Dm        Gm          Dm ¤¤¤Élteti a partizánjaink hadát. :||¤¤¤¤¤¤¤¤¤        Dm            Gm          Dm¤¤¤Azt nem mondhatod, ez itt a végső út.¤¤¤        Dm          Gm          Dm¤¤¤Habár a borús lepeltől az ég is rút.¤¤¤             Gm               Am          Gm¤¤¤||: Kivárjuk azt, míg ránk ragyog a holnapunk.¤¤¤      Dm          Gm            Dm ¤¤¤Zengő lépteink hallatja, itt vagyunk. :||</v>
      </c>
    </row>
    <row r="48" ht="14.25" customHeight="1">
      <c r="A48" s="3" t="s">
        <v>220</v>
      </c>
      <c r="B48" s="3" t="s">
        <v>221</v>
      </c>
      <c r="C48" s="3" t="s">
        <v>222</v>
      </c>
      <c r="D48" s="6" t="s">
        <v>223</v>
      </c>
      <c r="E48" s="13" t="s">
        <v>224</v>
      </c>
      <c r="F48" s="8" t="s">
        <v>225</v>
      </c>
      <c r="G48" s="8" t="str">
        <f t="shared" si="2"/>
        <v>:)</v>
      </c>
      <c r="H48" s="16" t="b">
        <v>1</v>
      </c>
      <c r="J48" s="10" t="str">
        <f t="shared" ref="J48:K48" si="47">SUBSTITUTE(SUBSTITUTE(D48,CHAR(13)&amp;CHAR(10),"¤¤¤"),CHAR(10),"¤¤¤")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K48" s="10" t="str">
        <f t="shared" si="47"/>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9" ht="14.25" customHeight="1">
      <c r="A49" s="3" t="s">
        <v>220</v>
      </c>
      <c r="B49" s="3" t="s">
        <v>226</v>
      </c>
      <c r="C49" s="3" t="s">
        <v>222</v>
      </c>
      <c r="D49" s="6" t="s">
        <v>227</v>
      </c>
      <c r="E49" s="13" t="s">
        <v>228</v>
      </c>
      <c r="F49" s="8" t="s">
        <v>225</v>
      </c>
      <c r="G49" s="8" t="str">
        <f t="shared" si="2"/>
        <v>:)</v>
      </c>
      <c r="H49" s="16" t="b">
        <v>1</v>
      </c>
      <c r="J49" s="10" t="str">
        <f t="shared" ref="J49:K49" si="48">SUBSTITUTE(SUBSTITUTE(D49,CHAR(13)&amp;CHAR(10),"¤¤¤"),CHAR(10),"¤¤¤")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K49" s="10" t="str">
        <f t="shared" si="48"/>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50" ht="14.25" customHeight="1">
      <c r="A50" s="3" t="s">
        <v>229</v>
      </c>
      <c r="B50" s="8" t="s">
        <v>230</v>
      </c>
      <c r="C50" s="8" t="s">
        <v>231</v>
      </c>
      <c r="D50" s="6" t="s">
        <v>232</v>
      </c>
      <c r="E50" s="13" t="s">
        <v>233</v>
      </c>
      <c r="F50" s="8" t="s">
        <v>225</v>
      </c>
      <c r="G50" s="8" t="str">
        <f t="shared" si="2"/>
        <v>:)</v>
      </c>
      <c r="H50" s="16" t="b">
        <v>1</v>
      </c>
      <c r="J50" s="10" t="str">
        <f t="shared" ref="J50:K50" si="49">SUBSTITUTE(SUBSTITUTE(D50,CHAR(13)&amp;CHAR(10),"¤¤¤"),CHAR(10),"¤¤¤")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v>
      </c>
      <c r="K50" s="10" t="str">
        <f t="shared" si="49"/>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1" ht="14.25" customHeight="1">
      <c r="A51" s="3" t="s">
        <v>229</v>
      </c>
      <c r="B51" s="8" t="s">
        <v>230</v>
      </c>
      <c r="C51" s="8" t="s">
        <v>231</v>
      </c>
      <c r="D51" s="6" t="s">
        <v>234</v>
      </c>
      <c r="E51" s="13" t="s">
        <v>235</v>
      </c>
      <c r="F51" s="8" t="s">
        <v>225</v>
      </c>
      <c r="G51" s="8" t="str">
        <f t="shared" si="2"/>
        <v>:)</v>
      </c>
      <c r="H51" s="16" t="b">
        <v>1</v>
      </c>
      <c r="J51" s="10" t="str">
        <f t="shared" ref="J51:K51" si="50">SUBSTITUTE(SUBSTITUTE(D51,CHAR(13)&amp;CHAR(10),"¤¤¤"),CHAR(10),"¤¤¤")</f>
        <v>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K51" s="10" t="str">
        <f t="shared" si="50"/>
        <v>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2" ht="14.25" customHeight="1">
      <c r="A52" s="3" t="s">
        <v>236</v>
      </c>
      <c r="B52" s="8" t="s">
        <v>237</v>
      </c>
      <c r="C52" s="8" t="s">
        <v>238</v>
      </c>
      <c r="D52" s="11" t="s">
        <v>239</v>
      </c>
      <c r="E52" s="19" t="s">
        <v>240</v>
      </c>
      <c r="F52" s="8" t="s">
        <v>225</v>
      </c>
      <c r="G52" s="8" t="str">
        <f t="shared" si="2"/>
        <v>:)</v>
      </c>
      <c r="H52" s="9" t="b">
        <v>0</v>
      </c>
      <c r="I52" s="10"/>
      <c r="J52" s="10" t="str">
        <f t="shared" ref="J52:K52" si="51">SUBSTITUTE(SUBSTITUTE(D52,CHAR(13)&amp;CHAR(10),"¤¤¤"),CHAR(10),"¤¤¤")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K52" s="10" t="str">
        <f t="shared" si="51"/>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3" ht="14.25" customHeight="1">
      <c r="A53" s="3" t="s">
        <v>241</v>
      </c>
      <c r="B53" s="8" t="s">
        <v>242</v>
      </c>
      <c r="C53" s="8" t="s">
        <v>238</v>
      </c>
      <c r="D53" s="11" t="s">
        <v>243</v>
      </c>
      <c r="E53" s="19" t="s">
        <v>244</v>
      </c>
      <c r="F53" s="8" t="s">
        <v>225</v>
      </c>
      <c r="G53" s="8" t="str">
        <f t="shared" si="2"/>
        <v>:)</v>
      </c>
      <c r="H53" s="9" t="b">
        <v>0</v>
      </c>
      <c r="I53" s="10"/>
      <c r="J53" s="10" t="str">
        <f t="shared" ref="J53:K53" si="52">SUBSTITUTE(SUBSTITUTE(D53,CHAR(13)&amp;CHAR(10),"¤¤¤"),CHAR(10),"¤¤¤")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K53" s="10" t="str">
        <f t="shared" si="52"/>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4" ht="12.75" customHeight="1">
      <c r="A54" s="3" t="s">
        <v>245</v>
      </c>
      <c r="B54" s="8" t="s">
        <v>246</v>
      </c>
      <c r="C54" s="8" t="s">
        <v>247</v>
      </c>
      <c r="D54" s="11" t="s">
        <v>248</v>
      </c>
      <c r="E54" s="19" t="s">
        <v>249</v>
      </c>
      <c r="F54" s="8" t="s">
        <v>225</v>
      </c>
      <c r="G54" s="8" t="str">
        <f t="shared" si="2"/>
        <v>:)</v>
      </c>
      <c r="H54" s="9" t="b">
        <v>0</v>
      </c>
      <c r="I54" s="10"/>
      <c r="J54" s="10" t="str">
        <f t="shared" ref="J54:K54" si="53">SUBSTITUTE(SUBSTITUTE(D54,CHAR(13)&amp;CHAR(10),"¤¤¤"),CHAR(10),"¤¤¤")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K54" s="10" t="str">
        <f t="shared" si="53"/>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5" ht="14.25" customHeight="1">
      <c r="A55" s="3" t="s">
        <v>250</v>
      </c>
      <c r="B55" s="8" t="s">
        <v>251</v>
      </c>
      <c r="C55" s="8" t="s">
        <v>247</v>
      </c>
      <c r="D55" s="11" t="s">
        <v>252</v>
      </c>
      <c r="E55" s="19" t="s">
        <v>253</v>
      </c>
      <c r="F55" s="8" t="s">
        <v>225</v>
      </c>
      <c r="G55" s="8" t="str">
        <f t="shared" si="2"/>
        <v>:)</v>
      </c>
      <c r="H55" s="16" t="b">
        <v>1</v>
      </c>
      <c r="J55" s="10" t="str">
        <f t="shared" ref="J55:K55" si="54">SUBSTITUTE(SUBSTITUTE(D55,CHAR(13)&amp;CHAR(10),"¤¤¤"),CHAR(10),"¤¤¤")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K55" s="10" t="str">
        <f t="shared" si="54"/>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6" ht="14.25" customHeight="1">
      <c r="A56" s="3" t="s">
        <v>254</v>
      </c>
      <c r="B56" s="8" t="s">
        <v>255</v>
      </c>
      <c r="C56" s="8" t="s">
        <v>256</v>
      </c>
      <c r="D56" s="11" t="s">
        <v>257</v>
      </c>
      <c r="E56" s="19" t="s">
        <v>258</v>
      </c>
      <c r="F56" s="8" t="s">
        <v>225</v>
      </c>
      <c r="G56" s="8" t="str">
        <f t="shared" si="2"/>
        <v>:)</v>
      </c>
      <c r="H56" s="9" t="b">
        <v>0</v>
      </c>
      <c r="I56" s="10"/>
      <c r="J56" s="10" t="str">
        <f t="shared" ref="J56:K56" si="55">SUBSTITUTE(SUBSTITUTE(D56,CHAR(13)&amp;CHAR(10),"¤¤¤"),CHAR(10),"¤¤¤")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K56" s="10" t="str">
        <f t="shared" si="55"/>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7" ht="14.25" customHeight="1">
      <c r="A57" s="3" t="s">
        <v>259</v>
      </c>
      <c r="B57" s="8" t="s">
        <v>260</v>
      </c>
      <c r="C57" s="8" t="s">
        <v>256</v>
      </c>
      <c r="D57" s="11" t="s">
        <v>261</v>
      </c>
      <c r="E57" s="19" t="s">
        <v>262</v>
      </c>
      <c r="F57" s="8" t="s">
        <v>225</v>
      </c>
      <c r="G57" s="8" t="str">
        <f t="shared" si="2"/>
        <v>:)</v>
      </c>
      <c r="H57" s="9" t="b">
        <v>0</v>
      </c>
      <c r="I57" s="10"/>
      <c r="J57" s="10" t="str">
        <f t="shared" ref="J57:K57" si="56">SUBSTITUTE(SUBSTITUTE(D57,CHAR(13)&amp;CHAR(10),"¤¤¤"),CHAR(10),"¤¤¤")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K57" s="10" t="str">
        <f t="shared" si="56"/>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8" ht="14.25" customHeight="1">
      <c r="A58" s="3" t="s">
        <v>263</v>
      </c>
      <c r="B58" s="8" t="s">
        <v>264</v>
      </c>
      <c r="C58" s="3" t="s">
        <v>265</v>
      </c>
      <c r="D58" s="6" t="s">
        <v>266</v>
      </c>
      <c r="E58" s="7" t="s">
        <v>267</v>
      </c>
      <c r="F58" s="8" t="s">
        <v>225</v>
      </c>
      <c r="G58" s="8" t="str">
        <f t="shared" si="2"/>
        <v>:)</v>
      </c>
      <c r="H58" s="16" t="b">
        <v>1</v>
      </c>
      <c r="J58" s="10" t="str">
        <f t="shared" ref="J58:K58" si="57">SUBSTITUTE(SUBSTITUTE(D58,CHAR(13)&amp;CHAR(10),"¤¤¤"),CHAR(10),"¤¤¤")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K58" s="10" t="str">
        <f t="shared" si="57"/>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pálinkája¤¤¤¤¤¤¤¤¤Am¤¤¤Szilvafa nőj nagyra¤¤¤Am¤¤¤Szilvafa nőj nagyra¤¤¤Am¤¤¤Azt a keservit</v>
      </c>
    </row>
    <row r="59" ht="14.25" customHeight="1">
      <c r="A59" s="3" t="s">
        <v>268</v>
      </c>
      <c r="B59" s="3" t="s">
        <v>269</v>
      </c>
      <c r="C59" s="3" t="s">
        <v>270</v>
      </c>
      <c r="D59" s="6" t="s">
        <v>271</v>
      </c>
      <c r="E59" s="7" t="s">
        <v>272</v>
      </c>
      <c r="F59" s="8" t="s">
        <v>225</v>
      </c>
      <c r="G59" s="8" t="str">
        <f t="shared" si="2"/>
        <v>:)</v>
      </c>
      <c r="H59" s="9" t="b">
        <v>0</v>
      </c>
      <c r="I59" s="10"/>
      <c r="J59" s="10" t="str">
        <f t="shared" ref="J59:K59" si="58">SUBSTITUTE(SUBSTITUTE(D59,CHAR(13)&amp;CHAR(10),"¤¤¤"),CHAR(10),"¤¤¤")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K59" s="10" t="str">
        <f t="shared" si="58"/>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60" ht="14.25" customHeight="1">
      <c r="A60" s="3" t="s">
        <v>273</v>
      </c>
      <c r="B60" s="3" t="s">
        <v>274</v>
      </c>
      <c r="C60" s="3" t="s">
        <v>270</v>
      </c>
      <c r="D60" s="6" t="s">
        <v>275</v>
      </c>
      <c r="E60" s="7" t="s">
        <v>276</v>
      </c>
      <c r="F60" s="8" t="s">
        <v>225</v>
      </c>
      <c r="G60" s="8" t="str">
        <f t="shared" si="2"/>
        <v>:)</v>
      </c>
      <c r="H60" s="16" t="b">
        <v>1</v>
      </c>
      <c r="J60" s="10" t="str">
        <f t="shared" ref="J60:K60" si="59">SUBSTITUTE(SUBSTITUTE(D60,CHAR(13)&amp;CHAR(10),"¤¤¤"),CHAR(10),"¤¤¤")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K60" s="10" t="str">
        <f t="shared" si="59"/>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61" ht="14.25" customHeight="1">
      <c r="A61" s="3" t="s">
        <v>277</v>
      </c>
      <c r="B61" s="3" t="s">
        <v>278</v>
      </c>
      <c r="C61" s="8" t="s">
        <v>279</v>
      </c>
      <c r="D61" s="6" t="s">
        <v>280</v>
      </c>
      <c r="E61" s="7" t="s">
        <v>281</v>
      </c>
      <c r="F61" s="8" t="s">
        <v>225</v>
      </c>
      <c r="G61" s="8" t="str">
        <f t="shared" si="2"/>
        <v>:)</v>
      </c>
      <c r="H61" s="16" t="b">
        <v>1</v>
      </c>
      <c r="J61" s="10" t="str">
        <f t="shared" ref="J61:K61" si="60">SUBSTITUTE(SUBSTITUTE(D61,CHAR(13)&amp;CHAR(10),"¤¤¤"),CHAR(10),"¤¤¤")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K61" s="10" t="str">
        <f t="shared" si="60"/>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62" ht="14.25" customHeight="1">
      <c r="A62" s="3" t="s">
        <v>277</v>
      </c>
      <c r="B62" s="3" t="s">
        <v>282</v>
      </c>
      <c r="C62" s="8" t="s">
        <v>279</v>
      </c>
      <c r="D62" s="6" t="s">
        <v>283</v>
      </c>
      <c r="E62" s="7" t="s">
        <v>284</v>
      </c>
      <c r="F62" s="8" t="s">
        <v>225</v>
      </c>
      <c r="G62" s="8" t="str">
        <f t="shared" si="2"/>
        <v>:)</v>
      </c>
      <c r="H62" s="16" t="b">
        <v>1</v>
      </c>
      <c r="J62" s="10" t="str">
        <f t="shared" ref="J62:K62" si="61">SUBSTITUTE(SUBSTITUTE(D62,CHAR(13)&amp;CHAR(10),"¤¤¤"),CHAR(10),"¤¤¤")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K62" s="10" t="str">
        <f t="shared" si="61"/>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3" ht="14.25" customHeight="1">
      <c r="A63" s="3" t="s">
        <v>285</v>
      </c>
      <c r="B63" s="3" t="s">
        <v>286</v>
      </c>
      <c r="C63" s="8" t="s">
        <v>279</v>
      </c>
      <c r="D63" s="6" t="s">
        <v>287</v>
      </c>
      <c r="E63" s="7" t="s">
        <v>288</v>
      </c>
      <c r="F63" s="8" t="s">
        <v>225</v>
      </c>
      <c r="G63" s="8" t="str">
        <f t="shared" si="2"/>
        <v>:)</v>
      </c>
      <c r="H63" s="9" t="b">
        <v>0</v>
      </c>
      <c r="I63" s="10"/>
      <c r="J63" s="10" t="str">
        <f t="shared" ref="J63:K63" si="62">SUBSTITUTE(SUBSTITUTE(D63,CHAR(13)&amp;CHAR(10),"¤¤¤"),CHAR(10),"¤¤¤")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K63" s="10" t="str">
        <f t="shared" si="62"/>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4" ht="14.25" customHeight="1">
      <c r="A64" s="3" t="s">
        <v>289</v>
      </c>
      <c r="B64" s="8" t="s">
        <v>290</v>
      </c>
      <c r="C64" s="8" t="s">
        <v>291</v>
      </c>
      <c r="D64" s="11" t="s">
        <v>292</v>
      </c>
      <c r="E64" s="19" t="s">
        <v>293</v>
      </c>
      <c r="F64" s="8" t="s">
        <v>225</v>
      </c>
      <c r="G64" s="8" t="str">
        <f t="shared" si="2"/>
        <v>:)</v>
      </c>
      <c r="H64" s="9" t="b">
        <v>0</v>
      </c>
      <c r="I64" s="10"/>
      <c r="J64" s="10" t="str">
        <f t="shared" ref="J64:K64" si="63">SUBSTITUTE(SUBSTITUTE(D64,CHAR(13)&amp;CHAR(10),"¤¤¤"),CHAR(10),"¤¤¤")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K64" s="10" t="str">
        <f t="shared" si="63"/>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5" ht="14.25" customHeight="1">
      <c r="A65" s="3" t="s">
        <v>294</v>
      </c>
      <c r="B65" s="8" t="s">
        <v>295</v>
      </c>
      <c r="C65" s="3" t="s">
        <v>296</v>
      </c>
      <c r="D65" s="11" t="s">
        <v>297</v>
      </c>
      <c r="E65" s="19" t="s">
        <v>298</v>
      </c>
      <c r="F65" s="8" t="s">
        <v>225</v>
      </c>
      <c r="G65" s="8" t="str">
        <f t="shared" si="2"/>
        <v>:)</v>
      </c>
      <c r="H65" s="9" t="b">
        <v>0</v>
      </c>
      <c r="I65" s="10"/>
      <c r="J65" s="10" t="str">
        <f t="shared" ref="J65:K65" si="64">SUBSTITUTE(SUBSTITUTE(D65,CHAR(13)&amp;CHAR(10),"¤¤¤"),CHAR(10),"¤¤¤")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K65" s="10" t="str">
        <f t="shared" si="64"/>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6" ht="14.25" customHeight="1">
      <c r="A66" s="3" t="s">
        <v>299</v>
      </c>
      <c r="B66" s="3" t="s">
        <v>300</v>
      </c>
      <c r="C66" s="3" t="s">
        <v>301</v>
      </c>
      <c r="D66" s="6" t="s">
        <v>302</v>
      </c>
      <c r="E66" s="7" t="s">
        <v>303</v>
      </c>
      <c r="F66" s="8" t="s">
        <v>225</v>
      </c>
      <c r="G66" s="8" t="str">
        <f t="shared" si="2"/>
        <v>:)</v>
      </c>
      <c r="H66" s="9" t="b">
        <v>0</v>
      </c>
      <c r="I66" s="10"/>
      <c r="J66" s="10" t="str">
        <f t="shared" ref="J66:K66" si="65">SUBSTITUTE(SUBSTITUTE(D66,CHAR(13)&amp;CHAR(10),"¤¤¤"),CHAR(10),"¤¤¤")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K66" s="10" t="str">
        <f t="shared" si="65"/>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7" ht="14.25" customHeight="1">
      <c r="A67" s="3" t="s">
        <v>304</v>
      </c>
      <c r="B67" s="8" t="s">
        <v>305</v>
      </c>
      <c r="C67" s="8" t="s">
        <v>306</v>
      </c>
      <c r="D67" s="11" t="s">
        <v>307</v>
      </c>
      <c r="E67" s="19" t="s">
        <v>308</v>
      </c>
      <c r="F67" s="8" t="s">
        <v>225</v>
      </c>
      <c r="G67" s="8" t="str">
        <f t="shared" si="2"/>
        <v>:)</v>
      </c>
      <c r="H67" s="16" t="b">
        <v>1</v>
      </c>
      <c r="J67" s="10" t="str">
        <f t="shared" ref="J67:K67" si="66">SUBSTITUTE(SUBSTITUTE(D67,CHAR(13)&amp;CHAR(10),"¤¤¤"),CHAR(10),"¤¤¤")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K67" s="10" t="str">
        <f t="shared" si="66"/>
        <v>Am¤¤¤Elkártyáztam a gyönge szívem¤¤¤E7¤¤¤Suhogasd fel a szoknyád, hajnal¤¤¤ ¤¤¤Pálinkát lehelek rád szelíden¤¤¤              Am¤¤¤Megháglak nehezen, halkan.¤¤¤¤¤¤¤¤¤Am¤¤¤Jöjj Oroszország, vodka világa¤¤¤E7¤¤¤Nevetés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8" ht="14.25" customHeight="1">
      <c r="A68" s="3" t="s">
        <v>309</v>
      </c>
      <c r="B68" s="3" t="s">
        <v>310</v>
      </c>
      <c r="C68" s="8" t="s">
        <v>311</v>
      </c>
      <c r="D68" s="6" t="s">
        <v>312</v>
      </c>
      <c r="E68" s="7" t="s">
        <v>313</v>
      </c>
      <c r="F68" s="8" t="s">
        <v>225</v>
      </c>
      <c r="G68" s="8" t="str">
        <f t="shared" si="2"/>
        <v>:)</v>
      </c>
      <c r="H68" s="9" t="b">
        <v>0</v>
      </c>
      <c r="I68" s="10"/>
      <c r="J68" s="10" t="str">
        <f t="shared" ref="J68:K68" si="67">SUBSTITUTE(SUBSTITUTE(D68,CHAR(13)&amp;CHAR(10),"¤¤¤"),CHAR(10),"¤¤¤")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K68" s="10" t="str">
        <f t="shared" si="67"/>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9" ht="14.25" customHeight="1">
      <c r="A69" s="3" t="s">
        <v>314</v>
      </c>
      <c r="B69" s="3" t="s">
        <v>315</v>
      </c>
      <c r="C69" s="3" t="s">
        <v>316</v>
      </c>
      <c r="D69" s="6" t="s">
        <v>317</v>
      </c>
      <c r="E69" s="7" t="s">
        <v>318</v>
      </c>
      <c r="F69" s="8" t="s">
        <v>225</v>
      </c>
      <c r="G69" s="8" t="str">
        <f t="shared" si="2"/>
        <v>:)</v>
      </c>
      <c r="H69" s="16" t="b">
        <v>1</v>
      </c>
      <c r="J69" s="10" t="str">
        <f t="shared" ref="J69:K69" si="68">SUBSTITUTE(SUBSTITUTE(D69,CHAR(13)&amp;CHAR(10),"¤¤¤"),CHAR(10),"¤¤¤")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v>
      </c>
      <c r="K69" s="10" t="str">
        <f t="shared" si="68"/>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 ¤¤¤  ¤¤¤Am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0" ht="14.25" customHeight="1">
      <c r="A70" s="3" t="s">
        <v>314</v>
      </c>
      <c r="B70" s="3" t="s">
        <v>319</v>
      </c>
      <c r="C70" s="3" t="s">
        <v>316</v>
      </c>
      <c r="D70" s="6" t="s">
        <v>320</v>
      </c>
      <c r="E70" s="7" t="s">
        <v>321</v>
      </c>
      <c r="F70" s="8" t="s">
        <v>225</v>
      </c>
      <c r="G70" s="8" t="str">
        <f t="shared" si="2"/>
        <v>:)</v>
      </c>
      <c r="H70" s="16" t="b">
        <v>1</v>
      </c>
      <c r="J70" s="10" t="str">
        <f t="shared" ref="J70:K70" si="69">SUBSTITUTE(SUBSTITUTE(D70,CHAR(13)&amp;CHAR(10),"¤¤¤"),CHAR(10),"¤¤¤")</f>
        <v>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K70" s="10" t="str">
        <f t="shared" si="69"/>
        <v>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1" ht="14.25" customHeight="1">
      <c r="A71" s="3" t="s">
        <v>322</v>
      </c>
      <c r="B71" s="3" t="s">
        <v>323</v>
      </c>
      <c r="C71" s="8" t="s">
        <v>324</v>
      </c>
      <c r="D71" s="6" t="s">
        <v>325</v>
      </c>
      <c r="E71" s="7" t="s">
        <v>326</v>
      </c>
      <c r="F71" s="8" t="s">
        <v>225</v>
      </c>
      <c r="G71" s="8" t="str">
        <f t="shared" si="2"/>
        <v>:)</v>
      </c>
      <c r="H71" s="16" t="b">
        <v>1</v>
      </c>
      <c r="J71" s="10" t="str">
        <f t="shared" ref="J71:K71" si="70">SUBSTITUTE(SUBSTITUTE(D71,CHAR(13)&amp;CHAR(10),"¤¤¤"),CHAR(10),"¤¤¤")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v>
      </c>
      <c r="K71" s="10" t="str">
        <f t="shared" si="70"/>
        <v>D A Bm G¤¤¤¤¤¤ ¤¤¤D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v>
      </c>
    </row>
    <row r="72" ht="14.25" customHeight="1">
      <c r="A72" s="3" t="s">
        <v>322</v>
      </c>
      <c r="B72" s="3" t="s">
        <v>327</v>
      </c>
      <c r="C72" s="8" t="s">
        <v>324</v>
      </c>
      <c r="D72" s="6" t="s">
        <v>328</v>
      </c>
      <c r="E72" s="7" t="s">
        <v>329</v>
      </c>
      <c r="F72" s="8" t="s">
        <v>225</v>
      </c>
      <c r="G72" s="8" t="str">
        <f t="shared" si="2"/>
        <v>:)</v>
      </c>
      <c r="H72" s="16" t="b">
        <v>1</v>
      </c>
      <c r="J72" s="10" t="str">
        <f t="shared" ref="J72:K72" si="71">SUBSTITUTE(SUBSTITUTE(D72,CHAR(13)&amp;CHAR(10),"¤¤¤"),CHAR(10),"¤¤¤")</f>
        <v>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K72" s="10" t="str">
        <f t="shared" si="71"/>
        <v>D          A        Bm        G      D        A  Bm  G¤¤¤akármilyen meglepő, mégiscsak ezek a legszebb éveink ¤¤¤D          A          Bm        G           D    A      Bm   G¤¤¤felkelünk, dolgozunk, berúgunk, lefekszünk, felkelünk megint ¤¤¤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 ¤¤¤¤¤¤ ¤¤¤D               A      Bm                    G¤¤¤annyira utálom, amikor felteszem valamire az életem, ¤¤¤      D             A           Bm                      G¤¤¤aztán jön valaki és megcsinálja sokkal jobban, csak úgy mellékesen¤¤¤ ¤¤¤¤¤¤ ¤¤¤D          A        Bm        G      D        A  Bm  G¤¤¤akármilyen meglepő, mégiscsak ezek a legszebb éveink ¤¤¤D          A          Bm        G           D    A      Bm   G¤¤¤felkelünk, dolgozunk, berúgunk, lefekszünk, felkelünk megint ¤¤¤¤¤¤ ¤¤¤D A Bm G</v>
      </c>
    </row>
    <row r="73" ht="14.25" customHeight="1">
      <c r="A73" s="3" t="s">
        <v>330</v>
      </c>
      <c r="B73" s="8" t="s">
        <v>331</v>
      </c>
      <c r="C73" s="8" t="s">
        <v>332</v>
      </c>
      <c r="D73" s="11" t="s">
        <v>333</v>
      </c>
      <c r="E73" s="19" t="s">
        <v>334</v>
      </c>
      <c r="F73" s="8" t="s">
        <v>225</v>
      </c>
      <c r="G73" s="8" t="str">
        <f t="shared" si="2"/>
        <v>:)</v>
      </c>
      <c r="H73" s="9" t="b">
        <v>0</v>
      </c>
      <c r="I73" s="10"/>
      <c r="J73" s="10" t="str">
        <f t="shared" ref="J73:K73" si="72">SUBSTITUTE(SUBSTITUTE(D73,CHAR(13)&amp;CHAR(10),"¤¤¤"),CHAR(10),"¤¤¤")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K73" s="10" t="str">
        <f t="shared" si="72"/>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74" ht="14.25" customHeight="1">
      <c r="A74" s="3" t="s">
        <v>335</v>
      </c>
      <c r="B74" s="8" t="s">
        <v>336</v>
      </c>
      <c r="C74" s="8" t="s">
        <v>115</v>
      </c>
      <c r="D74" s="11" t="s">
        <v>337</v>
      </c>
      <c r="E74" s="7" t="s">
        <v>338</v>
      </c>
      <c r="F74" s="8" t="s">
        <v>225</v>
      </c>
      <c r="G74" s="8" t="str">
        <f t="shared" si="2"/>
        <v>:)</v>
      </c>
      <c r="H74" s="16" t="b">
        <v>1</v>
      </c>
      <c r="J74" s="10" t="str">
        <f t="shared" ref="J74:K74" si="73">SUBSTITUTE(SUBSTITUTE(D74,CHAR(13)&amp;CHAR(10),"¤¤¤"),CHAR(10),"¤¤¤")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K74" s="10" t="str">
        <f t="shared" si="73"/>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5" ht="14.25" customHeight="1">
      <c r="A75" s="3" t="s">
        <v>339</v>
      </c>
      <c r="B75" s="8" t="s">
        <v>340</v>
      </c>
      <c r="C75" s="3" t="s">
        <v>341</v>
      </c>
      <c r="D75" s="11" t="s">
        <v>342</v>
      </c>
      <c r="E75" s="19" t="s">
        <v>343</v>
      </c>
      <c r="F75" s="8" t="s">
        <v>225</v>
      </c>
      <c r="G75" s="8" t="str">
        <f t="shared" si="2"/>
        <v>:)</v>
      </c>
      <c r="H75" s="9" t="b">
        <v>0</v>
      </c>
      <c r="I75" s="10"/>
      <c r="J75" s="10" t="str">
        <f t="shared" ref="J75:K75" si="74">SUBSTITUTE(SUBSTITUTE(D75,CHAR(13)&amp;CHAR(10),"¤¤¤"),CHAR(10),"¤¤¤")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K75" s="10" t="str">
        <f t="shared" si="74"/>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6" ht="14.25" customHeight="1">
      <c r="A76" s="3" t="s">
        <v>344</v>
      </c>
      <c r="B76" s="3" t="s">
        <v>345</v>
      </c>
      <c r="C76" s="3" t="s">
        <v>346</v>
      </c>
      <c r="D76" s="6" t="s">
        <v>347</v>
      </c>
      <c r="E76" s="7" t="s">
        <v>348</v>
      </c>
      <c r="F76" s="8" t="s">
        <v>225</v>
      </c>
      <c r="G76" s="8" t="str">
        <f t="shared" si="2"/>
        <v>:)</v>
      </c>
      <c r="H76" s="9" t="b">
        <v>0</v>
      </c>
      <c r="I76" s="10"/>
      <c r="J76" s="10" t="str">
        <f t="shared" ref="J76:K76" si="75">SUBSTITUTE(SUBSTITUTE(D76,CHAR(13)&amp;CHAR(10),"¤¤¤"),CHAR(10),"¤¤¤")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c r="K76" s="10" t="str">
        <f t="shared" si="75"/>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row>
    <row r="77" ht="14.25" customHeight="1">
      <c r="A77" s="3" t="s">
        <v>344</v>
      </c>
      <c r="B77" s="3" t="s">
        <v>349</v>
      </c>
      <c r="C77" s="3" t="s">
        <v>346</v>
      </c>
      <c r="D77" s="6" t="s">
        <v>350</v>
      </c>
      <c r="E77" s="7" t="s">
        <v>351</v>
      </c>
      <c r="F77" s="8" t="s">
        <v>225</v>
      </c>
      <c r="G77" s="8" t="str">
        <f t="shared" si="2"/>
        <v>:)</v>
      </c>
      <c r="H77" s="9" t="b">
        <v>0</v>
      </c>
      <c r="I77" s="10"/>
      <c r="J77" s="10"/>
      <c r="K77" s="10"/>
    </row>
    <row r="78" ht="14.25" customHeight="1">
      <c r="A78" s="3" t="s">
        <v>352</v>
      </c>
      <c r="B78" s="3" t="s">
        <v>353</v>
      </c>
      <c r="C78" s="3" t="s">
        <v>354</v>
      </c>
      <c r="D78" s="6" t="s">
        <v>355</v>
      </c>
      <c r="E78" s="7" t="s">
        <v>356</v>
      </c>
      <c r="F78" s="8" t="s">
        <v>225</v>
      </c>
      <c r="G78" s="8" t="str">
        <f t="shared" si="2"/>
        <v>:)</v>
      </c>
      <c r="H78" s="9" t="b">
        <v>0</v>
      </c>
      <c r="I78" s="10"/>
      <c r="J78" s="10" t="str">
        <f t="shared" ref="J78:K78" si="76">SUBSTITUTE(SUBSTITUTE(D78,CHAR(13)&amp;CHAR(10),"¤¤¤"),CHAR(10),"¤¤¤")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K78" s="10" t="str">
        <f t="shared" si="76"/>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9" ht="14.25" customHeight="1">
      <c r="A79" s="3" t="s">
        <v>357</v>
      </c>
      <c r="B79" s="8" t="s">
        <v>358</v>
      </c>
      <c r="C79" s="8" t="s">
        <v>359</v>
      </c>
      <c r="D79" s="11" t="s">
        <v>360</v>
      </c>
      <c r="E79" s="19" t="s">
        <v>361</v>
      </c>
      <c r="F79" s="8" t="s">
        <v>225</v>
      </c>
      <c r="G79" s="8" t="str">
        <f t="shared" si="2"/>
        <v>:)</v>
      </c>
      <c r="H79" s="9" t="b">
        <v>0</v>
      </c>
      <c r="I79" s="10"/>
      <c r="J79" s="10" t="str">
        <f t="shared" ref="J79:K79" si="77">SUBSTITUTE(SUBSTITUTE(D79,CHAR(13)&amp;CHAR(10),"¤¤¤"),CHAR(10),"¤¤¤")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K79" s="10" t="str">
        <f t="shared" si="77"/>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80" ht="14.25" customHeight="1">
      <c r="A80" s="3" t="s">
        <v>362</v>
      </c>
      <c r="B80" s="8" t="s">
        <v>363</v>
      </c>
      <c r="C80" s="8" t="s">
        <v>364</v>
      </c>
      <c r="D80" s="11" t="s">
        <v>365</v>
      </c>
      <c r="E80" s="7" t="s">
        <v>366</v>
      </c>
      <c r="F80" s="8" t="s">
        <v>225</v>
      </c>
      <c r="G80" s="8" t="str">
        <f t="shared" si="2"/>
        <v>:)</v>
      </c>
      <c r="H80" s="9" t="b">
        <v>0</v>
      </c>
      <c r="I80" s="10"/>
      <c r="J80" s="10" t="str">
        <f t="shared" ref="J80:K80" si="78">SUBSTITUTE(SUBSTITUTE(D80,CHAR(13)&amp;CHAR(10),"¤¤¤"),CHAR(10),"¤¤¤")</f>
        <v>Ó, ne vidd el két szemeddel a napsugarat,¤¤¤Ne menj, várj még, mert e tájék sötétben marad,¤¤¤Ág nem himbál, fecske nem száll, béres nem arat,¤¤¤Ó, ne vidd el két szemeddel a napsugarat!</v>
      </c>
      <c r="K80" s="10" t="str">
        <f t="shared" si="78"/>
        <v>Em            H                       Em¤¤¤Ó, ne vidd el két szemeddel a napsugarat,¤¤¤Em                              G¤¤¤Ne menj, várj még, mert e tájék sötétben marad,¤¤¤E              Am                D           G¤¤¤Ág nem himbál, fecske nem száll, béres nem arat,¤¤¤Em            H                       Em¤¤¤Ó, ne vidd el két szemeddel a napsugarat!¤¤¤</v>
      </c>
    </row>
    <row r="81" ht="14.25" customHeight="1">
      <c r="A81" s="3" t="s">
        <v>367</v>
      </c>
      <c r="B81" s="8" t="s">
        <v>368</v>
      </c>
      <c r="C81" s="8" t="s">
        <v>369</v>
      </c>
      <c r="D81" s="11" t="s">
        <v>370</v>
      </c>
      <c r="E81" s="19" t="s">
        <v>371</v>
      </c>
      <c r="F81" s="8" t="s">
        <v>225</v>
      </c>
      <c r="G81" s="8" t="str">
        <f t="shared" si="2"/>
        <v>:)</v>
      </c>
      <c r="H81" s="9" t="b">
        <v>0</v>
      </c>
      <c r="I81" s="10"/>
      <c r="J81" s="10" t="str">
        <f t="shared" ref="J81:K81" si="79">SUBSTITUTE(SUBSTITUTE(D81,CHAR(13)&amp;CHAR(10),"¤¤¤"),CHAR(10),"¤¤¤")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K81" s="10" t="str">
        <f t="shared" si="79"/>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82" ht="14.25" customHeight="1">
      <c r="A82" s="3" t="s">
        <v>372</v>
      </c>
      <c r="B82" s="3" t="s">
        <v>373</v>
      </c>
      <c r="C82" s="8" t="s">
        <v>374</v>
      </c>
      <c r="D82" s="6" t="s">
        <v>375</v>
      </c>
      <c r="E82" s="7" t="s">
        <v>376</v>
      </c>
      <c r="F82" s="8" t="s">
        <v>225</v>
      </c>
      <c r="G82" s="8" t="str">
        <f t="shared" si="2"/>
        <v>:)</v>
      </c>
      <c r="H82" s="9" t="b">
        <v>0</v>
      </c>
      <c r="I82" s="10"/>
      <c r="J82" s="10" t="str">
        <f t="shared" ref="J82:K82" si="80">SUBSTITUTE(SUBSTITUTE(D82,CHAR(13)&amp;CHAR(10),"¤¤¤"),CHAR(10),"¤¤¤")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K82" s="10" t="str">
        <f t="shared" si="80"/>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83" ht="14.25" customHeight="1">
      <c r="A83" s="3" t="s">
        <v>377</v>
      </c>
      <c r="B83" s="8" t="s">
        <v>378</v>
      </c>
      <c r="C83" s="8" t="s">
        <v>379</v>
      </c>
      <c r="D83" s="11" t="s">
        <v>380</v>
      </c>
      <c r="E83" s="19" t="s">
        <v>381</v>
      </c>
      <c r="F83" s="8" t="s">
        <v>225</v>
      </c>
      <c r="G83" s="8" t="str">
        <f t="shared" si="2"/>
        <v>:)</v>
      </c>
      <c r="H83" s="16" t="b">
        <v>1</v>
      </c>
      <c r="J83" s="10" t="str">
        <f t="shared" ref="J83:K83" si="81">SUBSTITUTE(SUBSTITUTE(D83,CHAR(13)&amp;CHAR(10),"¤¤¤"),CHAR(10),"¤¤¤")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K83" s="10" t="str">
        <f t="shared" si="81"/>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84" ht="14.25" customHeight="1">
      <c r="A84" s="3" t="s">
        <v>382</v>
      </c>
      <c r="B84" s="3" t="s">
        <v>383</v>
      </c>
      <c r="C84" s="8" t="s">
        <v>379</v>
      </c>
      <c r="D84" s="6" t="s">
        <v>384</v>
      </c>
      <c r="E84" s="7" t="s">
        <v>385</v>
      </c>
      <c r="F84" s="8" t="s">
        <v>225</v>
      </c>
      <c r="G84" s="8" t="str">
        <f t="shared" si="2"/>
        <v>:)</v>
      </c>
      <c r="H84" s="9" t="b">
        <v>0</v>
      </c>
      <c r="I84" s="10"/>
      <c r="J84" s="10" t="str">
        <f t="shared" ref="J84:K84" si="82">SUBSTITUTE(SUBSTITUTE(D84,CHAR(13)&amp;CHAR(10),"¤¤¤"),CHAR(10),"¤¤¤")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v>
      </c>
      <c r="K84" s="10" t="str">
        <f t="shared" si="82"/>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v>
      </c>
    </row>
    <row r="85" ht="14.25" customHeight="1">
      <c r="A85" s="3" t="s">
        <v>382</v>
      </c>
      <c r="B85" s="3" t="s">
        <v>386</v>
      </c>
      <c r="C85" s="8" t="s">
        <v>379</v>
      </c>
      <c r="D85" s="6" t="s">
        <v>387</v>
      </c>
      <c r="E85" s="7" t="s">
        <v>388</v>
      </c>
      <c r="F85" s="8" t="s">
        <v>225</v>
      </c>
      <c r="G85" s="8" t="str">
        <f t="shared" si="2"/>
        <v>:)</v>
      </c>
      <c r="H85" s="9" t="b">
        <v>0</v>
      </c>
      <c r="I85" s="10"/>
      <c r="J85" s="10" t="str">
        <f t="shared" ref="J85:K85" si="83">SUBSTITUTE(SUBSTITUTE(D85,CHAR(13)&amp;CHAR(10),"¤¤¤"),CHAR(10),"¤¤¤")</f>
        <v>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K85" s="10" t="str">
        <f t="shared" si="83"/>
        <v>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86" ht="14.25" customHeight="1">
      <c r="A86" s="3" t="s">
        <v>389</v>
      </c>
      <c r="B86" s="8" t="s">
        <v>390</v>
      </c>
      <c r="C86" s="8" t="s">
        <v>379</v>
      </c>
      <c r="D86" s="11" t="s">
        <v>391</v>
      </c>
      <c r="E86" s="19" t="s">
        <v>392</v>
      </c>
      <c r="F86" s="8" t="s">
        <v>225</v>
      </c>
      <c r="G86" s="8" t="str">
        <f t="shared" si="2"/>
        <v>:)</v>
      </c>
      <c r="H86" s="16" t="b">
        <v>1</v>
      </c>
      <c r="J86" s="10" t="str">
        <f t="shared" ref="J86:K86" si="84">SUBSTITUTE(SUBSTITUTE(D86,CHAR(13)&amp;CHAR(10),"¤¤¤"),CHAR(10),"¤¤¤")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K86" s="10" t="str">
        <f t="shared" si="84"/>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7" ht="14.25" customHeight="1">
      <c r="A87" s="3" t="s">
        <v>393</v>
      </c>
      <c r="B87" s="8" t="s">
        <v>394</v>
      </c>
      <c r="C87" s="8" t="s">
        <v>379</v>
      </c>
      <c r="D87" s="11" t="s">
        <v>395</v>
      </c>
      <c r="E87" s="19" t="s">
        <v>396</v>
      </c>
      <c r="F87" s="8" t="s">
        <v>225</v>
      </c>
      <c r="G87" s="8" t="str">
        <f t="shared" si="2"/>
        <v>:)</v>
      </c>
      <c r="H87" s="16" t="b">
        <v>1</v>
      </c>
      <c r="J87" s="10" t="str">
        <f t="shared" ref="J87:K87" si="85">SUBSTITUTE(SUBSTITUTE(D87,CHAR(13)&amp;CHAR(10),"¤¤¤"),CHAR(10),"¤¤¤")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K87" s="10" t="str">
        <f t="shared" si="85"/>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8" ht="14.25" customHeight="1">
      <c r="A88" s="3" t="s">
        <v>397</v>
      </c>
      <c r="B88" s="3" t="s">
        <v>398</v>
      </c>
      <c r="C88" s="3" t="s">
        <v>399</v>
      </c>
      <c r="D88" s="6" t="s">
        <v>400</v>
      </c>
      <c r="E88" s="7" t="s">
        <v>401</v>
      </c>
      <c r="F88" s="8" t="s">
        <v>225</v>
      </c>
      <c r="G88" s="8" t="str">
        <f t="shared" si="2"/>
        <v>:)</v>
      </c>
      <c r="H88" s="16" t="b">
        <v>0</v>
      </c>
      <c r="J88" s="10" t="str">
        <f t="shared" ref="J88:K88" si="86">SUBSTITUTE(SUBSTITUTE(D88,CHAR(13)&amp;CHAR(10),"¤¤¤"),CHAR(10),"¤¤¤")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K88" s="10" t="str">
        <f t="shared" si="86"/>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9" ht="14.25" customHeight="1">
      <c r="A89" s="3" t="s">
        <v>402</v>
      </c>
      <c r="B89" s="3" t="s">
        <v>403</v>
      </c>
      <c r="C89" s="3" t="s">
        <v>404</v>
      </c>
      <c r="D89" s="6" t="s">
        <v>405</v>
      </c>
      <c r="E89" s="7" t="s">
        <v>406</v>
      </c>
      <c r="F89" s="8" t="s">
        <v>225</v>
      </c>
      <c r="G89" s="8" t="str">
        <f t="shared" si="2"/>
        <v>:)</v>
      </c>
      <c r="H89" s="16" t="b">
        <v>1</v>
      </c>
      <c r="J89" s="10" t="str">
        <f t="shared" ref="J89:K89" si="87">SUBSTITUTE(SUBSTITUTE(D89,CHAR(13)&amp;CHAR(10),"¤¤¤"),CHAR(10),"¤¤¤")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v>
      </c>
      <c r="K89" s="10" t="str">
        <f t="shared" si="87"/>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0" ht="14.25" customHeight="1">
      <c r="A90" s="3" t="s">
        <v>402</v>
      </c>
      <c r="B90" s="3" t="s">
        <v>407</v>
      </c>
      <c r="C90" s="3" t="s">
        <v>404</v>
      </c>
      <c r="D90" s="6" t="s">
        <v>408</v>
      </c>
      <c r="E90" s="7" t="s">
        <v>409</v>
      </c>
      <c r="F90" s="8" t="s">
        <v>225</v>
      </c>
      <c r="G90" s="8" t="str">
        <f t="shared" si="2"/>
        <v>:)</v>
      </c>
      <c r="H90" s="16" t="b">
        <v>1</v>
      </c>
      <c r="J90" s="10" t="str">
        <f t="shared" ref="J90:K90" si="88">SUBSTITUTE(SUBSTITUTE(D90,CHAR(13)&amp;CHAR(10),"¤¤¤"),CHAR(10),"¤¤¤")</f>
        <v>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K90" s="10" t="str">
        <f t="shared" si="88"/>
        <v>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1" ht="14.25" customHeight="1">
      <c r="A91" s="3" t="s">
        <v>410</v>
      </c>
      <c r="B91" s="8" t="s">
        <v>411</v>
      </c>
      <c r="C91" s="8" t="s">
        <v>399</v>
      </c>
      <c r="D91" s="6" t="s">
        <v>412</v>
      </c>
      <c r="E91" s="19" t="s">
        <v>413</v>
      </c>
      <c r="F91" s="8" t="s">
        <v>225</v>
      </c>
      <c r="G91" s="8" t="str">
        <f t="shared" si="2"/>
        <v>:)</v>
      </c>
      <c r="H91" s="16" t="b">
        <v>1</v>
      </c>
      <c r="J91" s="10" t="str">
        <f t="shared" ref="J91:K91" si="89">SUBSTITUTE(SUBSTITUTE(D91,CHAR(13)&amp;CHAR(10),"¤¤¤"),CHAR(10),"¤¤¤")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K91" s="10" t="str">
        <f t="shared" si="89"/>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92" ht="14.25" customHeight="1">
      <c r="A92" s="3" t="s">
        <v>414</v>
      </c>
      <c r="B92" s="8" t="s">
        <v>415</v>
      </c>
      <c r="C92" s="8" t="s">
        <v>399</v>
      </c>
      <c r="D92" s="11" t="s">
        <v>416</v>
      </c>
      <c r="E92" s="19" t="s">
        <v>417</v>
      </c>
      <c r="F92" s="8" t="s">
        <v>225</v>
      </c>
      <c r="G92" s="8" t="str">
        <f t="shared" si="2"/>
        <v>:)</v>
      </c>
      <c r="H92" s="16" t="b">
        <v>1</v>
      </c>
      <c r="J92" s="10" t="str">
        <f t="shared" ref="J92:K92" si="90">SUBSTITUTE(SUBSTITUTE(D92,CHAR(13)&amp;CHAR(10),"¤¤¤"),CHAR(10),"¤¤¤")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K92" s="10" t="str">
        <f t="shared" si="90"/>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93" ht="14.25" customHeight="1">
      <c r="A93" s="3" t="s">
        <v>418</v>
      </c>
      <c r="B93" s="8" t="s">
        <v>419</v>
      </c>
      <c r="C93" s="3" t="s">
        <v>404</v>
      </c>
      <c r="D93" s="11" t="s">
        <v>420</v>
      </c>
      <c r="E93" s="19" t="s">
        <v>421</v>
      </c>
      <c r="F93" s="8" t="s">
        <v>225</v>
      </c>
      <c r="G93" s="8" t="str">
        <f t="shared" si="2"/>
        <v>:)</v>
      </c>
      <c r="H93" s="9" t="b">
        <v>0</v>
      </c>
      <c r="I93" s="10"/>
      <c r="J93" s="10" t="str">
        <f t="shared" ref="J93:K93" si="91">SUBSTITUTE(SUBSTITUTE(D93,CHAR(13)&amp;CHAR(10),"¤¤¤"),CHAR(10),"¤¤¤")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K93" s="10" t="str">
        <f t="shared" si="91"/>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94" ht="14.25" customHeight="1">
      <c r="A94" s="3" t="s">
        <v>422</v>
      </c>
      <c r="B94" s="3" t="s">
        <v>423</v>
      </c>
      <c r="C94" s="3" t="s">
        <v>424</v>
      </c>
      <c r="D94" s="6" t="s">
        <v>425</v>
      </c>
      <c r="E94" s="13" t="s">
        <v>426</v>
      </c>
      <c r="F94" s="8" t="s">
        <v>225</v>
      </c>
      <c r="G94" s="8" t="str">
        <f t="shared" si="2"/>
        <v>:)</v>
      </c>
      <c r="H94" s="9" t="b">
        <v>0</v>
      </c>
      <c r="I94" s="10"/>
      <c r="J94" s="10" t="str">
        <f t="shared" ref="J94:K94" si="92">SUBSTITUTE(SUBSTITUTE(D94,CHAR(13)&amp;CHAR(10),"¤¤¤"),CHAR(10),"¤¤¤")</f>
        <v>Ha végre itt nyár, és meleg az idő¤¤¤Az ember strandra jár, mert azért van itt ő¤¤¤Míg anyu öltözik az apu ideges¤¤¤Hogy olyan lassan készül el, hogy addigra este lesz¤¤¤¤¤¤Íjjaj, úgy élvezem én a strandot,¤¤¤Ottan annyira szép és jó¤¤¤Annyi vicceset látok hallok,¤¤¤És még bambi is kapható¤¤¤La-la-la-la, la-la-la-la¤¤¤La-la-la-la, la-la-la¤¤¤¤¤¤A strandon az is jó, hogy van még sok gyerek,¤¤¤És van homokozó, és labdázni lehet,¤¤¤Csak azt nem értem én, sok néni mért visít,¤¤¤Ha véletlen egy labda épp egy bácsira ráesik¤¤¤¤¤¤Íjjaj, úgy élvezem én a strandot,¤¤¤Ottan annyira szép és jó¤¤¤Annyi vicceset látok hallok,¤¤¤És még bambi is kapható¤¤¤La-la-la-la, la-la-la-la¤¤¤La-la-la-la, la-la-la</v>
      </c>
      <c r="K94" s="10" t="str">
        <f t="shared" si="92"/>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           G            C               D                  G¤¤¤Ij jaj úgy élvezem én a strandot, ottan annyira szép és jó¤¤¤      C               Am7           D7            G¤¤¤annyi vicceset látok, hallok és még Bambi is kapható.¤¤¤       Am      D      G               Am      D     G    ¤¤¤La la la la,   L a la la la,   La la la la,   La la la.¤¤¤¤¤¤¤¤¤¤¤¤¤¤¤G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5" ht="14.25" customHeight="1">
      <c r="A95" s="3" t="s">
        <v>422</v>
      </c>
      <c r="B95" s="3" t="s">
        <v>427</v>
      </c>
      <c r="C95" s="3" t="s">
        <v>424</v>
      </c>
      <c r="D95" s="6" t="s">
        <v>428</v>
      </c>
      <c r="E95" s="13" t="s">
        <v>429</v>
      </c>
      <c r="F95" s="8" t="s">
        <v>225</v>
      </c>
      <c r="G95" s="8" t="str">
        <f t="shared" si="2"/>
        <v>:)</v>
      </c>
      <c r="H95" s="9" t="b">
        <v>0</v>
      </c>
      <c r="I95" s="10"/>
      <c r="J95" s="10" t="str">
        <f t="shared" ref="J95:K95" si="93">SUBSTITUTE(SUBSTITUTE(D95,CHAR(13)&amp;CHAR(10),"¤¤¤"),CHAR(10),"¤¤¤")</f>
        <v>De apukámra is én azért ügyelek,¤¤¤És mindig odavisz a lelkiismeret,¤¤¤Ha fekszik a napon, és izzad már szegény,¤¤¤Kis vödröm vízzel megtöltöm,¤¤¤És rálocsolom mind én!¤¤¤¤¤¤Íjjaj, úgy élvezem én a strandot,¤¤¤Ottan annyira szép és jó¤¤¤Annyi vicceset látok hallok,¤¤¤És még bambi is kapható¤¤¤La-la-la-la, la-la-la-la¤¤¤La-la-la-la, la-la-la¤¤¤¤¤¤De este szomorú a hazafelé út,¤¤¤Mert otthon az anyu a fürdőkádba dug,¤¤¤Már volt vele ezért már nagyon sok vitám¤¤¤Mert ki hallott még ilyen dolgot,¤¤¤Fürdeni strand után?¤¤¤¤¤¤Otthon nem szeretem a strandot,¤¤¤Abban semmi se szép, se jó.¤¤¤""Gyorsan mosdani!"" - mást se hallok,¤¤¤És még bambi se kapható.</v>
      </c>
      <c r="K95" s="10" t="str">
        <f t="shared" si="93"/>
        <v>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6" ht="14.25" customHeight="1">
      <c r="A96" s="3" t="s">
        <v>430</v>
      </c>
      <c r="B96" s="8" t="s">
        <v>431</v>
      </c>
      <c r="C96" s="3" t="s">
        <v>432</v>
      </c>
      <c r="D96" s="6" t="s">
        <v>433</v>
      </c>
      <c r="E96" s="7" t="s">
        <v>434</v>
      </c>
      <c r="F96" s="8" t="s">
        <v>225</v>
      </c>
      <c r="G96" s="8" t="str">
        <f t="shared" si="2"/>
        <v>:)</v>
      </c>
      <c r="H96" s="9" t="b">
        <v>0</v>
      </c>
      <c r="I96" s="10"/>
      <c r="J96" s="10" t="str">
        <f t="shared" ref="J96:K96" si="94">SUBSTITUTE(SUBSTITUTE(D96,CHAR(13)&amp;CHAR(10),"¤¤¤"),CHAR(10),"¤¤¤")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K96" s="10" t="str">
        <f t="shared" si="94"/>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97" ht="14.25" customHeight="1">
      <c r="A97" s="3" t="s">
        <v>435</v>
      </c>
      <c r="B97" s="3" t="s">
        <v>436</v>
      </c>
      <c r="C97" s="8" t="s">
        <v>437</v>
      </c>
      <c r="D97" s="6" t="s">
        <v>438</v>
      </c>
      <c r="E97" s="13" t="s">
        <v>439</v>
      </c>
      <c r="F97" s="8" t="s">
        <v>225</v>
      </c>
      <c r="G97" s="8" t="str">
        <f t="shared" si="2"/>
        <v>:)</v>
      </c>
      <c r="H97" s="9" t="b">
        <v>0</v>
      </c>
      <c r="I97" s="10"/>
      <c r="J97" s="10" t="str">
        <f t="shared" ref="J97:K97" si="95">SUBSTITUTE(SUBSTITUTE(D97,CHAR(13)&amp;CHAR(10),"¤¤¤"),CHAR(10),"¤¤¤")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K97" s="10" t="str">
        <f t="shared" si="95"/>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98" ht="14.25" customHeight="1">
      <c r="A98" s="3" t="s">
        <v>435</v>
      </c>
      <c r="B98" s="3" t="s">
        <v>440</v>
      </c>
      <c r="C98" s="8" t="s">
        <v>437</v>
      </c>
      <c r="D98" s="6" t="s">
        <v>441</v>
      </c>
      <c r="E98" s="13" t="s">
        <v>442</v>
      </c>
      <c r="F98" s="8" t="s">
        <v>225</v>
      </c>
      <c r="G98" s="8" t="str">
        <f t="shared" si="2"/>
        <v>:)</v>
      </c>
      <c r="H98" s="9" t="b">
        <v>0</v>
      </c>
      <c r="I98" s="10"/>
      <c r="J98" s="10" t="str">
        <f t="shared" ref="J98:K98" si="96">SUBSTITUTE(SUBSTITUTE(D98,CHAR(13)&amp;CHAR(10),"¤¤¤"),CHAR(10),"¤¤¤")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K98" s="10" t="str">
        <f t="shared" si="96"/>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9" ht="14.25" customHeight="1">
      <c r="A99" s="3" t="s">
        <v>443</v>
      </c>
      <c r="B99" s="3" t="s">
        <v>444</v>
      </c>
      <c r="C99" s="3" t="s">
        <v>445</v>
      </c>
      <c r="D99" s="6" t="s">
        <v>446</v>
      </c>
      <c r="E99" s="7" t="s">
        <v>447</v>
      </c>
      <c r="F99" s="8" t="s">
        <v>225</v>
      </c>
      <c r="G99" s="8" t="str">
        <f t="shared" si="2"/>
        <v>:)</v>
      </c>
      <c r="H99" s="9" t="b">
        <v>0</v>
      </c>
      <c r="I99" s="10"/>
      <c r="J99" s="10" t="str">
        <f t="shared" ref="J99:K99" si="97">SUBSTITUTE(SUBSTITUTE(D99,CHAR(13)&amp;CHAR(10),"¤¤¤"),CHAR(10),"¤¤¤")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v>
      </c>
      <c r="K99" s="10" t="str">
        <f t="shared" si="97"/>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v>
      </c>
    </row>
    <row r="100" ht="14.25" customHeight="1">
      <c r="A100" s="3" t="s">
        <v>443</v>
      </c>
      <c r="B100" s="3" t="s">
        <v>448</v>
      </c>
      <c r="C100" s="3" t="s">
        <v>445</v>
      </c>
      <c r="D100" s="6" t="s">
        <v>449</v>
      </c>
      <c r="E100" s="7" t="s">
        <v>450</v>
      </c>
      <c r="F100" s="8" t="s">
        <v>225</v>
      </c>
      <c r="G100" s="8" t="str">
        <f t="shared" si="2"/>
        <v>:)</v>
      </c>
      <c r="H100" s="9" t="b">
        <v>0</v>
      </c>
      <c r="I100" s="10"/>
      <c r="J100" s="10" t="str">
        <f t="shared" ref="J100:K100" si="98">SUBSTITUTE(SUBSTITUTE(D100,CHAR(13)&amp;CHAR(10),"¤¤¤"),CHAR(10),"¤¤¤")</f>
        <v>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K100" s="10" t="str">
        <f t="shared" si="98"/>
        <v>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101" ht="14.25" customHeight="1">
      <c r="A101" s="3" t="s">
        <v>451</v>
      </c>
      <c r="B101" s="3" t="s">
        <v>452</v>
      </c>
      <c r="C101" s="8" t="s">
        <v>453</v>
      </c>
      <c r="D101" s="6" t="s">
        <v>454</v>
      </c>
      <c r="E101" s="7" t="s">
        <v>455</v>
      </c>
      <c r="F101" s="8" t="s">
        <v>225</v>
      </c>
      <c r="G101" s="8" t="str">
        <f t="shared" si="2"/>
        <v>:)</v>
      </c>
      <c r="H101" s="9" t="b">
        <v>0</v>
      </c>
      <c r="I101" s="10"/>
      <c r="J101" s="10" t="str">
        <f t="shared" ref="J101:K101" si="99">SUBSTITUTE(SUBSTITUTE(D101,CHAR(13)&amp;CHAR(10),"¤¤¤"),CHAR(10),"¤¤¤")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
      </c>
      <c r="K101" s="10" t="str">
        <f t="shared" si="99"/>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2" ht="14.25" customHeight="1">
      <c r="A102" s="3" t="s">
        <v>451</v>
      </c>
      <c r="B102" s="3" t="s">
        <v>456</v>
      </c>
      <c r="C102" s="8" t="s">
        <v>453</v>
      </c>
      <c r="D102" s="6" t="s">
        <v>457</v>
      </c>
      <c r="E102" s="7" t="s">
        <v>458</v>
      </c>
      <c r="F102" s="8" t="s">
        <v>225</v>
      </c>
      <c r="G102" s="8" t="str">
        <f t="shared" si="2"/>
        <v>:)</v>
      </c>
      <c r="H102" s="9" t="b">
        <v>0</v>
      </c>
      <c r="I102" s="10"/>
      <c r="J102" s="10" t="str">
        <f t="shared" ref="J102:K102" si="100">SUBSTITUTE(SUBSTITUTE(D102,CHAR(13)&amp;CHAR(10),"¤¤¤"),CHAR(10),"¤¤¤")</f>
        <v>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K102" s="10" t="str">
        <f t="shared" si="100"/>
        <v>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3" ht="14.25" customHeight="1">
      <c r="A103" s="3" t="s">
        <v>459</v>
      </c>
      <c r="B103" s="8" t="s">
        <v>460</v>
      </c>
      <c r="C103" s="8" t="s">
        <v>453</v>
      </c>
      <c r="D103" s="11" t="s">
        <v>461</v>
      </c>
      <c r="E103" s="7" t="s">
        <v>462</v>
      </c>
      <c r="F103" s="8" t="s">
        <v>225</v>
      </c>
      <c r="G103" s="8" t="str">
        <f t="shared" si="2"/>
        <v>:)</v>
      </c>
      <c r="H103" s="9" t="b">
        <v>0</v>
      </c>
      <c r="I103" s="10"/>
      <c r="J103" s="10" t="str">
        <f t="shared" ref="J103:K103" si="101">SUBSTITUTE(SUBSTITUTE(D103,CHAR(13)&amp;CHAR(10),"¤¤¤"),CHAR(10),"¤¤¤")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K103" s="10" t="str">
        <f t="shared" si="101"/>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104" ht="14.25" customHeight="1">
      <c r="A104" s="3" t="s">
        <v>463</v>
      </c>
      <c r="B104" s="8" t="s">
        <v>464</v>
      </c>
      <c r="C104" s="8" t="s">
        <v>465</v>
      </c>
      <c r="D104" s="6" t="s">
        <v>466</v>
      </c>
      <c r="E104" s="19" t="s">
        <v>467</v>
      </c>
      <c r="F104" s="8" t="s">
        <v>225</v>
      </c>
      <c r="G104" s="8" t="str">
        <f t="shared" si="2"/>
        <v>:)</v>
      </c>
      <c r="H104" s="9" t="b">
        <v>0</v>
      </c>
      <c r="I104" s="10"/>
      <c r="J104" s="10" t="str">
        <f t="shared" ref="J104:K104" si="102">SUBSTITUTE(SUBSTITUTE(D104,CHAR(13)&amp;CHAR(10),"¤¤¤"),CHAR(10),"¤¤¤")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K104" s="10" t="str">
        <f t="shared" si="102"/>
        <v>C               Em¤¤¤Madarak jönnek, madarak jönnek, ¤¤¤F         G¤¤¤halálesőt permeteznek¤¤¤C               Em¤¤¤Madarak jönnek, madarak jönnek, ¤¤¤F              G¤¤¤fekete könnyel megvéreznek¤¤¤¤¤¤¤¤¤C                 C               F                 C¤¤¤Valaki mondja meg milyen az élet, valaki mondja meg miért ilyen¤¤¤C                 C                   F                 C¤¤¤Valaki mondja meg miért szép az élet, valaki mondja meg miért nem¤¤¤C                 C                  F      E          Am¤¤¤Valaki mondja meg miért jó az ember, valaki mondja meg miért nem¤¤¤F                 G                    F                 C¤¤¤Valaki mondja meg miért lesz gonosszá, valaki mondja meg miért nem¤¤¤¤¤¤¤¤¤C               Em¤¤¤Madarak jönnek, madarak jönnek, ¤¤¤F         G¤¤¤halálesőt permeteznek¤¤¤C               Em¤¤¤Madarak jönnek, madarak jönnek, ¤¤¤F              G¤¤¤fekete könnyel megvéreznek¤¤¤¤¤¤¤¤¤C                 C                  F                 C¤¤¤Valaki mondja meg kinek kell hinnem, valaki mondja meg kinek nem¤¤¤C                 C                 F               C¤¤¤Valaki mondja meg ki hova érhet, s milyen az íze az élet vizének¤¤¤C                  C             F             E            Am¤¤¤Valaki mondja meg, a hosszú évek miért tűnnek úgy, mint egy pillanat¤¤¤F                 G                   F                 C¤¤¤Valaki mondja meg mi az, hogy elmúlt, valaki mondja meg hol maradt¤¤¤¤¤¤¤¤¤C               Em¤¤¤Madarak jönnek, madarak jönnek, ¤¤¤F         G¤¤¤halálesőt permeteznek¤¤¤C               Em¤¤¤Madarak jönnek, madarak jönnek, ¤¤¤F              G¤¤¤fekete könnyel megvéreznek¤¤¤¤¤¤¤¤¤C                  C                 F               C¤¤¤Valaki mondja meg, hogyan kell élni, apám azt mondta ne bánts mást¤¤¤C                  C                F                  C¤¤¤Valaki látta, hogy bántottalak már, valaki látta, hogy bántottál¤¤¤C                  C                  F     E                Am¤¤¤Valaki mondja meg, miért vagyunk itt, anyám azt mondta, hogy boldog légy¤¤¤F                        G                   F                 C¤¤¤De anyám azt nem mondta, miért nem e földön, anyám nem mondta, mondd miért¤¤¤¤¤¤¤¤¤¤¤¤C               Em¤¤¤Madarak jönnek, madarak jönnek, ¤¤¤F         G¤¤¤halálesőt permeteznek¤¤¤C               Em¤¤¤Madarak jönnek, madarak jönnek, ¤¤¤F              G¤¤¤fekete könnyel megvéreznek</v>
      </c>
    </row>
    <row r="105" ht="14.25" customHeight="1">
      <c r="A105" s="3" t="s">
        <v>468</v>
      </c>
      <c r="B105" s="3" t="s">
        <v>469</v>
      </c>
      <c r="C105" s="8" t="s">
        <v>470</v>
      </c>
      <c r="D105" s="6" t="s">
        <v>471</v>
      </c>
      <c r="E105" s="7" t="s">
        <v>472</v>
      </c>
      <c r="F105" s="8" t="s">
        <v>225</v>
      </c>
      <c r="G105" s="8" t="str">
        <f t="shared" si="2"/>
        <v>:)</v>
      </c>
      <c r="H105" s="9" t="b">
        <v>0</v>
      </c>
      <c r="I105" s="10"/>
      <c r="J105" s="10" t="str">
        <f t="shared" ref="J105:K105" si="103">SUBSTITUTE(SUBSTITUTE(D105,CHAR(13)&amp;CHAR(10),"¤¤¤"),CHAR(10),"¤¤¤")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K105" s="10" t="str">
        <f t="shared" si="103"/>
        <v>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106" ht="14.25" customHeight="1">
      <c r="A106" s="3" t="s">
        <v>468</v>
      </c>
      <c r="B106" s="3" t="s">
        <v>473</v>
      </c>
      <c r="C106" s="8" t="s">
        <v>470</v>
      </c>
      <c r="D106" s="6" t="s">
        <v>474</v>
      </c>
      <c r="E106" s="7" t="s">
        <v>475</v>
      </c>
      <c r="F106" s="8" t="s">
        <v>225</v>
      </c>
      <c r="G106" s="8" t="str">
        <f t="shared" si="2"/>
        <v>:)</v>
      </c>
      <c r="H106" s="9" t="b">
        <v>0</v>
      </c>
      <c r="I106" s="10"/>
      <c r="J106" s="10" t="str">
        <f t="shared" ref="J106:K106" si="104">SUBSTITUTE(SUBSTITUTE(D106,CHAR(13)&amp;CHAR(10),"¤¤¤"),CHAR(10),"¤¤¤")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K106" s="10" t="str">
        <f t="shared" si="104"/>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107" ht="14.25" customHeight="1">
      <c r="A107" s="3" t="s">
        <v>476</v>
      </c>
      <c r="B107" s="8" t="s">
        <v>477</v>
      </c>
      <c r="C107" s="8" t="s">
        <v>478</v>
      </c>
      <c r="D107" s="11" t="s">
        <v>479</v>
      </c>
      <c r="E107" s="19" t="s">
        <v>480</v>
      </c>
      <c r="F107" s="8" t="s">
        <v>225</v>
      </c>
      <c r="G107" s="8" t="str">
        <f t="shared" si="2"/>
        <v>:)</v>
      </c>
      <c r="H107" s="9" t="b">
        <v>0</v>
      </c>
      <c r="I107" s="10"/>
      <c r="J107" s="10" t="str">
        <f t="shared" ref="J107:K107" si="105">SUBSTITUTE(SUBSTITUTE(D107,CHAR(13)&amp;CHAR(10),"¤¤¤"),CHAR(10),"¤¤¤")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K107" s="10" t="str">
        <f t="shared" si="105"/>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108" ht="14.25" customHeight="1">
      <c r="A108" s="3" t="s">
        <v>481</v>
      </c>
      <c r="B108" s="8" t="s">
        <v>482</v>
      </c>
      <c r="C108" s="8" t="s">
        <v>478</v>
      </c>
      <c r="D108" s="11" t="s">
        <v>483</v>
      </c>
      <c r="E108" s="19" t="s">
        <v>484</v>
      </c>
      <c r="F108" s="8" t="s">
        <v>225</v>
      </c>
      <c r="G108" s="8" t="str">
        <f t="shared" si="2"/>
        <v>:)</v>
      </c>
      <c r="H108" s="9" t="b">
        <v>0</v>
      </c>
      <c r="I108" s="10"/>
      <c r="J108" s="10" t="str">
        <f t="shared" ref="J108:K108" si="106">SUBSTITUTE(SUBSTITUTE(D108,CHAR(13)&amp;CHAR(10),"¤¤¤"),CHAR(10),"¤¤¤")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K108" s="10" t="str">
        <f t="shared" si="106"/>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109" ht="14.25" customHeight="1">
      <c r="A109" s="3" t="s">
        <v>485</v>
      </c>
      <c r="B109" s="8" t="s">
        <v>486</v>
      </c>
      <c r="C109" s="8" t="s">
        <v>478</v>
      </c>
      <c r="D109" s="6" t="s">
        <v>487</v>
      </c>
      <c r="E109" s="13" t="s">
        <v>488</v>
      </c>
      <c r="F109" s="8" t="s">
        <v>225</v>
      </c>
      <c r="G109" s="8" t="str">
        <f t="shared" si="2"/>
        <v>:)</v>
      </c>
      <c r="H109" s="9" t="b">
        <v>0</v>
      </c>
      <c r="I109" s="10"/>
      <c r="J109" s="10" t="str">
        <f t="shared" ref="J109:K109" si="107">SUBSTITUTE(SUBSTITUTE(D109,CHAR(13)&amp;CHAR(10),"¤¤¤"),CHAR(10),"¤¤¤")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v>
      </c>
      <c r="K109" s="10" t="str">
        <f t="shared" si="107"/>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v>
      </c>
    </row>
    <row r="110" ht="14.25" customHeight="1">
      <c r="A110" s="3" t="s">
        <v>485</v>
      </c>
      <c r="B110" s="8" t="s">
        <v>486</v>
      </c>
      <c r="C110" s="8" t="s">
        <v>478</v>
      </c>
      <c r="D110" s="6" t="s">
        <v>489</v>
      </c>
      <c r="E110" s="13" t="s">
        <v>490</v>
      </c>
      <c r="F110" s="8" t="s">
        <v>225</v>
      </c>
      <c r="G110" s="8" t="str">
        <f t="shared" si="2"/>
        <v>:)</v>
      </c>
      <c r="H110" s="9" t="b">
        <v>0</v>
      </c>
      <c r="I110" s="10"/>
      <c r="J110" s="10" t="str">
        <f t="shared" ref="J110:K110" si="108">SUBSTITUTE(SUBSTITUTE(D110,CHAR(13)&amp;CHAR(10),"¤¤¤"),CHAR(10),"¤¤¤")</f>
        <v>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K110" s="10" t="str">
        <f t="shared" si="108"/>
        <v>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111" ht="14.25" customHeight="1">
      <c r="A111" s="3" t="s">
        <v>491</v>
      </c>
      <c r="B111" s="3" t="s">
        <v>492</v>
      </c>
      <c r="C111" s="8" t="s">
        <v>493</v>
      </c>
      <c r="D111" s="6" t="s">
        <v>494</v>
      </c>
      <c r="E111" s="7" t="s">
        <v>495</v>
      </c>
      <c r="F111" s="8" t="s">
        <v>225</v>
      </c>
      <c r="G111" s="8" t="str">
        <f t="shared" si="2"/>
        <v>:)</v>
      </c>
      <c r="H111" s="9" t="b">
        <v>0</v>
      </c>
      <c r="I111" s="10"/>
      <c r="J111" s="10" t="str">
        <f t="shared" ref="J111:K111" si="109">SUBSTITUTE(SUBSTITUTE(D111,CHAR(13)&amp;CHAR(10),"¤¤¤"),CHAR(10),"¤¤¤")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K111" s="10" t="str">
        <f t="shared" si="109"/>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12" ht="14.25" customHeight="1">
      <c r="A112" s="3" t="s">
        <v>491</v>
      </c>
      <c r="B112" s="3" t="s">
        <v>496</v>
      </c>
      <c r="C112" s="8" t="s">
        <v>493</v>
      </c>
      <c r="D112" s="6" t="s">
        <v>497</v>
      </c>
      <c r="E112" s="7" t="s">
        <v>498</v>
      </c>
      <c r="F112" s="8" t="s">
        <v>225</v>
      </c>
      <c r="G112" s="8" t="str">
        <f t="shared" si="2"/>
        <v>:)</v>
      </c>
      <c r="H112" s="9" t="b">
        <v>0</v>
      </c>
      <c r="I112" s="10"/>
      <c r="J112" s="10" t="str">
        <f t="shared" ref="J112:K112" si="110">SUBSTITUTE(SUBSTITUTE(D112,CHAR(13)&amp;CHAR(10),"¤¤¤"),CHAR(10),"¤¤¤")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K112" s="10" t="str">
        <f t="shared" si="110"/>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13" ht="14.25" customHeight="1">
      <c r="A113" s="3" t="s">
        <v>499</v>
      </c>
      <c r="B113" s="3" t="s">
        <v>500</v>
      </c>
      <c r="C113" s="8" t="s">
        <v>501</v>
      </c>
      <c r="D113" s="6" t="s">
        <v>502</v>
      </c>
      <c r="E113" s="7" t="s">
        <v>503</v>
      </c>
      <c r="F113" s="8" t="s">
        <v>225</v>
      </c>
      <c r="G113" s="8" t="str">
        <f t="shared" si="2"/>
        <v>:)</v>
      </c>
      <c r="H113" s="9" t="b">
        <v>0</v>
      </c>
      <c r="I113" s="10"/>
      <c r="J113" s="10" t="str">
        <f t="shared" ref="J113:K113" si="111">SUBSTITUTE(SUBSTITUTE(D113,CHAR(13)&amp;CHAR(10),"¤¤¤"),CHAR(10),"¤¤¤")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v>
      </c>
      <c r="K113" s="10" t="str">
        <f t="shared" si="111"/>
        <v>Am    E       Am       E¤¤¤Végre elmúlt, ennek is vége,¤¤¤   Am            C      E¤¤¤Az iskola udvara üresen áll¤¤¤Am      E      Am        E¤¤¤Vége az évnek, pont ez a lényeg,¤¤¤  Am                   C        E¤¤¤A csomagom kész van, a küszöbön áll.¤¤¤¤¤¤¤¤¤C              G¤¤¤Oly nehéz most jónak lenni,¤¤¤C             G¤¤¤El sem tudnád képzelni,                    ¤¤¤C                 G¤¤¤Annyi mindent meg kell tenni    ¤¤¤   Am               G     Am¤¤¤De nem ígérem, hogy jó leszek¤¤¤¤¤¤¤¤¤Am    E     Am         E¤¤¤Semmi jóból most ki ne hagyjál,   ¤¤¤Am              C       E         ¤¤¤Nem tart soká a hetedik nyár,¤¤¤Am   E     Am        E¤¤¤Néha durva volt is a játék,           ¤¤¤Am               C        E¤¤¤Nem mutattam, de nekem is fáj.¤¤¤¤¤¤¤¤¤C              G¤¤¤Oly nehéz most jónak lenni,¤¤¤C             G¤¤¤El sem tudnád képzelni,                    ¤¤¤C                 G¤¤¤Annyi mindent meg kell tenni    ¤¤¤   Am               G     Am¤¤¤De nem ígérem, hogy jó leszek</v>
      </c>
    </row>
    <row r="114" ht="14.25" customHeight="1">
      <c r="A114" s="3" t="s">
        <v>499</v>
      </c>
      <c r="B114" s="3" t="s">
        <v>504</v>
      </c>
      <c r="C114" s="8" t="s">
        <v>501</v>
      </c>
      <c r="D114" s="6" t="s">
        <v>505</v>
      </c>
      <c r="E114" s="7" t="s">
        <v>506</v>
      </c>
      <c r="F114" s="8" t="s">
        <v>225</v>
      </c>
      <c r="G114" s="8" t="str">
        <f t="shared" si="2"/>
        <v>:)</v>
      </c>
      <c r="H114" s="9" t="b">
        <v>0</v>
      </c>
      <c r="I114" s="10"/>
      <c r="J114" s="10" t="str">
        <f t="shared" ref="J114:K114" si="112">SUBSTITUTE(SUBSTITUTE(D114,CHAR(13)&amp;CHAR(10),"¤¤¤"),CHAR(10),"¤¤¤")</f>
        <v>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K114" s="10" t="str">
        <f t="shared" si="112"/>
        <v>Am                Am¤¤¤Az az egy fontos: legyetek jók most,         ¤¤¤Am                     E¤¤¤Már nem kell túl sok a holnaphoz;                                              ¤¤¤       C                   E¤¤¤Legyen szebb most nekünk a játék,                 ¤¤¤Am       E      Am¤¤¤Legalább egyszer még!¤¤¤¤¤¤¤¤¤Am    C              G¤¤¤Ugye tényleg nem fog fájni,¤¤¤G       Dm            C¤¤¤Ha majd végre nagy leszek,                               ¤¤¤C                  G¤¤¤Ugye másképp fogom gondolni,               ¤¤¤Am        G          Am¤¤¤Azt, hogy milyenek a felnőttek?¤¤¤¤¤¤¤¤¤Am                Am¤¤¤Az az egy fontos: legyetek jók most,         ¤¤¤Am                     E¤¤¤Már nem kell túl sok a holnaphoz;                                              ¤¤¤       C                   E¤¤¤Legyen szebb most nekünk a játék,                 ¤¤¤Am       E      Am¤¤¤Legalább egyszer még!</v>
      </c>
    </row>
    <row r="115" ht="14.25" customHeight="1">
      <c r="A115" s="3" t="s">
        <v>507</v>
      </c>
      <c r="B115" s="8" t="s">
        <v>508</v>
      </c>
      <c r="C115" s="8" t="s">
        <v>509</v>
      </c>
      <c r="D115" s="6" t="s">
        <v>510</v>
      </c>
      <c r="E115" s="13" t="s">
        <v>511</v>
      </c>
      <c r="F115" s="8" t="s">
        <v>225</v>
      </c>
      <c r="G115" s="8" t="str">
        <f t="shared" si="2"/>
        <v>:)</v>
      </c>
      <c r="H115" s="9" t="b">
        <v>0</v>
      </c>
      <c r="I115" s="10"/>
      <c r="J115" s="10" t="str">
        <f t="shared" ref="J115:K115" si="113">SUBSTITUTE(SUBSTITUTE(D115,CHAR(13)&amp;CHAR(10),"¤¤¤"),CHAR(10),"¤¤¤")</f>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v>
      </c>
      <c r="K115" s="10" t="str">
        <f t="shared" si="113"/>
        <v>Em C G D x2¤¤¤¤¤¤¤¤¤Em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16" ht="14.25" customHeight="1">
      <c r="A116" s="3" t="s">
        <v>507</v>
      </c>
      <c r="B116" s="8" t="s">
        <v>508</v>
      </c>
      <c r="C116" s="8" t="s">
        <v>509</v>
      </c>
      <c r="D116" s="6" t="s">
        <v>512</v>
      </c>
      <c r="E116" s="13" t="s">
        <v>513</v>
      </c>
      <c r="F116" s="8" t="s">
        <v>225</v>
      </c>
      <c r="G116" s="8" t="str">
        <f t="shared" si="2"/>
        <v>:)</v>
      </c>
      <c r="H116" s="9" t="b">
        <v>0</v>
      </c>
      <c r="I116" s="10"/>
      <c r="J116" s="10" t="str">
        <f t="shared" ref="J116:K116" si="114">SUBSTITUTE(SUBSTITUTE(D116,CHAR(13)&amp;CHAR(10),"¤¤¤"),CHAR(10),"¤¤¤")</f>
        <v>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K116" s="10" t="str">
        <f t="shared" si="114"/>
        <v>Em            C              G¤¤¤  Lekéstem a gépemet, nem megyek,¤¤¤      D                 Em¤¤¤  Nem megyek én már haza.¤¤¤              C              G¤¤¤  Lekéstem a gépemet, nem megyek,¤¤¤               D         Em    C                   G¤¤¤  Csak dúdolom azt, hogy jó jó jó jó jó jó de jó nekem,¤¤¤D          Em    C           G¤¤¤  Azt hogy jó jó jó jó de jó nekem,¤¤¤     D¤¤¤  Jó nekem.¤¤¤ ¤¤¤¤¤¤Em             C                  G¤¤¤  Reggel mikor kinéztem és láttam,¤¤¤            D                 Em¤¤¤  De sajnos szemembe sütött a Nap.¤¤¤               C               G¤¤¤  Reggel mikor kinéztem és láttam,¤¤¤            D                 Em¤¤¤  De sajnos szemembe sütött a Nap.¤¤¤ ¤¤¤¤¤¤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17" ht="14.25" customHeight="1">
      <c r="A117" s="3" t="s">
        <v>514</v>
      </c>
      <c r="B117" s="8" t="s">
        <v>124</v>
      </c>
      <c r="C117" s="8" t="s">
        <v>125</v>
      </c>
      <c r="D117" s="11" t="s">
        <v>515</v>
      </c>
      <c r="E117" s="7" t="s">
        <v>516</v>
      </c>
      <c r="F117" s="8" t="s">
        <v>225</v>
      </c>
      <c r="G117" s="8" t="str">
        <f t="shared" si="2"/>
        <v>:)</v>
      </c>
      <c r="H117" s="16" t="b">
        <v>1</v>
      </c>
      <c r="J117" s="10" t="str">
        <f t="shared" ref="J117:K117" si="115">SUBSTITUTE(SUBSTITUTE(D117,CHAR(13)&amp;CHAR(10),"¤¤¤"),CHAR(10),"¤¤¤")</f>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K117" s="10" t="str">
        <f t="shared" si="115"/>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18" ht="14.25" customHeight="1">
      <c r="A118" s="3" t="s">
        <v>517</v>
      </c>
      <c r="B118" s="8" t="s">
        <v>518</v>
      </c>
      <c r="C118" s="8" t="s">
        <v>519</v>
      </c>
      <c r="D118" s="11" t="s">
        <v>520</v>
      </c>
      <c r="E118" s="7" t="s">
        <v>521</v>
      </c>
      <c r="F118" s="8" t="s">
        <v>225</v>
      </c>
      <c r="G118" s="8" t="str">
        <f t="shared" si="2"/>
        <v>:)</v>
      </c>
      <c r="H118" s="9" t="b">
        <v>0</v>
      </c>
      <c r="I118" s="10"/>
      <c r="J118" s="10" t="str">
        <f t="shared" ref="J118:K118" si="116">SUBSTITUTE(SUBSTITUTE(D118,CHAR(13)&amp;CHAR(10),"¤¤¤"),CHAR(10),"¤¤¤")</f>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K118" s="10" t="str">
        <f t="shared" si="116"/>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19" ht="14.25" customHeight="1">
      <c r="A119" s="3" t="s">
        <v>522</v>
      </c>
      <c r="B119" s="8" t="s">
        <v>523</v>
      </c>
      <c r="C119" s="8" t="s">
        <v>524</v>
      </c>
      <c r="D119" s="6" t="s">
        <v>525</v>
      </c>
      <c r="E119" s="7" t="s">
        <v>526</v>
      </c>
      <c r="F119" s="8" t="s">
        <v>225</v>
      </c>
      <c r="G119" s="8" t="str">
        <f t="shared" si="2"/>
        <v>:)</v>
      </c>
      <c r="H119" s="16" t="b">
        <v>1</v>
      </c>
      <c r="J119" s="10" t="str">
        <f t="shared" ref="J119:K119" si="117">SUBSTITUTE(SUBSTITUTE(D119,CHAR(13)&amp;CHAR(10),"¤¤¤"),CHAR(10),"¤¤¤")</f>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K119" s="10" t="str">
        <f t="shared" si="117"/>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20" ht="14.25" customHeight="1">
      <c r="A120" s="3" t="s">
        <v>527</v>
      </c>
      <c r="B120" s="3" t="s">
        <v>528</v>
      </c>
      <c r="C120" s="8" t="s">
        <v>529</v>
      </c>
      <c r="D120" s="6" t="s">
        <v>530</v>
      </c>
      <c r="E120" s="19" t="s">
        <v>531</v>
      </c>
      <c r="F120" s="8" t="s">
        <v>225</v>
      </c>
      <c r="G120" s="8" t="str">
        <f t="shared" si="2"/>
        <v>:)</v>
      </c>
      <c r="H120" s="16" t="b">
        <v>1</v>
      </c>
      <c r="J120" s="10" t="str">
        <f t="shared" ref="J120:K120" si="118">SUBSTITUTE(SUBSTITUTE(D120,CHAR(13)&amp;CHAR(10),"¤¤¤"),CHAR(10),"¤¤¤")</f>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K120" s="10" t="str">
        <f t="shared" si="118"/>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21" ht="14.25" customHeight="1">
      <c r="A121" s="3" t="s">
        <v>532</v>
      </c>
      <c r="B121" s="8" t="s">
        <v>533</v>
      </c>
      <c r="C121" s="8" t="s">
        <v>534</v>
      </c>
      <c r="D121" s="6" t="s">
        <v>535</v>
      </c>
      <c r="E121" s="7" t="s">
        <v>536</v>
      </c>
      <c r="F121" s="8" t="s">
        <v>225</v>
      </c>
      <c r="G121" s="8" t="str">
        <f t="shared" si="2"/>
        <v>:)</v>
      </c>
      <c r="H121" s="9" t="b">
        <v>0</v>
      </c>
      <c r="I121" s="10"/>
      <c r="J121" s="10" t="str">
        <f t="shared" ref="J121:K121" si="119">SUBSTITUTE(SUBSTITUTE(D121,CHAR(13)&amp;CHAR(10),"¤¤¤"),CHAR(10),"¤¤¤")</f>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K121" s="10" t="str">
        <f t="shared" si="119"/>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22" ht="14.25" customHeight="1">
      <c r="A122" s="3" t="s">
        <v>537</v>
      </c>
      <c r="B122" s="8" t="s">
        <v>538</v>
      </c>
      <c r="C122" s="8" t="s">
        <v>539</v>
      </c>
      <c r="D122" s="6" t="s">
        <v>540</v>
      </c>
      <c r="E122" s="7" t="s">
        <v>541</v>
      </c>
      <c r="F122" s="8" t="s">
        <v>225</v>
      </c>
      <c r="G122" s="8" t="str">
        <f t="shared" si="2"/>
        <v>:)</v>
      </c>
      <c r="H122" s="9" t="b">
        <v>0</v>
      </c>
      <c r="I122" s="10"/>
      <c r="J122" s="10" t="str">
        <f t="shared" ref="J122:K122" si="120">SUBSTITUTE(SUBSTITUTE(D122,CHAR(13)&amp;CHAR(10),"¤¤¤"),CHAR(10),"¤¤¤")</f>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K122" s="10" t="str">
        <f t="shared" si="120"/>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23" ht="15.0" customHeight="1">
      <c r="A123" s="3" t="s">
        <v>542</v>
      </c>
      <c r="B123" s="8" t="s">
        <v>543</v>
      </c>
      <c r="C123" s="8" t="s">
        <v>539</v>
      </c>
      <c r="D123" s="11" t="s">
        <v>544</v>
      </c>
      <c r="E123" s="7" t="s">
        <v>545</v>
      </c>
      <c r="F123" s="8" t="s">
        <v>225</v>
      </c>
      <c r="G123" s="8" t="str">
        <f t="shared" si="2"/>
        <v>:)</v>
      </c>
      <c r="H123" s="9" t="b">
        <v>0</v>
      </c>
      <c r="I123" s="10"/>
      <c r="J123" s="10" t="str">
        <f t="shared" ref="J123:K123" si="121">SUBSTITUTE(SUBSTITUTE(D123,CHAR(13)&amp;CHAR(10),"¤¤¤"),CHAR(10),"¤¤¤")</f>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K123" s="10" t="str">
        <f t="shared" si="121"/>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24" ht="15.0" customHeight="1">
      <c r="A124" s="3" t="s">
        <v>546</v>
      </c>
      <c r="B124" s="3" t="s">
        <v>547</v>
      </c>
      <c r="C124" s="8" t="s">
        <v>539</v>
      </c>
      <c r="D124" s="11" t="s">
        <v>548</v>
      </c>
      <c r="E124" s="7" t="s">
        <v>549</v>
      </c>
      <c r="F124" s="8" t="s">
        <v>225</v>
      </c>
      <c r="G124" s="8" t="str">
        <f t="shared" si="2"/>
        <v>:)</v>
      </c>
      <c r="H124" s="9" t="b">
        <v>0</v>
      </c>
      <c r="I124" s="10"/>
      <c r="J124" s="10" t="str">
        <f t="shared" ref="J124:K124" si="122">SUBSTITUTE(SUBSTITUTE(D124,CHAR(13)&amp;CHAR(10),"¤¤¤"),CHAR(10),"¤¤¤")</f>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K124" s="10" t="str">
        <f t="shared" si="122"/>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25" ht="15.0" customHeight="1">
      <c r="A125" s="3" t="s">
        <v>550</v>
      </c>
      <c r="B125" s="8" t="s">
        <v>551</v>
      </c>
      <c r="C125" s="8" t="s">
        <v>539</v>
      </c>
      <c r="D125" s="11" t="s">
        <v>552</v>
      </c>
      <c r="E125" s="7" t="s">
        <v>553</v>
      </c>
      <c r="F125" s="8" t="s">
        <v>225</v>
      </c>
      <c r="G125" s="8" t="str">
        <f t="shared" si="2"/>
        <v>:)</v>
      </c>
      <c r="H125" s="9" t="b">
        <v>0</v>
      </c>
      <c r="I125" s="10"/>
      <c r="J125" s="10" t="str">
        <f t="shared" ref="J125:K125" si="123">SUBSTITUTE(SUBSTITUTE(D125,CHAR(13)&amp;CHAR(10),"¤¤¤"),CHAR(10),"¤¤¤")</f>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K125" s="10" t="str">
        <f t="shared" si="12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26" ht="15.0" customHeight="1">
      <c r="A126" s="3" t="s">
        <v>554</v>
      </c>
      <c r="B126" s="8" t="s">
        <v>555</v>
      </c>
      <c r="C126" s="8" t="s">
        <v>556</v>
      </c>
      <c r="D126" s="11" t="s">
        <v>557</v>
      </c>
      <c r="E126" s="7" t="s">
        <v>558</v>
      </c>
      <c r="F126" s="8" t="s">
        <v>225</v>
      </c>
      <c r="G126" s="8" t="str">
        <f t="shared" si="2"/>
        <v>:)</v>
      </c>
      <c r="H126" s="9" t="b">
        <v>0</v>
      </c>
      <c r="I126" s="10"/>
      <c r="J126" s="10" t="str">
        <f t="shared" ref="J126:K126" si="124">SUBSTITUTE(SUBSTITUTE(D126,CHAR(13)&amp;CHAR(10),"¤¤¤"),CHAR(10),"¤¤¤")</f>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K126" s="10" t="str">
        <f t="shared" si="124"/>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27" ht="15.0" customHeight="1">
      <c r="A127" s="3" t="s">
        <v>559</v>
      </c>
      <c r="B127" s="8" t="s">
        <v>560</v>
      </c>
      <c r="C127" s="8" t="s">
        <v>556</v>
      </c>
      <c r="D127" s="11" t="s">
        <v>561</v>
      </c>
      <c r="E127" s="7" t="s">
        <v>562</v>
      </c>
      <c r="F127" s="8" t="s">
        <v>225</v>
      </c>
      <c r="G127" s="8" t="str">
        <f t="shared" si="2"/>
        <v>:)</v>
      </c>
      <c r="H127" s="9" t="b">
        <v>0</v>
      </c>
      <c r="I127" s="10"/>
      <c r="J127" s="10" t="str">
        <f t="shared" ref="J127:K127" si="125">SUBSTITUTE(SUBSTITUTE(D127,CHAR(13)&amp;CHAR(10),"¤¤¤"),CHAR(10),"¤¤¤")</f>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K127" s="10" t="str">
        <f t="shared" si="125"/>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28" ht="15.0" customHeight="1">
      <c r="A128" s="3" t="s">
        <v>563</v>
      </c>
      <c r="B128" s="8" t="s">
        <v>564</v>
      </c>
      <c r="C128" s="8" t="s">
        <v>556</v>
      </c>
      <c r="D128" s="11" t="s">
        <v>565</v>
      </c>
      <c r="E128" s="7" t="s">
        <v>566</v>
      </c>
      <c r="F128" s="8" t="s">
        <v>225</v>
      </c>
      <c r="G128" s="8" t="str">
        <f t="shared" si="2"/>
        <v>:)</v>
      </c>
      <c r="H128" s="9" t="b">
        <v>0</v>
      </c>
      <c r="I128" s="10"/>
      <c r="J128" s="10" t="str">
        <f t="shared" ref="J128:K128" si="126">SUBSTITUTE(SUBSTITUTE(D128,CHAR(13)&amp;CHAR(10),"¤¤¤"),CHAR(10),"¤¤¤")</f>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K128" s="10" t="str">
        <f t="shared" si="126"/>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29" ht="15.0" customHeight="1">
      <c r="A129" s="3" t="s">
        <v>567</v>
      </c>
      <c r="B129" s="8" t="s">
        <v>568</v>
      </c>
      <c r="C129" s="8" t="s">
        <v>556</v>
      </c>
      <c r="D129" s="6" t="s">
        <v>569</v>
      </c>
      <c r="E129" s="7" t="s">
        <v>570</v>
      </c>
      <c r="F129" s="8" t="s">
        <v>225</v>
      </c>
      <c r="G129" s="8" t="str">
        <f t="shared" si="2"/>
        <v>:)</v>
      </c>
      <c r="H129" s="9" t="b">
        <v>0</v>
      </c>
      <c r="I129" s="10"/>
      <c r="J129" s="10" t="str">
        <f t="shared" ref="J129:K129" si="127">SUBSTITUTE(SUBSTITUTE(D129,CHAR(13)&amp;CHAR(10),"¤¤¤"),CHAR(10),"¤¤¤")</f>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v>
      </c>
      <c r="K129" s="10" t="str">
        <f t="shared" si="127"/>
        <v>   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v>
      </c>
    </row>
    <row r="130" ht="15.0" customHeight="1">
      <c r="A130" s="3" t="s">
        <v>567</v>
      </c>
      <c r="B130" s="8" t="s">
        <v>568</v>
      </c>
      <c r="C130" s="8" t="s">
        <v>556</v>
      </c>
      <c r="D130" s="6" t="s">
        <v>571</v>
      </c>
      <c r="E130" s="7" t="s">
        <v>572</v>
      </c>
      <c r="F130" s="8" t="s">
        <v>225</v>
      </c>
      <c r="G130" s="8" t="str">
        <f t="shared" si="2"/>
        <v>:)</v>
      </c>
      <c r="H130" s="9" t="b">
        <v>0</v>
      </c>
      <c r="I130" s="10"/>
      <c r="J130" s="10" t="str">
        <f t="shared" ref="J130:K130" si="128">SUBSTITUTE(SUBSTITUTE(D130,CHAR(13)&amp;CHAR(10),"¤¤¤"),CHAR(10),"¤¤¤")</f>
        <v>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K130" s="10" t="str">
        <f t="shared" si="128"/>
        <v>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31" ht="15.0" customHeight="1">
      <c r="A131" s="3" t="s">
        <v>573</v>
      </c>
      <c r="B131" s="8" t="s">
        <v>574</v>
      </c>
      <c r="C131" s="8" t="s">
        <v>556</v>
      </c>
      <c r="D131" s="11" t="s">
        <v>575</v>
      </c>
      <c r="E131" s="7" t="s">
        <v>576</v>
      </c>
      <c r="F131" s="8" t="s">
        <v>225</v>
      </c>
      <c r="G131" s="8" t="str">
        <f t="shared" si="2"/>
        <v>:)</v>
      </c>
      <c r="H131" s="9" t="b">
        <v>0</v>
      </c>
      <c r="I131" s="10"/>
      <c r="J131" s="10" t="str">
        <f t="shared" ref="J131:K131" si="129">SUBSTITUTE(SUBSTITUTE(D131,CHAR(13)&amp;CHAR(10),"¤¤¤"),CHAR(10),"¤¤¤")</f>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K131" s="10" t="str">
        <f t="shared" si="129"/>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32" ht="15.0" customHeight="1">
      <c r="A132" s="3" t="s">
        <v>577</v>
      </c>
      <c r="B132" s="8" t="s">
        <v>578</v>
      </c>
      <c r="C132" s="8" t="s">
        <v>556</v>
      </c>
      <c r="D132" s="11" t="s">
        <v>579</v>
      </c>
      <c r="E132" s="7" t="s">
        <v>580</v>
      </c>
      <c r="F132" s="8" t="s">
        <v>225</v>
      </c>
      <c r="G132" s="8" t="str">
        <f t="shared" si="2"/>
        <v>:)</v>
      </c>
      <c r="H132" s="9" t="b">
        <v>0</v>
      </c>
      <c r="I132" s="10"/>
      <c r="J132" s="10" t="str">
        <f t="shared" ref="J132:K132" si="130">SUBSTITUTE(SUBSTITUTE(D132,CHAR(13)&amp;CHAR(10),"¤¤¤"),CHAR(10),"¤¤¤")</f>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K132" s="10" t="str">
        <f t="shared" si="130"/>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33" ht="15.0" customHeight="1">
      <c r="A133" s="3" t="s">
        <v>581</v>
      </c>
      <c r="B133" s="8" t="s">
        <v>582</v>
      </c>
      <c r="C133" s="8" t="s">
        <v>583</v>
      </c>
      <c r="D133" s="11" t="s">
        <v>584</v>
      </c>
      <c r="E133" s="7" t="s">
        <v>585</v>
      </c>
      <c r="F133" s="8" t="s">
        <v>225</v>
      </c>
      <c r="G133" s="8" t="str">
        <f t="shared" si="2"/>
        <v>:)</v>
      </c>
      <c r="H133" s="9" t="b">
        <v>0</v>
      </c>
      <c r="I133" s="10"/>
      <c r="J133" s="10" t="str">
        <f t="shared" ref="J133:K133" si="131">SUBSTITUTE(SUBSTITUTE(D133,CHAR(13)&amp;CHAR(10),"¤¤¤"),CHAR(10),"¤¤¤")</f>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K133" s="10" t="str">
        <f t="shared" si="131"/>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34" ht="15.0" customHeight="1">
      <c r="A134" s="3" t="s">
        <v>586</v>
      </c>
      <c r="B134" s="8" t="s">
        <v>587</v>
      </c>
      <c r="C134" s="8" t="s">
        <v>588</v>
      </c>
      <c r="D134" s="11" t="s">
        <v>589</v>
      </c>
      <c r="E134" s="7" t="s">
        <v>590</v>
      </c>
      <c r="F134" s="8" t="s">
        <v>225</v>
      </c>
      <c r="G134" s="8" t="str">
        <f t="shared" si="2"/>
        <v>:)</v>
      </c>
      <c r="H134" s="9" t="b">
        <v>0</v>
      </c>
      <c r="I134" s="10"/>
      <c r="J134" s="10" t="str">
        <f t="shared" ref="J134:K134" si="132">SUBSTITUTE(SUBSTITUTE(D134,CHAR(13)&amp;CHAR(10),"¤¤¤"),CHAR(10),"¤¤¤")</f>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K134" s="10" t="str">
        <f t="shared" si="132"/>
        <v>F                 Am¤¤¤ Aki most lent van a föld alatt¤¤¤F                  G      -     C¤¤¤ Aki most lent van, lent is marad¤¤¤F                  Am¤¤¤ Aki most fent jár, a föld felett¤¤¤Dm                        E¤¤¤ Örül nagyon, hogy ott lehet¤¤¤ ¤¤¤    Am - E        Am - E¤¤¤16 tonna fekete szén¤¤¤    F     -     G  F    -   E¤¤¤16 tonnát raksz és mennyi a bér¤¤¤          Am - E         Am - E¤¤¤Meghalni kéne, de nem lehet¤¤¤        F     -     G  F    -   E¤¤¤A vállalat nem engedi,  a lelkemet¤¤¤ ¤¤¤      Am    -     F         G      -     C¤¤¤Kedvesem, jöjj velem, ez a harc lesz a végső¤¤¤      Dm    -     F          G     -    C¤¤¤Kedvesem, jöjj velem, senki más nem jöhet¤¤¤      Am    -     F             G    -   C¤¤¤Kedvesem, jöjj velem, az égbe visz ez a lépcső¤¤¤       Dm    -    F        E¤¤¤Innen más út ki már nem vezet¤¤¤ ¤¤¤Ha szombat este indul a parti¤¤¤A malacnak reggel ki fog enni adni¤¤¤A színpadon három majom¤¤¤Hülyének néznek minket, azt gondolom¤¤¤ ¤¤¤Kedvesem, jöjj velem...¤¤¤ ¤¤¤Aki most lent van...¤¤¤ ¤¤¤16 tonna fekete szén...¤¤¤ ¤¤¤Am-E  Am-E  F-G  F-E  (x2)¤¤¤ ¤¤¤Kedvesem, jöjj velem...¤¤¤ ¤¤¤Am-E  Am-E  F-G  F-E  (x4, gyorsítva)</v>
      </c>
    </row>
    <row r="135" ht="15.0" customHeight="1">
      <c r="A135" s="3" t="s">
        <v>591</v>
      </c>
      <c r="B135" s="8" t="s">
        <v>592</v>
      </c>
      <c r="C135" s="8" t="s">
        <v>588</v>
      </c>
      <c r="D135" s="11" t="s">
        <v>593</v>
      </c>
      <c r="E135" s="7" t="s">
        <v>594</v>
      </c>
      <c r="F135" s="8" t="s">
        <v>225</v>
      </c>
      <c r="G135" s="8" t="str">
        <f t="shared" si="2"/>
        <v>:)</v>
      </c>
      <c r="H135" s="16" t="b">
        <v>1</v>
      </c>
      <c r="J135" s="10" t="str">
        <f t="shared" ref="J135:K135" si="133">SUBSTITUTE(SUBSTITUTE(D135,CHAR(13)&amp;CHAR(10),"¤¤¤"),CHAR(10),"¤¤¤")</f>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K135" s="10" t="str">
        <f t="shared" si="13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36" ht="14.25" customHeight="1">
      <c r="A136" s="3" t="s">
        <v>595</v>
      </c>
      <c r="B136" s="8" t="s">
        <v>596</v>
      </c>
      <c r="C136" s="3" t="s">
        <v>597</v>
      </c>
      <c r="D136" s="11" t="s">
        <v>598</v>
      </c>
      <c r="E136" s="7" t="s">
        <v>599</v>
      </c>
      <c r="F136" s="8" t="s">
        <v>225</v>
      </c>
      <c r="G136" s="8" t="str">
        <f t="shared" si="2"/>
        <v>:)</v>
      </c>
      <c r="H136" s="9" t="b">
        <v>0</v>
      </c>
      <c r="I136" s="10"/>
      <c r="J136" s="10" t="str">
        <f t="shared" ref="J136:K136" si="134">SUBSTITUTE(SUBSTITUTE(D136,CHAR(13)&amp;CHAR(10),"¤¤¤"),CHAR(10),"¤¤¤")</f>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K136" s="10" t="str">
        <f t="shared" si="134"/>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37" ht="14.25" customHeight="1">
      <c r="A137" s="3" t="s">
        <v>600</v>
      </c>
      <c r="B137" s="8" t="s">
        <v>601</v>
      </c>
      <c r="C137" s="8" t="s">
        <v>602</v>
      </c>
      <c r="D137" s="11" t="s">
        <v>603</v>
      </c>
      <c r="E137" s="7" t="s">
        <v>604</v>
      </c>
      <c r="F137" s="8" t="s">
        <v>225</v>
      </c>
      <c r="G137" s="8" t="str">
        <f t="shared" si="2"/>
        <v>:)</v>
      </c>
      <c r="H137" s="16" t="b">
        <v>1</v>
      </c>
      <c r="I137" s="18" t="s">
        <v>605</v>
      </c>
      <c r="J137" s="10" t="str">
        <f t="shared" ref="J137:K137" si="135">SUBSTITUTE(SUBSTITUTE(D137,CHAR(13)&amp;CHAR(10),"¤¤¤"),CHAR(10),"¤¤¤")</f>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K137" s="10" t="str">
        <f t="shared" si="135"/>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38" ht="14.25" customHeight="1">
      <c r="A138" s="3" t="s">
        <v>606</v>
      </c>
      <c r="B138" s="3" t="s">
        <v>607</v>
      </c>
      <c r="C138" s="8" t="s">
        <v>602</v>
      </c>
      <c r="D138" s="6" t="s">
        <v>608</v>
      </c>
      <c r="E138" s="7" t="s">
        <v>609</v>
      </c>
      <c r="F138" s="8" t="s">
        <v>225</v>
      </c>
      <c r="G138" s="8" t="str">
        <f t="shared" si="2"/>
        <v>:)</v>
      </c>
      <c r="H138" s="16" t="b">
        <v>1</v>
      </c>
      <c r="J138" s="10" t="str">
        <f t="shared" ref="J138:K138" si="136">SUBSTITUTE(SUBSTITUTE(D138,CHAR(13)&amp;CHAR(10),"¤¤¤"),CHAR(10),"¤¤¤")</f>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K138" s="10" t="str">
        <f t="shared" si="136"/>
        <v>Am*¤¤¤Ülj le mellém¤¤¤C*¤¤¤Valamit mondok¤¤¤G*¤¤¤Szomjas vagy látom¤¤¤N.C.¤¤¤Egy üveg bort kibontok¤¤¤N.C.¤¤¤Figyelj…¤¤¤¤¤¤¤¤¤Am¤¤¤Lehet hogy nem vagy gyenge¤¤¤           C¤¤¤De ha a szívedbe szalad a penge¤¤¤      Am¤¤¤Attól nem érzed magad jobban¤¤¤        C¤¤¤Ha a kocsidban bomba robban¤¤¤           Am¤¤¤Tudom én, erős vagy persze¤¤¤           C¤¤¤De ha a fejedben ott van a fejsze¤¤¤          Am¤¤¤Vagy a fegyver csövébe nézel¤¤¤          C¤¤¤Ott már semmire nem mész pénzzel és¤¤¤Am¤¤¤Hiába vagy gazdag¤¤¤       C¤¤¤Ha az égiek leszavaznak¤¤¤Am¤¤¤A kocka, ha el van vetve¤¤¤          C¤¤¤Te meg a föld alá temetve¤¤¤Am¤¤¤Ott már hiába van ügyvéd¤¤¤      C¤¤¤Aki a törvényektől megvéd¤¤¤Am¤¤¤Itt senki se golyóálló és¤¤¤     C¤¤¤Ha szakad a védőháló¤¤¤¤¤¤¤¤¤F                     E¤¤¤A halálugrás végén és a túlvilági TV-n majd¤¤¤¤¤¤¤¤¤  Am              F¤¤¤Rólad szólnak a hírek¤¤¤  C                G¤¤¤Veled van tele a sajtó¤¤¤Am                    F¤¤¤Aki a pokolra kíván jutni annak¤¤¤  C              G¤¤¤Balra a második ajtó¤¤¤        Am               F¤¤¤De ha a Szent-Péter szigetekre már¤¤¤C                  G¤¤¤Be van fizetve az útja¤¤¤        F¤¤¤Önnek a Mennyország Tourist¤¤¤          E                     Am¤¤¤A legjobb szolgáltatást nyújtja</v>
      </c>
    </row>
    <row r="139" ht="14.25" customHeight="1">
      <c r="A139" s="3" t="s">
        <v>606</v>
      </c>
      <c r="B139" s="3" t="s">
        <v>610</v>
      </c>
      <c r="C139" s="8" t="s">
        <v>602</v>
      </c>
      <c r="D139" s="6" t="s">
        <v>611</v>
      </c>
      <c r="E139" s="7" t="s">
        <v>612</v>
      </c>
      <c r="F139" s="8" t="s">
        <v>225</v>
      </c>
      <c r="G139" s="8" t="str">
        <f t="shared" si="2"/>
        <v>:)</v>
      </c>
      <c r="H139" s="16" t="b">
        <v>1</v>
      </c>
      <c r="J139" s="10" t="str">
        <f t="shared" ref="J139:K139" si="137">SUBSTITUTE(SUBSTITUTE(D139,CHAR(13)&amp;CHAR(10),"¤¤¤"),CHAR(10),"¤¤¤")</f>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K139" s="10" t="str">
        <f t="shared" si="137"/>
        <v>N.C.¤¤¤Ééés...¤¤¤Am                        G¤¤¤Lehet hogy nem vagy gyáva és¤¤¤    C                    G¤¤¤A végén Te maradsz állva¤¤¤    Am¤¤¤De mire jó úgy ez az élet¤¤¤         C¤¤¤Hogyha futnod kell, amíg éled¤¤¤    Am¤¤¤És hiába vagy bátor¤¤¤ G    C¤¤¤Mint egy római gladiátor¤¤¤ G  Am¤¤¤Aki keményebb mint a szikla¤¤¤        C¤¤¤Mégis lehet hogy elég egy szikra¤¤¤¤¤¤¤¤¤ ¤¤¤F                       E¤¤¤A gyújtózsinór végén és a túlvilági TV-n majd¤¤¤¤¤¤¤¤¤ ¤¤¤Am                F¤¤¤Rólad szólnak a hírek¤¤¤  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C                 F                 G¤¤¤Mi atyánk ki vagy a mennyekbe' mondd csak Én melyik ajtón menjek be?¤¤¤Am                      C                F    G¤¤¤Mi atyánk ki vagy a mennyekbe mooondd csaaak!¤¤¤¤¤¤¤¤¤Am*              F¤¤¤Az emberek meg néznek¤¤¤ C*  G*¤¤¤Hogy az Isten a pénz lett¤¤¤  Am*              F*¤¤¤Sorban nyílnak a bankok és¤¤¤C*             G*¤¤¤Az jelenti a rangot¤¤¤       Am*               F*¤¤¤Hogy mennyire állat az autód¤¤¤   C*      G*¤¤¤Mekkora mellű a nőd és hogy¤¤¤   F¤¤¤Meddig bírod feltekerni¤¤¤     G¤¤¤A kocsidban a hangerőt¤¤¤     G¤¤¤A kocsidban a hangerőt!¤¤¤¤¤¤¤¤¤Am F C Am F C D Am F C G F G¤¤¤¤¤¤¤¤¤N.C.¤¤¤Ééé¤¤¤Am                F¤¤¤Rólad szólnak a hírek¤¤¤C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F                   C            G¤¤¤Mi atyánk ki vagy a mennyekbe' mondd csak melyik ajtón menjek be?¤¤¤Am                      C                   F            G       Am   F¤¤¤Mi atyánk ki vagy a mennyekbe' mondd csak melyik ajtón meenjeek beee?¤¤¤¤¤¤¤¤¤  C            G        Am  F¤¤¤Melyik ajtón menjek be?¤¤¤     C            G        Am  F¤¤¤Én melyik ajtón menjek be!¤¤¤  C              G         Am  F  C  G¤¤¤Melyik ajtón meenjeek bee!¤¤¤¤¤¤ ¤¤¤Am*      F*¤¤¤Ülj le mellém¤¤¤C*      G*     Am*¤¤¤Valamit mondok</v>
      </c>
    </row>
    <row r="140" ht="14.25" customHeight="1">
      <c r="A140" s="3" t="s">
        <v>613</v>
      </c>
      <c r="B140" s="3" t="s">
        <v>614</v>
      </c>
      <c r="C140" s="3" t="s">
        <v>602</v>
      </c>
      <c r="D140" s="6" t="s">
        <v>615</v>
      </c>
      <c r="E140" s="7" t="s">
        <v>616</v>
      </c>
      <c r="F140" s="8" t="s">
        <v>225</v>
      </c>
      <c r="G140" s="8" t="str">
        <f t="shared" si="2"/>
        <v>:)</v>
      </c>
      <c r="H140" s="16" t="b">
        <v>1</v>
      </c>
      <c r="I140" s="10"/>
      <c r="J140" s="10" t="str">
        <f t="shared" ref="J140:K140" si="138">SUBSTITUTE(SUBSTITUTE(D140,CHAR(13)&amp;CHAR(10),"¤¤¤"),CHAR(10),"¤¤¤")</f>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K140" s="10" t="str">
        <f t="shared" si="138"/>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41" ht="14.25" customHeight="1">
      <c r="A141" s="3" t="s">
        <v>613</v>
      </c>
      <c r="B141" s="3" t="s">
        <v>617</v>
      </c>
      <c r="C141" s="3" t="s">
        <v>602</v>
      </c>
      <c r="D141" s="6" t="s">
        <v>618</v>
      </c>
      <c r="E141" s="7" t="s">
        <v>619</v>
      </c>
      <c r="F141" s="8" t="s">
        <v>225</v>
      </c>
      <c r="G141" s="8" t="str">
        <f t="shared" si="2"/>
        <v>:)</v>
      </c>
      <c r="H141" s="16" t="b">
        <v>1</v>
      </c>
      <c r="I141" s="10"/>
      <c r="J141" s="10" t="str">
        <f t="shared" ref="J141:K141" si="139">SUBSTITUTE(SUBSTITUTE(D141,CHAR(13)&amp;CHAR(10),"¤¤¤"),CHAR(10),"¤¤¤")</f>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K141" s="10" t="str">
        <f t="shared" si="139"/>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42" ht="14.25" customHeight="1">
      <c r="A142" s="3" t="s">
        <v>620</v>
      </c>
      <c r="B142" s="8" t="s">
        <v>621</v>
      </c>
      <c r="C142" s="8" t="s">
        <v>622</v>
      </c>
      <c r="D142" s="6" t="s">
        <v>623</v>
      </c>
      <c r="E142" s="7" t="s">
        <v>624</v>
      </c>
      <c r="F142" s="8" t="s">
        <v>225</v>
      </c>
      <c r="G142" s="8" t="str">
        <f t="shared" si="2"/>
        <v>:)</v>
      </c>
      <c r="H142" s="9" t="b">
        <v>0</v>
      </c>
      <c r="I142" s="10"/>
      <c r="J142" s="10" t="str">
        <f t="shared" ref="J142:K142" si="140">SUBSTITUTE(SUBSTITUTE(D142,CHAR(13)&amp;CHAR(10),"¤¤¤"),CHAR(10),"¤¤¤")</f>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K142" s="10" t="str">
        <f t="shared" si="140"/>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43" ht="14.25" customHeight="1">
      <c r="A143" s="3" t="s">
        <v>625</v>
      </c>
      <c r="B143" s="8" t="s">
        <v>626</v>
      </c>
      <c r="C143" s="8" t="s">
        <v>627</v>
      </c>
      <c r="D143" s="6" t="s">
        <v>628</v>
      </c>
      <c r="E143" s="7" t="s">
        <v>629</v>
      </c>
      <c r="F143" s="8" t="s">
        <v>225</v>
      </c>
      <c r="G143" s="8" t="str">
        <f t="shared" si="2"/>
        <v>:)</v>
      </c>
      <c r="H143" s="9" t="b">
        <v>0</v>
      </c>
      <c r="I143" s="10"/>
      <c r="J143" s="10" t="str">
        <f t="shared" ref="J143:K143" si="141">SUBSTITUTE(SUBSTITUTE(D143,CHAR(13)&amp;CHAR(10),"¤¤¤"),CHAR(10),"¤¤¤")</f>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K143" s="10" t="str">
        <f t="shared" si="141"/>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44" ht="14.25" customHeight="1">
      <c r="A144" s="3" t="s">
        <v>630</v>
      </c>
      <c r="B144" s="3" t="s">
        <v>631</v>
      </c>
      <c r="C144" s="8" t="s">
        <v>627</v>
      </c>
      <c r="D144" s="6" t="s">
        <v>632</v>
      </c>
      <c r="E144" s="7" t="s">
        <v>633</v>
      </c>
      <c r="F144" s="8" t="s">
        <v>225</v>
      </c>
      <c r="G144" s="8" t="str">
        <f t="shared" si="2"/>
        <v>:)</v>
      </c>
      <c r="H144" s="9" t="b">
        <v>0</v>
      </c>
      <c r="I144" s="10"/>
      <c r="J144" s="10" t="str">
        <f t="shared" ref="J144:K144" si="142">SUBSTITUTE(SUBSTITUTE(D144,CHAR(13)&amp;CHAR(10),"¤¤¤"),CHAR(10),"¤¤¤")</f>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v>
      </c>
      <c r="K144" s="10" t="str">
        <f t="shared" si="142"/>
        <v>Am   Em7      Am             E4 E7¤¤¤Apám hitte az otthon melegét,¤¤¤Am   Em7      F           E4 E7¤¤¤Apám hitte az ünnep örömét,¤¤¤C        G    F        E4¤¤¤Apám hitte az apja örökét,¤¤¤  E7     Am      E7          Am    E¤¤¤S úgy hiszem, ez így volt szép.¤¤¤¤¤¤¤¤¤Am   Em7      Am           E4 E7¤¤¤Apám hitte az elsõ éjszakát,¤¤¤Am   G       F           E4 E7¤¤¤Apám hitte a gyûrû aranyát,¤¤¤C    G       F          E4¤¤¤Apám hitte a szavak igazát,¤¤¤  E7   Am    E7           Am¤¤¤S úgy hiszem, ez így volt szép.¤¤¤ ¤¤¤¤¤¤    G          C          Am¤¤¤Tü rü-rü-rü-rü rü rü-rü-rü-rü¤¤¤         Dm7  E7           Am¤¤¤S úgy hiszem, ez így volt szép.¤¤¤ ¤¤¤¤¤¤Am   Em7     Am         Esus4 E7¤¤¤Apám hitte a hős tetteket,¤¤¤Am   Em7     F            Esus4 E7¤¤¤Apám hitte a bölcsességeket,¤¤¤C    G       F           Esus4¤¤¤Apám hitte a szép verseket,¤¤¤  E7      Am E7           Am¤¤¤S úgy hiszem ez így volt szép¤¤¤ ¤¤¤¤¤¤       C                         E7    Am¤¤¤Ná-ná-ná ná-ná-ná-ná-ná ná ná ná ná-ná-ná¤¤¤ ¤¤¤¤¤¤Am     Em7     Am             Esus4 E7¤¤¤Apám elhitte a hírmondók szavát,¤¤¤Am   Em7       F           Esus4 E7¤¤¤Apám elhitte Chaplin bánatát,¤¤¤C    G         F           Esus4¤¤¤Apám elhitte a folyók irányát,¤¤¤  E7      Am  E7         Am¤¤¤S azt hiszem, ez így van jól.</v>
      </c>
    </row>
    <row r="145" ht="14.25" customHeight="1">
      <c r="A145" s="3" t="s">
        <v>630</v>
      </c>
      <c r="B145" s="3" t="s">
        <v>634</v>
      </c>
      <c r="C145" s="8" t="s">
        <v>627</v>
      </c>
      <c r="D145" s="6" t="s">
        <v>635</v>
      </c>
      <c r="E145" s="7" t="s">
        <v>636</v>
      </c>
      <c r="F145" s="8" t="s">
        <v>225</v>
      </c>
      <c r="G145" s="8" t="str">
        <f t="shared" si="2"/>
        <v>:)</v>
      </c>
      <c r="H145" s="9" t="b">
        <v>0</v>
      </c>
      <c r="I145" s="10"/>
      <c r="J145" s="10" t="str">
        <f t="shared" ref="J145:K145" si="143">SUBSTITUTE(SUBSTITUTE(D145,CHAR(13)&amp;CHAR(10),"¤¤¤"),CHAR(10),"¤¤¤")</f>
        <v>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K145" s="10" t="str">
        <f t="shared" si="143"/>
        <v>   G               C         Am¤¤¤Tü rü-rü-rü-rü rü-rü-rü-rü-rü¤¤¤       Dm7    E7       Am¤¤¤Azt hiszem ez így van jól.¤¤¤ ¤¤¤¤¤¤          C                         E7    Am¤¤¤Na na-na-na na-na-na-na-na-na na na na-na-na¤¤¤          C                         E7     Am¤¤¤Na na-na-na na-na-na-na-na-na na na na-na-na.....¤¤¤ ¤¤¤¤¤¤                              C¤¤¤Én is hiszek egy-két szép dologban,¤¤¤                   E7      Am¤¤¤Hiszek a dalban, a dalban, a dalban.¤¤¤Am                      C¤¤¤És én hiszek a város zajában,¤¤¤              E7        Am¤¤¤És én hiszek benne, s magamban.¤¤¤                          C¤¤¤És én hiszek a mikrobarázdában,¤¤¤                E7      Am¤¤¤És én hiszek a táguló világban.¤¤¤                      C¤¤¤És én hiszek a lézersugárban,¤¤¤                 E         Am¤¤¤És én hiszek az ezredfordulóban.¤¤¤                         C¤¤¤És én hiszek a kvadrofóniában,¤¤¤               E7           Am¤¤¤És én hiszek a fegyver halálában.¤¤¤                             C¤¤¤És én hiszek a folyóban s a hídban,¤¤¤             E7              Am¤¤¤És én hiszek hiszek hiszek apámban.¤¤¤ ¤¤¤¤¤¤Am       C                          E7   Am¤¤¤Na na-na-na na-na-na-na-na-na na na na-na-na...</v>
      </c>
    </row>
    <row r="146" ht="14.25" customHeight="1">
      <c r="A146" s="3" t="s">
        <v>637</v>
      </c>
      <c r="B146" s="8" t="s">
        <v>638</v>
      </c>
      <c r="C146" s="8" t="s">
        <v>639</v>
      </c>
      <c r="D146" s="11" t="s">
        <v>640</v>
      </c>
      <c r="E146" s="7" t="s">
        <v>641</v>
      </c>
      <c r="F146" s="8" t="s">
        <v>225</v>
      </c>
      <c r="G146" s="8" t="str">
        <f t="shared" si="2"/>
        <v>:)</v>
      </c>
      <c r="H146" s="9" t="b">
        <v>0</v>
      </c>
      <c r="I146" s="10"/>
      <c r="J146" s="10" t="str">
        <f t="shared" ref="J146:K146" si="144">SUBSTITUTE(SUBSTITUTE(D146,CHAR(13)&amp;CHAR(10),"¤¤¤"),CHAR(10),"¤¤¤")</f>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K146" s="10" t="str">
        <f t="shared" si="144"/>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47" ht="15.75" customHeight="1">
      <c r="A147" s="3" t="s">
        <v>642</v>
      </c>
      <c r="B147" s="3" t="s">
        <v>643</v>
      </c>
      <c r="C147" s="3" t="s">
        <v>644</v>
      </c>
      <c r="D147" s="6" t="s">
        <v>645</v>
      </c>
      <c r="E147" s="7" t="s">
        <v>646</v>
      </c>
      <c r="F147" s="3" t="s">
        <v>225</v>
      </c>
      <c r="G147" s="8" t="str">
        <f t="shared" si="2"/>
        <v>:)</v>
      </c>
      <c r="H147" s="9" t="b">
        <v>0</v>
      </c>
      <c r="I147" s="10"/>
      <c r="J147" s="10" t="str">
        <f t="shared" ref="J147:K147" si="145">SUBSTITUTE(SUBSTITUTE(D147,CHAR(13)&amp;CHAR(10),"¤¤¤"),CHAR(10),"¤¤¤")</f>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K147" s="10" t="str">
        <f t="shared" si="145"/>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48" ht="15.0" customHeight="1">
      <c r="A148" s="3" t="s">
        <v>647</v>
      </c>
      <c r="B148" s="3" t="s">
        <v>648</v>
      </c>
      <c r="C148" s="3" t="s">
        <v>649</v>
      </c>
      <c r="D148" s="6" t="s">
        <v>650</v>
      </c>
      <c r="E148" s="7" t="s">
        <v>651</v>
      </c>
      <c r="F148" s="3" t="s">
        <v>652</v>
      </c>
      <c r="G148" s="8" t="str">
        <f t="shared" si="2"/>
        <v>:)</v>
      </c>
      <c r="H148" s="9" t="b">
        <v>0</v>
      </c>
      <c r="I148" s="10"/>
      <c r="J148" s="10" t="str">
        <f t="shared" ref="J148:K148" si="146">SUBSTITUTE(SUBSTITUTE(D148,CHAR(13)&amp;CHAR(10),"¤¤¤"),CHAR(10),"¤¤¤")</f>
        <v>Szijáhámbá ekukuanien kvenkosz¤¤¤Szijáhámbá ekukuanien kvenkosz¤¤¤Szijáhámbá ekukuanien kvenkosz¤¤¤Szijáhámbá ekukuanien kvenkosz¤¤¤Szijáhámbá, Szijáhámbá oh,¤¤¤Szijáhámbá ekukuanien kvenkosz¤¤¤Szijáhámbá, Szijáhámbá oh,¤¤¤Szijáhámbá ekukuanien kvenkosz</v>
      </c>
      <c r="K148" s="10" t="str">
        <f t="shared" si="146"/>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49" ht="14.25" customHeight="1">
      <c r="A149" s="3" t="s">
        <v>653</v>
      </c>
      <c r="B149" s="3" t="s">
        <v>654</v>
      </c>
      <c r="C149" s="3" t="s">
        <v>649</v>
      </c>
      <c r="D149" s="6" t="s">
        <v>655</v>
      </c>
      <c r="E149" s="7" t="s">
        <v>656</v>
      </c>
      <c r="F149" s="3" t="s">
        <v>652</v>
      </c>
      <c r="G149" s="8" t="str">
        <f t="shared" si="2"/>
        <v>:)</v>
      </c>
      <c r="H149" s="9" t="b">
        <v>0</v>
      </c>
      <c r="I149" s="10"/>
      <c r="J149" s="10" t="str">
        <f t="shared" ref="J149:K149" si="147">SUBSTITUTE(SUBSTITUTE(D149,CHAR(13)&amp;CHAR(10),"¤¤¤"),CHAR(10),"¤¤¤")</f>
        <v>Shosholozá¤¤¤Kulezo ntábá¤¤¤Sztimela szikuema South Africa.¤¤¤¤¤¤Ven' ujábáleká¤¤¤Kulezo ntábá¤¤¤Sztimela szikuema South Africa.</v>
      </c>
      <c r="K149" s="10" t="str">
        <f t="shared" si="147"/>
        <v>G¤¤¤Shosholozá¤¤¤  C¤¤¤Kulezo ntábá¤¤¤D                       G¤¤¤Sztimela szikuema South Africa.¤¤¤¤¤¤¤¤¤G¤¤¤Ven' ujábáleká¤¤¤  C¤¤¤Kulezo ntábá¤¤¤D¤¤¤Sztimela szikuema South Africa.</v>
      </c>
    </row>
    <row r="150" ht="14.25" customHeight="1">
      <c r="A150" s="3" t="s">
        <v>657</v>
      </c>
      <c r="B150" s="3" t="s">
        <v>658</v>
      </c>
      <c r="C150" s="3" t="s">
        <v>659</v>
      </c>
      <c r="D150" s="11" t="s">
        <v>660</v>
      </c>
      <c r="E150" s="7" t="s">
        <v>661</v>
      </c>
      <c r="F150" s="3" t="s">
        <v>662</v>
      </c>
      <c r="G150" s="8" t="str">
        <f t="shared" si="2"/>
        <v>:)</v>
      </c>
      <c r="H150" s="9" t="b">
        <v>0</v>
      </c>
      <c r="I150" s="10"/>
      <c r="J150" s="10" t="str">
        <f t="shared" ref="J150:K150" si="148">SUBSTITUTE(SUBSTITUTE(D150,CHAR(13)&amp;CHAR(10),"¤¤¤"),CHAR(10),"¤¤¤")</f>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K150" s="10" t="str">
        <f t="shared" si="148"/>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51" ht="14.25" customHeight="1">
      <c r="A151" s="3" t="s">
        <v>663</v>
      </c>
      <c r="B151" s="3" t="s">
        <v>664</v>
      </c>
      <c r="C151" s="3" t="s">
        <v>665</v>
      </c>
      <c r="D151" s="6" t="s">
        <v>666</v>
      </c>
      <c r="E151" s="13" t="s">
        <v>667</v>
      </c>
      <c r="F151" s="3" t="s">
        <v>662</v>
      </c>
      <c r="G151" s="8" t="str">
        <f t="shared" si="2"/>
        <v>:)</v>
      </c>
      <c r="H151" s="9" t="b">
        <v>0</v>
      </c>
      <c r="I151" s="10"/>
      <c r="J151" s="10" t="str">
        <f t="shared" ref="J151:K151" si="149">SUBSTITUTE(SUBSTITUTE(D151,CHAR(13)&amp;CHAR(10),"¤¤¤"),CHAR(10),"¤¤¤")</f>
        <v>Máoz cur jesuáti,¤¤¤leḥá náe lesábeáḥ.¤¤¤Tikon bet tefiláti,¤¤¤vesám todá nezábeáḥ.¤¤¤ ¤¤¤Leet táḥin mátbeáḥ,¤¤¤micár hámnábeáḥ.¤¤¤Áz egmor besir mizmor,¤¤¤ḥánukát hámizbeáḥ.¤¤¤Áz egmor besir mizmor,¤¤¤ḥánukát hámizbeáḥ.</v>
      </c>
      <c r="K151" s="10" t="str">
        <f t="shared" si="149"/>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52" ht="14.25" customHeight="1">
      <c r="A152" s="3" t="s">
        <v>668</v>
      </c>
      <c r="B152" s="3" t="s">
        <v>669</v>
      </c>
      <c r="C152" s="8"/>
      <c r="D152" s="6" t="s">
        <v>670</v>
      </c>
      <c r="E152" s="13" t="s">
        <v>671</v>
      </c>
      <c r="F152" s="3" t="s">
        <v>662</v>
      </c>
      <c r="G152" s="8" t="str">
        <f t="shared" si="2"/>
        <v>:)</v>
      </c>
      <c r="H152" s="9" t="b">
        <v>0</v>
      </c>
      <c r="I152" s="10"/>
      <c r="J152" s="10" t="str">
        <f t="shared" ref="J152:K152" si="150">SUBSTITUTE(SUBSTITUTE(D152,CHAR(13)&amp;CHAR(10),"¤¤¤"),CHAR(10),"¤¤¤")</f>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K152" s="10" t="str">
        <f t="shared" si="150"/>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53" ht="14.25" customHeight="1">
      <c r="A153" s="3" t="s">
        <v>672</v>
      </c>
      <c r="B153" s="3" t="s">
        <v>673</v>
      </c>
      <c r="C153" s="3" t="s">
        <v>674</v>
      </c>
      <c r="D153" s="6" t="s">
        <v>675</v>
      </c>
      <c r="E153" s="13" t="s">
        <v>676</v>
      </c>
      <c r="F153" s="3" t="s">
        <v>662</v>
      </c>
      <c r="G153" s="8" t="str">
        <f t="shared" si="2"/>
        <v>:)</v>
      </c>
      <c r="H153" s="9" t="b">
        <v>0</v>
      </c>
      <c r="I153" s="10"/>
      <c r="J153" s="10" t="str">
        <f t="shared" ref="J153:K153" si="151">SUBSTITUTE(SUBSTITUTE(D153,CHAR(13)&amp;CHAR(10),"¤¤¤"),CHAR(10),"¤¤¤")</f>
        <v>Szevivon, szov szov szov,¤¤¤ḥánuká hu ḥág tov,¤¤¤ḥánuká hu ḥág tov,¤¤¤szevivon, szov szov szov!¤¤¤¤¤¤Szov ná, szov ko váḥo,¤¤¤nesz gádol hájá po,¤¤¤nesz gádol hájá po,¤¤¤szov ná, szov ko váḥo!</v>
      </c>
      <c r="K153" s="10" t="str">
        <f t="shared" si="151"/>
        <v>Dm    A   Dm          A¤¤¤Szevivon, szov szov szov,¤¤¤Dm  Gm Dm     A¤¤¤ḥánuká hu ḥág tov,¤¤¤Dm   A Dm     Gm¤¤¤ḥánuká hu ḥág tov,¤¤¤A         Dm¤¤¤szevivon, szov szov szov!¤¤¤¤¤¤¤¤¤Gm            Dm¤¤¤Szov ná, szov ko váḥo,¤¤¤A            Dm¤¤¤nesz gádol hájá po,¤¤¤Gm           Dm¤¤¤nesz gádol hájá po,¤¤¤A             Dm¤¤¤szov ná, szov ko váḥo!</v>
      </c>
    </row>
    <row r="154" ht="14.25" customHeight="1">
      <c r="A154" s="3" t="s">
        <v>677</v>
      </c>
      <c r="B154" s="3" t="s">
        <v>678</v>
      </c>
      <c r="C154" s="3" t="s">
        <v>679</v>
      </c>
      <c r="D154" s="6" t="s">
        <v>680</v>
      </c>
      <c r="E154" s="13" t="s">
        <v>681</v>
      </c>
      <c r="F154" s="3" t="s">
        <v>662</v>
      </c>
      <c r="G154" s="8" t="str">
        <f t="shared" si="2"/>
        <v>:)</v>
      </c>
      <c r="H154" s="9" t="b">
        <v>0</v>
      </c>
      <c r="I154" s="10"/>
      <c r="J154" s="10" t="str">
        <f t="shared" ref="J154:K154" si="152">SUBSTITUTE(SUBSTITUTE(D154,CHAR(13)&amp;CHAR(10),"¤¤¤"),CHAR(10),"¤¤¤")</f>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K154" s="10" t="str">
        <f t="shared" si="152"/>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máror.¤¤¤¤¤¤Cm¤¤¤Sebeḥol hálelot ejn enu mátbilin¤¤¤  Fm       Cm    Fm         Cm¤¤¤áfilu páám áḥát, áfilu páám áḥát,¤¤¤  Cm            Eb           G    Cm¤¤¤hálájlá háze, hálájlá háze setej peámim.¤¤¤  Cm            Eb           G    Cm¤¤¤Hálájlá háze, hálájlá háze setej peámim.¤¤¤¤¤¤Cm¤¤¤Sebeḥol hálelot ánu oḥlin¤¤¤    Fm          Cm            Fm          Cm¤¤¤ben josvin uven meszubin, ben josvin uven meszubin,¤¤¤  Cm            Eb           G    Cm¤¤¤hálájlá háze, hálájlá háze kulánu meszubin.¤¤¤  Cm            Eb           G    Cm¤¤¤Hálájlá háze, hálájlá háze kulánu meszubin.</v>
      </c>
    </row>
    <row r="155" ht="14.25" customHeight="1">
      <c r="A155" s="3" t="s">
        <v>682</v>
      </c>
      <c r="B155" s="3" t="s">
        <v>683</v>
      </c>
      <c r="C155" s="3" t="s">
        <v>679</v>
      </c>
      <c r="D155" s="6" t="s">
        <v>684</v>
      </c>
      <c r="E155" s="13" t="s">
        <v>685</v>
      </c>
      <c r="F155" s="3" t="s">
        <v>662</v>
      </c>
      <c r="G155" s="8" t="str">
        <f t="shared" si="2"/>
        <v>:)</v>
      </c>
      <c r="H155" s="9" t="b">
        <v>0</v>
      </c>
      <c r="I155" s="10"/>
      <c r="J155" s="10" t="str">
        <f t="shared" ref="J155:K155" si="153">SUBSTITUTE(SUBSTITUTE(D155,CHAR(13)&amp;CHAR(10),"¤¤¤"),CHAR(10),"¤¤¤")</f>
        <v>Ilu ilu hociánu,¤¤¤hociánu mimicrájim,¤¤¤mimicrájim hociánu, dájenu.¤¤¤Dáj dájenu…</v>
      </c>
      <c r="K155" s="10" t="str">
        <f t="shared" si="153"/>
        <v>C       C   G¤¤¤Ilu ilu hociánu,¤¤¤C       C     G¤¤¤hociánu mimicrájim,¤¤¤C     G    C   G    C¤¤¤mimicrájim hociánu, dájenu.¤¤¤C      G    G     C¤¤¤Dáj dájenu, dáj dájenu,¤¤¤C     G       G         C ¤¤¤dáj dájenu, dájenu dájenu </v>
      </c>
    </row>
    <row r="156" ht="14.25" customHeight="1">
      <c r="A156" s="3" t="s">
        <v>686</v>
      </c>
      <c r="B156" s="3" t="s">
        <v>687</v>
      </c>
      <c r="C156" s="8"/>
      <c r="D156" s="6" t="s">
        <v>688</v>
      </c>
      <c r="E156" s="13" t="s">
        <v>689</v>
      </c>
      <c r="F156" s="3" t="s">
        <v>662</v>
      </c>
      <c r="G156" s="8" t="str">
        <f t="shared" si="2"/>
        <v>:)</v>
      </c>
      <c r="H156" s="9" t="b">
        <v>0</v>
      </c>
      <c r="I156" s="10"/>
      <c r="J156" s="10" t="str">
        <f t="shared" ref="J156:K156" si="154">SUBSTITUTE(SUBSTITUTE(D156,CHAR(13)&amp;CHAR(10),"¤¤¤"),CHAR(10),"¤¤¤")</f>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K156" s="10" t="str">
        <f t="shared" si="15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57" ht="14.25" customHeight="1">
      <c r="A157" s="3" t="s">
        <v>690</v>
      </c>
      <c r="B157" s="3" t="s">
        <v>691</v>
      </c>
      <c r="C157" s="8"/>
      <c r="D157" s="6" t="s">
        <v>692</v>
      </c>
      <c r="E157" s="7" t="s">
        <v>693</v>
      </c>
      <c r="F157" s="3" t="s">
        <v>662</v>
      </c>
      <c r="G157" s="8" t="str">
        <f t="shared" si="2"/>
        <v>:)</v>
      </c>
      <c r="H157" s="9" t="b">
        <v>0</v>
      </c>
      <c r="I157" s="10"/>
      <c r="J157" s="10" t="str">
        <f t="shared" ref="J157:K157" si="155">SUBSTITUTE(SUBSTITUTE(D157,CHAR(13)&amp;CHAR(10),"¤¤¤"),CHAR(10),"¤¤¤")</f>
        <v>Osze sálom bimromáv,¤¤¤hu jáásze sálom álenu,¤¤¤veál kol Jiszráel.¤¤¤Veimru, imru: ámen.¤¤¤¤¤¤Jáásze sálom, jáásze sálom,¤¤¤sálom álenu veál kol Jiszráel.</v>
      </c>
      <c r="K157" s="10" t="str">
        <f t="shared" si="155"/>
        <v>Am      E       Am¤¤¤Osze salom bimromáv,¤¤¤Dm      G       C  Am ¤¤¤Hu jáásze sálom álénu¤¤¤Dm G   Am¤¤¤Veálko Iszráél¤¤¤   Dm  E7 Am¤¤¤Veimru ámen.¤¤¤A7     Dm     G7     Am¤¤¤Jáásze sálom, jáásze sálom,¤¤¤Dm     G7    E7        Am¤¤¤Sáálom alénu veálko Iszráél.</v>
      </c>
    </row>
    <row r="158" ht="15.0" customHeight="1">
      <c r="A158" s="3" t="s">
        <v>694</v>
      </c>
      <c r="B158" s="3" t="s">
        <v>695</v>
      </c>
      <c r="C158" s="8"/>
      <c r="D158" s="6" t="s">
        <v>696</v>
      </c>
      <c r="E158" s="7" t="s">
        <v>697</v>
      </c>
      <c r="F158" s="3" t="s">
        <v>662</v>
      </c>
      <c r="G158" s="8" t="str">
        <f t="shared" si="2"/>
        <v>:)</v>
      </c>
      <c r="H158" s="9" t="b">
        <v>0</v>
      </c>
      <c r="I158" s="10"/>
      <c r="J158" s="10" t="str">
        <f t="shared" ref="J158:K158" si="156">SUBSTITUTE(SUBSTITUTE(D158,CHAR(13)&amp;CHAR(10),"¤¤¤"),CHAR(10),"¤¤¤")</f>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K158" s="10" t="str">
        <f t="shared" si="156"/>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59" ht="15.0" customHeight="1">
      <c r="A159" s="3" t="s">
        <v>698</v>
      </c>
      <c r="B159" s="8" t="s">
        <v>699</v>
      </c>
      <c r="C159" s="3" t="s">
        <v>700</v>
      </c>
      <c r="D159" s="6" t="s">
        <v>701</v>
      </c>
      <c r="E159" s="7" t="s">
        <v>702</v>
      </c>
      <c r="F159" s="3" t="s">
        <v>662</v>
      </c>
      <c r="G159" s="8" t="str">
        <f t="shared" si="2"/>
        <v>:)</v>
      </c>
      <c r="H159" s="9" t="b">
        <v>0</v>
      </c>
      <c r="I159" s="10"/>
      <c r="J159" s="10" t="str">
        <f t="shared" ref="J159:K159" si="157">SUBSTITUTE(SUBSTITUTE(D159,CHAR(13)&amp;CHAR(10),"¤¤¤"),CHAR(10),"¤¤¤")</f>
        <v>Bim-bam, bim-bibi-bam¤¤¤Bim-bibi bim-bim bam-bam¤¤¤¤¤¤Bim-bam, bim-bibi-bam¤¤¤Bim-bibi bim-bim bam-bam¤¤¤¤¤¤Sábát sálom, sábát sálom, sábát, sábát, sábát, sábát sálom.¤¤¤Sábát sálom, sábát sálom, sábát, sábát, sábát, sábát sálom.</v>
      </c>
      <c r="K159" s="10" t="str">
        <f t="shared" si="157"/>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60" ht="15.0" customHeight="1">
      <c r="A160" s="3" t="s">
        <v>703</v>
      </c>
      <c r="B160" s="3" t="s">
        <v>704</v>
      </c>
      <c r="C160" s="3"/>
      <c r="D160" s="6" t="s">
        <v>705</v>
      </c>
      <c r="E160" s="7" t="s">
        <v>706</v>
      </c>
      <c r="F160" s="3" t="s">
        <v>662</v>
      </c>
      <c r="G160" s="8" t="str">
        <f t="shared" si="2"/>
        <v>:)</v>
      </c>
      <c r="H160" s="9" t="b">
        <v>0</v>
      </c>
      <c r="I160" s="10"/>
      <c r="J160" s="10" t="str">
        <f t="shared" ref="J160:K160" si="158">SUBSTITUTE(SUBSTITUTE(D160,CHAR(13)&amp;CHAR(10),"¤¤¤"),CHAR(10),"¤¤¤")</f>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K160" s="10" t="str">
        <f t="shared" si="158"/>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61" ht="15.0" customHeight="1">
      <c r="A161" s="3" t="s">
        <v>707</v>
      </c>
      <c r="B161" s="3" t="s">
        <v>708</v>
      </c>
      <c r="C161" s="3"/>
      <c r="D161" s="6" t="s">
        <v>709</v>
      </c>
      <c r="E161" s="7" t="s">
        <v>710</v>
      </c>
      <c r="F161" s="3" t="s">
        <v>662</v>
      </c>
      <c r="G161" s="8" t="str">
        <f t="shared" si="2"/>
        <v>:)</v>
      </c>
      <c r="H161" s="9" t="b">
        <v>0</v>
      </c>
      <c r="I161" s="10"/>
      <c r="J161" s="10" t="str">
        <f t="shared" ref="J161:K161" si="159">SUBSTITUTE(SUBSTITUTE(D161,CHAR(13)&amp;CHAR(10),"¤¤¤"),CHAR(10),"¤¤¤")</f>
        <v>Eliyahu ha-navi, ¤¤¤Eliyahu ha-Tishbi, ¤¤¤Eliyahu, Eliyahu, ¤¤¤Eliyahu ha-Giladi.¤¤¤ ¤¤¤Bimhayrah v'yamenu, ¤¤¤Yavo aleynu, ¤¤¤Im Moshiach ben David, ¤¤¤Im Moshiach ben David.¤¤¤ ¤¤¤Eliyahu ha-navi, ¤¤¤Eliyahu ha-Tishbi, ¤¤¤Eliyahu, Eliyahu, ¤¤¤Eliyahu ha-Giladi</v>
      </c>
      <c r="K161" s="10" t="str">
        <f t="shared" si="159"/>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62" ht="15.0" customHeight="1">
      <c r="A162" s="3" t="s">
        <v>711</v>
      </c>
      <c r="B162" s="3" t="s">
        <v>712</v>
      </c>
      <c r="C162" s="3" t="s">
        <v>713</v>
      </c>
      <c r="D162" s="6" t="s">
        <v>714</v>
      </c>
      <c r="E162" s="13" t="s">
        <v>715</v>
      </c>
      <c r="F162" s="3" t="s">
        <v>662</v>
      </c>
      <c r="G162" s="8" t="str">
        <f t="shared" si="2"/>
        <v>:)</v>
      </c>
      <c r="H162" s="9" t="b">
        <v>0</v>
      </c>
      <c r="I162" s="10"/>
      <c r="J162" s="10" t="str">
        <f t="shared" ref="J162:K162" si="160">SUBSTITUTE(SUBSTITUTE(D162,CHAR(13)&amp;CHAR(10),"¤¤¤"),CHAR(10),"¤¤¤")</f>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K162" s="10" t="str">
        <f t="shared" si="160"/>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63" ht="15.0" customHeight="1">
      <c r="A163" s="3" t="s">
        <v>716</v>
      </c>
      <c r="B163" s="3" t="s">
        <v>717</v>
      </c>
      <c r="C163" s="8"/>
      <c r="D163" s="20" t="s">
        <v>718</v>
      </c>
      <c r="E163" s="13" t="s">
        <v>719</v>
      </c>
      <c r="F163" s="3" t="s">
        <v>662</v>
      </c>
      <c r="G163" s="8" t="str">
        <f t="shared" si="2"/>
        <v>:)</v>
      </c>
      <c r="H163" s="9" t="b">
        <v>0</v>
      </c>
      <c r="I163" s="10"/>
      <c r="J163" s="10" t="str">
        <f t="shared" ref="J163:K163" si="161">SUBSTITUTE(SUBSTITUTE(D163,CHAR(13)&amp;CHAR(10),"¤¤¤"),CHAR(10),"¤¤¤")</f>
        <v>Jedid nefes áv háráḥámán, ¤¤¤mesoḥ ávdeḥá el reconeḥá. ¤¤¤Járuc ávdeḥá kmo ájál, ¤¤¤jistáḥáve el mul hádáreḥá.</v>
      </c>
      <c r="K163" s="10" t="str">
        <f t="shared" si="161"/>
        <v>Am           Dm¤¤¤Jedid nefes áv háráḥámán, ¤¤¤Am           Dm¤¤¤Jedid nefes áv háráḥámán,¤¤¤Dm       C   Dm       Am¤¤¤mesoḥ ávdeḥá el reconeḥá. ¤¤¤Dm    C      Dm          Am¤¤¤Járuc ávdeḥá kmo ájál, ¤¤¤Dm        C  Dm     Am¤¤¤jistáḥáve el mul hádáreḥá.</v>
      </c>
    </row>
    <row r="164" ht="15.0" customHeight="1">
      <c r="A164" s="3" t="s">
        <v>720</v>
      </c>
      <c r="B164" s="3" t="s">
        <v>721</v>
      </c>
      <c r="C164" s="8"/>
      <c r="D164" s="6" t="s">
        <v>722</v>
      </c>
      <c r="E164" s="13" t="s">
        <v>723</v>
      </c>
      <c r="F164" s="3" t="s">
        <v>662</v>
      </c>
      <c r="G164" s="8" t="str">
        <f t="shared" si="2"/>
        <v>:)</v>
      </c>
      <c r="H164" s="9" t="b">
        <v>0</v>
      </c>
      <c r="I164" s="10"/>
      <c r="J164" s="10" t="str">
        <f t="shared" ref="J164:K164" si="162">SUBSTITUTE(SUBSTITUTE(D164,CHAR(13)&amp;CHAR(10),"¤¤¤"),CHAR(10),"¤¤¤")</f>
        <v>Ávinu málkenu, ḥonenu váánenu,¤¤¤ávinu málkenu, ḥonenu váánenu,¤¤¤ki en bánu máászim.¤¤¤¤¤¤Ászé imánu cedáká váḥeszed,¤¤¤szé imánu cedáká váḥeszed,¤¤¤vehosienu.</v>
      </c>
      <c r="K164" s="10" t="str">
        <f t="shared" si="162"/>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65" ht="15.0" customHeight="1">
      <c r="A165" s="3" t="s">
        <v>724</v>
      </c>
      <c r="B165" s="3" t="s">
        <v>725</v>
      </c>
      <c r="C165" s="3" t="s">
        <v>726</v>
      </c>
      <c r="D165" s="6" t="s">
        <v>727</v>
      </c>
      <c r="E165" s="13" t="s">
        <v>728</v>
      </c>
      <c r="F165" s="3" t="s">
        <v>662</v>
      </c>
      <c r="G165" s="8" t="str">
        <f t="shared" si="2"/>
        <v>:)</v>
      </c>
      <c r="H165" s="9" t="b">
        <v>0</v>
      </c>
      <c r="I165" s="10"/>
      <c r="J165" s="10" t="str">
        <f t="shared" ref="J165:K165" si="163">SUBSTITUTE(SUBSTITUTE(D165,CHAR(13)&amp;CHAR(10),"¤¤¤"),CHAR(10),"¤¤¤")</f>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K165" s="10" t="str">
        <f t="shared" si="163"/>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66" ht="15.0" customHeight="1">
      <c r="A166" s="3" t="s">
        <v>724</v>
      </c>
      <c r="B166" s="3" t="s">
        <v>729</v>
      </c>
      <c r="C166" s="3" t="s">
        <v>726</v>
      </c>
      <c r="D166" s="6" t="s">
        <v>730</v>
      </c>
      <c r="E166" s="13" t="s">
        <v>731</v>
      </c>
      <c r="F166" s="3" t="s">
        <v>662</v>
      </c>
      <c r="G166" s="8" t="str">
        <f t="shared" si="2"/>
        <v>:)</v>
      </c>
      <c r="H166" s="9" t="b">
        <v>0</v>
      </c>
      <c r="I166" s="17"/>
      <c r="J166" s="10" t="str">
        <f t="shared" ref="J166:K166" si="164">SUBSTITUTE(SUBSTITUTE(D166,CHAR(13)&amp;CHAR(10),"¤¤¤"),CHAR(10),"¤¤¤")</f>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K166" s="10" t="str">
        <f t="shared" si="16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67" ht="15.0" customHeight="1">
      <c r="A167" s="3" t="s">
        <v>732</v>
      </c>
      <c r="B167" s="3" t="s">
        <v>733</v>
      </c>
      <c r="C167" s="8"/>
      <c r="D167" s="6" t="s">
        <v>734</v>
      </c>
      <c r="E167" s="13" t="s">
        <v>735</v>
      </c>
      <c r="F167" s="3" t="s">
        <v>662</v>
      </c>
      <c r="G167" s="8" t="str">
        <f t="shared" si="2"/>
        <v>:)</v>
      </c>
      <c r="H167" s="9" t="b">
        <v>0</v>
      </c>
      <c r="I167" s="10"/>
      <c r="J167" s="10" t="str">
        <f t="shared" ref="J167:K167" si="165">SUBSTITUTE(SUBSTITUTE(D167,CHAR(13)&amp;CHAR(10),"¤¤¤"),CHAR(10),"¤¤¤")</f>
        <v>Hanuka, hanuka, hanuka van ma,¤¤¤gyúljon ki szívünk mélyén a fény.¤¤¤Hanuka lángja lobogva égjen,¤¤¤világítsa be a sötét éjt.¤¤¤¤¤¤Hanuka, hanuka, hanuka van ma,¤¤¤gyúljon ki szívünk mélyén a fény.¤¤¤Trenderli perdül, víg nóta zendül,¤¤¤szabadság fénye ragyog felénk.</v>
      </c>
      <c r="K167" s="10" t="str">
        <f t="shared" si="165"/>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68" ht="15.0" customHeight="1">
      <c r="A168" s="3" t="s">
        <v>736</v>
      </c>
      <c r="B168" s="3" t="s">
        <v>737</v>
      </c>
      <c r="C168" s="8"/>
      <c r="D168" s="6" t="s">
        <v>738</v>
      </c>
      <c r="E168" s="13" t="s">
        <v>739</v>
      </c>
      <c r="F168" s="3" t="s">
        <v>662</v>
      </c>
      <c r="G168" s="8" t="str">
        <f t="shared" si="2"/>
        <v>:)</v>
      </c>
      <c r="H168" s="9" t="b">
        <v>0</v>
      </c>
      <c r="I168" s="10"/>
      <c r="J168" s="10" t="str">
        <f t="shared" ref="J168:K168" si="166">SUBSTITUTE(SUBSTITUTE(D168,CHAR(13)&amp;CHAR(10),"¤¤¤"),CHAR(10),"¤¤¤")</f>
        <v>Lesáná hábáá birusálájim¤¤¤Lesáná hábáá birusálájim¤¤¤Lesáná hábáá birusálájim¤¤¤Lesáná hábáá birusálájim hábnujá.</v>
      </c>
      <c r="K168" s="10" t="str">
        <f t="shared" si="166"/>
        <v>Em¤¤¤Lesáná hábáá birusálájim¤¤¤G¤¤¤Lesáná hábáá birusálájim¤¤¤A¤¤¤Lesáná hábáá birusálájim¤¤¤A                  G         Em¤¤¤Lesáná hábáá birusálájim hábnujá.</v>
      </c>
    </row>
    <row r="169" ht="15.0" customHeight="1">
      <c r="A169" s="3" t="s">
        <v>740</v>
      </c>
      <c r="B169" s="3" t="s">
        <v>741</v>
      </c>
      <c r="C169" s="3" t="s">
        <v>742</v>
      </c>
      <c r="D169" s="6" t="s">
        <v>743</v>
      </c>
      <c r="E169" s="13" t="s">
        <v>744</v>
      </c>
      <c r="F169" s="3" t="s">
        <v>662</v>
      </c>
      <c r="G169" s="8" t="str">
        <f t="shared" si="2"/>
        <v>:)</v>
      </c>
      <c r="H169" s="9" t="b">
        <v>0</v>
      </c>
      <c r="I169" s="10"/>
      <c r="J169" s="10" t="str">
        <f t="shared" ref="J169:K169" si="167">SUBSTITUTE(SUBSTITUTE(D169,CHAR(13)&amp;CHAR(10),"¤¤¤"),CHAR(10),"¤¤¤")</f>
        <v>Má jáfe hájom,¤¤¤sábát sálom.¤¤¤Sábát, sábát sálom.¤¤¤Sábát sálom.</v>
      </c>
      <c r="K169" s="10" t="str">
        <f t="shared" si="167"/>
        <v>G       Am¤¤¤Má jáfe hájom,¤¤¤C     G¤¤¤sábát sálom.¤¤¤G        Am¤¤¤Sábát, sábát sálom.¤¤¤C        G¤¤¤Sábát, sábát sálom.¤¤¤G        Am¤¤¤Sábát, sábát sálom.¤¤¤C      G¤¤¤Sábát sálom.</v>
      </c>
    </row>
    <row r="170" ht="15.0" customHeight="1">
      <c r="A170" s="3" t="s">
        <v>745</v>
      </c>
      <c r="B170" s="3" t="s">
        <v>746</v>
      </c>
      <c r="C170" s="3"/>
      <c r="D170" s="6" t="s">
        <v>747</v>
      </c>
      <c r="E170" s="13" t="s">
        <v>748</v>
      </c>
      <c r="F170" s="3" t="s">
        <v>662</v>
      </c>
      <c r="G170" s="8" t="str">
        <f t="shared" si="2"/>
        <v>:)</v>
      </c>
      <c r="H170" s="9" t="b">
        <v>0</v>
      </c>
      <c r="I170" s="10"/>
      <c r="J170" s="10" t="str">
        <f t="shared" ref="J170:K170" si="168">SUBSTITUTE(SUBSTITUTE(D170,CHAR(13)&amp;CHAR(10),"¤¤¤"),CHAR(10),"¤¤¤")</f>
        <v>Szimen tov umázel tov, umázel tov uszimen tov,¤¤¤szimen tov umázel tov, umázel tov uszimen tov,¤¤¤szimen tov umázel tov, umázel tov uszimen tov jehe lánu.¤¤¤Jehe lánu, jehe lánu ulekol Jiszráel,¤¤¤jehe lánu, jehe lánu ulekol Jiszráel!</v>
      </c>
      <c r="K170" s="10" t="str">
        <f t="shared" si="168"/>
        <v>D¤¤¤Szimen tov umázel tov, umázel tov uszimen tov,¤¤¤F¤¤¤szimen tov umázel tov, umázel tov uszimen tov,¤¤¤G                                             D    C  G¤¤¤szimen tov umázel tov, umázel tov uszimen tov jehe lánu.¤¤¤¤¤¤F            B     F B  F         D¤¤¤Jehe lánu, jehe lánu ulekol Jiszráel,¤¤¤F            B     F B  F         F¤¤¤jehe lánu, jehe lánu ulekol Jiszráel!</v>
      </c>
    </row>
    <row r="171" ht="15.0" customHeight="1">
      <c r="A171" s="3" t="s">
        <v>749</v>
      </c>
      <c r="B171" s="3" t="s">
        <v>750</v>
      </c>
      <c r="C171" s="3" t="s">
        <v>751</v>
      </c>
      <c r="D171" s="6" t="s">
        <v>752</v>
      </c>
      <c r="E171" s="7" t="s">
        <v>753</v>
      </c>
      <c r="F171" s="3" t="s">
        <v>662</v>
      </c>
      <c r="G171" s="8" t="str">
        <f t="shared" si="2"/>
        <v>:)</v>
      </c>
      <c r="H171" s="9" t="b">
        <v>0</v>
      </c>
      <c r="I171" s="10"/>
      <c r="J171" s="10" t="str">
        <f t="shared" ref="J171:K171" si="169">SUBSTITUTE(SUBSTITUTE(D171,CHAR(13)&amp;CHAR(10),"¤¤¤"),CHAR(10),"¤¤¤")</f>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K171" s="10" t="str">
        <f t="shared" si="169"/>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72" ht="15.0" customHeight="1">
      <c r="A172" s="3" t="s">
        <v>754</v>
      </c>
      <c r="B172" s="3" t="s">
        <v>755</v>
      </c>
      <c r="C172" s="3" t="s">
        <v>756</v>
      </c>
      <c r="D172" s="6" t="s">
        <v>757</v>
      </c>
      <c r="E172" s="7" t="s">
        <v>758</v>
      </c>
      <c r="F172" s="3" t="s">
        <v>662</v>
      </c>
      <c r="G172" s="8" t="str">
        <f t="shared" si="2"/>
        <v>:)</v>
      </c>
      <c r="H172" s="9" t="b">
        <v>0</v>
      </c>
      <c r="I172" s="18" t="s">
        <v>759</v>
      </c>
      <c r="J172" s="10" t="str">
        <f t="shared" ref="J172:K172" si="170">SUBSTITUTE(SUBSTITUTE(D172,CHAR(13)&amp;CHAR(10),"¤¤¤"),CHAR(10),"¤¤¤")</f>
        <v>Im HaShem Lo Jivneh Báit¤¤¤Sav Ámlu Bonáv Bo¤¤¤Im HaShem Lo Jismor Ír¤¤¤Sav Sakád Shomér¤¤¤¤¤¤Hinei Hinei Lo Janum¤¤¤Lo Janum ve Lo Jisan¤¤¤Lo Janum ve Lo Jisan¤¤¤Shomér Jiszráél</v>
      </c>
      <c r="K172" s="10" t="str">
        <f t="shared" si="170"/>
        <v>Hm¤¤¤Im HaShem Lo Jivneh Báit¤¤¤Em¤¤¤Sav Ámlu Bonáv Bo¤¤¤Em¤¤¤Im HaShem Lo Jismor Ír¤¤¤    F#m   Hm¤¤¤Sav Sakád Shomér¤¤¤¤¤¤Hm¤¤¤Hinei Hinei Lo Janum¤¤¤            Em¤¤¤Lo Janum ve Lo Jisan¤¤¤            Em¤¤¤Lo Janum ve Lo Jisan¤¤¤F#m¤¤¤Shomér Jiszráél</v>
      </c>
    </row>
  </sheetData>
  <autoFilter ref="$A$1:$K$172"/>
  <conditionalFormatting sqref="G2:G172">
    <cfRule type="cellIs" dxfId="0" priority="1" operator="notEqual">
      <formula>":)"</formula>
    </cfRule>
  </conditionalFormatting>
  <conditionalFormatting sqref="G2:G172">
    <cfRule type="cellIs" dxfId="1" priority="2" operator="equal">
      <formula>":)"</formula>
    </cfRule>
  </conditionalFormatting>
  <conditionalFormatting sqref="D1:D172 E41:E42">
    <cfRule type="expression" dxfId="2" priority="3">
      <formula>LEN(D1)&gt;999</formula>
    </cfRule>
  </conditionalFormatting>
  <dataValidations>
    <dataValidation type="list" allowBlank="1" showErrorMessage="1" sqref="F2:F172">
      <formula1>Data!$A$2:$A$8</formula1>
    </dataValidation>
  </dataValidations>
  <hyperlinks>
    <hyperlink r:id="rId1" ref="I15"/>
    <hyperlink r:id="rId2" ref="I16"/>
    <hyperlink r:id="rId3" ref="I46"/>
    <hyperlink r:id="rId4" ref="I137"/>
    <hyperlink r:id="rId5" ref="I172"/>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21" t="s">
        <v>760</v>
      </c>
      <c r="B1" s="21" t="s">
        <v>761</v>
      </c>
      <c r="C1" s="21" t="s">
        <v>762</v>
      </c>
      <c r="D1" s="21" t="s">
        <v>763</v>
      </c>
      <c r="E1" s="21" t="s">
        <v>764</v>
      </c>
      <c r="F1" s="21" t="s">
        <v>765</v>
      </c>
      <c r="G1" s="21" t="s">
        <v>766</v>
      </c>
      <c r="H1" s="22" t="s">
        <v>767</v>
      </c>
      <c r="I1" s="22" t="s">
        <v>768</v>
      </c>
      <c r="J1" s="22" t="s">
        <v>769</v>
      </c>
      <c r="K1" s="23" t="s">
        <v>770</v>
      </c>
      <c r="L1" s="23" t="s">
        <v>771</v>
      </c>
      <c r="M1" s="23" t="s">
        <v>772</v>
      </c>
      <c r="N1" s="23" t="s">
        <v>773</v>
      </c>
    </row>
    <row r="2" ht="15.75" hidden="1" customHeight="1">
      <c r="A2" s="24" t="str">
        <f>IFERROR(__xludf.DUMMYFUNCTION("QUERY(Siron!A2:K765, ""Select A, B, C, J, K, F, H order by A asc"", -1)"),"H01")</f>
        <v>H01</v>
      </c>
      <c r="B2" s="24" t="str">
        <f>IFERROR(__xludf.DUMMYFUNCTION("""COMPUTED_VALUE"""),"Hátikvá")</f>
        <v>Hátikvá</v>
      </c>
      <c r="C2" s="24" t="str">
        <f>IFERROR(__xludf.DUMMYFUNCTION("""COMPUTED_VALUE"""),"Naftali Herz Imber &amp; Smuel Kohen")</f>
        <v>Naftali Herz Imber &amp; Smuel Kohen</v>
      </c>
      <c r="D2" s="24" t="str">
        <f>IFERROR(__xludf.DUMMYFUNCTION("""COMPUTED_VALUE"""),"Kol od báleváv penimá¤¤¤nefes jehudi homijá.¤¤¤Ulfáté mizráḥ kádimá¤¤¤ájin lecion cofijá.¤¤¤¤¤¤Od lo ávdá tikvátenu,¤¤¤hátikvá bát snot álpájim,¤¤¤lihjot ám ḥofsi beárcenu,¤¤¤erec Cion virusálájim.")</f>
        <v>Kol od báleváv penimá¤¤¤nefes jehudi homijá.¤¤¤Ulfáté mizráḥ kádimá¤¤¤ájin lecion cofijá.¤¤¤¤¤¤Od lo ávdá tikvátenu,¤¤¤hátikvá bát snot álpájim,¤¤¤lihjot ám ḥofsi beárcenu,¤¤¤erec Cion virusálájim.</v>
      </c>
      <c r="E2" s="24" t="str">
        <f>IFERROR(__xludf.DUMMYFUNCTION("""COMPUTED_VALUE"""),"Am             Dm  Am¤¤¤Kol od báleváv penimá¤¤¤Dm      Am   E7   Am¤¤¤nefes jehudi homijá.¤¤¤Am            Dm  Am¤¤¤Ulfáté mizráḥ kádimá¤¤¤Dm     Am   E7  Am¤¤¤ájin lecion cofijá.¤¤¤¤¤¤F          G      C¤¤¤Od lo ávdá tikvátenu,¤¤¤F           G        C¤"&amp;"¤¤hátikvá bát snot álpájim,¤¤¤Dm        Am    Dm  C¤¤¤lihjot ám ḥofsi beárcenu,¤¤¤Dm   Am     E7     Am¤¤¤erec Cion virusálájim.")</f>
        <v>Am             Dm  Am¤¤¤Kol od báleváv penimá¤¤¤Dm      Am   E7   Am¤¤¤nefes jehudi homijá.¤¤¤Am            Dm  Am¤¤¤Ulfáté mizráḥ kádimá¤¤¤Dm     Am   E7  Am¤¤¤ájin lecion cofijá.¤¤¤¤¤¤F          G      C¤¤¤Od lo ávdá tikvátenu,¤¤¤F           G        C¤¤¤hátikvá bát snot álpájim,¤¤¤Dm        Am    Dm  C¤¤¤lihjot ám ḥofsi beárcenu,¤¤¤Dm   Am     E7     Am¤¤¤erec Cion virusálájim.</v>
      </c>
      <c r="F2" s="24" t="str">
        <f>IFERROR(__xludf.DUMMYFUNCTION("""COMPUTED_VALUE"""),"Héber dalok")</f>
        <v>Héber dalok</v>
      </c>
      <c r="G2" s="24" t="b">
        <f>IFERROR(__xludf.DUMMYFUNCTION("""COMPUTED_VALUE"""),FALSE)</f>
        <v>0</v>
      </c>
      <c r="H2" s="25">
        <f t="shared" ref="H2:I2" si="1">LEN(D2)</f>
        <v>197</v>
      </c>
      <c r="I2" s="25">
        <f t="shared" si="1"/>
        <v>383</v>
      </c>
      <c r="J2" s="10">
        <f t="shared" ref="J2:J152" si="3"> LEN(D2) - LEN(SUBSTITUTE(D2, CHAR(10), "")) + 1 * COUNTA(D2) </f>
        <v>1</v>
      </c>
      <c r="K2" s="10" t="str">
        <f>VLOOKUP(F2,Data!$A$2:$C$12,3,false)</f>
        <v>bg2.pdf</v>
      </c>
      <c r="L2" s="10" t="str">
        <f>IF(G2,Data!$G$4,Data!$G$5)</f>
        <v/>
      </c>
      <c r="M2" s="25" t="str">
        <f>VLOOKUP(F2,Data!$A$2:$E$12,4,false)</f>
        <v>ill2.pdf</v>
      </c>
      <c r="N2" s="25" t="str">
        <f>VLOOKUP(F2,Data!$A$2:$E$12,5,false)</f>
        <v>patt2.pdf</v>
      </c>
    </row>
    <row r="3" ht="15.75" hidden="1" customHeight="1">
      <c r="A3" s="24" t="str">
        <f>IFERROR(__xludf.DUMMYFUNCTION("""COMPUTED_VALUE"""),"H02")</f>
        <v>H02</v>
      </c>
      <c r="B3" s="24" t="str">
        <f>IFERROR(__xludf.DUMMYFUNCTION("""COMPUTED_VALUE"""),"Jerusalaim sel záháv")</f>
        <v>Jerusalaim sel záháv</v>
      </c>
      <c r="C3" s="24" t="str">
        <f>IFERROR(__xludf.DUMMYFUNCTION("""COMPUTED_VALUE"""),"Naomi Shemer")</f>
        <v>Naomi Shemer</v>
      </c>
      <c r="D3" s="24" t="str">
        <f>IFERROR(__xludf.DUMMYFUNCTION("""COMPUTED_VALUE"""),"Ávir hárim calul kájájin vereáḥ oránim, ¤¤¤niszá beruáḥ háárbájim im kol páámonim. ¤¤¤Uvtárdemát ilán váeven svujá báḥálomá, ¤¤¤háir áser bádád josevet uvelibá homá. ¤¤¤¤¤¤Jerusálájim sel záháv ¤¤¤vesel nehoset vesel or, ¤¤¤hálo lehol sirájiḥ ¤¤¤áni kinor"&amp;". ¤¤¤¤¤¤Ejhá jávsu borot hámájim kikár hásuk rejká, ¤¤¤veejn poked et hár hábájit báir háátiká. ¤¤¤Uvámeárot áser bászelá mejálelot ruhot, ¤¤¤veejn jored el jám hámeláḥ bedereḥ Jeriho. ¤¤¤¤¤¤Jerusálájim sel záháv ¤¤¤vesel nehoset vesel or, ¤¤¤hálo lehol s"&amp;"irájiḥ ¤¤¤áni kinor. ¤¤¤¤¤¤Áh bevoi hájom lásir láḥ veláh liksor ktárim, ¤¤¤kátonti miceir bánájiḥ umeáḥáron hámesorerim. ¤¤¤Ki smeḥ corev et hászfátájim kenesikát száráf, ¤¤¤im eskáḥeḥ Jerusálájim áser kulá záháv. ¤¤¤¤¤¤Jerusálájim sel záháv ¤¤¤vesel neh"&amp;"oset vesel or, ¤¤¤hálo lehol sirájiḥ ¤¤¤áni kinor. ")</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E3" s="24" t="str">
        <f>IFERROR(__xludf.DUMMYFUNCTION("""COMPUTED_VALUE"""),"Cm                 Fm    Fm        C7¤¤¤Ávir hárim calul kájájin vereáḥ oránim,¤¤¤C7               Fm    Fm     Cm G Cm ¤¤¤niszá beruáḥ háárbájim im kol páámonim. ¤¤¤Cm                Fm   Fm          C7¤¤¤Uvtárdemát ilán váeven svujá báḥálomá,¤¤¤C7      "&amp;"          Fm    Fm Cm   G Cm ¤¤¤háir áser bádád josevet uvelibá homá. ¤¤¤¤¤¤¤¤¤Cm    Fm          D#¤¤¤Jerusálájim sel záháv¤¤¤D#      G#          Cm¤¤¤vesel nehoset vesel or,¤¤¤Cm     G#    D#¤¤¤hálo lehol sirájiḥ ¤¤¤ Cm G Cm¤¤¤áni kinor. ¤¤¤¤¤¤¤¤¤Cm     "&amp;"            Fm    Fm             C7¤¤¤Ejhá jávsu borot hámájim kikár hásuk rejká,¤¤¤C7                    Fm   Fm   Cm G Cm ¤¤¤veejn poked et hár hábájit báir háátiká.¤¤¤Cm               Fm    Fm          C7 ¤¤¤Uvámeárot áser bászelá mejálelot ruhot,¤¤¤C7"&amp;"                   Fm    Fm  Cm    G Cm¤¤¤veejn jored el jám hámeláḥ bedereḥ Jeriho. ¤¤¤¤¤¤¤¤¤Cm    Fm          D#¤¤¤Jerusálájim sel záháv¤¤¤D#      G#          Cm¤¤¤vesel nehoset vesel or,¤¤¤Cm     G#    D#¤¤¤hálo lehol sirájiḥ ¤¤¤ Cm G Cm¤¤¤áni kinor. ¤"&amp;"¤¤¤¤¤¤¤¤Cm               Fm        Fm            C7¤¤¤Áh bevoi hájom lásir láḥ veláh liksor ktárim, ¤¤¤C7                Fm   Fm        Cm   G  Cm  ¤¤¤kátonti miceir bánájiḥ umeáḥáron hámesorerim. ¤¤¤Cm                     Fm    Fm            C7¤¤¤Ki smeḥ"&amp;" corev et hászfátájim kenesikát száráf,¤¤¤C7               Fm    Fm   Cm   G  Cm¤¤¤im eskáḥeḥ Jerusálájim áser kulá záháv. ¤¤¤¤¤¤¤¤¤Cm    Fm          D#¤¤¤Jerusálájim sel záháv¤¤¤D#      G#          Cm¤¤¤vesel nehoset vesel or,¤¤¤Cm     G#    D#¤¤¤hálo le"&amp;"hol sirájiḥ ¤¤¤ Cm G Cm¤¤¤áni kinor.")</f>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c r="F3" s="24" t="str">
        <f>IFERROR(__xludf.DUMMYFUNCTION("""COMPUTED_VALUE"""),"Héber dalok")</f>
        <v>Héber dalok</v>
      </c>
      <c r="G3" s="24" t="b">
        <f>IFERROR(__xludf.DUMMYFUNCTION("""COMPUTED_VALUE"""),FALSE)</f>
        <v>0</v>
      </c>
      <c r="H3" s="25">
        <f t="shared" ref="H3:I3" si="2">LEN(D3)</f>
        <v>816</v>
      </c>
      <c r="I3" s="25">
        <f t="shared" si="2"/>
        <v>1566</v>
      </c>
      <c r="J3" s="10">
        <f t="shared" si="3"/>
        <v>1</v>
      </c>
      <c r="K3" s="10" t="str">
        <f>VLOOKUP(F3,Data!$A$2:$C$12,3,false)</f>
        <v>bg2.pdf</v>
      </c>
      <c r="L3" s="10" t="str">
        <f>IF(G3,Data!$G$4,Data!$G$5)</f>
        <v/>
      </c>
      <c r="M3" s="25" t="str">
        <f>VLOOKUP(F3,Data!$A$2:$E$12,4,false)</f>
        <v>ill2.pdf</v>
      </c>
      <c r="N3" s="25" t="str">
        <f>VLOOKUP(F3,Data!$A$2:$E$12,5,false)</f>
        <v>patt2.pdf</v>
      </c>
    </row>
    <row r="4" ht="15.75" hidden="1" customHeight="1">
      <c r="A4" s="24" t="str">
        <f>IFERROR(__xludf.DUMMYFUNCTION("""COMPUTED_VALUE"""),"H03")</f>
        <v>H03</v>
      </c>
      <c r="B4" s="24" t="str">
        <f>IFERROR(__xludf.DUMMYFUNCTION("""COMPUTED_VALUE"""),"Áni ve ata")</f>
        <v>Áni ve ata</v>
      </c>
      <c r="C4" s="24" t="str">
        <f>IFERROR(__xludf.DUMMYFUNCTION("""COMPUTED_VALUE"""),"Arik Einstein")</f>
        <v>Arik Einstein</v>
      </c>
      <c r="D4" s="24" t="str">
        <f>IFERROR(__xludf.DUMMYFUNCTION("""COMPUTED_VALUE"""),"Ani ve átá nesáne et háolam¤¤¤ani ve átá az javou kvár kulám¤¤¤Amru et ze kodem lefánaj lo mesáne,¤¤¤ani ve átá nesáne et háolám.¤¤¤Ani ve átá nesáne mehahatchalah¤¤¤jihjeh lanu ra ein davar ze lo norá.¤¤¤Ámrú et ze kodem lefánaj ze lo mesháneh,¤¤¤ani ve "&amp;"átá  nesáne et háolám.¤¤¤Ani ve átá nesáne et háolám¤¤¤ani ve átá az javo'u kvár kulám¤¤¤Amru et ze kodem lefanaj lo mesane,¤¤¤ani ve átá  nesáne et háolám.")</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E4" s="24" t="str">
        <f>IFERROR(__xludf.DUMMYFUNCTION("""COMPUTED_VALUE"""),"Dm     G         A7           Dm¤¤¤Ani ve'ata neshaneh et ha'olam¤¤¤Dm     G          A7           Dm C¤¤¤ani ve'ata az yavo'u kvar kulam¤¤¤F             C         F             A7¤¤¤Amru et zeh kodem lefanai lo meshaneh,¤¤¤Dm     G         A7           D"&amp;"m¤¤¤ani ve'ata neshaneh et ha'olam.¤¤¤ ¤¤¤Dm G¤¤¤Dm G¤¤¤ ¤¤¤Dm     G         A7           Dm¤¤¤Ani ve'ata nenaseh mehahatchalah¤¤¤Dm     G          A7           Dm C¤¤¤yihyeh lanu ra ein davar zeh lo nora.¤¤¤F             C         F             A7¤¤¤Amru"&amp;" et zeh kodem lefanai zeh lo meshaneh,¤¤¤Dm     G         A7           Dm¤¤¤ani ve'ata neshaneh et ha'olam.¤¤¤¤¤¤Dm   A# C Dm G¤¤¤Dm   A# C (Dm G) x 2¤¤¤ ¤¤¤Dm     G         A7           Dm¤¤¤Ani ve'ata neshaneh et ha'olam¤¤¤Dm     G          A7          "&amp;" Dm C¤¤¤ani ve'ata az yavo'u kvar kulam¤¤¤F             C         F             A7¤¤¤Amru et zeh kodem lefanai lo meshaneh,¤¤¤Dm     G         A7           D¤¤¤ani ve'ata neshaneh et ha'olam.¤¤¤")</f>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c r="F4" s="24" t="str">
        <f>IFERROR(__xludf.DUMMYFUNCTION("""COMPUTED_VALUE"""),"Héber dalok")</f>
        <v>Héber dalok</v>
      </c>
      <c r="G4" s="24" t="b">
        <f>IFERROR(__xludf.DUMMYFUNCTION("""COMPUTED_VALUE"""),FALSE)</f>
        <v>0</v>
      </c>
      <c r="H4" s="25">
        <f t="shared" ref="H4:I4" si="4">LEN(D4)</f>
        <v>411</v>
      </c>
      <c r="I4" s="25">
        <f t="shared" si="4"/>
        <v>959</v>
      </c>
      <c r="J4" s="10">
        <f t="shared" si="3"/>
        <v>1</v>
      </c>
      <c r="K4" s="10" t="str">
        <f>VLOOKUP(F4,Data!$A$2:$C$12,3,false)</f>
        <v>bg2.pdf</v>
      </c>
      <c r="L4" s="10" t="str">
        <f>IF(G4,Data!$G$4,Data!$G$5)</f>
        <v/>
      </c>
      <c r="M4" s="25" t="str">
        <f>VLOOKUP(F4,Data!$A$2:$E$12,4,false)</f>
        <v>ill2.pdf</v>
      </c>
      <c r="N4" s="25" t="str">
        <f>VLOOKUP(F4,Data!$A$2:$E$12,5,false)</f>
        <v>patt2.pdf</v>
      </c>
    </row>
    <row r="5" ht="15.75" hidden="1" customHeight="1">
      <c r="A5" s="24" t="str">
        <f>IFERROR(__xludf.DUMMYFUNCTION("""COMPUTED_VALUE"""),"H04")</f>
        <v>H04</v>
      </c>
      <c r="B5" s="24" t="str">
        <f>IFERROR(__xludf.DUMMYFUNCTION("""COMPUTED_VALUE"""),"Básáná hábáá")</f>
        <v>Básáná hábáá</v>
      </c>
      <c r="C5" s="24" t="str">
        <f>IFERROR(__xludf.DUMMYFUNCTION("""COMPUTED_VALUE"""),"Ehud Manor &amp; Nurit Hirsch")</f>
        <v>Ehud Manor &amp; Nurit Hirsch</v>
      </c>
      <c r="D5" s="24" t="str">
        <f>IFERROR(__xludf.DUMMYFUNCTION("""COMPUTED_VALUE"""),"Básáná hábáá nesev ál hámirpeszet ¤¤¤veniszpor ciporim nodedot.  ¤¤¤¤¤¤Jeládim beḥufsá jeszáḥáku tofeszet ¤¤¤ben hábájit leven hászádot.  ¤¤¤¤¤¤Od tire, od tire ¤¤¤kámá tov jihje  ¤¤¤básáná, básáná hábáá.  ¤¤¤¤¤¤Ánávim ádumim jávsilu ád háerev ¤¤¤vejugsu "&amp;"conenim lásulḥán.  ¤¤¤¤¤¤Veruḥot redumim jiszu el em hádereḥ ¤¤¤itonim jesánim veánán.  ¤¤¤¤¤¤Od tire, od tire ¤¤¤kámá tov jihje  ¤¤¤básáná básáná hábáá.  ¤¤¤¤¤¤Básáná hábáá nifrosz kápot jádájim ¤¤¤mul háor hánigár háláván.  ¤¤¤¤¤¤Ánáfá leváná tifrosz bá"&amp;"or knáfájim  ¤¤¤vehásemes tizráḥ betoḥán.  ¤¤¤¤¤¤Od tire, od tire ¤¤¤kámá tov jihje  ¤¤¤básáná, básáná hábáá. ")</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E5" s="24" t="str">
        <f>IFERROR(__xludf.DUMMYFUNCTION("""COMPUTED_VALUE"""),"Dm              B          F¤¤¤Básáná hábáá nesev ál hámirpeszet ¤¤¤      B         A     Dm ¤¤¤veniszpor ciporim nodedot.  ¤¤¤¤¤¤Dm                 B        F¤¤¤Jeládim beḥufsá jeszáḥáku tofeszet ¤¤¤      B           A    Dm¤¤¤ben hábájit leven hászádot."&amp;"  ¤¤¤¤¤¤¤¤¤    Gm ¤¤¤Od tire, od tire ¤¤¤     F¤¤¤kámá tov jihje  ¤¤¤   Gm       A     Dm¤¤¤básáná, básáná hábáá.  ¤¤¤¤¤¤¤¤¤Dm               B         F¤¤¤Ánávim ádumim jávsilu ád háerev¤¤¤      B      A       Dm ¤¤¤vejugsu conenim lásulḥán.  ¤¤¤¤¤¤Dm    "&amp;"           A            F¤¤¤Veruḥot redumim jiszu el em hádereḥ ¤¤¤B           A      Dm    ¤¤¤itonim jesánim veánán.  ¤¤¤¤¤¤¤¤¤    Gm ¤¤¤Od tire, od tire ¤¤¤     F¤¤¤kámá tov jihje  ¤¤¤   Gm       A     Dm¤¤¤básáná, básáná hábáá.  ¤¤¤¤¤¤¤¤¤Dm            "&amp;"  B              F¤¤¤Básáná hábáá nifrosz kápot jádájim ¤¤¤B            A        Dm¤¤¤mul háor hánigár háláván.  ¤¤¤¤¤¤Dm               B              F¤¤¤Ánáfá leváná tifrosz báor knáfájim  ¤¤¤B             A       Dm¤¤¤vehásemes tizráḥ betoḥán.  ¤¤¤¤¤¤ "&amp;"   Gm ¤¤¤Od tire, od tire ¤¤¤     F¤¤¤kámá tov jihje  ¤¤¤   Gm       A     Dm¤¤¤básáná, básáná hábáá.")</f>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c r="F5" s="24" t="str">
        <f>IFERROR(__xludf.DUMMYFUNCTION("""COMPUTED_VALUE"""),"Héber dalok")</f>
        <v>Héber dalok</v>
      </c>
      <c r="G5" s="24" t="b">
        <f>IFERROR(__xludf.DUMMYFUNCTION("""COMPUTED_VALUE"""),FALSE)</f>
        <v>0</v>
      </c>
      <c r="H5" s="25">
        <f t="shared" ref="H5:I5" si="5">LEN(D5)</f>
        <v>620</v>
      </c>
      <c r="I5" s="25">
        <f t="shared" si="5"/>
        <v>1121</v>
      </c>
      <c r="J5" s="10">
        <f t="shared" si="3"/>
        <v>1</v>
      </c>
      <c r="K5" s="10" t="str">
        <f>VLOOKUP(F5,Data!$A$2:$C$12,3,false)</f>
        <v>bg2.pdf</v>
      </c>
      <c r="L5" s="10" t="str">
        <f>IF(G5,Data!$G$4,Data!$G$5)</f>
        <v/>
      </c>
      <c r="M5" s="25" t="str">
        <f>VLOOKUP(F5,Data!$A$2:$E$12,4,false)</f>
        <v>ill2.pdf</v>
      </c>
      <c r="N5" s="25" t="str">
        <f>VLOOKUP(F5,Data!$A$2:$E$12,5,false)</f>
        <v>patt2.pdf</v>
      </c>
    </row>
    <row r="6" ht="15.75" hidden="1" customHeight="1">
      <c r="A6" s="24" t="str">
        <f>IFERROR(__xludf.DUMMYFUNCTION("""COMPUTED_VALUE"""),"H05")</f>
        <v>H05</v>
      </c>
      <c r="B6" s="24" t="str">
        <f>IFERROR(__xludf.DUMMYFUNCTION("""COMPUTED_VALUE"""),"Bói")</f>
        <v>Bói</v>
      </c>
      <c r="C6" s="24" t="str">
        <f>IFERROR(__xludf.DUMMYFUNCTION("""COMPUTED_VALUE"""),"Idan Raichel")</f>
        <v>Idan Raichel</v>
      </c>
      <c r="D6" s="24" t="str">
        <f>IFERROR(__xludf.DUMMYFUNCTION("""COMPUTED_VALUE"""),"Bói, tni li jád veneleḥ¤¤¤Ál tisáli oti leán¤¤¤(Ál) tisáli oti ál óser¤¤¤Uláj gám hu jávo, kshehu jávo¤¤¤Jeréd áléinu kmo gesem¤¤¤¤¤¤Bói, nitḥábek venéleḥ¤¤¤Ál tisáli oti mátáj¤¤¤(Ál) tisáli oti ál bájit¤¤¤Ál teváksí mimeni zmán¤¤¤Lo meḥaké, lo océr, lo n"&amp;"isár")</f>
        <v>Bói, tni li jád veneleḥ¤¤¤Ál tisáli oti leán¤¤¤(Ál) tisáli oti ál óser¤¤¤Uláj gám hu jávo, kshehu jávo¤¤¤Jeréd áléinu kmo gesem¤¤¤¤¤¤Bói, nitḥábek venéleḥ¤¤¤Ál tisáli oti mátáj¤¤¤(Ál) tisáli oti ál bájit¤¤¤Ál teváksí mimeni zmán¤¤¤Lo meḥaké, lo océr, lo nisár</v>
      </c>
      <c r="E6" s="24" t="str">
        <f>IFERROR(__xludf.DUMMYFUNCTION("""COMPUTED_VALUE"""),"Dm          Am¤¤¤Bói, tni li jád veneleḥ¤¤¤Bb¤¤¤Ál tisáli oti leán¤¤¤F                  Gm¤¤¤(Ál) tisáli oti ál óser¤¤¤         Dm               Bb¤¤¤Uláj gám hu jávo, kshehu jávo¤¤¤       C¤¤¤Jeréd áléinu kmo gesem¤¤¤¤¤¤ ¤¤¤Dm        Am¤¤¤Bói, nitḥábek v"&amp;"enéleḥ¤¤¤Bb              F¤¤¤Ál tisáli oti mátáj¤¤¤                    Gm¤¤¤(Ál) tisáli oti ál bájit¤¤¤        Dm¤¤¤Ál teváksí mimeni zmán¤¤¤        Bb               C¤¤¤Lo meḥaké, lo océr, lo nisár")</f>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c r="F6" s="24" t="str">
        <f>IFERROR(__xludf.DUMMYFUNCTION("""COMPUTED_VALUE"""),"Héber dalok")</f>
        <v>Héber dalok</v>
      </c>
      <c r="G6" s="24" t="b">
        <f>IFERROR(__xludf.DUMMYFUNCTION("""COMPUTED_VALUE"""),FALSE)</f>
        <v>0</v>
      </c>
      <c r="H6" s="25">
        <f t="shared" ref="H6:I6" si="6">LEN(D6)</f>
        <v>259</v>
      </c>
      <c r="I6" s="25">
        <f t="shared" si="6"/>
        <v>453</v>
      </c>
      <c r="J6" s="10">
        <f t="shared" si="3"/>
        <v>1</v>
      </c>
      <c r="K6" s="10" t="str">
        <f>VLOOKUP(F6,Data!$A$2:$C$12,3,false)</f>
        <v>bg2.pdf</v>
      </c>
      <c r="L6" s="10" t="str">
        <f>IF(G6,Data!$G$4,Data!$G$5)</f>
        <v/>
      </c>
      <c r="M6" s="25" t="str">
        <f>VLOOKUP(F6,Data!$A$2:$E$12,4,false)</f>
        <v>ill2.pdf</v>
      </c>
      <c r="N6" s="25" t="str">
        <f>VLOOKUP(F6,Data!$A$2:$E$12,5,false)</f>
        <v>patt2.pdf</v>
      </c>
    </row>
    <row r="7" ht="15.75" hidden="1" customHeight="1">
      <c r="A7" s="24" t="str">
        <f>IFERROR(__xludf.DUMMYFUNCTION("""COMPUTED_VALUE"""),"H06")</f>
        <v>H06</v>
      </c>
      <c r="B7" s="24" t="str">
        <f>IFERROR(__xludf.DUMMYFUNCTION("""COMPUTED_VALUE"""),"Hiné má tov")</f>
        <v>Hiné má tov</v>
      </c>
      <c r="C7" s="24" t="str">
        <f>IFERROR(__xludf.DUMMYFUNCTION("""COMPUTED_VALUE"""),"Paul Wilbur")</f>
        <v>Paul Wilbur</v>
      </c>
      <c r="D7" s="24" t="str">
        <f>IFERROR(__xludf.DUMMYFUNCTION("""COMPUTED_VALUE"""),"Hine má tov umá náim,¤¤¤sevet áḥim gám jáḥád.")</f>
        <v>Hine má tov umá náim,¤¤¤sevet áḥim gám jáḥád.</v>
      </c>
      <c r="E7" s="24" t="str">
        <f>IFERROR(__xludf.DUMMYFUNCTION("""COMPUTED_VALUE"""),"Am           Em¤¤¤Hiné má tov umánájim, ¤¤¤C       D        Em¤¤¤sevet áhim gám jáhád. ¤¤¤Am          Em¤¤¤Hiná má tov umanájim, ¤¤¤C       D        Em¤¤¤sevet áhim gám jáhád. ¤¤¤¤¤¤Am      Em¤¤¤Hiné má tov ¤¤¤C       D        Em¤¤¤sevet áhim gám jáhád. ¤"&amp;"¤¤Am      Em¤¤¤Hiné má tov, ¤¤¤C       D        Em¤¤¤sevet áhim gam jáhád.")</f>
        <v>Am           Em¤¤¤Hiné má tov umánájim, ¤¤¤C       D        Em¤¤¤sevet áhim gám jáhád. ¤¤¤Am          Em¤¤¤Hiná má tov umanájim, ¤¤¤C       D        Em¤¤¤sevet áhim gám jáhád. ¤¤¤¤¤¤Am      Em¤¤¤Hiné má tov ¤¤¤C       D        Em¤¤¤sevet áhim gám jáhád. ¤¤¤Am      Em¤¤¤Hiné má tov, ¤¤¤C       D        Em¤¤¤sevet áhim gam jáhád.</v>
      </c>
      <c r="F7" s="24" t="str">
        <f>IFERROR(__xludf.DUMMYFUNCTION("""COMPUTED_VALUE"""),"Héber dalok")</f>
        <v>Héber dalok</v>
      </c>
      <c r="G7" s="24" t="b">
        <f>IFERROR(__xludf.DUMMYFUNCTION("""COMPUTED_VALUE"""),FALSE)</f>
        <v>0</v>
      </c>
      <c r="H7" s="25">
        <f t="shared" ref="H7:I7" si="7">LEN(D7)</f>
        <v>45</v>
      </c>
      <c r="I7" s="25">
        <f t="shared" si="7"/>
        <v>329</v>
      </c>
      <c r="J7" s="10">
        <f t="shared" si="3"/>
        <v>1</v>
      </c>
      <c r="K7" s="10" t="str">
        <f>VLOOKUP(F7,Data!$A$2:$C$12,3,false)</f>
        <v>bg2.pdf</v>
      </c>
      <c r="L7" s="10" t="str">
        <f>IF(G7,Data!$G$4,Data!$G$5)</f>
        <v/>
      </c>
      <c r="M7" s="25" t="str">
        <f>VLOOKUP(F7,Data!$A$2:$E$12,4,false)</f>
        <v>ill2.pdf</v>
      </c>
      <c r="N7" s="25" t="str">
        <f>VLOOKUP(F7,Data!$A$2:$E$12,5,false)</f>
        <v>patt2.pdf</v>
      </c>
    </row>
    <row r="8" ht="15.75" hidden="1" customHeight="1">
      <c r="A8" s="24" t="str">
        <f>IFERROR(__xludf.DUMMYFUNCTION("""COMPUTED_VALUE"""),"H07")</f>
        <v>H07</v>
      </c>
      <c r="B8" s="24" t="str">
        <f>IFERROR(__xludf.DUMMYFUNCTION("""COMPUTED_VALUE"""),"Kol háolám kuló")</f>
        <v>Kol háolám kuló</v>
      </c>
      <c r="C8" s="24" t="str">
        <f>IFERROR(__xludf.DUMMYFUNCTION("""COMPUTED_VALUE"""),"Náchmán rabbi")</f>
        <v>Náchmán rabbi</v>
      </c>
      <c r="D8" s="24" t="str">
        <f>IFERROR(__xludf.DUMMYFUNCTION("""COMPUTED_VALUE"""),"Kol háolám kulo geser cár meod,¤¤¤geser cár meod, geser cár meod.¤¤¤Veháikár, veháikár, lo lefáḥed, lo lefáḥed klál.¤¤¤Veháikár, veháikár, lo lefáḥed klál.")</f>
        <v>Kol háolám kulo geser cár meod,¤¤¤geser cár meod, geser cár meod.¤¤¤Veháikár, veháikár, lo lefáḥed, lo lefáḥed klál.¤¤¤Veháikár, veháikár, lo lefáḥed klál.</v>
      </c>
      <c r="E8" s="24" t="str">
        <f>IFERROR(__xludf.DUMMYFUNCTION("""COMPUTED_VALUE"""),"Am         Am    Dm        Am¤¤¤Kol háolám kuló, Geser cár méod,¤¤¤Am         G  G         Am¤¤¤Véhá ikar, lo lefáched, klál.¤¤¤¤¤¤Am        Am       Dm             Am¤¤¤Az egész világ Egy nagyon keskeny híd,¤¤¤Am           G              Am¤¤¤Az a lényeg"&amp;", nem kell félni már.")</f>
        <v>Am         Am    Dm        Am¤¤¤Kol háolám kuló, Geser cár méod,¤¤¤Am         G  G         Am¤¤¤Véhá ikar, lo lefáched, klál.¤¤¤¤¤¤Am        Am       Dm             Am¤¤¤Az egész világ Egy nagyon keskeny híd,¤¤¤Am           G              Am¤¤¤Az a lényeg, nem kell félni már.</v>
      </c>
      <c r="F8" s="24" t="str">
        <f>IFERROR(__xludf.DUMMYFUNCTION("""COMPUTED_VALUE"""),"Héber dalok")</f>
        <v>Héber dalok</v>
      </c>
      <c r="G8" s="24" t="b">
        <f>IFERROR(__xludf.DUMMYFUNCTION("""COMPUTED_VALUE"""),FALSE)</f>
        <v>0</v>
      </c>
      <c r="H8" s="25">
        <f t="shared" ref="H8:I8" si="8">LEN(D8)</f>
        <v>155</v>
      </c>
      <c r="I8" s="25">
        <f t="shared" si="8"/>
        <v>276</v>
      </c>
      <c r="J8" s="10">
        <f t="shared" si="3"/>
        <v>1</v>
      </c>
      <c r="K8" s="10" t="str">
        <f>VLOOKUP(F8,Data!$A$2:$C$12,3,false)</f>
        <v>bg2.pdf</v>
      </c>
      <c r="L8" s="10" t="str">
        <f>IF(G8,Data!$G$4,Data!$G$5)</f>
        <v/>
      </c>
      <c r="M8" s="25" t="str">
        <f>VLOOKUP(F8,Data!$A$2:$E$12,4,false)</f>
        <v>ill2.pdf</v>
      </c>
      <c r="N8" s="25" t="str">
        <f>VLOOKUP(F8,Data!$A$2:$E$12,5,false)</f>
        <v>patt2.pdf</v>
      </c>
    </row>
    <row r="9" ht="15.75" hidden="1" customHeight="1">
      <c r="A9" s="24" t="str">
        <f>IFERROR(__xludf.DUMMYFUNCTION("""COMPUTED_VALUE"""),"H08")</f>
        <v>H08</v>
      </c>
      <c r="B9" s="24" t="str">
        <f>IFERROR(__xludf.DUMMYFUNCTION("""COMPUTED_VALUE"""),"Od avinu cháj")</f>
        <v>Od avinu cháj</v>
      </c>
      <c r="C9" s="24" t="str">
        <f>IFERROR(__xludf.DUMMYFUNCTION("""COMPUTED_VALUE"""),"Shlomo Carlebach")</f>
        <v>Shlomo Carlebach</v>
      </c>
      <c r="D9" s="24" t="str">
        <f>IFERROR(__xludf.DUMMYFUNCTION("""COMPUTED_VALUE"""),"Od avinu cháj, Ám Iszráél cháj.")</f>
        <v>Od avinu cháj, Ám Iszráél cháj.</v>
      </c>
      <c r="E9" s="24" t="str">
        <f>IFERROR(__xludf.DUMMYFUNCTION("""COMPUTED_VALUE"""),"Am                                 G¤¤¤Am Yisroel, Am Yisroel, Am Yisroel Chai,¤¤¤ ¤¤¤G                                  Am¤¤¤Am Yisroel, Am Yisroel, Am Yisroel Chai,¤¤¤ ¤¤¤Am   Em   Am   Am   Em   Am¤¤¤Od Avinu Chai, Od Avinu Chai, ¤¤¤ ¤¤¤Am             "&amp;"     G        Am¤¤¤Od Avinu, Od Avinu, Od Avinu Chai")</f>
        <v>Am                                 G¤¤¤Am Yisroel, Am Yisroel, Am Yisroel Chai,¤¤¤ ¤¤¤G                                  Am¤¤¤Am Yisroel, Am Yisroel, Am Yisroel Chai,¤¤¤ ¤¤¤Am   Em   Am   Am   Em   Am¤¤¤Od Avinu Chai, Od Avinu Chai, ¤¤¤ ¤¤¤Am                  G        Am¤¤¤Od Avinu, Od Avinu, Od Avinu Chai</v>
      </c>
      <c r="F9" s="24" t="str">
        <f>IFERROR(__xludf.DUMMYFUNCTION("""COMPUTED_VALUE"""),"Héber dalok")</f>
        <v>Héber dalok</v>
      </c>
      <c r="G9" s="24" t="b">
        <f>IFERROR(__xludf.DUMMYFUNCTION("""COMPUTED_VALUE"""),FALSE)</f>
        <v>0</v>
      </c>
      <c r="H9" s="25">
        <f t="shared" ref="H9:I9" si="9">LEN(D9)</f>
        <v>31</v>
      </c>
      <c r="I9" s="25">
        <f t="shared" si="9"/>
        <v>307</v>
      </c>
      <c r="J9" s="10">
        <f t="shared" si="3"/>
        <v>1</v>
      </c>
      <c r="K9" s="10" t="str">
        <f>VLOOKUP(F9,Data!$A$2:$C$12,3,false)</f>
        <v>bg2.pdf</v>
      </c>
      <c r="L9" s="10" t="str">
        <f>IF(G9,Data!$G$4,Data!$G$5)</f>
        <v/>
      </c>
      <c r="M9" s="25" t="str">
        <f>VLOOKUP(F9,Data!$A$2:$E$12,4,false)</f>
        <v>ill2.pdf</v>
      </c>
      <c r="N9" s="25" t="str">
        <f>VLOOKUP(F9,Data!$A$2:$E$12,5,false)</f>
        <v>patt2.pdf</v>
      </c>
    </row>
    <row r="10" ht="15.75" hidden="1" customHeight="1">
      <c r="A10" s="24" t="str">
        <f>IFERROR(__xludf.DUMMYFUNCTION("""COMPUTED_VALUE"""),"H09")</f>
        <v>H09</v>
      </c>
      <c r="B10" s="24" t="str">
        <f>IFERROR(__xludf.DUMMYFUNCTION("""COMPUTED_VALUE"""),"Salam")</f>
        <v>Salam</v>
      </c>
      <c r="C10" s="24" t="str">
        <f>IFERROR(__xludf.DUMMYFUNCTION("""COMPUTED_VALUE"""),"Mosh Ben-Ari")</f>
        <v>Mosh Ben-Ari</v>
      </c>
      <c r="D10" s="24" t="str">
        <f>IFERROR(__xludf.DUMMYFUNCTION("""COMPUTED_VALUE"""),"Od jávo sálom áléjnu¤¤¤Od jávo sálom áléjnu¤¤¤Od jávo sálom áléjnu veál kulám.¤¤¤Szálám álénu veál kol háolám, ¤¤¤Szálám, szálám.")</f>
        <v>Od jávo sálom áléjnu¤¤¤Od jávo sálom áléjnu¤¤¤Od jávo sálom áléjnu veál kulám.¤¤¤Szálám álénu veál kol háolám, ¤¤¤Szálám, szálám.</v>
      </c>
      <c r="E10" s="24" t="str">
        <f>IFERROR(__xludf.DUMMYFUNCTION("""COMPUTED_VALUE"""),"D¤¤¤Od yavo shalom aleinu¤¤¤G¤¤¤Od yavo shalom aleinu¤¤¤D¤¤¤Od yavo shalom aleinu¤¤¤G  D   A  D¤¤¤Ve'al Kulam¤¤¤ ¤¤¤D       G                   D¤¤¤Salam, aleinu ve'al kol ha'olam¤¤¤  A       G D¤¤¤Salam, Shalom¤¤¤ ¤¤¤D       G                   D¤¤¤Salam"&amp;", aleinu ve'al kol ha'olam¤¤¤  A7      Dsus4 D¤¤¤Salam, Shal-----om")</f>
        <v>D¤¤¤Od yavo shalom aleinu¤¤¤G¤¤¤Od yavo shalom aleinu¤¤¤D¤¤¤Od yavo shalom aleinu¤¤¤G  D   A  D¤¤¤Ve'al Kulam¤¤¤ ¤¤¤D       G                   D¤¤¤Salam, aleinu ve'al kol ha'olam¤¤¤  A       G D¤¤¤Salam, Shalom¤¤¤ ¤¤¤D       G                   D¤¤¤Salam, aleinu ve'al kol ha'olam¤¤¤  A7      Dsus4 D¤¤¤Salam, Shal-----om</v>
      </c>
      <c r="F10" s="24" t="str">
        <f>IFERROR(__xludf.DUMMYFUNCTION("""COMPUTED_VALUE"""),"Héber dalok")</f>
        <v>Héber dalok</v>
      </c>
      <c r="G10" s="24" t="b">
        <f>IFERROR(__xludf.DUMMYFUNCTION("""COMPUTED_VALUE"""),FALSE)</f>
        <v>0</v>
      </c>
      <c r="H10" s="25">
        <f t="shared" ref="H10:I10" si="10">LEN(D10)</f>
        <v>129</v>
      </c>
      <c r="I10" s="25">
        <f t="shared" si="10"/>
        <v>322</v>
      </c>
      <c r="J10" s="10">
        <f t="shared" si="3"/>
        <v>1</v>
      </c>
      <c r="K10" s="10" t="str">
        <f>VLOOKUP(F10,Data!$A$2:$C$12,3,false)</f>
        <v>bg2.pdf</v>
      </c>
      <c r="L10" s="10" t="str">
        <f>IF(G10,Data!$G$4,Data!$G$5)</f>
        <v/>
      </c>
      <c r="M10" s="25" t="str">
        <f>VLOOKUP(F10,Data!$A$2:$E$12,4,false)</f>
        <v>ill2.pdf</v>
      </c>
      <c r="N10" s="25" t="str">
        <f>VLOOKUP(F10,Data!$A$2:$E$12,5,false)</f>
        <v>patt2.pdf</v>
      </c>
    </row>
    <row r="11" ht="15.75" hidden="1" customHeight="1">
      <c r="A11" s="24" t="str">
        <f>IFERROR(__xludf.DUMMYFUNCTION("""COMPUTED_VALUE"""),"H10")</f>
        <v>H10</v>
      </c>
      <c r="B11" s="24" t="str">
        <f>IFERROR(__xludf.DUMMYFUNCTION("""COMPUTED_VALUE"""),"Hajom jom huledet")</f>
        <v>Hajom jom huledet</v>
      </c>
      <c r="C11" s="24"/>
      <c r="D11" s="24" t="str">
        <f>IFERROR(__xludf.DUMMYFUNCTION("""COMPUTED_VALUE"""),"Hájom jom huledet, hájom jom huledet,¤¤¤hájom jom huledet le kulam!¤¤¤¤¤¤Hág lo számeáḥ, vezer lo poreáḥ, ¤¤¤hájom jom huledet le kulam!")</f>
        <v>Hájom jom huledet, hájom jom huledet,¤¤¤hájom jom huledet le kulam!¤¤¤¤¤¤Hág lo számeáḥ, vezer lo poreáḥ, ¤¤¤hájom jom huledet le kulam!</v>
      </c>
      <c r="E11" s="24" t="str">
        <f>IFERROR(__xludf.DUMMYFUNCTION("""COMPUTED_VALUE"""),"C                  Dm ¤¤¤Hájom jom huledet, hájom jom huledet,¤¤¤Em                F     C¤¤¤hájom jom huledet le kulam!¤¤¤¤¤¤¤¤¤Am                G¤¤¤Hág lo számeáḥ, vezer lo poreáḥ, ¤¤¤F                 Am    C¤¤¤hájom jom huledet le kulam!")</f>
        <v>C                  Dm ¤¤¤Hájom jom huledet, hájom jom huledet,¤¤¤Em                F     C¤¤¤hájom jom huledet le kulam!¤¤¤¤¤¤¤¤¤Am                G¤¤¤Hág lo számeáḥ, vezer lo poreáḥ, ¤¤¤F                 Am    C¤¤¤hájom jom huledet le kulam!</v>
      </c>
      <c r="F11" s="24" t="str">
        <f>IFERROR(__xludf.DUMMYFUNCTION("""COMPUTED_VALUE"""),"Héber dalok")</f>
        <v>Héber dalok</v>
      </c>
      <c r="G11" s="24" t="b">
        <f>IFERROR(__xludf.DUMMYFUNCTION("""COMPUTED_VALUE"""),FALSE)</f>
        <v>0</v>
      </c>
      <c r="H11" s="25">
        <f t="shared" ref="H11:I11" si="11">LEN(D11)</f>
        <v>136</v>
      </c>
      <c r="I11" s="25">
        <f t="shared" si="11"/>
        <v>242</v>
      </c>
      <c r="J11" s="10">
        <f t="shared" si="3"/>
        <v>1</v>
      </c>
      <c r="K11" s="10" t="str">
        <f>VLOOKUP(F11,Data!$A$2:$C$12,3,false)</f>
        <v>bg2.pdf</v>
      </c>
      <c r="L11" s="10" t="str">
        <f>IF(G11,Data!$G$4,Data!$G$5)</f>
        <v/>
      </c>
      <c r="M11" s="25" t="str">
        <f>VLOOKUP(F11,Data!$A$2:$E$12,4,false)</f>
        <v>ill2.pdf</v>
      </c>
      <c r="N11" s="25" t="str">
        <f>VLOOKUP(F11,Data!$A$2:$E$12,5,false)</f>
        <v>patt2.pdf</v>
      </c>
    </row>
    <row r="12" ht="15.75" hidden="1" customHeight="1">
      <c r="A12" s="24" t="str">
        <f>IFERROR(__xludf.DUMMYFUNCTION("""COMPUTED_VALUE"""),"H11")</f>
        <v>H11</v>
      </c>
      <c r="B12" s="24" t="str">
        <f>IFERROR(__xludf.DUMMYFUNCTION("""COMPUTED_VALUE"""),"Hevenu sálom álehem")</f>
        <v>Hevenu sálom álehem</v>
      </c>
      <c r="C12" s="24" t="str">
        <f>IFERROR(__xludf.DUMMYFUNCTION("""COMPUTED_VALUE"""),"népdal")</f>
        <v>népdal</v>
      </c>
      <c r="D12" s="24" t="str">
        <f>IFERROR(__xludf.DUMMYFUNCTION("""COMPUTED_VALUE"""),"Hevenu sálom áleḥem, ¤¤¤hevenu sálom álehem, ¤¤¤hevenu sálom álehem, ¤¤¤hevenu sálom, sálom, sálom áleḥem.")</f>
        <v>Hevenu sálom áleḥem, ¤¤¤hevenu sálom álehem, ¤¤¤hevenu sálom álehem, ¤¤¤hevenu sálom, sálom, sálom áleḥem.</v>
      </c>
      <c r="E12" s="24" t="str">
        <f>IFERROR(__xludf.DUMMYFUNCTION("""COMPUTED_VALUE"""),"Cm¤¤¤Hevenu sálom áleḥem, ¤¤¤       Fm¤¤¤hevenu sálom álehem, ¤¤¤       G      Cm¤¤¤hevenu sálom álehem, ¤¤¤       G             Fm       Cm¤¤¤hevenu sálom, sálom, sálom áleḥem.")</f>
        <v>Cm¤¤¤Hevenu sálom áleḥem, ¤¤¤       Fm¤¤¤hevenu sálom álehem, ¤¤¤       G      Cm¤¤¤hevenu sálom álehem, ¤¤¤       G             Fm       Cm¤¤¤hevenu sálom, sálom, sálom áleḥem.</v>
      </c>
      <c r="F12" s="24" t="str">
        <f>IFERROR(__xludf.DUMMYFUNCTION("""COMPUTED_VALUE"""),"Héber dalok")</f>
        <v>Héber dalok</v>
      </c>
      <c r="G12" s="24" t="b">
        <f>IFERROR(__xludf.DUMMYFUNCTION("""COMPUTED_VALUE"""),FALSE)</f>
        <v>0</v>
      </c>
      <c r="H12" s="25">
        <f t="shared" ref="H12:I12" si="12">LEN(D12)</f>
        <v>106</v>
      </c>
      <c r="I12" s="25">
        <f t="shared" si="12"/>
        <v>177</v>
      </c>
      <c r="J12" s="10">
        <f t="shared" si="3"/>
        <v>1</v>
      </c>
      <c r="K12" s="10" t="str">
        <f>VLOOKUP(F12,Data!$A$2:$C$12,3,false)</f>
        <v>bg2.pdf</v>
      </c>
      <c r="L12" s="10" t="str">
        <f>IF(G12,Data!$G$4,Data!$G$5)</f>
        <v/>
      </c>
      <c r="M12" s="25" t="str">
        <f>VLOOKUP(F12,Data!$A$2:$E$12,4,false)</f>
        <v>ill2.pdf</v>
      </c>
      <c r="N12" s="25" t="str">
        <f>VLOOKUP(F12,Data!$A$2:$E$12,5,false)</f>
        <v>patt2.pdf</v>
      </c>
    </row>
    <row r="13" ht="15.75" hidden="1" customHeight="1">
      <c r="A13" s="24" t="str">
        <f>IFERROR(__xludf.DUMMYFUNCTION("""COMPUTED_VALUE"""),"H12")</f>
        <v>H12</v>
      </c>
      <c r="B13" s="24" t="str">
        <f>IFERROR(__xludf.DUMMYFUNCTION("""COMPUTED_VALUE"""),"Hává nágilá")</f>
        <v>Hává nágilá</v>
      </c>
      <c r="C13" s="24" t="str">
        <f>IFERROR(__xludf.DUMMYFUNCTION("""COMPUTED_VALUE"""),"Abraham Zeevi Idelsohn")</f>
        <v>Abraham Zeevi Idelsohn</v>
      </c>
      <c r="D13" s="24" t="str">
        <f>IFERROR(__xludf.DUMMYFUNCTION("""COMPUTED_VALUE"""),"Hává nágilá, hává nágilá, ¤¤¤hává nágilá veniszmeḥá! ¤¤¤¤¤¤Hává neránená, hává neránená, ¤¤¤hává neránená veniszmehá! ¤¤¤¤¤¤Uru, uru áḥim, uru áhim belev számeáḥ,¤¤¤uru áhim belev számeáḥ,¤¤¤uru áhim belev számeáḥ,¤¤¤uru áhim belev számeáḥ,¤¤¤uru áḥim, ur"&amp;"u áḥim belev számeáḥ!")</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E13" s="24" t="str">
        <f>IFERROR(__xludf.DUMMYFUNCTION("""COMPUTED_VALUE"""),"C¤¤¤Hává nágilá, hává nágilá, ¤¤¤Fm          C Ciszm C  ¤¤¤hává nágilá veniszmeḥá! ¤¤¤¤¤¤C              Bm¤¤¤Hává neránená, hává neránená, ¤¤¤Bm             C Ciszm C ¤¤¤hává neránená veniszmehá! ¤¤¤¤¤¤Fm             Fm¤¤¤Uru, uru áḥim, uru áhim belev szá"&amp;"meáḥ,¤¤¤Fm ¤¤¤uru áhim belev számeáḥ,¤¤¤Gm¤¤¤uru áhim belev számeáḥ,¤¤¤Gm¤¤¤uru áhim belev számeáḥ,¤¤¤    C              Fm    C    Fm¤¤¤uru áḥim, uru áḥim belev számeáḥ!")</f>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c r="F13" s="24" t="str">
        <f>IFERROR(__xludf.DUMMYFUNCTION("""COMPUTED_VALUE"""),"Héber dalok")</f>
        <v>Héber dalok</v>
      </c>
      <c r="G13" s="24" t="b">
        <f>IFERROR(__xludf.DUMMYFUNCTION("""COMPUTED_VALUE"""),FALSE)</f>
        <v>0</v>
      </c>
      <c r="H13" s="25">
        <f t="shared" ref="H13:I13" si="13">LEN(D13)</f>
        <v>276</v>
      </c>
      <c r="I13" s="25">
        <f t="shared" si="13"/>
        <v>425</v>
      </c>
      <c r="J13" s="10">
        <f t="shared" si="3"/>
        <v>1</v>
      </c>
      <c r="K13" s="10" t="str">
        <f>VLOOKUP(F13,Data!$A$2:$C$12,3,false)</f>
        <v>bg2.pdf</v>
      </c>
      <c r="L13" s="10" t="str">
        <f>IF(G13,Data!$G$4,Data!$G$5)</f>
        <v/>
      </c>
      <c r="M13" s="25" t="str">
        <f>VLOOKUP(F13,Data!$A$2:$E$12,4,false)</f>
        <v>ill2.pdf</v>
      </c>
      <c r="N13" s="25" t="str">
        <f>VLOOKUP(F13,Data!$A$2:$E$12,5,false)</f>
        <v>patt2.pdf</v>
      </c>
    </row>
    <row r="14" ht="15.75" hidden="1" customHeight="1">
      <c r="A14" s="24" t="str">
        <f>IFERROR(__xludf.DUMMYFUNCTION("""COMPUTED_VALUE"""),"H13")</f>
        <v>H13</v>
      </c>
      <c r="B14" s="24" t="str">
        <f>IFERROR(__xludf.DUMMYFUNCTION("""COMPUTED_VALUE"""),"Dávid meleh Jiszrael")</f>
        <v>Dávid meleh Jiszrael</v>
      </c>
      <c r="C14" s="24" t="str">
        <f>IFERROR(__xludf.DUMMYFUNCTION("""COMPUTED_VALUE"""),"népdal")</f>
        <v>népdal</v>
      </c>
      <c r="D14" s="24" t="str">
        <f>IFERROR(__xludf.DUMMYFUNCTION("""COMPUTED_VALUE"""),"Dávid meleḥ Jiszráel,¤¤¤ḥáj, ḥáj vekájám.")</f>
        <v>Dávid meleḥ Jiszráel,¤¤¤ḥáj, ḥáj vekájám.</v>
      </c>
      <c r="E14" s="24" t="str">
        <f>IFERROR(__xludf.DUMMYFUNCTION("""COMPUTED_VALUE"""),"C¤¤¤Dávid meleḥ Jiszráel,¤¤¤C¤¤¤ḥáj, ḥáj vekájám.¤¤¤¤¤¤F¤¤¤Dávid meleḥ Jiszráel,¤¤¤C¤¤¤ḥáj, ḥáj vekájám.")</f>
        <v>C¤¤¤Dávid meleḥ Jiszráel,¤¤¤C¤¤¤ḥáj, ḥáj vekájám.¤¤¤¤¤¤F¤¤¤Dávid meleḥ Jiszráel,¤¤¤C¤¤¤ḥáj, ḥáj vekájám.</v>
      </c>
      <c r="F14" s="24" t="str">
        <f>IFERROR(__xludf.DUMMYFUNCTION("""COMPUTED_VALUE"""),"Héber dalok")</f>
        <v>Héber dalok</v>
      </c>
      <c r="G14" s="24" t="b">
        <f>IFERROR(__xludf.DUMMYFUNCTION("""COMPUTED_VALUE"""),FALSE)</f>
        <v>0</v>
      </c>
      <c r="H14" s="25">
        <f t="shared" ref="H14:I14" si="14">LEN(D14)</f>
        <v>41</v>
      </c>
      <c r="I14" s="25">
        <f t="shared" si="14"/>
        <v>104</v>
      </c>
      <c r="J14" s="10">
        <f t="shared" si="3"/>
        <v>1</v>
      </c>
      <c r="K14" s="10" t="str">
        <f>VLOOKUP(F14,Data!$A$2:$C$12,3,false)</f>
        <v>bg2.pdf</v>
      </c>
      <c r="L14" s="10" t="str">
        <f>IF(G14,Data!$G$4,Data!$G$5)</f>
        <v/>
      </c>
      <c r="M14" s="25" t="str">
        <f>VLOOKUP(F14,Data!$A$2:$E$12,4,false)</f>
        <v>ill2.pdf</v>
      </c>
      <c r="N14" s="25" t="str">
        <f>VLOOKUP(F14,Data!$A$2:$E$12,5,false)</f>
        <v>patt2.pdf</v>
      </c>
    </row>
    <row r="15" ht="15.75" hidden="1" customHeight="1">
      <c r="A15" s="24" t="str">
        <f>IFERROR(__xludf.DUMMYFUNCTION("""COMPUTED_VALUE"""),"H14")</f>
        <v>H14</v>
      </c>
      <c r="B15" s="24" t="str">
        <f>IFERROR(__xludf.DUMMYFUNCTION("""COMPUTED_VALUE"""),"Száhki száhki")</f>
        <v>Száhki száhki</v>
      </c>
      <c r="C15" s="24" t="str">
        <f>IFERROR(__xludf.DUMMYFUNCTION("""COMPUTED_VALUE"""),"Shaul Tchernichovsky")</f>
        <v>Shaul Tchernichovsky</v>
      </c>
      <c r="D15" s="24" t="str">
        <f>IFERROR(__xludf.DUMMYFUNCTION("""COMPUTED_VALUE"""),"Száḥki, száḥki ál ḥálomot,¤¤¤Zu áni háḥolem száḥ.¤¤¤||: Száḥki ki báádám ámin,¤¤¤Ki ódeni máámin báḥ. :||¤¤¤¤¤¤Ki ód náfsi drór soefet¤¤¤Lo mḥártiá leegel-páz,¤¤¤||: Ki ód áámin gám báádám,¤¤¤Gám böruḥó, rúáḥ áz. :||¤¤¤¤¤¤Ruḥó jáslíḥ kávlej-hevel,¤¤¤Jerom"&amp;"enu bámoté-ál;¤¤¤||: Lo báráv jámut óved,¤¤¤Drór lánefes, pát ládál. :||¤¤¤¤¤¤Ááminá gám beátid,¤¤¤Áf im jirḥák ze hájom,¤¤¤||: Áḥ bo jávo jiszú sálom áz¤¤¤Ubráḥá leom milom. :||")</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E15" s="24"/>
      <c r="F15" s="24" t="str">
        <f>IFERROR(__xludf.DUMMYFUNCTION("""COMPUTED_VALUE"""),"Héber dalok")</f>
        <v>Héber dalok</v>
      </c>
      <c r="G15" s="24" t="b">
        <f>IFERROR(__xludf.DUMMYFUNCTION("""COMPUTED_VALUE"""),FALSE)</f>
        <v>0</v>
      </c>
      <c r="H15" s="25">
        <f t="shared" ref="H15:I15" si="15">LEN(D15)</f>
        <v>433</v>
      </c>
      <c r="I15" s="25">
        <f t="shared" si="15"/>
        <v>0</v>
      </c>
      <c r="J15" s="10">
        <f t="shared" si="3"/>
        <v>1</v>
      </c>
      <c r="K15" s="10" t="str">
        <f>VLOOKUP(F15,Data!$A$2:$C$12,3,false)</f>
        <v>bg2.pdf</v>
      </c>
      <c r="L15" s="10" t="str">
        <f>IF(G15,Data!$G$4,Data!$G$5)</f>
        <v/>
      </c>
      <c r="M15" s="25" t="str">
        <f>VLOOKUP(F15,Data!$A$2:$E$12,4,false)</f>
        <v>ill2.pdf</v>
      </c>
      <c r="N15" s="25" t="str">
        <f>VLOOKUP(F15,Data!$A$2:$E$12,5,false)</f>
        <v>patt2.pdf</v>
      </c>
    </row>
    <row r="16" ht="15.75" hidden="1" customHeight="1">
      <c r="A16" s="24" t="str">
        <f>IFERROR(__xludf.DUMMYFUNCTION("""COMPUTED_VALUE"""),"H15")</f>
        <v>H15</v>
      </c>
      <c r="B16" s="24" t="str">
        <f>IFERROR(__xludf.DUMMYFUNCTION("""COMPUTED_VALUE"""),"Dona Dona")</f>
        <v>Dona Dona</v>
      </c>
      <c r="C16" s="24"/>
      <c r="D16" s="24"/>
      <c r="E16" s="24"/>
      <c r="F16" s="24" t="str">
        <f>IFERROR(__xludf.DUMMYFUNCTION("""COMPUTED_VALUE"""),"Héber dalok")</f>
        <v>Héber dalok</v>
      </c>
      <c r="G16" s="24" t="b">
        <f>IFERROR(__xludf.DUMMYFUNCTION("""COMPUTED_VALUE"""),FALSE)</f>
        <v>0</v>
      </c>
      <c r="H16" s="25">
        <f t="shared" ref="H16:I16" si="16">LEN(D16)</f>
        <v>0</v>
      </c>
      <c r="I16" s="25">
        <f t="shared" si="16"/>
        <v>0</v>
      </c>
      <c r="J16" s="10">
        <f t="shared" si="3"/>
        <v>0</v>
      </c>
      <c r="K16" s="10" t="str">
        <f>VLOOKUP(F16,Data!$A$2:$C$12,3,false)</f>
        <v>bg2.pdf</v>
      </c>
      <c r="L16" s="10" t="str">
        <f>IF(G16,Data!$G$4,Data!$G$5)</f>
        <v/>
      </c>
      <c r="M16" s="25" t="str">
        <f>VLOOKUP(F16,Data!$A$2:$E$12,4,false)</f>
        <v>ill2.pdf</v>
      </c>
      <c r="N16" s="25" t="str">
        <f>VLOOKUP(F16,Data!$A$2:$E$12,5,false)</f>
        <v>patt2.pdf</v>
      </c>
    </row>
    <row r="17" ht="15.75" hidden="1" customHeight="1">
      <c r="A17" s="24" t="str">
        <f>IFERROR(__xludf.DUMMYFUNCTION("""COMPUTED_VALUE"""),"K01")</f>
        <v>K01</v>
      </c>
      <c r="B17" s="24" t="str">
        <f>IFERROR(__xludf.DUMMYFUNCTION("""COMPUTED_VALUE"""),"Let It Be (–&gt;)")</f>
        <v>Let It Be (–&gt;)</v>
      </c>
      <c r="C17" s="24" t="str">
        <f>IFERROR(__xludf.DUMMYFUNCTION("""COMPUTED_VALUE"""),"Beatles")</f>
        <v>Beatles</v>
      </c>
      <c r="D17" s="24" t="str">
        <f>IFERROR(__xludf.DUMMYFUNCTION("""COMPUTED_VALUE"""),"When I find myself in times of trouble¤¤¤Mother Mary comes to me¤¤¤Speaking words of wisdom¤¤¤Let it be¤¤¤¤¤¤And in my hour of darkness¤¤¤She is standing right in front of me¤¤¤Speaking words of wisdom¤¤¤Let it be¤¤¤¤¤¤Let is be, let it be¤¤¤Let it be, le"&amp;"t it be¤¤¤Whisper words of wisdom¤¤¤Let it be¤¤¤¤¤¤And when the brokenhearted people¤¤¤Living in the world agree¤¤¤There will be an answer¤¤¤Let it be¤¤¤¤¤¤For though they may be parted¤¤¤There is still a chance that they will see¤¤¤There will be an answe"&amp;"r¤¤¤Let it be¤¤¤¤¤¤Let is be, let it be¤¤¤Let it be, let it be¤¤¤Yeah, there will be an answer¤¤¤Let it be")</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v>
      </c>
      <c r="E17" s="24" t="str">
        <f>IFERROR(__xludf.DUMMYFUNCTION("""COMPUTED_VALUE"""),"C              G                Am          F¤¤¤When I find myself in times of trouble Mother Mary comes to me¤¤¤C                   G            F   C Dm7 C¤¤¤Speaking words of wisdom, let it be¤¤¤                     G            Am                   F¤"&amp;"¤¤And in my hour of darkness she is standing right in front of me¤¤¤C                   G             F   C Dm7 C¤¤¤Speaking words of wisdom, let it be¤¤¤ ¤¤¤ ¤¤¤       Am         G             F        C¤¤¤Let it be, let it be, let it be, let it be¤¤¤C  "&amp;"               G              F   C Dm7 C¤¤¤Whisper words of wisdom, let it be¤¤¤ ¤¤¤ ¤¤¤    C               G              Am            F¤¤¤And when the broken hearted people living in the world agree¤¤¤C                  G            F  C Dm7 C¤¤¤There"&amp;" will be an answer, let it be¤¤¤C                      G               Am                  F¤¤¤For though they may be parted there is still a chance that they will see¤¤¤C                  G            F   C Dm7 C¤¤¤There will be an answer, let it be¤¤¤¤¤"&amp;"¤¤¤¤       Am         G            F         C¤¤¤Let it be, let it be, let it be, let it be¤¤¤C                  G            F   C Dm7 C¤¤¤There will be an answer, let it be")</f>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v>
      </c>
      <c r="F17" s="24" t="str">
        <f>IFERROR(__xludf.DUMMYFUNCTION("""COMPUTED_VALUE"""),"Kölföldi dalok")</f>
        <v>Kölföldi dalok</v>
      </c>
      <c r="G17" s="24" t="b">
        <f>IFERROR(__xludf.DUMMYFUNCTION("""COMPUTED_VALUE"""),FALSE)</f>
        <v>0</v>
      </c>
      <c r="H17" s="25">
        <f t="shared" ref="H17:I17" si="17">LEN(D17)</f>
        <v>616</v>
      </c>
      <c r="I17" s="25">
        <f t="shared" si="17"/>
        <v>1194</v>
      </c>
      <c r="J17" s="10">
        <f t="shared" si="3"/>
        <v>1</v>
      </c>
      <c r="K17" s="10" t="str">
        <f>VLOOKUP(F17,Data!$A$2:$C$12,3,false)</f>
        <v>bg4.pdf</v>
      </c>
      <c r="L17" s="10" t="str">
        <f>IF(G17,Data!$G$4,Data!$G$5)</f>
        <v/>
      </c>
      <c r="M17" s="25" t="str">
        <f>VLOOKUP(F17,Data!$A$2:$E$12,4,false)</f>
        <v>ill4.pdf</v>
      </c>
      <c r="N17" s="25" t="str">
        <f>VLOOKUP(F17,Data!$A$2:$E$12,5,false)</f>
        <v>patt4.pdf</v>
      </c>
    </row>
    <row r="18" ht="15.75" hidden="1" customHeight="1">
      <c r="A18" s="24" t="str">
        <f>IFERROR(__xludf.DUMMYFUNCTION("""COMPUTED_VALUE"""),"K01")</f>
        <v>K01</v>
      </c>
      <c r="B18" s="24" t="str">
        <f>IFERROR(__xludf.DUMMYFUNCTION("""COMPUTED_VALUE"""),"Let It Be (...)")</f>
        <v>Let It Be (...)</v>
      </c>
      <c r="C18" s="24" t="str">
        <f>IFERROR(__xludf.DUMMYFUNCTION("""COMPUTED_VALUE"""),"Beatles")</f>
        <v>Beatles</v>
      </c>
      <c r="D18" s="24" t="str">
        <f>IFERROR(__xludf.DUMMYFUNCTION("""COMPUTED_VALUE"""),"Let is be, let it be¤¤¤Let it be, let it be¤¤¤Whisper words of wisdom¤¤¤Let it be¤¤¤¤¤¤Let is be, let it be¤¤¤Let it be, yeah, let it be¤¤¤Whisper words of wisdom¤¤¤Let it be¤¤¤¤¤¤And when the night is cloudy¤¤¤There is still a light that shines on me¤¤¤S"&amp;"hine on 'til tomorrow¤¤¤Let it be¤¤¤¤¤¤I wake up to the sound of music¤¤¤Mother Mary comes to me¤¤¤Speaking words of wisdom¤¤¤Let it be, yeah¤¤¤¤¤¤Let it be, let it be¤¤¤Let it be, yeah, let it be¤¤¤Oh, there will be an answer¤¤¤Let it be¤¤¤¤¤¤Let it be, "&amp;"let it be¤¤¤Let it be, yeah, let it be¤¤¤Whisper words of wisdom¤¤¤Let it be")</f>
        <v>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E18" s="24" t="str">
        <f>IFERROR(__xludf.DUMMYFUNCTION("""COMPUTED_VALUE"""),"Am         G            F         C¤¤¤Let it be, let it be, let it be, let it be¤¤¤C                   G           F    C Dm7 C¤¤¤Whisper words of wisdom, let it be¤¤¤ ¤¤¤¤¤¤       Am         G             F        C¤¤¤Let it be, let it be, let it be, let"&amp;" it be¤¤¤C                 G              F   C Dm7 C¤¤¤Whisper words of wisdom, let it be¤¤¤ ¤¤¤¤¤¤F   C                 G               Am¤¤¤And when the night is cloudy there is still a light that shines on me¤¤¤C              G             F   C Dm7 C"&amp;"¤¤¤Shine until tomorrow, let it be¤¤¤  C              G               Am          F¤¤¤I wake up to the sound of music, Mother Mary comes to me¤¤¤C                   G            F    C Dm7 C¤¤¤Speaking words of wisdom, let it be¤¤¤ ¤¤¤¤¤¤       Am        "&amp;" G            F        C¤¤¤Let it be, let it be, let it be, let it be¤¤¤C                  G            F   C Dm7 C¤¤¤There will be an answer, let it be¤¤¤       Am         G            F        C¤¤¤Let it be, let it be, let it be, let it be¤¤¤¤¤¤¤¤¤C    "&amp;"              G            F    C Dm7 C¤¤¤There will be an answer, let it be¤¤¤       Am         G            F        C¤¤¤Let it be, let it be, let it be, let it be           ¤¤¤C                   G           F    C Dm7 C¤¤¤Whisper words of wisdom, let "&amp;"it be")</f>
        <v>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c r="F18" s="24" t="str">
        <f>IFERROR(__xludf.DUMMYFUNCTION("""COMPUTED_VALUE"""),"Kölföldi dalok")</f>
        <v>Kölföldi dalok</v>
      </c>
      <c r="G18" s="24" t="b">
        <f>IFERROR(__xludf.DUMMYFUNCTION("""COMPUTED_VALUE"""),FALSE)</f>
        <v>0</v>
      </c>
      <c r="H18" s="25">
        <f t="shared" ref="H18:I18" si="18">LEN(D18)</f>
        <v>586</v>
      </c>
      <c r="I18" s="25">
        <f t="shared" si="18"/>
        <v>1280</v>
      </c>
      <c r="J18" s="10">
        <f t="shared" si="3"/>
        <v>1</v>
      </c>
      <c r="K18" s="10" t="str">
        <f>VLOOKUP(F18,Data!$A$2:$C$12,3,false)</f>
        <v>bg4.pdf</v>
      </c>
      <c r="L18" s="10" t="str">
        <f>IF(G18,Data!$G$4,Data!$G$5)</f>
        <v/>
      </c>
      <c r="M18" s="25" t="str">
        <f>VLOOKUP(F18,Data!$A$2:$E$12,4,false)</f>
        <v>ill4.pdf</v>
      </c>
      <c r="N18" s="25" t="str">
        <f>VLOOKUP(F18,Data!$A$2:$E$12,5,false)</f>
        <v>patt4.pdf</v>
      </c>
    </row>
    <row r="19" ht="15.75" hidden="1" customHeight="1">
      <c r="A19" s="24" t="str">
        <f>IFERROR(__xludf.DUMMYFUNCTION("""COMPUTED_VALUE"""),"K02")</f>
        <v>K02</v>
      </c>
      <c r="B19" s="24" t="str">
        <f>IFERROR(__xludf.DUMMYFUNCTION("""COMPUTED_VALUE"""),"Yellow submarine")</f>
        <v>Yellow submarine</v>
      </c>
      <c r="C19" s="24" t="str">
        <f>IFERROR(__xludf.DUMMYFUNCTION("""COMPUTED_VALUE"""),"Beatles")</f>
        <v>Beatles</v>
      </c>
      <c r="D19" s="24" t="str">
        <f>IFERROR(__xludf.DUMMYFUNCTION("""COMPUTED_VALUE"""),"In the town where I was born¤¤¤Lived a man who sailed to sea¤¤¤And he told us of his life¤¤¤In the land of submarines¤¤¤So we sailed on to the sun¤¤¤'Til we found a sea of green¤¤¤And we lived beneath the waves¤¤¤In our yellow submarine¤¤¤¤¤¤Refrén:¤¤¤We "&amp;"all live in a yellow submarine¤¤¤Yellow submarine, yellow submarine¤¤¤We all live in a yellow submarine¤¤¤Yellow submarine, yellow submarine¤¤¤¤¤¤And our friends are all aboard¤¤¤Many more of them live next door¤¤¤And the band begins to play¤¤¤¤¤¤refrén¤¤"&amp;"¤¤¤¤As we live a life of ease (a life of ease)¤¤¤Every one of us (every one of us)¤¤¤Has all we need (has all we need)¤¤¤Sky of blue (sky of blue)¤¤¤And sea of green (sea of green)¤¤¤In our yellow (in our yellow)¤¤¤Submarine (submarine, aha)¤¤¤¤¤¤refrén 2"&amp;"x")</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E19" s="24" t="str">
        <f>IFERROR(__xludf.DUMMYFUNCTION("""COMPUTED_VALUE"""),"(G)    D          C     G¤¤¤In the town where I was born¤¤¤Em      Am       C        D¤¤¤Lived a man who sailed to sea¤¤¤G      D       C      G¤¤¤And he told us of his life¤¤¤Em     Am      C    D¤¤¤In the land of submarines¤¤¤ ¤¤¤G     D         C      "&amp;"G¤¤¤So we sailed up to the sun¤¤¤Em      Am        C      D¤¤¤Till we found the sea of green¤¤¤G      D       C         G¤¤¤And we lived beneath the waves¤¤¤Em     Am     C    D¤¤¤In our yellow submarine¤¤¤¤¤¤¤¤¤refrén:¤¤¤G                D¤¤¤We all live "&amp;"in a yellow submarine¤¤¤D                 G¤¤¤Yellow submarine, yellow submarine¤¤¤G                D¤¤¤We all live in a yellow submarine¤¤¤D                 G¤¤¤Yellow submarine, yellow submarine¤¤¤¤¤¤ ¤¤¤G       D           C      G¤¤¤And our friends ar"&amp;"e all on board¤¤¤Em   Am           C         D¤¤¤Many more of them live next door¤¤¤G       D      C       G¤¤¤And the band begins to play¤¤¤ ¤¤¤ ¤¤¤refrén¤¤¤ ¤¤¤¤¤¤G     D      C       G¤¤¤As we live a life of ease (a life of ease)¤¤¤Em   Am             "&amp;"                 C      D¤¤¤Everyone of us (every one of us) has all we need (has all we need)¤¤¤G      D                      C      G¤¤¤Sky of blue (sky of blue) and sea of green (sea of green)¤¤¤Em     Am                     C    D¤¤¤In our yellow (in "&amp;"our yellow) submarine (submarine - aha! )¤¤¤ ¤¤¤refrén 2x")</f>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c r="F19" s="24" t="str">
        <f>IFERROR(__xludf.DUMMYFUNCTION("""COMPUTED_VALUE"""),"Kölföldi dalok")</f>
        <v>Kölföldi dalok</v>
      </c>
      <c r="G19" s="24" t="b">
        <f>IFERROR(__xludf.DUMMYFUNCTION("""COMPUTED_VALUE"""),FALSE)</f>
        <v>0</v>
      </c>
      <c r="H19" s="25">
        <f t="shared" ref="H19:I19" si="19">LEN(D19)</f>
        <v>766</v>
      </c>
      <c r="I19" s="25">
        <f t="shared" si="19"/>
        <v>1332</v>
      </c>
      <c r="J19" s="10">
        <f t="shared" si="3"/>
        <v>1</v>
      </c>
      <c r="K19" s="10" t="str">
        <f>VLOOKUP(F19,Data!$A$2:$C$12,3,false)</f>
        <v>bg4.pdf</v>
      </c>
      <c r="L19" s="10" t="str">
        <f>IF(G19,Data!$G$4,Data!$G$5)</f>
        <v/>
      </c>
      <c r="M19" s="25" t="str">
        <f>VLOOKUP(F19,Data!$A$2:$E$12,4,false)</f>
        <v>ill4.pdf</v>
      </c>
      <c r="N19" s="25" t="str">
        <f>VLOOKUP(F19,Data!$A$2:$E$12,5,false)</f>
        <v>patt4.pdf</v>
      </c>
    </row>
    <row r="20" ht="15.75" customHeight="1">
      <c r="A20" s="24" t="str">
        <f>IFERROR(__xludf.DUMMYFUNCTION("""COMPUTED_VALUE"""),"K03")</f>
        <v>K03</v>
      </c>
      <c r="B20" s="24" t="str">
        <f>IFERROR(__xludf.DUMMYFUNCTION("""COMPUTED_VALUE"""),"Yesterday")</f>
        <v>Yesterday</v>
      </c>
      <c r="C20" s="24" t="str">
        <f>IFERROR(__xludf.DUMMYFUNCTION("""COMPUTED_VALUE"""),"Beatles")</f>
        <v>Beatles</v>
      </c>
      <c r="D20" s="24" t="str">
        <f>IFERROR(__xludf.DUMMYFUNCTION("""COMPUTED_VALUE"""),"Yesterday¤¤¤All my trouble seemed so far away¤¤¤Now it looks as though they're here to stay¤¤¤Oh, I believe in yesterday¤¤¤¤¤¤Suddenly¤¤¤I'm not half the man I used to be¤¤¤There's a shadow hanging over me¤¤¤Oh, yesterday came suddenly¤¤¤¤¤¤Why she had to"&amp;" go, I don't know¤¤¤She wouldn't say¤¤¤I said something wrong¤¤¤Now I long for yesterday¤¤¤¤¤¤Yesterday¤¤¤Love was such an easy game to play¤¤¤Now I need a place to hide away¤¤¤Oh, I believe in yesterday¤¤¤¤¤¤Why she had to go, I don't know¤¤¤She wouldn't"&amp;" say¤¤¤I said something wrong¤¤¤Now I long for yesterday¤¤¤¤¤¤Yesterday¤¤¤Love was such an easy game to play¤¤¤Now I need a place to hide away¤¤¤Oh, I believe in yesterday")</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E20" s="24" t="str">
        <f>IFERROR(__xludf.DUMMYFUNCTION("""COMPUTED_VALUE"""),"  F       Em7          A7              Dm     Dm/C¤¤¤Yesterday,  all my troubles seemed so far away¤¤¤Bb       C7                    F            F/E Dm   G7       Bb F F¤¤¤Now it looks as though they're here to stay, oh I believe in yesterday¤¤¤ ¤¤¤F    "&amp;"    Em7      A7             Dm         Dm/C¤¤¤Suddenly, I'm not half the man I used to be¤¤¤Bb         C7             F        F/E Dm   G7       Bb F F¤¤¤There's a shadow hanging over me, oh yesterday came suddenly¤¤¤ ¤¤¤Em7 A7   Dm  Dm/C Bb         Gm   "&amp;"      C        F¤¤¤Why she  had to   go I don't know, she wouldn't say¤¤¤Em7 A7   Dm  Dm/C  Bb           Gm        C     F¤¤¤I   said something wrong, now I long for yesterday¤¤¤¤¤¤¤¤¤F       Em7         A7           Dm          Dm/C¤¤¤Yesterday, love was"&amp;" such an easy game to play¤¤¤Bb      C7             F          F/E Dm   G7      Bb F F¤¤¤Now I need a place to hide away, oh I believe in yesterday¤¤¤ ¤¤¤Em7 A7   Dm  Dm/C Bb           Gm        C       F¤¤¤ Why she  had to   go I don't know, she wouldn't"&amp;" say¤¤¤Em7 A7   Dm  Dm/C  Bb           Gm        C     F¤¤¤I   said something wrong, now I long for yesterday¤¤¤ ¤¤¤F        Em7        A7           Dm           Dm/C¤¤¤Yesterday, love was such an easy game to play¤¤¤Bb      C7             F          F/E "&amp;"Dm   G7      Bb F F¤¤¤Now I need a place to hide away, oh I believe in yesterday¤¤¤ ¤¤¤")</f>
        <v>  F       Em7          A7              Dm     Dm/C¤¤¤Yesterday,  all my troubles seemed so far away¤¤¤Bb       C7                    F            F/E Dm   G7       Bb F F¤¤¤Now it looks as though they're here to stay, oh I believe in yesterday¤¤¤ ¤¤¤F        Em7      A7             Dm         Dm/C¤¤¤Suddenly, I'm not half the man I used to be¤¤¤Bb         C7             F        F/E Dm   G7       Bb F F¤¤¤There's a shadow hanging over me, oh yesterday came suddenly¤¤¤ ¤¤¤Em7 A7   Dm  Dm/C Bb         Gm         C        F¤¤¤Why she  had to   go I don't know, she wouldn't say¤¤¤Em7 A7   Dm  Dm/C  Bb           Gm        C     F¤¤¤I   said something wrong, now I long for yesterday¤¤¤¤¤¤¤¤¤F       Em7         A7           Dm          Dm/C¤¤¤Yesterday, love was such an easy game to play¤¤¤Bb      C7             F          F/E Dm   G7      Bb F F¤¤¤Now I need a place to hide away, oh I believe in yesterday¤¤¤ ¤¤¤Em7 A7   Dm  Dm/C Bb           Gm        C       F¤¤¤ Why she  had to   go I don't know, she wouldn't say¤¤¤Em7 A7   Dm  Dm/C  Bb           Gm        C     F¤¤¤I   said something wrong, now I long for yesterday¤¤¤ ¤¤¤F        Em7        A7           Dm           Dm/C¤¤¤Yesterday, love was such an easy game to play¤¤¤Bb      C7             F          F/E Dm   G7      Bb F F¤¤¤Now I need a place to hide away, oh I believe in yesterday¤¤¤ ¤¤¤</v>
      </c>
      <c r="F20" s="24" t="str">
        <f>IFERROR(__xludf.DUMMYFUNCTION("""COMPUTED_VALUE"""),"Kölföldi dalok")</f>
        <v>Kölföldi dalok</v>
      </c>
      <c r="G20" s="24" t="b">
        <f>IFERROR(__xludf.DUMMYFUNCTION("""COMPUTED_VALUE"""),FALSE)</f>
        <v>0</v>
      </c>
      <c r="H20" s="25">
        <f t="shared" ref="H20:I20" si="20">LEN(D20)</f>
        <v>681</v>
      </c>
      <c r="I20" s="25">
        <f t="shared" si="20"/>
        <v>1362</v>
      </c>
      <c r="J20" s="10">
        <f t="shared" si="3"/>
        <v>1</v>
      </c>
      <c r="K20" s="10" t="str">
        <f>VLOOKUP(F20,Data!$A$2:$C$12,3,false)</f>
        <v>bg4.pdf</v>
      </c>
      <c r="L20" s="10" t="str">
        <f>IF(G20,Data!$G$4,Data!$G$5)</f>
        <v/>
      </c>
      <c r="M20" s="25" t="str">
        <f>VLOOKUP(F20,Data!$A$2:$E$12,4,false)</f>
        <v>ill4.pdf</v>
      </c>
      <c r="N20" s="25" t="str">
        <f>VLOOKUP(F20,Data!$A$2:$E$12,5,false)</f>
        <v>patt4.pdf</v>
      </c>
    </row>
    <row r="21" ht="15.75" hidden="1" customHeight="1">
      <c r="A21" s="24" t="str">
        <f>IFERROR(__xludf.DUMMYFUNCTION("""COMPUTED_VALUE"""),"K04")</f>
        <v>K04</v>
      </c>
      <c r="B21" s="24" t="str">
        <f>IFERROR(__xludf.DUMMYFUNCTION("""COMPUTED_VALUE"""),"Lemon Tree (–&gt;)")</f>
        <v>Lemon Tree (–&gt;)</v>
      </c>
      <c r="C21" s="24" t="str">
        <f>IFERROR(__xludf.DUMMYFUNCTION("""COMPUTED_VALUE"""),"Fools Garden")</f>
        <v>Fools Garden</v>
      </c>
      <c r="D21" s="24" t="str">
        <f>IFERROR(__xludf.DUMMYFUNCTION("""COMPUTED_VALUE"""),"I'm sitting here in a boring room¤¤¤It's just another rainy Sunday afternoon¤¤¤I'm wasting my time I got nothing to do¤¤¤I'm hanging around I'm waiting for you¤¤¤But nothing ever happens¤¤¤And I wonder¤¤¤¤¤¤I'm driving around in my car¤¤¤I'm driving too f"&amp;"ast, I'm driving too far¤¤¤I'd like to change my point of view¤¤¤I feel so lonely, I'm waiting for you¤¤¤But nothing ever happens¤¤¤And I wonder¤¤¤¤¤¤I wonder how, I wonder why¤¤¤Yesterday you told me 'bout the¤¤¤Blue, blue sky¤¤¤And all that I can see¤¤¤"&amp;"Is just a yellow lemon tree¤¤¤¤¤¤I'm turning my head up and down¤¤¤I'm turning, turning, turning, turning¤¤¤Turning around¤¤¤And all that I can see¤¤¤Is just another lemon tree¤¤¤¤¤¤Sing dah¤¤¤Dah-dah-dah-dam, dee-dab-dah¤¤¤Dah-dah-dah-dam, dee-dab-dah¤¤¤"&amp;"Dab-deedly dah")</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E21" s="24" t="str">
        <f>IFERROR(__xludf.DUMMYFUNCTION("""COMPUTED_VALUE"""),"    Am                Em¤¤¤I'm sitting here in a boring room¤¤¤     Am                        Em¤¤¤It's just another rainy Sunday afternoon¤¤¤    Am                    Em¤¤¤I'm wasting my time I got nothing to do¤¤¤    Am                 Em ¤¤¤I'm hanging"&amp;" around I'm waiting for you¤¤¤    Dm           Em¤¤¤But nothing ever happens¤¤¤      Am Em Am¤¤¤And I wonder¤¤¤¤¤¤    Am             Em¤¤¤I'm driving around in my car¤¤¤    Am                Em¤¤¤I'm driving too fast, I'm driving too far¤¤¤    Am         "&amp;"       Em¤¤¤I'd like to change my point of view¤¤¤  Am                  Em¤¤¤I feel so lonely, I'm waiting for you¤¤¤    Dm           Em¤¤¤But nothing ever happens¤¤¤      Am Em Am¤¤¤And I wonder¤¤¤¤¤¤  C           G¤¤¤I wonder how, I wonder why¤¤¤Am     "&amp;"              ¤¤¤Yesterday you told me 'bout the¤¤¤Em¤¤¤Blue, blue sky¤¤¤    F          G¤¤¤And all that I can see¤¤¤          C            G7¤¤¤Is just a yellow lemon tree¤¤¤    C               G¤¤¤I'm turning my head up and down¤¤¤    Am                "&amp;"Em¤¤¤I'm turning, turning, turning, turning¤¤¤Em¤¤¤Turning around¤¤¤    F              F#dim7¤¤¤And all that I can see¤¤¤                G     G7¤¤¤Is just another lemon tree¤¤¤¤¤¤Am ¤¤¤Sing dah¤¤¤Em               Am¤¤¤Dah-dah-dah-dam, dee-dab-dah¤¤¤Em   "&amp;"            Dm¤¤¤Dah-dah-dah-dam, dee-dab-dah¤¤¤Em         Am¤¤¤Dab-deedly dah¤¤¤¤¤¤    Am              Em¤¤¤I'm sitting here, I miss the power¤¤¤    Am              Em¤¤¤I'd like to go out, taking a shower¤¤¤    Am                    Em¤¤¤But there's a h"&amp;"eavy cloud inside my head¤¤¤  Am                 Em  ¤¤¤I feel so tired, put myself into bed¤¤¤Am¤¤¤Well, nothing ever happens¤¤¤Em    Em¤¤¤And I wonder¤¤¤¤¤¤¤¤¤E           Am¤¤¤Isolation - Is not good for me,¤¤¤G           C               E¤¤¤Isolation -"&amp;" I don't want to sit on a lemon tree.¤¤¤¤¤¤¤¤¤  Am                   Em¤¤¤I'm stepping around in a desert of joy¤¤¤Am                    Em¤¤¤Baby, anyhow I'll get another toy¤¤¤    Dm              Em               Am       Em**  Am*¤¤¤And everything will"&amp;" happen - and you wonder.¤¤¤¤¤¤¤¤¤ C             G¤¤¤I wonder how, I wonder why¤¤¤Am                              Em¤¤¤Yesterday you told me 'bout the blue blue sky¤¤¤    F              G                    C           G7¤¤¤And all that I can see is just "&amp;"a yellow lemon tree.¤¤¤    C                 G¤¤¤I'm turning my head - up and down,¤¤¤    Am                              Em¤¤¤I'm turning turning turning turning turning around¤¤¤    F              F#dim7              G           G7¤¤¤And all that I can "&amp;"see is just another lemon tree.¤¤¤¤¤¤ C             G¤¤¤I wonder how, I wonder why¤¤¤Am                              Em¤¤¤Yesterday you told me 'bout the blue blue sky¤¤¤    F              G        F              G¤¤¤And all that I can see, and all that I"&amp;" can see,¤¤¤    F              G                    C¤¤¤And all that I can see is just a yellow lemon tree.")</f>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c r="F21" s="24" t="str">
        <f>IFERROR(__xludf.DUMMYFUNCTION("""COMPUTED_VALUE"""),"Kölföldi dalok")</f>
        <v>Kölföldi dalok</v>
      </c>
      <c r="G21" s="24" t="b">
        <f>IFERROR(__xludf.DUMMYFUNCTION("""COMPUTED_VALUE"""),FALSE)</f>
        <v>0</v>
      </c>
      <c r="H21" s="25">
        <f t="shared" ref="H21:I21" si="21">LEN(D21)</f>
        <v>779</v>
      </c>
      <c r="I21" s="25">
        <f t="shared" si="21"/>
        <v>2912</v>
      </c>
      <c r="J21" s="10">
        <f t="shared" si="3"/>
        <v>1</v>
      </c>
      <c r="K21" s="10" t="str">
        <f>VLOOKUP(F21,Data!$A$2:$C$12,3,false)</f>
        <v>bg4.pdf</v>
      </c>
      <c r="L21" s="10" t="str">
        <f>IF(G21,Data!$G$4,Data!$G$5)</f>
        <v/>
      </c>
      <c r="M21" s="25" t="str">
        <f>VLOOKUP(F21,Data!$A$2:$E$12,4,false)</f>
        <v>ill4.pdf</v>
      </c>
      <c r="N21" s="25" t="str">
        <f>VLOOKUP(F21,Data!$A$2:$E$12,5,false)</f>
        <v>patt4.pdf</v>
      </c>
    </row>
    <row r="22" ht="15.75" hidden="1" customHeight="1">
      <c r="A22" s="24" t="str">
        <f>IFERROR(__xludf.DUMMYFUNCTION("""COMPUTED_VALUE"""),"K04")</f>
        <v>K04</v>
      </c>
      <c r="B22" s="24" t="str">
        <f>IFERROR(__xludf.DUMMYFUNCTION("""COMPUTED_VALUE"""),"Lemon Tree (...)")</f>
        <v>Lemon Tree (...)</v>
      </c>
      <c r="C22" s="24" t="str">
        <f>IFERROR(__xludf.DUMMYFUNCTION("""COMPUTED_VALUE"""),"Fools Garden")</f>
        <v>Fools Garden</v>
      </c>
      <c r="D22" s="24" t="str">
        <f>IFERROR(__xludf.DUMMYFUNCTION("""COMPUTED_VALUE"""),"I'm sitting here, I miss the power¤¤¤I'd like to go out, taking a shower¤¤¤But there's a heavy cloud inside my head¤¤¤I feel so tired, put myself into bed¤¤¤Well, nothing ever happens¤¤¤And I wonder¤¤¤¤¤¤Isolation is not good for me¤¤¤Isolation, I don't w"&amp;"ant to¤¤¤Sit on a lemon tree¤¤¤I'm steppin' around in a desert of joy¤¤¤Maybe anyhow I'll get another toy¤¤¤And everything will happen¤¤¤And you wonder¤¤¤¤¤¤I wonder how, I wonder why¤¤¤Yesterday you told me 'bout the¤¤¤Blue, blue sky¤¤¤And all that I can"&amp;" see¤¤¤Is just another yellow lemon tree¤¤¤¤¤¤I'm turning my head up and down¤¤¤I'm turning, turning, turning, turning¤¤¤Turning around¤¤¤And all that I can see¤¤¤Is just a yellow lemon tree¤¤¤And I wonder, wonder¤¤¤¤¤¤I wonder how, I wonder why¤¤¤Yesterd"&amp;"ay you told me 'bout the¤¤¤Blue, blue sky¤¤¤And all that I can see¤¤¤And all that I can see¤¤¤And all that I can see¤¤¤Is just a yellow lemon tree")</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E22" s="24" t="str">
        <f>IFERROR(__xludf.DUMMYFUNCTION("""COMPUTED_VALUE"""),"    Am              Em¤¤¤I'm sitting here, I miss the power¤¤¤    Am              Em¤¤¤I'd like to go out, taking a shower¤¤¤    Am                    Em¤¤¤But there's a heavy cloud inside my head¤¤¤  Am                 Em  ¤¤¤I feel so tired, put myself "&amp;"into bed¤¤¤Am¤¤¤Well, nothing ever happens¤¤¤Em    Em¤¤¤And I wonder¤¤¤¤¤¤¤¤¤E           Am¤¤¤Isolation - Is not good for me,¤¤¤G           C               E¤¤¤Isolation - I don't want to sit on a lemon tree.¤¤¤¤¤¤¤¤¤  Am                   Em¤¤¤I'm steppi"&amp;"ng around in a desert of joy¤¤¤Am                    Em¤¤¤Baby, anyhow I'll get another toy¤¤¤    Dm              Em               Am       Em**  Am*¤¤¤And everything will happen - and you wonder.¤¤¤¤¤¤¤¤¤ C             G¤¤¤I wonder how, I wonder why¤¤¤Am"&amp;"                              Em¤¤¤Yesterday you told me 'bout the blue blue sky¤¤¤    F              G                    C           G7¤¤¤And all that I can see is just a yellow lemon tree.¤¤¤    C                 G¤¤¤I'm turning my head - up and down,¤"&amp;"¤¤    Am                              Em¤¤¤I'm turning turning turning turning turning around¤¤¤    F              F#dim7              G           G7¤¤¤And all that I can see is just another lemon tree.¤¤¤¤¤¤ C             G¤¤¤I wonder how, I wonder why¤¤"&amp;"¤Am                              Em¤¤¤Yesterday you told me 'bout the blue blue sky¤¤¤    F              G        F              G¤¤¤And all that I can see, and all that I can see,¤¤¤    F              G                    C¤¤¤And all that I can see is ju"&amp;"st a yellow lemon tree.")</f>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c r="F22" s="24" t="str">
        <f>IFERROR(__xludf.DUMMYFUNCTION("""COMPUTED_VALUE"""),"Kölföldi dalok")</f>
        <v>Kölföldi dalok</v>
      </c>
      <c r="G22" s="24" t="b">
        <f>IFERROR(__xludf.DUMMYFUNCTION("""COMPUTED_VALUE"""),FALSE)</f>
        <v>0</v>
      </c>
      <c r="H22" s="25">
        <f t="shared" ref="H22:I22" si="22">LEN(D22)</f>
        <v>911</v>
      </c>
      <c r="I22" s="25">
        <f t="shared" si="22"/>
        <v>1553</v>
      </c>
      <c r="J22" s="10">
        <f t="shared" si="3"/>
        <v>1</v>
      </c>
      <c r="K22" s="10" t="str">
        <f>VLOOKUP(F22,Data!$A$2:$C$12,3,false)</f>
        <v>bg4.pdf</v>
      </c>
      <c r="L22" s="10" t="str">
        <f>IF(G22,Data!$G$4,Data!$G$5)</f>
        <v/>
      </c>
      <c r="M22" s="25" t="str">
        <f>VLOOKUP(F22,Data!$A$2:$E$12,4,false)</f>
        <v>ill4.pdf</v>
      </c>
      <c r="N22" s="25" t="str">
        <f>VLOOKUP(F22,Data!$A$2:$E$12,5,false)</f>
        <v>patt4.pdf</v>
      </c>
    </row>
    <row r="23" ht="15.75" hidden="1" customHeight="1">
      <c r="A23" s="24" t="str">
        <f>IFERROR(__xludf.DUMMYFUNCTION("""COMPUTED_VALUE"""),"K05")</f>
        <v>K05</v>
      </c>
      <c r="B23" s="24" t="str">
        <f>IFERROR(__xludf.DUMMYFUNCTION("""COMPUTED_VALUE"""),"Knocking on heaven's door")</f>
        <v>Knocking on heaven's door</v>
      </c>
      <c r="C23" s="24" t="str">
        <f>IFERROR(__xludf.DUMMYFUNCTION("""COMPUTED_VALUE"""),"Gun's N' Roses")</f>
        <v>Gun's N' Roses</v>
      </c>
      <c r="D23" s="24" t="str">
        <f>IFERROR(__xludf.DUMMYFUNCTION("""COMPUTED_VALUE"""),"Mama take this badge from me¤¤¤I can't use it anymore¤¤¤It's getting dark too dark to see¤¤¤Feels like I'm knockin' on heaven's door¤¤¤¤¤¤Knock-knock-knockin' on heaven's door¤¤¤Knock-knock-knockin' on heaven's door¤¤¤Knock-knock-knockin' on heaven's door"&amp;"¤¤¤Knock-knock-knockin' on heaven's door, eh yeah¤¤¤¤¤¤Mama put my guns in the ground¤¤¤I can't shoot them anymore¤¤¤That cold black cloud is comin' down¤¤¤Feels like I'm knockin' on heaven's door¤¤¤¤¤¤Knock-knock-knockin' on heaven's door¤¤¤Knock-knock-k"&amp;"nockin' on heaven's door¤¤¤Knock-knock-knockin' on heaven's door¤¤¤Knock-knock-knockin' on heaven's door, wow oh yeah")</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E23" s="24" t="str">
        <f>IFERROR(__xludf.DUMMYFUNCTION("""COMPUTED_VALUE"""),"G              D          Am7  ¤¤¤Mama take this badge from me¤¤¤G       D            C¤¤¤I can't use it anymore¤¤¤G            D                Am7¤¤¤It's getting dark too dark to see¤¤¤G              D                    C¤¤¤Feels like I'm knockin' on h"&amp;"eaven's door¤¤¤¤¤¤¤¤¤G           D                    C¤¤¤Knock-knock-knockin' on heaven's door¤¤¤G           D                    C¤¤¤Knock-knock-knockin' on heaven's door¤¤¤G           D                    C¤¤¤Knock-knock-knockin' on heaven's door¤¤¤G  "&amp;"         D                    C¤¤¤Knock-knock-knockin' on heaven's door, eh yeah¤¤¤¤¤¤¤¤¤G D C X4¤¤¤¤¤¤G    D                  Am7¤¤¤Mama put my guns in the ground¤¤¤G       D              C¤¤¤I can't shoot them anymore¤¤¤G               D               A"&amp;"m7¤¤¤That cold black cloud is comin' down¤¤¤G              D                    C¤¤¤Feels like I'm knockin' on heaven's door¤¤¤¤¤¤¤¤¤G           D                    C¤¤¤Knock-knock-knockin' on heaven's door¤¤¤G           D                    C¤¤¤Knock-kn"&amp;"ock-knockin' on heaven's door¤¤¤G           D                    C¤¤¤Knock-knock-knockin' on heaven's door¤¤¤G           D                    C¤¤¤Knock-knock-knockin' on heaven's door, wow oh yeah¤¤¤¤¤¤G D C")</f>
        <v>G              D          Am7  ¤¤¤Mama take this badge from me¤¤¤G       D            C¤¤¤I can't use it anymore¤¤¤G            D                Am7¤¤¤It's getting dark too dark to see¤¤¤G              D                    C¤¤¤Feels like I'm knockin' on heaven's door¤¤¤¤¤¤¤¤¤G           D                    C¤¤¤Knock-knock-knockin' on heaven's door¤¤¤G           D                    C¤¤¤Knock-knock-knockin' on heaven's door¤¤¤G           D                    C¤¤¤Knock-knock-knockin' on heaven's door¤¤¤G           D                    C¤¤¤Knock-knock-knockin' on heaven's door, eh yeah¤¤¤¤¤¤¤¤¤G D C X4¤¤¤¤¤¤G    D                  Am7¤¤¤Mama put my guns in the ground¤¤¤G       D              C¤¤¤I can't shoot them anymore¤¤¤G               D               Am7¤¤¤That cold black cloud is comin' down¤¤¤G              D                    C¤¤¤Feels like I'm knockin' on heaven's door¤¤¤¤¤¤¤¤¤G           D                    C¤¤¤Knock-knock-knockin' on heaven's door¤¤¤G           D                    C¤¤¤Knock-knock-knockin' on heaven's door¤¤¤G           D                    C¤¤¤Knock-knock-knockin' on heaven's door¤¤¤G           D                    C¤¤¤Knock-knock-knockin' on heaven's door, wow oh yeah¤¤¤¤¤¤G D C</v>
      </c>
      <c r="F23" s="24" t="str">
        <f>IFERROR(__xludf.DUMMYFUNCTION("""COMPUTED_VALUE"""),"Kölföldi dalok")</f>
        <v>Kölföldi dalok</v>
      </c>
      <c r="G23" s="24" t="b">
        <f>IFERROR(__xludf.DUMMYFUNCTION("""COMPUTED_VALUE"""),TRUE)</f>
        <v>1</v>
      </c>
      <c r="H23" s="25">
        <f t="shared" ref="H23:I23" si="23">LEN(D23)</f>
        <v>627</v>
      </c>
      <c r="I23" s="25">
        <f t="shared" si="23"/>
        <v>1227</v>
      </c>
      <c r="J23" s="10">
        <f t="shared" si="3"/>
        <v>1</v>
      </c>
      <c r="K23" s="10" t="str">
        <f>VLOOKUP(F23,Data!$A$2:$C$12,3,false)</f>
        <v>bg4.pdf</v>
      </c>
      <c r="L23" s="10" t="str">
        <f>IF(G23,Data!$G$4,Data!$G$5)</f>
        <v>szokimondo.pdf</v>
      </c>
      <c r="M23" s="25" t="str">
        <f>VLOOKUP(F23,Data!$A$2:$E$12,4,false)</f>
        <v>ill4.pdf</v>
      </c>
      <c r="N23" s="25" t="str">
        <f>VLOOKUP(F23,Data!$A$2:$E$12,5,false)</f>
        <v>patt4.pdf</v>
      </c>
    </row>
    <row r="24" ht="15.75" hidden="1" customHeight="1">
      <c r="A24" s="24" t="str">
        <f>IFERROR(__xludf.DUMMYFUNCTION("""COMPUTED_VALUE"""),"K06")</f>
        <v>K06</v>
      </c>
      <c r="B24" s="24" t="str">
        <f>IFERROR(__xludf.DUMMYFUNCTION("""COMPUTED_VALUE"""),"Drunken sailor")</f>
        <v>Drunken sailor</v>
      </c>
      <c r="C24" s="24" t="str">
        <f>IFERROR(__xludf.DUMMYFUNCTION("""COMPUTED_VALUE"""),"Ír népdal")</f>
        <v>Ír népdal</v>
      </c>
      <c r="D24" s="24" t="str">
        <f>IFERROR(__xludf.DUMMYFUNCTION("""COMPUTED_VALUE"""),"||: What shall we do with a drunken sailor :||¤¤¤Earl-eye in the morning!¤¤¤||: Way hay and up she rises :||¤¤¤Earl-eye in the morning!¤¤¤||: Shave his belly with a rusty razor :||¤¤¤Earl-eye in the morning!¤¤¤||: Put him in a long boat till he's sober :|"&amp;"|¤¤¤Earl-eye in the morning!¤¤¤||: Stick him in scupper with a hosepipe on him :||¤¤¤Earl-eye in the morning!¤¤¤||: Put him in the bed with the Captain's daughter :||¤¤¤Earl-eye in the morning!¤¤¤||: That's what we do with a drunken sailor :||¤¤¤Earl-eye "&amp;"in the morning!")</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E24" s="24" t="str">
        <f>IFERROR(__xludf.DUMMYFUNCTION("""COMPUTED_VALUE"""),"Em ¤¤¤What shall we do with a drunken sailor?¤¤¤D¤¤¤What shall we do with a drunken sailor?¤¤¤Em ¤¤¤What shall we do with a drunken sailor?¤¤¤Em   D          Em¤¤¤Earl-eye in the morning!¤¤¤¤¤¤Em¤¤¤Way hay and up she rises ¤¤¤D¤¤¤Way hay and up she rises "&amp;"¤¤¤Em¤¤¤Way hay and up she rises ¤¤¤Em   D          Em¤¤¤Earl-eye in the morning!¤¤¤¤¤¤Em        ¤¤¤Shave his belly with a rusty razor¤¤¤D¤¤¤Shave his belly with a rusty razor¤¤¤Em        ¤¤¤Shave his belly with a rusty razor¤¤¤Em   D          Em¤¤¤Earl-e"&amp;"ye in the morning!¤¤¤¤¤¤Em¤¤¤Put him in a long boat till he's sober¤¤¤D¤¤¤Put him in a long boat till he's sober¤¤¤Em¤¤¤Put him in a long boat till he's sober¤¤¤Em   D          Em¤¤¤Earl-eye in the morning!¤¤¤¤¤¤Em ¤¤¤Stick him in scupper with a hosepipe "&amp;"on him¤¤¤D¤¤¤Stick him in scupper with a hosepipe on him¤¤¤Em ¤¤¤Stick him in scupper with a hosepipe on him¤¤¤Em   D          Em¤¤¤Earl-eye in the morning!¤¤¤¤¤¤Em ¤¤¤Put him in the bed with the Captain's daughter¤¤¤D¤¤¤Put him in the bed with the Captai"&amp;"n's daughter¤¤¤Em ¤¤¤Put him in the bed with the Captain's daughter¤¤¤Em   D          Em¤¤¤Earl-eye in the morning!¤¤¤¤¤¤Em              ¤¤¤That's what we do with a drunken sailor ¤¤¤D              ¤¤¤That's what we do with a drunken sailor ¤¤¤Em         "&amp;"     ¤¤¤That's what we do with a drunken sailor ¤¤¤Em   D          Em¤¤¤Earl-eye in the morning!")</f>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c r="F24" s="24" t="str">
        <f>IFERROR(__xludf.DUMMYFUNCTION("""COMPUTED_VALUE"""),"Kölföldi dalok")</f>
        <v>Kölföldi dalok</v>
      </c>
      <c r="G24" s="24" t="b">
        <f>IFERROR(__xludf.DUMMYFUNCTION("""COMPUTED_VALUE"""),TRUE)</f>
        <v>1</v>
      </c>
      <c r="H24" s="25">
        <f t="shared" ref="H24:I24" si="24">LEN(D24)</f>
        <v>525</v>
      </c>
      <c r="I24" s="25">
        <f t="shared" si="24"/>
        <v>1371</v>
      </c>
      <c r="J24" s="10">
        <f t="shared" si="3"/>
        <v>1</v>
      </c>
      <c r="K24" s="10" t="str">
        <f>VLOOKUP(F24,Data!$A$2:$C$12,3,false)</f>
        <v>bg4.pdf</v>
      </c>
      <c r="L24" s="10" t="str">
        <f>IF(G24,Data!$G$4,Data!$G$5)</f>
        <v>szokimondo.pdf</v>
      </c>
      <c r="M24" s="25" t="str">
        <f>VLOOKUP(F24,Data!$A$2:$E$12,4,false)</f>
        <v>ill4.pdf</v>
      </c>
      <c r="N24" s="25" t="str">
        <f>VLOOKUP(F24,Data!$A$2:$E$12,5,false)</f>
        <v>patt4.pdf</v>
      </c>
    </row>
    <row r="25" ht="15.75" hidden="1" customHeight="1">
      <c r="A25" s="24" t="str">
        <f>IFERROR(__xludf.DUMMYFUNCTION("""COMPUTED_VALUE"""),"K07")</f>
        <v>K07</v>
      </c>
      <c r="B25" s="24" t="str">
        <f>IFERROR(__xludf.DUMMYFUNCTION("""COMPUTED_VALUE"""),"Somewhere Over the Rainbow")</f>
        <v>Somewhere Over the Rainbow</v>
      </c>
      <c r="C25" s="24" t="str">
        <f>IFERROR(__xludf.DUMMYFUNCTION("""COMPUTED_VALUE"""),"Israel Kamakawiwo'ole")</f>
        <v>Israel Kamakawiwo'ole</v>
      </c>
      <c r="D25" s="24" t="str">
        <f>IFERROR(__xludf.DUMMYFUNCTION("""COMPUTED_VALUE"""),"Oooo, oooo, oooo, oooo...¤¤¤Oooo, oooo, oooo, oooo...¤¤¤ ¤¤¤¤¤¤Somewhere over the rainbow,  way up high¤¤¤and the dreams that you dream of once in a lullaby. Ohhhh.¤¤¤¤¤¤¤¤¤Somewhere over the rainbow bluebirds fly¤¤¤and the dreams that you dream of, dream"&amp;"s really do come true. Ohhhh.¤¤¤ ¤¤¤¤¤¤Someday I'll wish upon a star,¤¤¤wake up where the clouds are far behind me.¤¤¤Where troubles melts like lemon drops,¤¤¤high above the chimney tops,¤¤¤that's where you'll find me, oh¤¤¤ ¤¤¤¤¤¤Somewhere over the rainb"&amp;"ow,  bluebirds fly¤¤¤and the dreams that you dare to, oh, why, oh why can't I? I-I-I, oh¤¤¤ ¤¤¤¤¤¤Someday I'll wish upon a star,¤¤¤wake up where the clouds are far behind me-e-e.¤¤¤Where troubles melts like lemon drops,¤¤¤high above the chimney tops¤¤¤tha"&amp;"t's where you'll find me, oh¤¤¤ ¤¤¤¤¤¤Somewhere over the rainbow,  way up high¤¤¤and the dreams that you dare to, why, oh why can't I? I-I-I¤¤¤ ¤¤¤¤¤¤Oooo, oooo, oooo, oooo...¤¤¤Oooo, oooo, oooo, oooo...")</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E25" s="24" t="str">
        <f>IFERROR(__xludf.DUMMYFUNCTION("""COMPUTED_VALUE"""),"G    D     Em     C¤¤¤G    D     Em     C¤¤¤¤¤¤¤¤¤G     Hm    C     G¤¤¤Oooo, oooo, oooo, oooo...¤¤¤C     H7    Em    C/E¤¤¤Oooo, oooo, oooo, oooo...¤¤¤ ¤¤¤¤¤¤G         Hm               C        G¤¤¤Somewhere over the rainbow,  way up high¤¤¤C       G    "&amp;"                    D              Em  C¤¤¤and the dreams that you dream of once in a lullaby. Ohhhh.¤¤¤¤¤¤¤¤¤G         Hm               C         G¤¤¤Somewhere over the rainbow bluebirds fly¤¤¤C       G                         D                     Em   "&amp;" C¤¤¤and the dreams that you dream of, dreams really do come true. Ohhhh.¤¤¤ ¤¤¤¤¤¤    G¤¤¤Someday I'll wish upon a star,¤¤¤Bm                                 Em   C¤¤¤wake up where the clouds are far behind me.¤¤¤      G¤¤¤Where troubles melts like lemon"&amp;" drops,¤¤¤hm¤¤¤high above the chimney tops,¤¤¤       Em           C¤¤¤that's where you'll find me, oh¤¤¤ ¤¤¤¤¤¤G         Hm               C           G¤¤¤Somewhere over the rainbow,  bluebirds fly¤¤¤C       G                            D                 E"&amp;"m C¤¤¤and the dreams that you dare to, oh, why, oh why can't I? I-I-I, oh¤¤¤ ¤¤¤¤¤¤    G¤¤¤Someday I'll wish upon a star,¤¤¤Bm                                 Em   C¤¤¤wake up where the clouds are far behind me-e-e.¤¤¤      G¤¤¤Where troubles melts like l"&amp;"emon drops,¤¤¤Hm¤¤¤high above the chimney tops¤¤¤       Em           C¤¤¤that's where you'll find me, oh¤¤¤ ¤¤¤¤¤¤G         Hm               C        G¤¤¤Somewhere over the rainbow,  way up high¤¤¤C       G                        D                 Em C¤¤¤"&amp;"and the dreams that you dare to, why, oh why can't I? I-I-I¤¤¤ ¤¤¤¤¤¤G     Hm    C     G¤¤¤Oooo, oooo, oooo, oooo...¤¤¤C     H7    Em    C¤¤¤Oooo, oooo, oooo, oooo...")</f>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c r="F25" s="24" t="str">
        <f>IFERROR(__xludf.DUMMYFUNCTION("""COMPUTED_VALUE"""),"Kölföldi dalok")</f>
        <v>Kölföldi dalok</v>
      </c>
      <c r="G25" s="24" t="b">
        <f>IFERROR(__xludf.DUMMYFUNCTION("""COMPUTED_VALUE"""),FALSE)</f>
        <v>0</v>
      </c>
      <c r="H25" s="25">
        <f t="shared" ref="H25:I25" si="25">LEN(D25)</f>
        <v>968</v>
      </c>
      <c r="I25" s="25">
        <f t="shared" si="25"/>
        <v>1696</v>
      </c>
      <c r="J25" s="10">
        <f t="shared" si="3"/>
        <v>1</v>
      </c>
      <c r="K25" s="10" t="str">
        <f>VLOOKUP(F25,Data!$A$2:$C$12,3,false)</f>
        <v>bg4.pdf</v>
      </c>
      <c r="L25" s="10" t="str">
        <f>IF(G25,Data!$G$4,Data!$G$5)</f>
        <v/>
      </c>
      <c r="M25" s="25" t="str">
        <f>VLOOKUP(F25,Data!$A$2:$E$12,4,false)</f>
        <v>ill4.pdf</v>
      </c>
      <c r="N25" s="25" t="str">
        <f>VLOOKUP(F25,Data!$A$2:$E$12,5,false)</f>
        <v>patt4.pdf</v>
      </c>
    </row>
    <row r="26" ht="15.75" hidden="1" customHeight="1">
      <c r="A26" s="24" t="str">
        <f>IFERROR(__xludf.DUMMYFUNCTION("""COMPUTED_VALUE"""),"K08")</f>
        <v>K08</v>
      </c>
      <c r="B26" s="24" t="str">
        <f>IFERROR(__xludf.DUMMYFUNCTION("""COMPUTED_VALUE"""),"Bella ciao")</f>
        <v>Bella ciao</v>
      </c>
      <c r="C26" s="24" t="str">
        <f>IFERROR(__xludf.DUMMYFUNCTION("""COMPUTED_VALUE"""),"Olasz partizán dal")</f>
        <v>Olasz partizán dal</v>
      </c>
      <c r="D26" s="24" t="str">
        <f>IFERROR(__xludf.DUMMYFUNCTION("""COMPUTED_VALUE"""),"Una mattina mi son svegliato,¤¤¤o bella, ciao! bella, ciao! bella, ciao, ciao, ciao!¤¤¤Una mattina mi son svegliato,¤¤¤e ho trovato l'invasor.¤¤¤¤¤¤O partigiano, portami via,¤¤¤o bella, ciao! bella, ciao! bella, ciao, ciao, ciao!¤¤¤O partigiano, portami v"&amp;"ia,¤¤¤ché mi sento di morir.¤¤¤¤¤¤E se io muoio da partigiano,¤¤¤o bella, ciao! bella, ciao! bella, ciao, ciao, ciao!¤¤¤E se io muoio da partigiano,¤¤¤tu mi devi seppellir.¤¤¤¤¤¤E seppellire lassù in montagna,¤¤¤o bella, ciao! bella, ciao! bella, ciao, ci"&amp;"ao, ciao!¤¤¤E seppellire lassù in montagna,¤¤¤sotto l'ombra di un bel fior.¤¤¤¤¤¤Tutte le genti che passeranno,¤¤¤o bella, ciao! bella, ciao! bella, ciao, ciao, ciao!¤¤¤Tutte le genti che passeranno,¤¤¤Mi diranno Che bel fior!¤¤¤")</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E26" s="24" t="str">
        <f>IFERROR(__xludf.DUMMYFUNCTION("""COMPUTED_VALUE"""),"Am¤¤¤Una mattina mi son svegliato,¤¤¤ ¤¤¤O bella, ciao! Bella, ciao!¤¤¤        Am7¤¤¤Bella, ciao, ciao, ciao!¤¤¤       Dm               Am¤¤¤Una mattina mi son svegliato¤¤¤        E7          Am¤¤¤e ho trovato l'invasor.¤¤¤ ¤¤¤ ¤¤¤Am¤¤¤O partigiano, porta"&amp;"mi via,¤¤¤ ¤¤¤O bella, ciao! Bella, ciao!¤¤¤        Am7¤¤¤Bella, ciao, ciao, ciao!¤¤¤         Dm           Am¤¤¤O partigiano, portami via,¤¤¤        E7         Am¤¤¤ché mi sento di morir.¤¤¤ ¤¤¤ ¤¤¤Am¤¤¤E se io muoio da partigiano,¤¤¤ ¤¤¤O bella, ciao! Be"&amp;"lla, ciao!¤¤¤        Am7¤¤¤Bella, ciao, ciao, ciao!¤¤¤         Dm            Am¤¤¤E se io muoio da partigiano,¤¤¤      E7          Am¤¤¤tu mi devi seppellir.¤¤¤ ¤¤¤ ¤¤¤Am¤¤¤Seppellire lassù in montagna,¤¤¤ ¤¤¤O bella, ciao! Bella, ciao!¤¤¤        Am7¤¤¤Be"&amp;"lla, ciao, ciao, ciao!¤¤¤        Dm               Am¤¤¤E seppellire lassù in montagna¤¤¤        E7                Am¤¤¤Sotto l'ombra di un bel fior.¤¤¤ ¤¤¤ ¤¤¤Am¤¤¤E le genti che passeranno¤¤¤ ¤¤¤O bella, ciao! Bella, ciao!¤¤¤        Am7¤¤¤Bella, ciao, ci"&amp;"ao, ciao!¤¤¤      Dm            Am¤¤¤E le genti che passeranno¤¤¤      E7              Am¤¤¤Ti diranno «Che bel fior!»¤¤¤ ¤¤¤ ¤¤¤Am¤¤¤«È questo il fiore del partigiano»,¤¤¤ ¤¤¤O bella, ciao! Bella, ciao!¤¤¤        Am7¤¤¤Bella, ciao, ciao, ciao!¤¤¤        "&amp;"     Dm              Am¤¤¤«È questo il fiore del partigiano¤¤¤      E7          Am¤¤¤morto per la libertà!»")</f>
        <v>Am¤¤¤Una mattina mi son svegliato,¤¤¤ ¤¤¤O bella, ciao! Bella, ciao!¤¤¤        Am7¤¤¤Bella, ciao, ciao, ciao!¤¤¤       Dm               Am¤¤¤Una mattina mi son svegliato¤¤¤        E7          Am¤¤¤e ho trovato l'invasor.¤¤¤ ¤¤¤ ¤¤¤Am¤¤¤O partigiano, portami via,¤¤¤ ¤¤¤O bella, ciao! Bella, ciao!¤¤¤        Am7¤¤¤Bella, ciao, ciao, ciao!¤¤¤         Dm           Am¤¤¤O partigiano, portami via,¤¤¤        E7         Am¤¤¤ché mi sento di morir.¤¤¤ ¤¤¤ ¤¤¤Am¤¤¤E se io muoio da partigiano,¤¤¤ ¤¤¤O bella, ciao! Bella, ciao!¤¤¤        Am7¤¤¤Bella, ciao, ciao, ciao!¤¤¤         Dm            Am¤¤¤E se io muoio da partigiano,¤¤¤      E7          Am¤¤¤tu mi devi seppellir.¤¤¤ ¤¤¤ ¤¤¤Am¤¤¤Seppellire lassù in montagna,¤¤¤ ¤¤¤O bella, ciao! Bella, ciao!¤¤¤        Am7¤¤¤Bella, ciao, ciao, ciao!¤¤¤        Dm               Am¤¤¤E seppellire lassù in montagna¤¤¤        E7                Am¤¤¤Sotto l'ombra di un bel fior.¤¤¤ ¤¤¤ ¤¤¤Am¤¤¤E le genti che passeranno¤¤¤ ¤¤¤O bella, ciao! Bella, ciao!¤¤¤        Am7¤¤¤Bella, ciao, ciao, ciao!¤¤¤      Dm            Am¤¤¤E le genti che passeranno¤¤¤      E7              Am¤¤¤Ti diranno «Che bel fior!»¤¤¤ ¤¤¤ ¤¤¤Am¤¤¤«È questo il fiore del partigiano»,¤¤¤ ¤¤¤O bella, ciao! Bella, ciao!¤¤¤        Am7¤¤¤Bella, ciao, ciao, ciao!¤¤¤             Dm              Am¤¤¤«È questo il fiore del partigiano¤¤¤      E7          Am¤¤¤morto per la libertà!»</v>
      </c>
      <c r="F26" s="24" t="str">
        <f>IFERROR(__xludf.DUMMYFUNCTION("""COMPUTED_VALUE"""),"Kölföldi dalok")</f>
        <v>Kölföldi dalok</v>
      </c>
      <c r="G26" s="24" t="b">
        <f>IFERROR(__xludf.DUMMYFUNCTION("""COMPUTED_VALUE"""),TRUE)</f>
        <v>1</v>
      </c>
      <c r="H26" s="25">
        <f t="shared" ref="H26:I26" si="26">LEN(D26)</f>
        <v>739</v>
      </c>
      <c r="I26" s="25">
        <f t="shared" si="26"/>
        <v>1382</v>
      </c>
      <c r="J26" s="10">
        <f t="shared" si="3"/>
        <v>1</v>
      </c>
      <c r="K26" s="10" t="str">
        <f>VLOOKUP(F26,Data!$A$2:$C$12,3,false)</f>
        <v>bg4.pdf</v>
      </c>
      <c r="L26" s="10" t="str">
        <f>IF(G26,Data!$G$4,Data!$G$5)</f>
        <v>szokimondo.pdf</v>
      </c>
      <c r="M26" s="25" t="str">
        <f>VLOOKUP(F26,Data!$A$2:$E$12,4,false)</f>
        <v>ill4.pdf</v>
      </c>
      <c r="N26" s="25" t="str">
        <f>VLOOKUP(F26,Data!$A$2:$E$12,5,false)</f>
        <v>patt4.pdf</v>
      </c>
    </row>
    <row r="27" ht="15.75" customHeight="1">
      <c r="A27" s="24" t="str">
        <f>IFERROR(__xludf.DUMMYFUNCTION("""COMPUTED_VALUE"""),"K09")</f>
        <v>K09</v>
      </c>
      <c r="B27" s="24" t="str">
        <f>IFERROR(__xludf.DUMMYFUNCTION("""COMPUTED_VALUE"""),"Banks of the Ohio")</f>
        <v>Banks of the Ohio</v>
      </c>
      <c r="C27" s="24" t="str">
        <f>IFERROR(__xludf.DUMMYFUNCTION("""COMPUTED_VALUE"""),"Olivia Newton-John")</f>
        <v>Olivia Newton-John</v>
      </c>
      <c r="D27" s="24" t="str">
        <f>IFERROR(__xludf.DUMMYFUNCTION("""COMPUTED_VALUE"""),"I asked my love to take a walk¤¤¤To take a walk, just a little walk¤¤¤Down beside where the waters flow¤¤¤Down by the banks of the Ohio¤¤¤¤¤¤And only say that you’ll be mine¤¤¤In no other’s arms entwine¤¤¤Down beside where the waters flow¤¤¤Down by the ba"&amp;"nks of the Ohio¤¤¤¤¤¤I held a knife against her breast¤¤¤And into my arms she pressed¤¤¤Crying “Please, don’t murder me¤¤¤I’m not prepared for eternity¤¤¤¤¤¤I took her by her lily white hand¤¤¤Let her to the river strand¤¤¤I picked her up and threw her in"&amp;"¤¤¤And I watched as she floated down¤¤¤¤¤¤I started home ‘tween twelve and one¤¤¤Crying, Lord, what have I done¤¤¤Kill the only girl I loved¤¤¤Because she wouldn’t be my bride")</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E27" s="24" t="str">
        <f>IFERROR(__xludf.DUMMYFUNCTION("""COMPUTED_VALUE"""),"           A              E¤¤¤I asked my love to take a walk¤¤¤          E7                  A¤¤¤To take a walk, just a little walk¤¤¤     A7                      D¤¤¤Down beside where the waters flow¤¤¤            A     E         A¤¤¤Down by the banks of"&amp;" the Ohio¤¤¤¤¤¤         A                  E¤¤¤And only say that you’ll be mine¤¤¤      E7           A¤¤¤In no other’s arms entwine¤¤¤     A7                      D¤¤¤Down beside where the waters flow¤¤¤            A     E         A¤¤¤Down by the banks of"&amp;" the Ohio¤¤¤¤¤¤¤¤¤         A                 E¤¤¤I held a knife against her breast¤¤¤    E7               A¤¤¤And into my arms she pressed¤¤¤        A7                   D¤¤¤Crying “Please, don’t murder me¤¤¤        A        E          A¤¤¤I’m not prepare"&amp;"d for eternity¤¤¤¤¤¤¤¤¤A                            E¤¤¤I took her by her lily white hand¤¤¤    E7               A¤¤¤Let her to the river strand¤¤¤  A7                          D¤¤¤I picked her up and threw her in¤¤¤      A          E              A¤¤¤And"&amp;" I watched as she floated down¤¤¤¤¤¤          A                      E¤¤¤I started home ‘tween twelve and one¤¤¤        E7              A¤¤¤Crying, Lord, what have I done¤¤¤         A7          D¤¤¤Kill the only girl I loved¤¤¤            A        E     A"&amp;"¤¤¤Because she wouldn’t be my bride")</f>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c r="F27" s="24" t="str">
        <f>IFERROR(__xludf.DUMMYFUNCTION("""COMPUTED_VALUE"""),"Kölföldi dalok")</f>
        <v>Kölföldi dalok</v>
      </c>
      <c r="G27" s="24" t="b">
        <f>IFERROR(__xludf.DUMMYFUNCTION("""COMPUTED_VALUE"""),TRUE)</f>
        <v>1</v>
      </c>
      <c r="H27" s="25">
        <f t="shared" ref="H27:I27" si="27">LEN(D27)</f>
        <v>685</v>
      </c>
      <c r="I27" s="25">
        <f t="shared" si="27"/>
        <v>1310</v>
      </c>
      <c r="J27" s="10">
        <f t="shared" si="3"/>
        <v>1</v>
      </c>
      <c r="K27" s="10" t="str">
        <f>VLOOKUP(F27,Data!$A$2:$C$12,3,false)</f>
        <v>bg4.pdf</v>
      </c>
      <c r="L27" s="10" t="str">
        <f>IF(G27,Data!$G$4,Data!$G$5)</f>
        <v>szokimondo.pdf</v>
      </c>
      <c r="M27" s="25" t="str">
        <f>VLOOKUP(F27,Data!$A$2:$E$12,4,false)</f>
        <v>ill4.pdf</v>
      </c>
      <c r="N27" s="25" t="str">
        <f>VLOOKUP(F27,Data!$A$2:$E$12,5,false)</f>
        <v>patt4.pdf</v>
      </c>
    </row>
    <row r="28" ht="15.75" hidden="1" customHeight="1">
      <c r="A28" s="24" t="str">
        <f>IFERROR(__xludf.DUMMYFUNCTION("""COMPUTED_VALUE"""),"K10")</f>
        <v>K10</v>
      </c>
      <c r="B28" s="24" t="str">
        <f>IFERROR(__xludf.DUMMYFUNCTION("""COMPUTED_VALUE"""),"As tears go by")</f>
        <v>As tears go by</v>
      </c>
      <c r="C28" s="24" t="str">
        <f>IFERROR(__xludf.DUMMYFUNCTION("""COMPUTED_VALUE"""),"Rolling Stones")</f>
        <v>Rolling Stones</v>
      </c>
      <c r="D28" s="24" t="str">
        <f>IFERROR(__xludf.DUMMYFUNCTION("""COMPUTED_VALUE"""),"It is the evening of the day¤¤¤I sit and watch the children play¤¤¤Smiling faces I can see¤¤¤But not for me¤¤¤I sit and watch¤¤¤As tears go by¤¤¤My riches can't buy everything¤¤¤I want to hear the children sing¤¤¤All I hear is the sound¤¤¤Of rain falling "&amp;"on the ground¤¤¤I sit and watch¤¤¤As tears go by¤¤¤It is the evening of the day¤¤¤I sit and watch the children play¤¤¤Doing things I used to do¤¤¤They think are new¤¤¤I sit and watch¤¤¤As tears go by")</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E28" s="24" t="str">
        <f>IFERROR(__xludf.DUMMYFUNCTION("""COMPUTED_VALUE"""),"G         A              C D¤¤¤It is the evening of the day¤¤¤G         A                  C D¤¤¤I sit and watch the children play¤¤¤C             D¤¤¤Smiling faces I can see¤¤¤G   D/F#    Em¤¤¤But not for me¤¤¤G          ¤¤¤I sit and watch¤¤¤            "&amp;"D¤¤¤As tears go by¤¤¤¤¤¤G         A              C  D¤¤¤My riches can't buy everything¤¤¤G         A                 C D¤¤¤I want to hear the children sing¤¤¤C          D¤¤¤All I hear is the sound¤¤¤G  D/F#         Em¤¤¤Of rain falling on the ground¤¤¤C  "&amp;"     ¤¤¤I sit and watch¤¤¤            D¤¤¤As tears go by¤¤¤¤¤¤G         A              C D¤¤¤It is the evening of the day¤¤¤G         A                  C D¤¤¤I sit and watch the children play¤¤¤C              D¤¤¤Doing things I used to do¤¤¤G    D/F#    "&amp;"  Em¤¤¤They think are new¤¤¤C¤¤¤I sit and watch¤¤¤            D¤¤¤As tears go by")</f>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c r="F28" s="24" t="str">
        <f>IFERROR(__xludf.DUMMYFUNCTION("""COMPUTED_VALUE"""),"Kölföldi dalok")</f>
        <v>Kölföldi dalok</v>
      </c>
      <c r="G28" s="24" t="b">
        <f>IFERROR(__xludf.DUMMYFUNCTION("""COMPUTED_VALUE"""),FALSE)</f>
        <v>0</v>
      </c>
      <c r="H28" s="25">
        <f t="shared" ref="H28:I28" si="28">LEN(D28)</f>
        <v>454</v>
      </c>
      <c r="I28" s="25">
        <f t="shared" si="28"/>
        <v>845</v>
      </c>
      <c r="J28" s="10">
        <f t="shared" si="3"/>
        <v>1</v>
      </c>
      <c r="K28" s="10" t="str">
        <f>VLOOKUP(F28,Data!$A$2:$C$12,3,false)</f>
        <v>bg4.pdf</v>
      </c>
      <c r="L28" s="10" t="str">
        <f>IF(G28,Data!$G$4,Data!$G$5)</f>
        <v/>
      </c>
      <c r="M28" s="25" t="str">
        <f>VLOOKUP(F28,Data!$A$2:$E$12,4,false)</f>
        <v>ill4.pdf</v>
      </c>
      <c r="N28" s="25" t="str">
        <f>VLOOKUP(F28,Data!$A$2:$E$12,5,false)</f>
        <v>patt4.pdf</v>
      </c>
    </row>
    <row r="29" ht="15.75" hidden="1" customHeight="1">
      <c r="A29" s="24" t="str">
        <f>IFERROR(__xludf.DUMMYFUNCTION("""COMPUTED_VALUE"""),"K11")</f>
        <v>K11</v>
      </c>
      <c r="B29" s="24" t="str">
        <f>IFERROR(__xludf.DUMMYFUNCTION("""COMPUTED_VALUE"""),"Mad World ")</f>
        <v>Mad World </v>
      </c>
      <c r="C29" s="24" t="str">
        <f>IFERROR(__xludf.DUMMYFUNCTION("""COMPUTED_VALUE"""),"Tears no fears")</f>
        <v>Tears no fears</v>
      </c>
      <c r="D29" s="24" t="str">
        <f>IFERROR(__xludf.DUMMYFUNCTION("""COMPUTED_VALUE"""),"All around me are familiar faces¤¤¤Worn-out places, worn-out faces¤¤¤Bright and early for their daily races¤¤¤Going nowhere, going nowhere¤¤¤¤¤¤And I find it kind of funny, I find it kind of sad¤¤¤The dreams in which I'm dying are the best I've ever had¤¤"&amp;"¤I find it hard to tell you 'cause I find it hard to take¤¤¤When people run in circles, it's a very, very¤¤¤Mad world (mad world, mad world)¤¤¤¤¤¤Children waiting for the day they feel good¤¤¤Happy birthday, happy birthday¤¤¤Made to feel the way that ever"&amp;"y child should¤¤¤Sit and listen, sit and listen¤¤¤Went to school and I was very nervous¤¤¤No one knew me, no one knew me¤¤¤Hello, teacher, tell me, what's my lesson?¤¤¤Look right through me, look right through me¤¤¤¤¤¤And I find it kind of funny, I find i"&amp;"t kind of sad¤¤¤The dreams in which I'm dying are the best I've ever had¤¤¤I find it hard to tell you 'cause I find it hard to take¤¤¤When people run in circles, it's a very, very¤¤¤Mad world (mad world, mad world)")</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E29" s="24" t="str">
        <f>IFERROR(__xludf.DUMMYFUNCTION("""COMPUTED_VALUE"""),"Em                G¤¤¤All around me are familiar faces¤¤¤D                A  ¤¤¤Worn out places, worn out faces¤¤¤Em                       G¤¤¤Bright and early for the daily races¤¤¤D              A¤¤¤Going nowhere, going nowhere¤¤¤¤¤¤¤¤¤¤¤¤Em            "&amp;"        A       ¤¤¤And I find it kind of funny¤¤¤                  Em¤¤¤I find it kind of sad¤¤¤                        A¤¤¤The dreams in which I'm dying¤¤¤                       Em¤¤¤Are the best I've ever had¤¤¤                  A¤¤¤I find it hard to te"&amp;"ll you¤¤¤                  Em¤¤¤I find it hard to take¤¤¤                   A     ¤¤¤When people run in circles it's a very, very¤¤¤Em  A      Em  A¤¤¤Mad world, mad world¤¤¤¤¤¤¤¤¤¤¤¤Em                       G¤¤¤Children waiting for the day they feel good"&amp;"¤¤¤D               A¤¤¤Happy birthday, happy birthday¤¤¤Em                      G¤¤¤And I feel the way that every child should¤¤¤D               A¤¤¤Sit and listen, sit and listen¤¤¤Em                       G¤¤¤Went to school and I was very nervous¤¤¤D   "&amp;"            A¤¤¤No one knew me, no one knew me¤¤¤Em                       G¤¤¤Hello, teacher! Tell me, what's my lesson?¤¤¤D                      A¤¤¤Look right through me, look right through me¤¤¤¤¤¤¤¤¤¤¤¤Em                    A¤¤¤And I find it kind of f"&amp;"unny¤¤¤                  Em¤¤¤I find it kind of sad¤¤¤                        A¤¤¤The dreams in which I'm dying¤¤¤                       Em¤¤¤Are the best I've ever had¤¤¤                  A¤¤¤I find it hard to tell you¤¤¤                  Em¤¤¤I find it "&amp;"hard to take¤¤¤                   A¤¤¤When people run in circles it's a very, very¤¤¤Em  A      Em  A¤¤¤Mad world, mad world")</f>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c r="F29" s="24" t="str">
        <f>IFERROR(__xludf.DUMMYFUNCTION("""COMPUTED_VALUE"""),"Kölföldi dalok")</f>
        <v>Kölföldi dalok</v>
      </c>
      <c r="G29" s="24" t="b">
        <f>IFERROR(__xludf.DUMMYFUNCTION("""COMPUTED_VALUE"""),TRUE)</f>
        <v>1</v>
      </c>
      <c r="H29" s="25">
        <f t="shared" ref="H29:I29" si="29">LEN(D29)</f>
        <v>979</v>
      </c>
      <c r="I29" s="25">
        <f t="shared" si="29"/>
        <v>1654</v>
      </c>
      <c r="J29" s="10">
        <f t="shared" si="3"/>
        <v>1</v>
      </c>
      <c r="K29" s="10" t="str">
        <f>VLOOKUP(F29,Data!$A$2:$C$12,3,false)</f>
        <v>bg4.pdf</v>
      </c>
      <c r="L29" s="10" t="str">
        <f>IF(G29,Data!$G$4,Data!$G$5)</f>
        <v>szokimondo.pdf</v>
      </c>
      <c r="M29" s="25" t="str">
        <f>VLOOKUP(F29,Data!$A$2:$E$12,4,false)</f>
        <v>ill4.pdf</v>
      </c>
      <c r="N29" s="25" t="str">
        <f>VLOOKUP(F29,Data!$A$2:$E$12,5,false)</f>
        <v>patt4.pdf</v>
      </c>
    </row>
    <row r="30" ht="15.75" hidden="1" customHeight="1">
      <c r="A30" s="24" t="str">
        <f>IFERROR(__xludf.DUMMYFUNCTION("""COMPUTED_VALUE"""),"K12")</f>
        <v>K12</v>
      </c>
      <c r="B30" s="24" t="str">
        <f>IFERROR(__xludf.DUMMYFUNCTION("""COMPUTED_VALUE"""),"Hause of the rising sun")</f>
        <v>Hause of the rising sun</v>
      </c>
      <c r="C30" s="24" t="str">
        <f>IFERROR(__xludf.DUMMYFUNCTION("""COMPUTED_VALUE"""),"The Animals ")</f>
        <v>The Animals </v>
      </c>
      <c r="D30" s="24" t="str">
        <f>IFERROR(__xludf.DUMMYFUNCTION("""COMPUTED_VALUE"""),"There is a house in New Orleans¤¤¤They call the Rising Sun¤¤¤And it's been the ruin of many a poor boy¤¤¤And God I know I'm one¤¤¤¤¤¤Mother was a tailor¤¤¤Sewed my new blue jeans¤¤¤My father was a gamblin' man¤¤¤Down in New Orleans¤¤¤¤¤¤Now the only thing"&amp;" a gambler needs¤¤¤Is a suitcase and a trunk¤¤¤And the only time he's satisfied¤¤¤Is when he's on a drunk")</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E30" s="24" t="str">
        <f>IFERROR(__xludf.DUMMYFUNCTION("""COMPUTED_VALUE"""),"      A    C        D         F¤¤¤There is a house in New Orleans¤¤¤     Am       C      E   ¤¤¤They call the Rising Sun¤¤¤         Am       C       D           F¤¤¤And it's been the ruin of many a poor boy¤¤¤    Am    E        Am C D F Am E Am E¤¤¤And Go"&amp;"d I know I'm one¤¤¤¤¤¤   Am     C     D  ¤¤¤My mother was a tailor¤¤¤    Am       C   E¤¤¤She sewed my new blue jeans¤¤¤   Am     C     D        F¤¤¤My father was a gamblin' man¤¤¤Am      E   Am C D F Am E Am E ¤¤¤Down in New Orleans¤¤¤¤¤¤        Am   C  "&amp;"     D       F  ¤¤¤Now the only thing a gambler needs¤¤¤     Am       C     E¤¤¤Is a suitcase and a trunk¤¤¤        Am   C    D            F¤¤¤And the only time he's satisfied¤¤¤   Am        E    Am C D F Am E Am E¤¤¤Is when he's on a drunk")</f>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c r="F30" s="24" t="str">
        <f>IFERROR(__xludf.DUMMYFUNCTION("""COMPUTED_VALUE"""),"Kölföldi dalok")</f>
        <v>Kölföldi dalok</v>
      </c>
      <c r="G30" s="24" t="b">
        <f>IFERROR(__xludf.DUMMYFUNCTION("""COMPUTED_VALUE"""),FALSE)</f>
        <v>0</v>
      </c>
      <c r="H30" s="25">
        <f t="shared" ref="H30:I30" si="30">LEN(D30)</f>
        <v>360</v>
      </c>
      <c r="I30" s="25">
        <f t="shared" si="30"/>
        <v>750</v>
      </c>
      <c r="J30" s="10">
        <f t="shared" si="3"/>
        <v>1</v>
      </c>
      <c r="K30" s="10" t="str">
        <f>VLOOKUP(F30,Data!$A$2:$C$12,3,false)</f>
        <v>bg4.pdf</v>
      </c>
      <c r="L30" s="10" t="str">
        <f>IF(G30,Data!$G$4,Data!$G$5)</f>
        <v/>
      </c>
      <c r="M30" s="25" t="str">
        <f>VLOOKUP(F30,Data!$A$2:$E$12,4,false)</f>
        <v>ill4.pdf</v>
      </c>
      <c r="N30" s="25" t="str">
        <f>VLOOKUP(F30,Data!$A$2:$E$12,5,false)</f>
        <v>patt4.pdf</v>
      </c>
    </row>
    <row r="31" ht="15.75" hidden="1" customHeight="1">
      <c r="A31" s="24" t="str">
        <f>IFERROR(__xludf.DUMMYFUNCTION("""COMPUTED_VALUE"""),"N01")</f>
        <v>N01</v>
      </c>
      <c r="B31" s="24" t="str">
        <f>IFERROR(__xludf.DUMMYFUNCTION("""COMPUTED_VALUE"""),"A bolhási kertek alatt Kata")</f>
        <v>A bolhási kertek alatt Kata</v>
      </c>
      <c r="C31" s="24" t="str">
        <f>IFERROR(__xludf.DUMMYFUNCTION("""COMPUTED_VALUE"""),"népdal")</f>
        <v>népdal</v>
      </c>
      <c r="D31" s="24" t="str">
        <f>IFERROR(__xludf.DUMMYFUNCTION("""COMPUTED_VALUE"""),"A bolhási kertek alatt Kata,¤¤¤De sok gyalog utak vannak Kata,¤¤¤Minden legény egyet csinál,¤¤¤Aki a rózsájához jár Kata.¤¤¤¤¤¤Árok partján rakjál tüzet Kata,¤¤¤Forralj nála édes tejet Kata,¤¤¤Szeljél bele zsölmle belet,¤¤¤Azzal kínálj meg engemet Kata.")</f>
        <v>A bolhási kertek alatt Kata,¤¤¤De sok gyalog utak vannak Kata,¤¤¤Minden legény egyet csinál,¤¤¤Aki a rózsájához jár Kata.¤¤¤¤¤¤Árok partján rakjál tüzet Kata,¤¤¤Forralj nála édes tejet Kata,¤¤¤Szeljél bele zsölmle belet,¤¤¤Azzal kínálj meg engemet Kata.</v>
      </c>
      <c r="E31" s="24" t="str">
        <f>IFERROR(__xludf.DUMMYFUNCTION("""COMPUTED_VALUE"""),"Dm      ¤¤¤A bolhási kertek alatt Kata,¤¤¤Am¤¤¤De sok gyalog utak vannak Kata,¤¤¤Am            F¤¤¤Minden legény egyet csinál,¤¤¤         Dm                   ¤¤¤Aki a rózsájához jár Kata.¤¤¤¤¤¤¤¤¤Dm¤¤¤Árok partján rakjál tüzet Kata,¤¤¤Am¤¤¤Forralj nála é"&amp;"des tejet Kata,¤¤¤Am           F¤¤¤Szeljél bele zsölmle belet,¤¤¤             Dm¤¤¤Azzal kínálj meg engemet Kata.")</f>
        <v>Dm      ¤¤¤A bolhási kertek alatt Kata,¤¤¤Am¤¤¤De sok gyalog utak vannak Kata,¤¤¤Am            F¤¤¤Minden legény egyet csinál,¤¤¤         Dm                   ¤¤¤Aki a rózsájához jár Kata.¤¤¤¤¤¤¤¤¤Dm¤¤¤Árok partján rakjál tüzet Kata,¤¤¤Am¤¤¤Forralj nála édes tejet Kata,¤¤¤Am           F¤¤¤Szeljél bele zsölmle belet,¤¤¤             Dm¤¤¤Azzal kínálj meg engemet Kata.</v>
      </c>
      <c r="F31" s="24" t="str">
        <f>IFERROR(__xludf.DUMMYFUNCTION("""COMPUTED_VALUE"""),"Népdalok")</f>
        <v>Népdalok</v>
      </c>
      <c r="G31" s="24" t="b">
        <f>IFERROR(__xludf.DUMMYFUNCTION("""COMPUTED_VALUE"""),FALSE)</f>
        <v>0</v>
      </c>
      <c r="H31" s="25">
        <f t="shared" ref="H31:I31" si="31">LEN(D31)</f>
        <v>253</v>
      </c>
      <c r="I31" s="25">
        <f t="shared" si="31"/>
        <v>368</v>
      </c>
      <c r="J31" s="10">
        <f t="shared" si="3"/>
        <v>1</v>
      </c>
      <c r="K31" s="10" t="str">
        <f>VLOOKUP(F31,Data!$A$2:$C$12,3,false)</f>
        <v>bg5.pdf</v>
      </c>
      <c r="L31" s="10" t="str">
        <f>IF(G31,Data!$G$4,Data!$G$5)</f>
        <v/>
      </c>
      <c r="M31" s="25" t="str">
        <f>VLOOKUP(F31,Data!$A$2:$E$12,4,false)</f>
        <v>ill5.pdf</v>
      </c>
      <c r="N31" s="25" t="str">
        <f>VLOOKUP(F31,Data!$A$2:$E$12,5,false)</f>
        <v>patt5.pdf</v>
      </c>
    </row>
    <row r="32" ht="15.75" hidden="1" customHeight="1">
      <c r="A32" s="24" t="str">
        <f>IFERROR(__xludf.DUMMYFUNCTION("""COMPUTED_VALUE"""),"N02")</f>
        <v>N02</v>
      </c>
      <c r="B32" s="24" t="str">
        <f>IFERROR(__xludf.DUMMYFUNCTION("""COMPUTED_VALUE"""),"A szennai lipisen, laposon")</f>
        <v>A szennai lipisen, laposon</v>
      </c>
      <c r="C32" s="24" t="str">
        <f>IFERROR(__xludf.DUMMYFUNCTION("""COMPUTED_VALUE"""),"népdal")</f>
        <v>népdal</v>
      </c>
      <c r="D32" s="24" t="str">
        <f>IFERROR(__xludf.DUMMYFUNCTION("""COMPUTED_VALUE"""),"A szennai lipisen, laposon¤¤¤leesett a szalagos kalapom,¤¤¤arra kérlek, Bözsikém, angyalom, galambom,¤¤¤végyed fel a szalagos kalapom.")</f>
        <v>A szennai lipisen, laposon¤¤¤leesett a szalagos kalapom,¤¤¤arra kérlek, Bözsikém, angyalom, galambom,¤¤¤végyed fel a szalagos kalapom.</v>
      </c>
      <c r="E32" s="24" t="str">
        <f>IFERROR(__xludf.DUMMYFUNCTION("""COMPUTED_VALUE"""),"D     G   Em       D¤¤¤A szennai lipisen, laposon¤¤¤A   D     G        A       ¤¤¤leesett a szalagos kalapom,¤¤¤D    G       Em        A¤¤¤arra kérlek, Bözsikém, angyalom, galambom,¤¤¤D      G     Em       D¤¤¤végyed fel a szalagos kalapom.")</f>
        <v>D     G   Em       D¤¤¤A szennai lipisen, laposon¤¤¤A   D     G        A       ¤¤¤leesett a szalagos kalapom,¤¤¤D    G       Em        A¤¤¤arra kérlek, Bözsikém, angyalom, galambom,¤¤¤D      G     Em       D¤¤¤végyed fel a szalagos kalapom.</v>
      </c>
      <c r="F32" s="24" t="str">
        <f>IFERROR(__xludf.DUMMYFUNCTION("""COMPUTED_VALUE"""),"Népdalok")</f>
        <v>Népdalok</v>
      </c>
      <c r="G32" s="24" t="b">
        <f>IFERROR(__xludf.DUMMYFUNCTION("""COMPUTED_VALUE"""),FALSE)</f>
        <v>0</v>
      </c>
      <c r="H32" s="25">
        <f t="shared" ref="H32:I32" si="32">LEN(D32)</f>
        <v>134</v>
      </c>
      <c r="I32" s="25">
        <f t="shared" si="32"/>
        <v>240</v>
      </c>
      <c r="J32" s="10">
        <f t="shared" si="3"/>
        <v>1</v>
      </c>
      <c r="K32" s="10" t="str">
        <f>VLOOKUP(F32,Data!$A$2:$C$12,3,false)</f>
        <v>bg5.pdf</v>
      </c>
      <c r="L32" s="10" t="str">
        <f>IF(G32,Data!$G$4,Data!$G$5)</f>
        <v/>
      </c>
      <c r="M32" s="25" t="str">
        <f>VLOOKUP(F32,Data!$A$2:$E$12,4,false)</f>
        <v>ill5.pdf</v>
      </c>
      <c r="N32" s="25" t="str">
        <f>VLOOKUP(F32,Data!$A$2:$E$12,5,false)</f>
        <v>patt5.pdf</v>
      </c>
    </row>
    <row r="33" ht="15.75" hidden="1" customHeight="1">
      <c r="A33" s="24" t="str">
        <f>IFERROR(__xludf.DUMMYFUNCTION("""COMPUTED_VALUE"""),"N03")</f>
        <v>N03</v>
      </c>
      <c r="B33" s="24" t="str">
        <f>IFERROR(__xludf.DUMMYFUNCTION("""COMPUTED_VALUE"""),"Általmennék én a Tiszán ladikon")</f>
        <v>Általmennék én a Tiszán ladikon</v>
      </c>
      <c r="C33" s="24" t="str">
        <f>IFERROR(__xludf.DUMMYFUNCTION("""COMPUTED_VALUE"""),"népdal")</f>
        <v>népdal</v>
      </c>
      <c r="D33" s="24" t="str">
        <f>IFERROR(__xludf.DUMMYFUNCTION("""COMPUTED_VALUE"""),"Általmennék én a Tiszán ladikon, ladikon de ladikon.¤¤¤Ott lakik a, ott lakik a galambom, ott lakik a galambom.¤¤¤Ott lakik a városban, a harmadik utcában,¤¤¤piros rózsa, kék nefelejcs, ibolya virít az ablakában.¤¤¤¤¤¤Által mennék én a Tiszán, nem merek, "&amp;"nem merek, de nem merek.¤¤¤Attól félek, hogy a Tiszába esek, hogy a Tiszába esek.¤¤¤Lovam hátán seje haj, félre fordul a nyereg,¤¤¤A Tiszának habjai közt elveszek, a babámé nem leszek.")</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E33" s="24" t="str">
        <f>IFERROR(__xludf.DUMMYFUNCTION("""COMPUTED_VALUE"""),"D                       G                   D¤¤¤Általmennék én a Tiszán ladikon, ladikon de ladikon.¤¤¤D                        G                     D¤¤¤Ott lakik a, ott lakik a galambom, ott lakik a galambom.¤¤¤D           Am        D          G¤¤¤Ott l"&amp;"akik a városban, a harmadik utcában,¤¤¤D                           G                 D¤¤¤piros rózsa, kék nefelejcs, ibolya virít az ablakában.¤¤¤¤¤¤¤¤¤D                         G                        D¤¤¤Által mennék én a Tiszán, nem merek, nem merek, "&amp;"de nem merek.¤¤¤D                        G                    D¤¤¤Attól félek, hogy a Tiszába esek, hogy a Tiszába esek.¤¤¤D           Am        D            G¤¤¤Lovam hátán seje haj, félre fordul a nyereg,¤¤¤D                      G                  D¤¤¤"&amp;"A Tiszának habjai közt elveszek, a babámé nem leszek.")</f>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c r="F33" s="24" t="str">
        <f>IFERROR(__xludf.DUMMYFUNCTION("""COMPUTED_VALUE"""),"Népdalok")</f>
        <v>Népdalok</v>
      </c>
      <c r="G33" s="24" t="b">
        <f>IFERROR(__xludf.DUMMYFUNCTION("""COMPUTED_VALUE"""),FALSE)</f>
        <v>0</v>
      </c>
      <c r="H33" s="25">
        <f t="shared" ref="H33:I33" si="33">LEN(D33)</f>
        <v>439</v>
      </c>
      <c r="I33" s="25">
        <f t="shared" si="33"/>
        <v>818</v>
      </c>
      <c r="J33" s="10">
        <f t="shared" si="3"/>
        <v>1</v>
      </c>
      <c r="K33" s="10" t="str">
        <f>VLOOKUP(F33,Data!$A$2:$C$12,3,false)</f>
        <v>bg5.pdf</v>
      </c>
      <c r="L33" s="10" t="str">
        <f>IF(G33,Data!$G$4,Data!$G$5)</f>
        <v/>
      </c>
      <c r="M33" s="25" t="str">
        <f>VLOOKUP(F33,Data!$A$2:$E$12,4,false)</f>
        <v>ill5.pdf</v>
      </c>
      <c r="N33" s="25" t="str">
        <f>VLOOKUP(F33,Data!$A$2:$E$12,5,false)</f>
        <v>patt5.pdf</v>
      </c>
    </row>
    <row r="34" ht="15.75" hidden="1" customHeight="1">
      <c r="A34" s="24" t="str">
        <f>IFERROR(__xludf.DUMMYFUNCTION("""COMPUTED_VALUE"""),"N04")</f>
        <v>N04</v>
      </c>
      <c r="B34" s="24" t="str">
        <f>IFERROR(__xludf.DUMMYFUNCTION("""COMPUTED_VALUE"""),"Erdő, erdő, erdő")</f>
        <v>Erdő, erdő, erdő</v>
      </c>
      <c r="C34" s="24" t="str">
        <f>IFERROR(__xludf.DUMMYFUNCTION("""COMPUTED_VALUE"""),"népdal")</f>
        <v>népdal</v>
      </c>
      <c r="D34" s="24" t="str">
        <f>IFERROR(__xludf.DUMMYFUNCTION("""COMPUTED_VALUE"""),"Erdő, erdő, erdő¤¤¤marosszéki kerek erdő¤¤¤Mardár lakik abban¤¤¤Madár lakik tizenkettő¤¤¤¤¤¤ll:Cukrot adnék annak a madárnak,¤¤¤dalolja ki nevét a babámnak¤¤¤csárdás kisangyalom, érted fáj a szívem nagyon:ll")</f>
        <v>Erdő, erdő, erdő¤¤¤marosszéki kerek erdő¤¤¤Mardár lakik abban¤¤¤Madár lakik tizenkettő¤¤¤¤¤¤ll:Cukrot adnék annak a madárnak,¤¤¤dalolja ki nevét a babámnak¤¤¤csárdás kisangyalom, érted fáj a szívem nagyon:ll</v>
      </c>
      <c r="E34" s="24" t="str">
        <f>IFERROR(__xludf.DUMMYFUNCTION("""COMPUTED_VALUE"""),"G           D¤¤¤Erdő, erdő, erdő¤¤¤C                G¤¤¤marosszéki kerek erdő¤¤¤G            D¤¤¤Mardár lakik abban¤¤¤C                G¤¤¤Madár lakik tizenkettő¤¤¤¤¤¤¤¤¤G            Am¤¤¤Cukrot adnék annak a madárnak,¤¤¤G          C         ¤¤¤dalolja ki"&amp;" nevét a babámnak¤¤¤G            D¤¤¤csárdás kisangyalom, ¤¤¤C                  G¤¤¤érted fáj a szívem nagyon")</f>
        <v>G           D¤¤¤Erdő, erdő, erdő¤¤¤C                G¤¤¤marosszéki kerek erdő¤¤¤G            D¤¤¤Mardár lakik abban¤¤¤C                G¤¤¤Madár lakik tizenkettő¤¤¤¤¤¤¤¤¤G            Am¤¤¤Cukrot adnék annak a madárnak,¤¤¤G          C         ¤¤¤dalolja ki nevét a babámnak¤¤¤G            D¤¤¤csárdás kisangyalom, ¤¤¤C                  G¤¤¤érted fáj a szívem nagyon</v>
      </c>
      <c r="F34" s="24" t="str">
        <f>IFERROR(__xludf.DUMMYFUNCTION("""COMPUTED_VALUE"""),"Népdalok")</f>
        <v>Népdalok</v>
      </c>
      <c r="G34" s="24" t="b">
        <f>IFERROR(__xludf.DUMMYFUNCTION("""COMPUTED_VALUE"""),FALSE)</f>
        <v>0</v>
      </c>
      <c r="H34" s="25">
        <f t="shared" ref="H34:I34" si="34">LEN(D34)</f>
        <v>207</v>
      </c>
      <c r="I34" s="25">
        <f t="shared" si="34"/>
        <v>364</v>
      </c>
      <c r="J34" s="10">
        <f t="shared" si="3"/>
        <v>1</v>
      </c>
      <c r="K34" s="10" t="str">
        <f>VLOOKUP(F34,Data!$A$2:$C$12,3,false)</f>
        <v>bg5.pdf</v>
      </c>
      <c r="L34" s="10" t="str">
        <f>IF(G34,Data!$G$4,Data!$G$5)</f>
        <v/>
      </c>
      <c r="M34" s="25" t="str">
        <f>VLOOKUP(F34,Data!$A$2:$E$12,4,false)</f>
        <v>ill5.pdf</v>
      </c>
      <c r="N34" s="25" t="str">
        <f>VLOOKUP(F34,Data!$A$2:$E$12,5,false)</f>
        <v>patt5.pdf</v>
      </c>
    </row>
    <row r="35" ht="15.75" hidden="1" customHeight="1">
      <c r="A35" s="24" t="str">
        <f>IFERROR(__xludf.DUMMYFUNCTION("""COMPUTED_VALUE"""),"N05")</f>
        <v>N05</v>
      </c>
      <c r="B35" s="24" t="str">
        <f>IFERROR(__xludf.DUMMYFUNCTION("""COMPUTED_VALUE"""),"Érik a szőlő")</f>
        <v>Érik a szőlő</v>
      </c>
      <c r="C35" s="24" t="str">
        <f>IFERROR(__xludf.DUMMYFUNCTION("""COMPUTED_VALUE"""),"népdal")</f>
        <v>népdal</v>
      </c>
      <c r="D35" s="24" t="str">
        <f>IFERROR(__xludf.DUMMYFUNCTION("""COMPUTED_VALUE"""),"Érik a szőlő,¤¤¤hajlik a vessző,¤¤¤bodor a levele,¤¤¤két szegény legény¤¤¤szántani menne,¤¤¤de nincsen kenyere.¤¤¤¤¤¤Van vöröshagyma¤¤¤a tarisznyában,¤¤¤keserű magában,¤¤¤szolgalegénynek,¤¤¤hej, a szegénynek¤¤¤de kevés vacsora!")</f>
        <v>Érik a szőlő,¤¤¤hajlik a vessző,¤¤¤bodor a levele,¤¤¤két szegény legény¤¤¤szántani menne,¤¤¤de nincsen kenyere.¤¤¤¤¤¤Van vöröshagyma¤¤¤a tarisznyában,¤¤¤keserű magában,¤¤¤szolgalegénynek,¤¤¤hej, a szegénynek¤¤¤de kevés vacsora!</v>
      </c>
      <c r="E35" s="24" t="str">
        <f>IFERROR(__xludf.DUMMYFUNCTION("""COMPUTED_VALUE""")," Em            D                G       Em¤¤¤Érik a szőlő, hajlik a vessző, bodor a levele.¤¤¤¤¤¤Am                G               C          Em¤¤¤Két szegénylegény szántani menne, de nincsen kenyere.¤¤¤¤¤¤Em              D               G      Em¤¤¤Van v"&amp;"ereshagyma a tarisznyába', keserű magába',¤¤¤¤¤¤Am               G                 C        Em¤¤¤Szolgalegénynek, hej, a szegénynek de kevés vacsora.¤¤¤ ¤¤¤Em             D                G       Em¤¤¤Zörög a kocsi, pattog a Jancsi, talán értem jönnek,¤¤¤"&amp;"¤¤¤Am              G                 C        Em¤¤¤Jaj, édesanyám, szerelmes dajkám, de hamar elvisznek.¤¤¤¤¤¤Em             D               G        Em¤¤¤Kocsira ládám, hegyibe párnám, magam is felülök,¤¤¤¤¤¤Am                G                  C        "&amp;"Em¤¤¤Jaj, apám, anyám, kedves szülődajkám de hamar elvisznek.¤¤¤¤¤¤Em              D                G           Em¤¤¤Huncut a gazda, nem néz a napra, csak a szép asszonyra,¤¤¤¤¤¤Am               G                  C         Em¤¤¤Huncut a vendég, mert mind"&amp;"ig innék, ha vóna', ha vóna'.")</f>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c r="F35" s="24" t="str">
        <f>IFERROR(__xludf.DUMMYFUNCTION("""COMPUTED_VALUE"""),"Népdalok")</f>
        <v>Népdalok</v>
      </c>
      <c r="G35" s="24" t="b">
        <f>IFERROR(__xludf.DUMMYFUNCTION("""COMPUTED_VALUE"""),FALSE)</f>
        <v>0</v>
      </c>
      <c r="H35" s="25">
        <f t="shared" ref="H35:I35" si="35">LEN(D35)</f>
        <v>227</v>
      </c>
      <c r="I35" s="25">
        <f t="shared" si="35"/>
        <v>1049</v>
      </c>
      <c r="J35" s="10">
        <f t="shared" si="3"/>
        <v>1</v>
      </c>
      <c r="K35" s="10" t="str">
        <f>VLOOKUP(F35,Data!$A$2:$C$12,3,false)</f>
        <v>bg5.pdf</v>
      </c>
      <c r="L35" s="10" t="str">
        <f>IF(G35,Data!$G$4,Data!$G$5)</f>
        <v/>
      </c>
      <c r="M35" s="25" t="str">
        <f>VLOOKUP(F35,Data!$A$2:$E$12,4,false)</f>
        <v>ill5.pdf</v>
      </c>
      <c r="N35" s="25" t="str">
        <f>VLOOKUP(F35,Data!$A$2:$E$12,5,false)</f>
        <v>patt5.pdf</v>
      </c>
    </row>
    <row r="36" ht="15.75" hidden="1" customHeight="1">
      <c r="A36" s="24" t="str">
        <f>IFERROR(__xludf.DUMMYFUNCTION("""COMPUTED_VALUE"""),"N06")</f>
        <v>N06</v>
      </c>
      <c r="B36" s="24" t="str">
        <f>IFERROR(__xludf.DUMMYFUNCTION("""COMPUTED_VALUE"""),"Hej, Vargáné káposztát főz")</f>
        <v>Hej, Vargáné káposztát főz</v>
      </c>
      <c r="C36" s="24" t="str">
        <f>IFERROR(__xludf.DUMMYFUNCTION("""COMPUTED_VALUE"""),"népdal")</f>
        <v>népdal</v>
      </c>
      <c r="D36" s="24" t="str">
        <f>IFERROR(__xludf.DUMMYFUNCTION("""COMPUTED_VALUE"""),"Hej, Vargáné káposztát főz,¤¤¤kontya alá ütött a gőz.¤¤¤Hányja, veti fakalánját,¤¤¤kinek adja Zsuzsa lányát?¤¤¤¤¤¤Nem adja azt más egyébnek,¤¤¤Kara István őkelmének.¤¤¤Még akkor neki ígérte,¤¤¤mikor bölcsőben rengette.¤¤¤¤¤¤Nem ettem én ma egyebet,¤¤¤csak"&amp;" egy köcsög aludttejet.¤¤¤Azt is csak úgy kalán nélkül,¤¤¤megélek én a lány nélkül.")</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E36" s="24" t="str">
        <f>IFERROR(__xludf.DUMMYFUNCTION("""COMPUTED_VALUE"""),"Am           Am ¤¤¤Hej, Vargáné káposztát főz,¤¤¤G          Am¤¤¤kontya alá ütött a gőz.¤¤¤C            E¤¤¤Hányja, veti fakalánját,¤¤¤Am         E      Am¤¤¤kinek adja Zsuzsa lányát?¤¤¤¤¤¤¤¤¤Am           Am¤¤¤Nem adja azt más egyébnek,¤¤¤G           Am¤¤"&amp;"¤Kara István őkelmének.¤¤¤C           E¤¤¤Még akkor neki ígérte,¤¤¤Am          E      Am¤¤¤mikor bölcsőben rengette.¤¤¤¤¤¤¤¤¤Am           Am¤¤¤Nem ettem én ma egyebet,¤¤¤G               Am¤¤¤csak egy köcsög aludttejet.¤¤¤C               E¤¤¤Azt is csak úg"&amp;"y kalán nélkül,¤¤¤Am         Em     Am¤¤¤megélek én a lány nélkül.")</f>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c r="F36" s="24" t="str">
        <f>IFERROR(__xludf.DUMMYFUNCTION("""COMPUTED_VALUE"""),"Népdalok")</f>
        <v>Népdalok</v>
      </c>
      <c r="G36" s="24" t="b">
        <f>IFERROR(__xludf.DUMMYFUNCTION("""COMPUTED_VALUE"""),FALSE)</f>
        <v>0</v>
      </c>
      <c r="H36" s="25">
        <f t="shared" ref="H36:I36" si="36">LEN(D36)</f>
        <v>338</v>
      </c>
      <c r="I36" s="25">
        <f t="shared" si="36"/>
        <v>576</v>
      </c>
      <c r="J36" s="10">
        <f t="shared" si="3"/>
        <v>1</v>
      </c>
      <c r="K36" s="10" t="str">
        <f>VLOOKUP(F36,Data!$A$2:$C$12,3,false)</f>
        <v>bg5.pdf</v>
      </c>
      <c r="L36" s="10" t="str">
        <f>IF(G36,Data!$G$4,Data!$G$5)</f>
        <v/>
      </c>
      <c r="M36" s="25" t="str">
        <f>VLOOKUP(F36,Data!$A$2:$E$12,4,false)</f>
        <v>ill5.pdf</v>
      </c>
      <c r="N36" s="25" t="str">
        <f>VLOOKUP(F36,Data!$A$2:$E$12,5,false)</f>
        <v>patt5.pdf</v>
      </c>
    </row>
    <row r="37" ht="15.75" hidden="1" customHeight="1">
      <c r="A37" s="24" t="str">
        <f>IFERROR(__xludf.DUMMYFUNCTION("""COMPUTED_VALUE"""),"N07")</f>
        <v>N07</v>
      </c>
      <c r="B37" s="24" t="str">
        <f>IFERROR(__xludf.DUMMYFUNCTION("""COMPUTED_VALUE"""),"Hol jártál az éjjel, cinegemadár")</f>
        <v>Hol jártál az éjjel, cinegemadár</v>
      </c>
      <c r="C37" s="24" t="str">
        <f>IFERROR(__xludf.DUMMYFUNCTION("""COMPUTED_VALUE"""),"népdal")</f>
        <v>népdal</v>
      </c>
      <c r="D37" s="24" t="str">
        <f>IFERROR(__xludf.DUMMYFUNCTION("""COMPUTED_VALUE"""),"Hol jártál az éjjel, cinegemadár?¤¤¤Ablakidnál háltam, kedves violám.¤¤¤Mért be nem jöttél beljebb, cinegemadár?¤¤¤Féltem az uradtól, kedves violám.¤¤¤¤¤¤Nincs itthon az uram, cinegemadár,¤¤¤Laskai erdőben hidakat csinál.¤¤¤Jó lovai vannak, hamar hazaér,¤"&amp;"¤¤Baj lesz nekes rózsám, hogyha nálam ér?¤¤¤¤¤¤Nincs itthon az uram, cinegemadár,¤¤¤Laskai erdőben hidakat csinál.¤¤¤Rossz lovai vannak, nem ér ma haza,¤¤¤Mulathatunk rózsám, egész éccaka.")</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E37" s="24" t="str">
        <f>IFERROR(__xludf.DUMMYFUNCTION("""COMPUTED_VALUE"""),"Am                   G¤¤¤Hol jártál az éjjel, cinegemadár?¤¤¤Am                 D          Am¤¤¤Ablakidnál háltam, kedves violám.¤¤¤Am                       G        Am¤¤¤Mért nem jöttél beljebb, cinegemadár?¤¤¤D                  G          Am¤¤¤Féltem az"&amp;" uradtól, kedves violám.¤¤¤¤¤¤¤¤¤Am                    G¤¤¤Nincs itthon az uram, cinegemadár,¤¤¤Am             D          Am¤¤¤Laskai erdőben hidakat csinál.¤¤¤Am               G         Am¤¤¤Jó lovai vannak, hamar hazaér,¤¤¤D                      G      "&amp;"      Am¤¤¤Baj lesz neked rózsám, hogyha nálam ér?¤¤¤¤¤¤¤¤¤Am                    G¤¤¤Nincs itthon az uram, cinegemadár,¤¤¤Am             D           Am¤¤¤Laskai erdőben hidakat csinál.¤¤¤Am                  G           Am¤¤¤Rossz lovai vannak, nem ér ma h"&amp;"aza,¤¤¤D                   G         Am¤¤¤Mulathatunk rózsám, egész éccaka.")</f>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c r="F37" s="24" t="str">
        <f>IFERROR(__xludf.DUMMYFUNCTION("""COMPUTED_VALUE"""),"Népdalok")</f>
        <v>Népdalok</v>
      </c>
      <c r="G37" s="24" t="b">
        <f>IFERROR(__xludf.DUMMYFUNCTION("""COMPUTED_VALUE"""),FALSE)</f>
        <v>0</v>
      </c>
      <c r="H37" s="25">
        <f t="shared" ref="H37:I37" si="37">LEN(D37)</f>
        <v>443</v>
      </c>
      <c r="I37" s="25">
        <f t="shared" si="37"/>
        <v>840</v>
      </c>
      <c r="J37" s="10">
        <f t="shared" si="3"/>
        <v>1</v>
      </c>
      <c r="K37" s="10" t="str">
        <f>VLOOKUP(F37,Data!$A$2:$C$12,3,false)</f>
        <v>bg5.pdf</v>
      </c>
      <c r="L37" s="10" t="str">
        <f>IF(G37,Data!$G$4,Data!$G$5)</f>
        <v/>
      </c>
      <c r="M37" s="25" t="str">
        <f>VLOOKUP(F37,Data!$A$2:$E$12,4,false)</f>
        <v>ill5.pdf</v>
      </c>
      <c r="N37" s="25" t="str">
        <f>VLOOKUP(F37,Data!$A$2:$E$12,5,false)</f>
        <v>patt5.pdf</v>
      </c>
    </row>
    <row r="38" ht="15.75" hidden="1" customHeight="1">
      <c r="A38" s="24" t="str">
        <f>IFERROR(__xludf.DUMMYFUNCTION("""COMPUTED_VALUE"""),"N08")</f>
        <v>N08</v>
      </c>
      <c r="B38" s="24" t="str">
        <f>IFERROR(__xludf.DUMMYFUNCTION("""COMPUTED_VALUE"""),"Hull a szilva a fáról")</f>
        <v>Hull a szilva a fáról</v>
      </c>
      <c r="C38" s="24" t="str">
        <f>IFERROR(__xludf.DUMMYFUNCTION("""COMPUTED_VALUE"""),"népdal")</f>
        <v>népdal</v>
      </c>
      <c r="D38" s="24" t="str">
        <f>IFERROR(__xludf.DUMMYFUNCTION("""COMPUTED_VALUE"""),"Hull a szilva a fáról,¤¤¤most jövök a tanyáról,¤¤¤ej, haj, ruca, ruca, kukorica, derce.¤¤¤¤¤¤Egyik ága lehajlott,¤¤¤az én rózsám elhagyott,¤¤¤ej, haj, ruca, ruca, kukorica, derce.¤¤¤¤¤¤Kis kalapom fekete,¤¤¤pávatollu van benne,¤¤¤ej, haj, ruca, ruca, kuko"&amp;"rica, derce.")</f>
        <v>Hull a szilva a fáról,¤¤¤most jövök a tanyáról,¤¤¤ej, haj, ruca, ruca, kukorica, derce.¤¤¤¤¤¤Egyik ága lehajlott,¤¤¤az én rózsám elhagyott,¤¤¤ej, haj, ruca, ruca, kukorica, derce.¤¤¤¤¤¤Kis kalapom fekete,¤¤¤pávatollu van benne,¤¤¤ej, haj, ruca, ruca, kukorica, derce.</v>
      </c>
      <c r="E38" s="24" t="str">
        <f>IFERROR(__xludf.DUMMYFUNCTION("""COMPUTED_VALUE"""),"Am¤¤¤Hull a szilva a fáról,¤¤¤G            E¤¤¤most jövök a tanyáról,¤¤¤G        C           E         Am¤¤¤ej, haj, ruca, ruca, kukorica, derce.¤¤¤¤¤¤¤¤¤Am¤¤¤Egyik ága lehajlott,¤¤¤G            E¤¤¤az én rózsám elhagyott,¤¤¤G        C           E        "&amp;" Am¤¤¤ej, haj, ruca, ruca, kukorica, derce.¤¤¤¤¤¤¤¤¤Am¤¤¤Kis kalapom fekete,¤¤¤G        E  ¤¤¤pávatola van benne,¤¤¤G        C           E         Am¤¤¤ej, haj, ruca, ruca, kukorica, derce.")</f>
        <v>Am¤¤¤Hull a szilva a fáról,¤¤¤G            E¤¤¤most jövök a tanyáról,¤¤¤G        C           E         Am¤¤¤ej, haj, ruca, ruca, kukorica, derce.¤¤¤¤¤¤¤¤¤Am¤¤¤Egyik ága lehajlott,¤¤¤G            E¤¤¤az én rózsám elhagyott,¤¤¤G        C           E         Am¤¤¤ej, haj, ruca, ruca, kukorica, derce.¤¤¤¤¤¤¤¤¤Am¤¤¤Kis kalapom fekete,¤¤¤G        E  ¤¤¤pávatola van benne,¤¤¤G        C           E         Am¤¤¤ej, haj, ruca, ruca, kukorica, derce.</v>
      </c>
      <c r="F38" s="24" t="str">
        <f>IFERROR(__xludf.DUMMYFUNCTION("""COMPUTED_VALUE"""),"Népdalok")</f>
        <v>Népdalok</v>
      </c>
      <c r="G38" s="24" t="b">
        <f>IFERROR(__xludf.DUMMYFUNCTION("""COMPUTED_VALUE"""),FALSE)</f>
        <v>0</v>
      </c>
      <c r="H38" s="25">
        <f t="shared" ref="H38:I38" si="38">LEN(D38)</f>
        <v>267</v>
      </c>
      <c r="I38" s="25">
        <f t="shared" si="38"/>
        <v>444</v>
      </c>
      <c r="J38" s="10">
        <f t="shared" si="3"/>
        <v>1</v>
      </c>
      <c r="K38" s="10" t="str">
        <f>VLOOKUP(F38,Data!$A$2:$C$12,3,false)</f>
        <v>bg5.pdf</v>
      </c>
      <c r="L38" s="10" t="str">
        <f>IF(G38,Data!$G$4,Data!$G$5)</f>
        <v/>
      </c>
      <c r="M38" s="25" t="str">
        <f>VLOOKUP(F38,Data!$A$2:$E$12,4,false)</f>
        <v>ill5.pdf</v>
      </c>
      <c r="N38" s="25" t="str">
        <f>VLOOKUP(F38,Data!$A$2:$E$12,5,false)</f>
        <v>patt5.pdf</v>
      </c>
    </row>
    <row r="39" ht="15.75" hidden="1" customHeight="1">
      <c r="A39" s="24" t="str">
        <f>IFERROR(__xludf.DUMMYFUNCTION("""COMPUTED_VALUE"""),"N09")</f>
        <v>N09</v>
      </c>
      <c r="B39" s="24" t="str">
        <f>IFERROR(__xludf.DUMMYFUNCTION("""COMPUTED_VALUE"""),"Láttál- e már valaha")</f>
        <v>Láttál- e már valaha</v>
      </c>
      <c r="C39" s="24" t="str">
        <f>IFERROR(__xludf.DUMMYFUNCTION("""COMPUTED_VALUE"""),"népdal")</f>
        <v>népdal</v>
      </c>
      <c r="D39" s="24" t="str">
        <f>IFERROR(__xludf.DUMMYFUNCTION("""COMPUTED_VALUE"""),"Láttál- e már valaha¤¤¤csipkebokor rózsát,¤¤¤csipkebokor rózsa közt¤¤¤két szál majorannát?¤¤¤¤¤¤Egyik szál majoránna¤¤¤Virág Erzsi lenne,¤¤¤Másik szál majoránna¤¤¤Váci Gábor lenne.")</f>
        <v>Láttál- e már valaha¤¤¤csipkebokor rózsát,¤¤¤csipkebokor rózsa közt¤¤¤két szál majorannát?¤¤¤¤¤¤Egyik szál majoránna¤¤¤Virág Erzsi lenne,¤¤¤Másik szál majoránna¤¤¤Váci Gábor lenne.</v>
      </c>
      <c r="E39" s="24" t="str">
        <f>IFERROR(__xludf.DUMMYFUNCTION("""COMPUTED_VALUE"""),"C¤¤¤Láttál- e már valaha¤¤¤C           G¤¤¤csipkebokor rózsát,¤¤¤C           G¤¤¤csipkebokor rózsa közt¤¤¤C        G    C¤¤¤két szál majorannát?¤¤¤¤¤¤¤¤¤C¤¤¤Egyik szál majoránna¤¤¤C           G¤¤¤Virág Erzsi lenne,¤¤¤C          G¤¤¤Másik szál majoránna¤¤¤"&amp;"C    G     C¤¤¤Váci Gábor lenne.")</f>
        <v>C¤¤¤Láttál- e már valaha¤¤¤C           G¤¤¤csipkebokor rózsát,¤¤¤C           G¤¤¤csipkebokor rózsa közt¤¤¤C        G    C¤¤¤két szál majorannát?¤¤¤¤¤¤¤¤¤C¤¤¤Egyik szál majoránna¤¤¤C           G¤¤¤Virág Erzsi lenne,¤¤¤C          G¤¤¤Másik szál majoránna¤¤¤C    G     C¤¤¤Váci Gábor lenne.</v>
      </c>
      <c r="F39" s="24" t="str">
        <f>IFERROR(__xludf.DUMMYFUNCTION("""COMPUTED_VALUE"""),"Népdalok")</f>
        <v>Népdalok</v>
      </c>
      <c r="G39" s="24" t="b">
        <f>IFERROR(__xludf.DUMMYFUNCTION("""COMPUTED_VALUE"""),FALSE)</f>
        <v>0</v>
      </c>
      <c r="H39" s="25">
        <f t="shared" ref="H39:I39" si="39">LEN(D39)</f>
        <v>180</v>
      </c>
      <c r="I39" s="25">
        <f t="shared" si="39"/>
        <v>287</v>
      </c>
      <c r="J39" s="10">
        <f t="shared" si="3"/>
        <v>1</v>
      </c>
      <c r="K39" s="10" t="str">
        <f>VLOOKUP(F39,Data!$A$2:$C$12,3,false)</f>
        <v>bg5.pdf</v>
      </c>
      <c r="L39" s="10" t="str">
        <f>IF(G39,Data!$G$4,Data!$G$5)</f>
        <v/>
      </c>
      <c r="M39" s="25" t="str">
        <f>VLOOKUP(F39,Data!$A$2:$E$12,4,false)</f>
        <v>ill5.pdf</v>
      </c>
      <c r="N39" s="25" t="str">
        <f>VLOOKUP(F39,Data!$A$2:$E$12,5,false)</f>
        <v>patt5.pdf</v>
      </c>
    </row>
    <row r="40" ht="15.75" hidden="1" customHeight="1">
      <c r="A40" s="24" t="str">
        <f>IFERROR(__xludf.DUMMYFUNCTION("""COMPUTED_VALUE"""),"N10")</f>
        <v>N10</v>
      </c>
      <c r="B40" s="24" t="str">
        <f>IFERROR(__xludf.DUMMYFUNCTION("""COMPUTED_VALUE"""),"Tavaszi szél vizet áraszt")</f>
        <v>Tavaszi szél vizet áraszt</v>
      </c>
      <c r="C40" s="24" t="str">
        <f>IFERROR(__xludf.DUMMYFUNCTION("""COMPUTED_VALUE"""),"népdal")</f>
        <v>népdal</v>
      </c>
      <c r="D40" s="24" t="str">
        <f>IFERROR(__xludf.DUMMYFUNCTION("""COMPUTED_VALUE"""),"Tavaszi szél vizet áraszt,¤¤¤virágom, virágom.¤¤¤Minden madár társat választ,¤¤¤virágom, virágom.¤¤¤¤¤¤Hát én immár kit válasszak,¤¤¤virágom, virágom.¤¤¤Te engemet, én tégedet,¤¤¤virágom, virágom.¤¤¤¤¤¤Zöld pántlika, könnyű gúnya,¤¤¤Virágom, virágom,¤¤¤Me"&amp;"rt azt a szél könnyen fújja,¤¤¤Virágom, virágom.¤¤¤¤¤¤De a fátyol nehéz ruha,¤¤¤Virágom, virágom,¤¤¤Mert azt a bú leszaggatja,¤¤¤Virágom, virágom.")</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E40" s="24" t="str">
        <f>IFERROR(__xludf.DUMMYFUNCTION("""COMPUTED_VALUE"""),"C            G     C¤¤¤Tavaszi szél vizet áraszt,¤¤¤C    G   C     G¤¤¤virágom, virágom.¤¤¤C            G      Am¤¤¤Minden madár társat választ,¤¤¤Dm  E    A¤¤¤virágom, virágom.¤¤¤¤¤¤C            G   C¤¤¤Hát én immár kit válasszak,¤¤¤C    G   C     G¤¤¤vi"&amp;"rágom, virágom.¤¤¤C           G  Am¤¤¤Te engemet, én tégedet,¤¤¤Dm  E    Am¤¤¤virágom, virágom.¤¤¤¤¤¤C          G   C¤¤¤Zöld pántlika, könnyű gúnya,¤¤¤C    G   C     G¤¤¤Virágom, virágom,¤¤¤C           G   Am¤¤¤Mert azt a szél könnyen fújja,¤¤¤Dm  E    Am"&amp;"¤¤¤Virágom, virágom.¤¤¤¤¤¤¤¤¤C           G     C¤¤¤De a fátyol nehéz ruha,¤¤¤C    G   C     G¤¤¤Virágom, virágom,¤¤¤C           G  Am¤¤¤Mert azt a bú leszaggatja,¤¤¤Dm  E    Am¤¤¤Virágom, virágom.")</f>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c r="F40" s="24" t="str">
        <f>IFERROR(__xludf.DUMMYFUNCTION("""COMPUTED_VALUE"""),"Népdalok")</f>
        <v>Népdalok</v>
      </c>
      <c r="G40" s="24" t="b">
        <f>IFERROR(__xludf.DUMMYFUNCTION("""COMPUTED_VALUE"""),FALSE)</f>
        <v>0</v>
      </c>
      <c r="H40" s="25">
        <f t="shared" ref="H40:I40" si="40">LEN(D40)</f>
        <v>401</v>
      </c>
      <c r="I40" s="25">
        <f t="shared" si="40"/>
        <v>706</v>
      </c>
      <c r="J40" s="10">
        <f t="shared" si="3"/>
        <v>1</v>
      </c>
      <c r="K40" s="10" t="str">
        <f>VLOOKUP(F40,Data!$A$2:$C$12,3,false)</f>
        <v>bg5.pdf</v>
      </c>
      <c r="L40" s="10" t="str">
        <f>IF(G40,Data!$G$4,Data!$G$5)</f>
        <v/>
      </c>
      <c r="M40" s="25" t="str">
        <f>VLOOKUP(F40,Data!$A$2:$E$12,4,false)</f>
        <v>ill5.pdf</v>
      </c>
      <c r="N40" s="25" t="str">
        <f>VLOOKUP(F40,Data!$A$2:$E$12,5,false)</f>
        <v>patt5.pdf</v>
      </c>
    </row>
    <row r="41" ht="15.75" hidden="1" customHeight="1">
      <c r="A41" s="24" t="str">
        <f>IFERROR(__xludf.DUMMYFUNCTION("""COMPUTED_VALUE"""),"S01")</f>
        <v>S01</v>
      </c>
      <c r="B41" s="24" t="str">
        <f>IFERROR(__xludf.DUMMYFUNCTION("""COMPUTED_VALUE"""),"Hé haver!")</f>
        <v>Hé haver!</v>
      </c>
      <c r="C41" s="24"/>
      <c r="D41" s="24" t="str">
        <f>IFERROR(__xludf.DUMMYFUNCTION("""COMPUTED_VALUE"""),"Hé, haver! Ha nem zavar!¤¤¤Most megszólal, a Somer Dal¤¤¤Hogy miről szól? Azt nem tudom¤¤¤Csak az a fő! Hogy dúdolom.¤¤¤Élesebb legyél a késnél, harcosabb a szenvedésnél¤¤¤Mert az egész Világ tudja, hogy a Somernál nincs jobb, jobb, jobb!!!¤¤¤Haso-haso-so"&amp;", Hasomer Haacair. Para haso-so, Hasomer Hacair¤¤¤Egyre megy, honnan nézed!¤¤¤A Somer, S meg O meg M meg E és még R¤¤¤A Somer nagyon klassz, a Somer a legjobb¤¤¤A chanichok megőrjítik a madrichot¤¤¤Ez ám a Ken, sőt mi több a Somer a legmenőbb, Soooooooooo"&amp;"mer!!!!!")</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E41" s="24" t="str">
        <f>IFERROR(__xludf.DUMMYFUNCTION("""COMPUTED_VALUE"""),"Hé, haver! Ha nem zavar!¤¤¤Most megszólal, a Somer Dal¤¤¤Hogy miről szól? Azt nem tudom¤¤¤Csak az a fő! Hogy dúdolom.¤¤¤Élesebb legyél a késnél, harcosabb a szenvedésnél¤¤¤Mert az egész Világ tudja, hogy a Somernál nincs jobb, jobb, jobb!!!¤¤¤Haso-haso-so"&amp;", Hasomer Haacair. Para haso-so, Hasomer Hacair¤¤¤Egyre megy, honnan nézed!¤¤¤A Somer, S meg O meg M meg E és még R¤¤¤A Somer nagyon klassz, a Somer a legjobb¤¤¤A chanichok megőrjítik a madrichot¤¤¤Ez ám a Ken, sőt mi több a Somer a legmenőbb, Soooooooooo"&amp;"mer!!!!!")</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F41" s="24" t="str">
        <f>IFERROR(__xludf.DUMMYFUNCTION("""COMPUTED_VALUE"""),"Someres dalok")</f>
        <v>Someres dalok</v>
      </c>
      <c r="G41" s="24" t="b">
        <f>IFERROR(__xludf.DUMMYFUNCTION("""COMPUTED_VALUE"""),FALSE)</f>
        <v>0</v>
      </c>
      <c r="H41" s="25">
        <f t="shared" ref="H41:I41" si="41">LEN(D41)</f>
        <v>518</v>
      </c>
      <c r="I41" s="25">
        <f t="shared" si="41"/>
        <v>518</v>
      </c>
      <c r="J41" s="10">
        <f t="shared" si="3"/>
        <v>1</v>
      </c>
      <c r="K41" s="10" t="str">
        <f>VLOOKUP(F41,Data!$A$2:$C$12,3,false)</f>
        <v>bg1.pdf</v>
      </c>
      <c r="L41" s="10" t="str">
        <f>IF(G41,Data!$G$4,Data!$G$5)</f>
        <v/>
      </c>
      <c r="M41" s="25" t="str">
        <f>VLOOKUP(F41,Data!$A$2:$E$12,4,false)</f>
        <v>ill1.pdf</v>
      </c>
      <c r="N41" s="25" t="str">
        <f>VLOOKUP(F41,Data!$A$2:$E$12,5,false)</f>
        <v>patt1.pdf</v>
      </c>
    </row>
    <row r="42" ht="15.75" hidden="1" customHeight="1">
      <c r="A42" s="24" t="str">
        <f>IFERROR(__xludf.DUMMYFUNCTION("""COMPUTED_VALUE"""),"S02")</f>
        <v>S02</v>
      </c>
      <c r="B42" s="24" t="str">
        <f>IFERROR(__xludf.DUMMYFUNCTION("""COMPUTED_VALUE"""),"Hine kulanu….")</f>
        <v>Hine kulanu….</v>
      </c>
      <c r="C42" s="24"/>
      <c r="D42" s="24" t="str">
        <f>IFERROR(__xludf.DUMMYFUNCTION("""COMPUTED_VALUE"""),"Hine kulanu somrim, vesomrot!¤¤¤Hine kulanu somrim, vesomrot!¤¤¤Hine kulanu somrim, hine kulanu somrot¤¤¤Hine kulanu sooomrim, vesomrot!¤¤¤¤¤¤Hine kulanu chaverim, vechaverot!¤¤¤Hine kulanu somrim, vesomrot!¤¤¤Hine kulanu chaverim, hne kulanu chaverot¤¤¤H"&amp;"ine kulanu chaaverim, vechaverot!¤¤¤¤¤¤Hine kulanu chanichim, vechanichot ¤¤¤Hine kulanu chanichim, vechanichot ¤¤¤Hine kulanu chanichim, hine kulanu chanichot¤¤¤Hine kulaanu chanichim, vechanichot!¤¤¤¤¤¤Hine kulanu madrichim, vemadrichot ¤¤¤Hine kulanu m"&amp;"adrichim, vemadrichot ¤¤¤Hine kulanu madrichim, hine kulanu madrichot¤¤¤Hine kulanu madrichm, vemadrichot!!")</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E42" s="24" t="str">
        <f>IFERROR(__xludf.DUMMYFUNCTION("""COMPUTED_VALUE"""),"Hine kulanu somrim, vesomrot!¤¤¤Hine kulanu somrim, vesomrot!¤¤¤Hine kulanu somrim, hine kulanu somrot¤¤¤Hine kulanu sooomrim, vesomrot!¤¤¤¤¤¤Hine kulanu chaverim, vechaverot!¤¤¤Hine kulanu somrim, vesomrot!¤¤¤Hine kulanu chaverim, hne kulanu chaverot¤¤¤H"&amp;"ine kulanu chaaverim, vechaverot!¤¤¤¤¤¤Hine kulanu chanichim, vechanichot ¤¤¤Hine kulanu chanichim, vechanichot ¤¤¤Hine kulanu chanichim, hine kulanu chanichot¤¤¤Hine kulaanu chanichim, vechanichot!¤¤¤¤¤¤Hine kulanu madrichim, vemadrichot ¤¤¤Hine kulanu m"&amp;"adrichim, vemadrichot ¤¤¤Hine kulanu madrichim, hine kulanu madrichot¤¤¤Hine kulanu madrichm, vemadrichot!!")</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F42" s="24" t="str">
        <f>IFERROR(__xludf.DUMMYFUNCTION("""COMPUTED_VALUE"""),"Someres dalok")</f>
        <v>Someres dalok</v>
      </c>
      <c r="G42" s="24" t="b">
        <f>IFERROR(__xludf.DUMMYFUNCTION("""COMPUTED_VALUE"""),FALSE)</f>
        <v>0</v>
      </c>
      <c r="H42" s="25">
        <f t="shared" ref="H42:I42" si="42">LEN(D42)</f>
        <v>617</v>
      </c>
      <c r="I42" s="25">
        <f t="shared" si="42"/>
        <v>617</v>
      </c>
      <c r="J42" s="10">
        <f t="shared" si="3"/>
        <v>1</v>
      </c>
      <c r="K42" s="10" t="str">
        <f>VLOOKUP(F42,Data!$A$2:$C$12,3,false)</f>
        <v>bg1.pdf</v>
      </c>
      <c r="L42" s="10" t="str">
        <f>IF(G42,Data!$G$4,Data!$G$5)</f>
        <v/>
      </c>
      <c r="M42" s="25" t="str">
        <f>VLOOKUP(F42,Data!$A$2:$E$12,4,false)</f>
        <v>ill1.pdf</v>
      </c>
      <c r="N42" s="25" t="str">
        <f>VLOOKUP(F42,Data!$A$2:$E$12,5,false)</f>
        <v>patt1.pdf</v>
      </c>
    </row>
    <row r="43" ht="15.75" hidden="1" customHeight="1">
      <c r="A43" s="24" t="str">
        <f>IFERROR(__xludf.DUMMYFUNCTION("""COMPUTED_VALUE"""),"S03")</f>
        <v>S03</v>
      </c>
      <c r="B43" s="24" t="str">
        <f>IFERROR(__xludf.DUMMYFUNCTION("""COMPUTED_VALUE"""),"Minden fejre áll")</f>
        <v>Minden fejre áll</v>
      </c>
      <c r="C43" s="24" t="str">
        <f>IFERROR(__xludf.DUMMYFUNCTION("""COMPUTED_VALUE"""),"Bedő Marci")</f>
        <v>Bedő Marci</v>
      </c>
      <c r="D43" s="24" t="str">
        <f>IFERROR(__xludf.DUMMYFUNCTION("""COMPUTED_VALUE"""),"Minden fejre áll holnap¤¤¤Ránk már csak madrich szólhat¤¤¤Jól teszed, hogyha rá parázol¤¤¤Ez a Somer ….. Tábor¤¤¤Mondtunk szépet és durvát,ű¤¤¤Menjünk máshová most már¤¤¤De ha a Somer ….. megy¤¤¤Mi ott leszünk VELED!!!! ¤¤¤Minden fejre áll¤¤¤Minden fejre "&amp;"áll holnap¤¤¤Ránk már csak madrich szólhat¤¤¤Jól teszed, hogyha rá parázol¤¤¤Ez a Somer ….. Tábor¤¤¤Mondtunk szépet és durvát,¤¤¤Menjünk máshová most már¤¤¤De ha a Somer ….. megy¤¤¤Mi ott leszünk VELED!!!! ¤¤¤Minden fejre áll¤¤¤Minden fejre áll holnap¤¤¤R"&amp;"ánk már csak madrich szólhat¤¤¤Jól teszed, hogyha rá parázol¤¤¤Ez a Somer ….. Tábor¤¤¤Mondtunk szépet és durvát,¤¤¤Menjünk máshová most már¤¤¤De ha a Somer ….. megy¤¤¤Mi ott leszünk VELED!!!! ")</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E43" s="24"/>
      <c r="F43" s="24" t="str">
        <f>IFERROR(__xludf.DUMMYFUNCTION("""COMPUTED_VALUE"""),"Someres dalok")</f>
        <v>Someres dalok</v>
      </c>
      <c r="G43" s="24" t="b">
        <f>IFERROR(__xludf.DUMMYFUNCTION("""COMPUTED_VALUE"""),FALSE)</f>
        <v>0</v>
      </c>
      <c r="H43" s="25">
        <f t="shared" ref="H43:I43" si="43">LEN(D43)</f>
        <v>702</v>
      </c>
      <c r="I43" s="25">
        <f t="shared" si="43"/>
        <v>0</v>
      </c>
      <c r="J43" s="10">
        <f t="shared" si="3"/>
        <v>1</v>
      </c>
      <c r="K43" s="10" t="str">
        <f>VLOOKUP(F43,Data!$A$2:$C$12,3,false)</f>
        <v>bg1.pdf</v>
      </c>
      <c r="L43" s="10" t="str">
        <f>IF(G43,Data!$G$4,Data!$G$5)</f>
        <v/>
      </c>
      <c r="M43" s="25" t="str">
        <f>VLOOKUP(F43,Data!$A$2:$E$12,4,false)</f>
        <v>ill1.pdf</v>
      </c>
      <c r="N43" s="25" t="str">
        <f>VLOOKUP(F43,Data!$A$2:$E$12,5,false)</f>
        <v>patt1.pdf</v>
      </c>
    </row>
    <row r="44" ht="15.75" hidden="1" customHeight="1">
      <c r="A44" s="24" t="str">
        <f>IFERROR(__xludf.DUMMYFUNCTION("""COMPUTED_VALUE"""),"S04")</f>
        <v>S04</v>
      </c>
      <c r="B44" s="24" t="str">
        <f>IFERROR(__xludf.DUMMYFUNCTION("""COMPUTED_VALUE"""),"Cofi himnusz")</f>
        <v>Cofi himnusz</v>
      </c>
      <c r="C44" s="24" t="str">
        <f>IFERROR(__xludf.DUMMYFUNCTION("""COMPUTED_VALUE"""),"Csernai Brothers")</f>
        <v>Csernai Brothers</v>
      </c>
      <c r="D44" s="24" t="str">
        <f>IFERROR(__xludf.DUMMYFUNCTION("""COMPUTED_VALUE"""),"Jóbarátok, utánam, szedjétek a lábatok¤¤¤Fedezzünk fel együtt még egy-két titkos járatot. ¤¤¤Hangunkat majd elviszi a sűrű sötét erdő¤¤¤Cserkészek közt, jóbarát, csapatunk az első. ¤¤¤¤¤¤Együtt jöttünk, együtt megyünk, együtt kalandozva¤¤¤Egymás hangját j"&amp;"ól ismerve, néha visszhangozva¤¤¤Jóbarátnak gondjaival külön foglalkozva¤¤¤Mielőtt az egész erdő le lesz aszfaltozva. ¤¤¤¤¤¤Nevetek veletek,¤¤¤Itt önmagam lehetek,¤¤¤Befogadnak maguk közé¤¤¤Ezek a Someresek.¤¤¤¤¤¤Jóbarátok, utánam, hangosan szól ez a dal¤"&amp;"¤¤Kalandunkba néhány dolog néha azért bezavar:¤¤¤Kicsi szúnyog, óriás darázs vagy a barna medve¤¤¤Cserkészek közt, jóbarát, kinek nincs jókedve?¤¤¤¤¤¤Együtt jöttünk, együtt megyünk, együtt kalandozva¤¤¤Egymás hangját jól ismerve, néha visszhangozva¤¤¤Néha"&amp;" messze kiabálva, s néha sóhajtozva¤¤¤Mielőtt az egész erdő le lesz aszfaltozva.¤¤¤¤¤¤Nevetek veletek,¤¤¤Itt önmagam lehetek,¤¤¤Befogadnak maguk közé¤¤¤Ezek a Someresek.¤¤¤")</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E44" s="24" t="str">
        <f>IFERROR(__xludf.DUMMYFUNCTION("""COMPUTED_VALUE"""),"C                  C¤¤¤Jóbarátok, utánam, szedjétek a lábatok¤¤¤C             F          C       G      C¤¤¤Fedezzünk fel együtt még egy-két titkos járatot. ¤¤¤C                        C¤¤¤Hangunkat majd elviszi a sűrű sötét erdő¤¤¤C                F     "&amp;"   C    G       C¤¤¤Cserkészek közt, jóbarát, csapatunk az első. ¤¤¤¤¤¤¤¤¤F                               C      G¤¤¤Együtt jöttünk, együtt megyünk, együtt kalandozva¤¤¤F                           C            G¤¤¤Egymás hangját jól ismerve, néha visszhan"&amp;"gozva¤¤¤F                     C           G¤¤¤Jóbarátnak gondjaival külön foglalkozva¤¤¤F                     C       G     C¤¤¤Mielőtt az egész erdő le lesz aszfaltozva. ¤¤¤¤¤¤¤¤¤C¤¤¤Nevetek veletek,¤¤¤C¤¤¤Itt önmagam lehetek,¤¤¤C¤¤¤Befogadnak maguk közé"&amp;"¤¤¤C¤¤¤Ezek a Someresek.¤¤¤¤¤¤¤¤¤C                  C¤¤¤Jóbarátok, utánam, hangosan szól ez a dal¤¤¤C           F            C    G     C¤¤¤Kalandunkba néhány dolog néha azért bezavar:¤¤¤C                           C¤¤¤Kicsi szúnyog, óriás darázs vagy a b"&amp;"arna medve¤¤¤C                F        C    G       C¤¤¤Cserkészek közt, jóbarát, kinek nincs jókedve?¤¤¤¤¤¤¤¤¤F                               C           G¤¤¤Együtt jöttünk, együtt megyünk, együtt kalandozva¤¤¤F                           C            G¤¤"&amp;"¤Egymás hangját jól ismerve, néha visszhangozva¤¤¤F                     C           G¤¤¤Néha messze kiabálva, s néha sóhajtozva¤¤¤F¤¤¤Mielőtt az egész erdő le lesz aszfaltozva.¤¤¤¤¤¤¤¤¤C¤¤¤Nevetek veletek,¤¤¤C¤¤¤Itt önmagam lehetek,¤¤¤C¤¤¤Befogadnak maguk"&amp;" közé¤¤¤C¤¤¤Ezek a Someresek.")</f>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c r="F44" s="24" t="str">
        <f>IFERROR(__xludf.DUMMYFUNCTION("""COMPUTED_VALUE"""),"Someres dalok")</f>
        <v>Someres dalok</v>
      </c>
      <c r="G44" s="24" t="b">
        <f>IFERROR(__xludf.DUMMYFUNCTION("""COMPUTED_VALUE"""),FALSE)</f>
        <v>0</v>
      </c>
      <c r="H44" s="25">
        <f t="shared" ref="H44:I44" si="44">LEN(D44)</f>
        <v>937</v>
      </c>
      <c r="I44" s="25">
        <f t="shared" si="44"/>
        <v>1559</v>
      </c>
      <c r="J44" s="10">
        <f t="shared" si="3"/>
        <v>1</v>
      </c>
      <c r="K44" s="10" t="str">
        <f>VLOOKUP(F44,Data!$A$2:$C$12,3,false)</f>
        <v>bg1.pdf</v>
      </c>
      <c r="L44" s="10" t="str">
        <f>IF(G44,Data!$G$4,Data!$G$5)</f>
        <v/>
      </c>
      <c r="M44" s="25" t="str">
        <f>VLOOKUP(F44,Data!$A$2:$E$12,4,false)</f>
        <v>ill1.pdf</v>
      </c>
      <c r="N44" s="25" t="str">
        <f>VLOOKUP(F44,Data!$A$2:$E$12,5,false)</f>
        <v>patt1.pdf</v>
      </c>
    </row>
    <row r="45" ht="15.75" hidden="1" customHeight="1">
      <c r="A45" s="24" t="str">
        <f>IFERROR(__xludf.DUMMYFUNCTION("""COMPUTED_VALUE"""),"S05")</f>
        <v>S05</v>
      </c>
      <c r="B45" s="24" t="str">
        <f>IFERROR(__xludf.DUMMYFUNCTION("""COMPUTED_VALUE"""),"Cserkész Altató")</f>
        <v>Cserkész Altató</v>
      </c>
      <c r="C45" s="24" t="str">
        <f>IFERROR(__xludf.DUMMYFUNCTION("""COMPUTED_VALUE"""),"Csernai Brothers")</f>
        <v>Csernai Brothers</v>
      </c>
      <c r="D45" s="24" t="str">
        <f>IFERROR(__xludf.DUMMYFUNCTION("""COMPUTED_VALUE"""),"Elrepül az idő, mint erdőbe a madár,¤¤¤Hegedül a tücsök, úgyis hazatalál.¤¤¤Kinyitja a cserkész a sátor ajtaját,¤¤¤Behunyja a szemét és csodás álmot lát.¤¤¤¤¤¤Álmában a medve énekel a bocsának¤¤¤Máris megyünk, medve asszony, ha zavartuk, bocsánat.¤¤¤Álmát"&amp;" nem zavarom,¤¤¤Elfekszem az avaron¤¤¤És hagyom, hogy az esti szellő arconsimogasson.¤¤¤Magamat betakarom,¤¤¤A szememet behunyom¤¤¤Álomnak dzsungelébe lassan elutazom.¤¤¤¤¤¤Elrepül az idő, mint a szél a parázson¤¤¤Gyere velem aludni, kedves jóbarátom.¤¤¤N"&amp;"éma az erdő, néha halkan mormol¤¤¤Cserkészek közt jó aludni, ha senki se horkol.¤¤¤¤¤¤Álmában a madár szárnya meg se rebben,¤¤¤Hallgassunk hát együtt, oldódjunk a csendben.¤¤¤Álmod nem zavarom,¤¤¤Hiszen nem is akarom,¤¤¤Néha a szúnyogcsípést álmomban vaka"&amp;"rom.¤¤¤Magamat betakarom,¤¤¤Fekszem egy földdarabon,¤¤¤Magamat a nyugalommal jutalmazom.")</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E45" s="24" t="str">
        <f>IFERROR(__xludf.DUMMYFUNCTION("""COMPUTED_VALUE"""),"Em         D         C¤¤¤Elrepül az idő, mint erdőbe a madár,¤¤¤Em        D       Am¤¤¤Hegedül a tücsök, úgyis hazatalál.¤¤¤Em         D          C¤¤¤Kinyitja a cserkész a sátor ajtaját,¤¤¤Em         D         Am¤¤¤Behunyja a szemét és csodás álmot lát.¤¤"&amp;"¤¤¤¤¤¤¤Em        D     Am       C¤¤¤Álmában a medve énekel a bocsának¤¤¤Em             D              Am           C¤¤¤Máris megyünk, medve asszony, ha zavartuk, bocsánat.¤¤¤Em        D¤¤¤Álmát nem zavarom,¤¤¤Am           C¤¤¤Elfekszem az avaron¤¤¤Em     "&amp;"            D           Am¤¤¤És hagyom, hogy az esti szellő arconsimogasson.¤¤¤Em        D¤¤¤Magamat betakarom,¤¤¤Am         C¤¤¤A szememet behunyom¤¤¤Em      D           C      ¤¤¤Álomnak dzsungelébe lassan elutazom.¤¤¤¤¤¤¤¤¤Em         D         C¤¤¤Elre"&amp;"pül az idő, mint a szél a parázson¤¤¤Em        D       Am¤¤¤Gyere velem aludni, kedves jóbarátom.¤¤¤Em         D         C¤¤¤Néma az erdő, néha halkan mormol¤¤¤Em        D       Am¤¤¤Cserkészek közt jó aludni, ha senki se horkol.¤¤¤¤¤¤¤¤¤Em         D    A"&amp;"m             C¤¤¤Álmában a madár szárnya meg se rebben,¤¤¤Em              D       Am          C¤¤¤Hallgassunk hát együtt, oldódjunk a csendben.¤¤¤Em        D¤¤¤Álmod nem zavarom,¤¤¤Am            C¤¤¤Hiszen nem is akarom,¤¤¤Em                 D           "&amp;"Am¤¤¤Néha a szúnyogcsípést álmomban vakarom.¤¤¤Em        D¤¤¤Magamat betakarom,¤¤¤Am              C¤¤¤Fekszem egy földdarabon,¤¤¤Em        D           C      ¤¤¤Magamat a nyugalommal jutalmazom.")</f>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c r="F45" s="24" t="str">
        <f>IFERROR(__xludf.DUMMYFUNCTION("""COMPUTED_VALUE"""),"Someres dalok")</f>
        <v>Someres dalok</v>
      </c>
      <c r="G45" s="24" t="b">
        <f>IFERROR(__xludf.DUMMYFUNCTION("""COMPUTED_VALUE"""),FALSE)</f>
        <v>0</v>
      </c>
      <c r="H45" s="25">
        <f t="shared" ref="H45:I45" si="45">LEN(D45)</f>
        <v>853</v>
      </c>
      <c r="I45" s="25">
        <f t="shared" si="45"/>
        <v>1469</v>
      </c>
      <c r="J45" s="10">
        <f t="shared" si="3"/>
        <v>1</v>
      </c>
      <c r="K45" s="10" t="str">
        <f>VLOOKUP(F45,Data!$A$2:$C$12,3,false)</f>
        <v>bg1.pdf</v>
      </c>
      <c r="L45" s="10" t="str">
        <f>IF(G45,Data!$G$4,Data!$G$5)</f>
        <v/>
      </c>
      <c r="M45" s="25" t="str">
        <f>VLOOKUP(F45,Data!$A$2:$E$12,4,false)</f>
        <v>ill1.pdf</v>
      </c>
      <c r="N45" s="25" t="str">
        <f>VLOOKUP(F45,Data!$A$2:$E$12,5,false)</f>
        <v>patt1.pdf</v>
      </c>
    </row>
    <row r="46" ht="15.75" customHeight="1">
      <c r="A46" s="24" t="str">
        <f>IFERROR(__xludf.DUMMYFUNCTION("""COMPUTED_VALUE"""),"S06")</f>
        <v>S06</v>
      </c>
      <c r="B46" s="24" t="str">
        <f>IFERROR(__xludf.DUMMYFUNCTION("""COMPUTED_VALUE"""),"Sir hápártizánim")</f>
        <v>Sir hápártizánim</v>
      </c>
      <c r="C46" s="24" t="str">
        <f>IFERROR(__xludf.DUMMYFUNCTION("""COMPUTED_VALUE"""),"Avraham Shlonsky")</f>
        <v>Avraham Shlonsky</v>
      </c>
      <c r="D46" s="24" t="str">
        <f>IFERROR(__xludf.DUMMYFUNCTION("""COMPUTED_VALUE"""),"Ál ná tómmár: ""Hin-né dárki hááḥróná,¤¤¤Et or hájom hisztíru sméj háánáná!""¤¤¤||: Zé jóm nikszáfnu ló ód jáál vöjávó¤¤¤Umicádénu ód járim: ""Ánáḥnu pó!"" :||¤¤¤¤¤¤Meerec hátámár ád járktéj köfórim¤¤¤Ánáḥnu pó bömákovot vöjiszurrím¤¤¤||: Ubááser tippát d"&amp;"áménu sám nigrá¤¤¤Hálo jáánuv ód óz ruḥéjnu bigvurá. :||¤¤¤¤¤¤Ámud hásáḥár ál joménu ór jáhél.¤¤¤Im hászorer jáḥálóf tmólénu kémo cell.¤¤¤||: Áḥ im ḥálilá jáḥér lávo háór¤¤¤Kémo szizmá jöhé hásír midór ledór. :||")</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E46" s="24" t="str">
        <f>IFERROR(__xludf.DUMMYFUNCTION("""COMPUTED_VALUE"""),"Dm          Gm          A¤¤¤Ál ná tómmár: ""Hin-né dárki hááḥróná,¤¤¤       Dm            Gm       Dm¤¤¤Et or hájom hisztíru sméj háánáná!""¤¤¤           Gm              Am      Gm        ¤¤¤||: Zé jóm nikszáfnu ló ód jáál vöjávó¤¤¤     Dm        Gm      "&amp;"     Dm¤¤¤Umicádénu ód járim: ""Ánáḥnu pó!"" :||¤¤¤¤¤¤¤¤¤      Dm          Gm          A¤¤¤Meerec hátámár ád járktéj köfórim¤¤¤       Dm            Gm      Dm¤¤¤Ánáḥnu pó bömákovot vöjiszurrím¤¤¤         Gm              Am      Gm    ¤¤¤||: Ubááser tippát"&amp;" dáménu sám nigrá¤¤¤     Dm           Gm      Dm¤¤¤Hálo jáánuv ód óz ruḥéjnu bigvurá. :||¤¤¤¤¤¤¤¤¤      Dm          Gm          A¤¤¤Ámud hásáḥár ál joménu ór jáhél.¤¤¤       Dm            Gm       Dm¤¤¤Im hászorer jáḥálóf tmólénu kémo cell.¤¤¤           G"&amp;"m      Am        Gm    ¤¤¤||: Áḥ im ḥálilá jáḥér lávo háór¤¤¤     Dm           Gm           Dm¤¤¤Kémo szizmá jöhé hásír midór ledór. :||¤¤¤¤¤¤¤¤¤      Dm          Gm          A¤¤¤Ál ná tómmár: ""Hin-né dárki hááḥróná,¤¤¤       Dm            Gm       Dm¤¤¤"&amp;"Et or hájom hisztíru sméj háánáná!""¤¤¤           Gm              Am      Gm        ¤¤¤||: Zé jóm nikszáfnu ló ód jáál vöjávó¤¤¤     Dm        Gm           Dm¤¤¤Umicádénu ód járim: ""Ánáḥnu pó!"" :||")</f>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c r="F46" s="24" t="str">
        <f>IFERROR(__xludf.DUMMYFUNCTION("""COMPUTED_VALUE"""),"Someres dalok")</f>
        <v>Someres dalok</v>
      </c>
      <c r="G46" s="24" t="b">
        <f>IFERROR(__xludf.DUMMYFUNCTION("""COMPUTED_VALUE"""),TRUE)</f>
        <v>1</v>
      </c>
      <c r="H46" s="25">
        <f t="shared" ref="H46:I46" si="46">LEN(D46)</f>
        <v>463</v>
      </c>
      <c r="I46" s="25">
        <f t="shared" si="46"/>
        <v>1211</v>
      </c>
      <c r="J46" s="10">
        <f t="shared" si="3"/>
        <v>1</v>
      </c>
      <c r="K46" s="10" t="str">
        <f>VLOOKUP(F46,Data!$A$2:$C$12,3,false)</f>
        <v>bg1.pdf</v>
      </c>
      <c r="L46" s="10" t="str">
        <f>IF(G46,Data!$G$4,Data!$G$5)</f>
        <v>szokimondo.pdf</v>
      </c>
      <c r="M46" s="25" t="str">
        <f>VLOOKUP(F46,Data!$A$2:$E$12,4,false)</f>
        <v>ill1.pdf</v>
      </c>
      <c r="N46" s="25" t="str">
        <f>VLOOKUP(F46,Data!$A$2:$E$12,5,false)</f>
        <v>patt1.pdf</v>
      </c>
    </row>
    <row r="47" ht="15.75" customHeight="1">
      <c r="A47" s="24" t="str">
        <f>IFERROR(__xludf.DUMMYFUNCTION("""COMPUTED_VALUE"""),"S07")</f>
        <v>S07</v>
      </c>
      <c r="B47" s="24" t="str">
        <f>IFERROR(__xludf.DUMMYFUNCTION("""COMPUTED_VALUE"""),"A partizánok dala")</f>
        <v>A partizánok dala</v>
      </c>
      <c r="C47" s="24" t="str">
        <f>IFERROR(__xludf.DUMMYFUNCTION("""COMPUTED_VALUE"""),"Fordította: Bedő Marci")</f>
        <v>Fordította: Bedő Marci</v>
      </c>
      <c r="D47" s="24" t="str">
        <f>IFERROR(__xludf.DUMMYFUNCTION("""COMPUTED_VALUE"""),"Azt nem mondhatod, ez itt a végső út.¤¤¤Habár a borús lepeltől az ég is rút.¤¤¤||: Kivárjuk azt, míg ránk ragyog a holnapunk.¤¤¤Zengő lépteink hallatja, itt vagyunk. :||¤¤¤¤¤¤Kánaántól jeges csúcsig, vízen át,¤¤¤Vonszoljuk a búnkat, sorsunk összbaját.¤¤¤|"&amp;"|: És ott ahol, a vércseppünk porba lezúg,¤¤¤A szél a bátorságról hősi mesét súg. :||¤¤¤¤¤¤Holnaptól minket a fény is elkísér,¤¤¤Minden becstelennek fakulást ítél.¤¤¤||: De ha a fény nem jő és végzetünk kemény,¤¤¤E nóta hirdesse, hogy így is van remény. :"&amp;"||¤¤¤¤¤¤Naplónk tintája nem ólom, hanem vér.¤¤¤A történetben a lány sem egy csókot kér.¤¤¤||: Énekünktől zúg az omló barikád,¤¤¤Élteti a partizánjaink hadát. :||¤¤¤¤¤¤Azt nem mondhatod, ez itt a végső út.¤¤¤Habár a borús lepeltől az ég is rút.¤¤¤||: Kivár"&amp;"juk azt, míg ránk ragyog a holnapunk.¤¤¤Zengő lépteink hallatja, itt vagyunk. :||")</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E47" s="24" t="str">
        <f>IFERROR(__xludf.DUMMYFUNCTION("""COMPUTED_VALUE"""),"Dm            Gm          Dm¤¤¤Azt nem mondhatod, ez itt a végső út.¤¤¤        Dm             Gm       Dm¤¤¤Habár a borús lepeltől az ég is rút.¤¤¤             Gm              Am          Gm¤¤¤||: Kivárjuk azt, míg ránk ragyog a holnapunk.¤¤¤      Dm     "&amp;"     Gm            Dm ¤¤¤Zengő lépteink hallatja, itt vagyunk. :||¤¤¤¤¤¤¤¤¤    Dm          Gm             Dm¤¤¤Kánaántól jeges csúcsig, vízen át,¤¤¤      Dm             Gm          Dm¤¤¤Vonszoljuk a búnkat, sorsunk összbaját.¤¤¤           Gm              "&amp;"Am          Gm¤¤¤||: És ott ahol, a vércseppünk porba lezúg,¤¤¤         Dm          Gm          Dm ¤¤¤A szél a bátorságról hősi mesét súg. :||¤¤¤¤¤¤¤¤¤      Dm            Gm          Dm¤¤¤Holnaptól minket a fény is elkísér,¤¤¤       Dm           Gm       "&amp;" Dm¤¤¤Minden becstelennek fakulást ítél.¤¤¤             Gm            Am          Gm¤¤¤||: De ha a fény nem jő és végzetünk kemény,¤¤¤       Dm             Gm            Dm ¤¤¤E nóta hirdesse, hogy így is van remény. :||¤¤¤¤¤¤¤¤¤        Dm          Gm    "&amp;"      Dm¤¤¤Naplónk tintája nem ólom, hanem vér.¤¤¤        Dm           Gm             Dm¤¤¤A történetben a lány sem egy csókot kér.¤¤¤         Gm          Am        Gm¤¤¤||: Énekünktől zúg az omló barikád,¤¤¤    Dm        Gm          Dm ¤¤¤Élteti a partiz"&amp;"ánjaink hadát. :||¤¤¤¤¤¤¤¤¤        Dm            Gm          Dm¤¤¤Azt nem mondhatod, ez itt a végső út.¤¤¤        Dm          Gm          Dm¤¤¤Habár a borús lepeltől az ég is rút.¤¤¤             Gm               Am          Gm¤¤¤||: Kivárjuk azt, míg ránk"&amp;" ragyog a holnapunk.¤¤¤      Dm          Gm            Dm ¤¤¤Zengő lépteink hallatja, itt vagyunk. :||")</f>
        <v>Dm            Gm          Dm¤¤¤Azt nem mondhatod, ez itt a végső út.¤¤¤        Dm             Gm       Dm¤¤¤Habár a borús lepeltől az ég is rút.¤¤¤             Gm              Am          Gm¤¤¤||: Kivárjuk azt, míg ránk ragyog a holnapunk.¤¤¤      Dm          Gm            Dm ¤¤¤Zengő lépteink hallatja, itt vagyunk. :||¤¤¤¤¤¤¤¤¤    Dm          Gm             Dm¤¤¤Kánaántól jeges csúcsig, vízen át,¤¤¤      Dm             Gm          Dm¤¤¤Vonszoljuk a búnkat, sorsunk összbaját.¤¤¤           Gm              Am          Gm¤¤¤||: És ott ahol, a vércseppünk porba lezúg,¤¤¤         Dm          Gm          Dm ¤¤¤A szél a bátorságról hősi mesét súg. :||¤¤¤¤¤¤¤¤¤      Dm            Gm          Dm¤¤¤Holnaptól minket a fény is elkísér,¤¤¤       Dm           Gm        Dm¤¤¤Minden becstelennek fakulást ítél.¤¤¤             Gm            Am          Gm¤¤¤||: De ha a fény nem jő és végzetünk kemény,¤¤¤       Dm             Gm            Dm ¤¤¤E nóta hirdesse, hogy így is van remény. :||¤¤¤¤¤¤¤¤¤        Dm          Gm          Dm¤¤¤Naplónk tintája nem ólom, hanem vér.¤¤¤        Dm           Gm             Dm¤¤¤A történetben a lány sem egy csókot kér.¤¤¤         Gm          Am        Gm¤¤¤||: Énekünktől zúg az omló barikád,¤¤¤    Dm        Gm          Dm ¤¤¤Élteti a partizánjaink hadát. :||¤¤¤¤¤¤¤¤¤        Dm            Gm          Dm¤¤¤Azt nem mondhatod, ez itt a végső út.¤¤¤        Dm          Gm          Dm¤¤¤Habár a borús lepeltől az ég is rút.¤¤¤             Gm               Am          Gm¤¤¤||: Kivárjuk azt, míg ránk ragyog a holnapunk.¤¤¤      Dm          Gm            Dm ¤¤¤Zengő lépteink hallatja, itt vagyunk. :||</v>
      </c>
      <c r="F47" s="24" t="str">
        <f>IFERROR(__xludf.DUMMYFUNCTION("""COMPUTED_VALUE"""),"Someres dalok")</f>
        <v>Someres dalok</v>
      </c>
      <c r="G47" s="24" t="b">
        <f>IFERROR(__xludf.DUMMYFUNCTION("""COMPUTED_VALUE"""),TRUE)</f>
        <v>1</v>
      </c>
      <c r="H47" s="25">
        <f t="shared" ref="H47:I47" si="47">LEN(D47)</f>
        <v>846</v>
      </c>
      <c r="I47" s="25">
        <f t="shared" si="47"/>
        <v>1632</v>
      </c>
      <c r="J47" s="10">
        <f t="shared" si="3"/>
        <v>1</v>
      </c>
      <c r="K47" s="10" t="str">
        <f>VLOOKUP(F47,Data!$A$2:$C$12,3,false)</f>
        <v>bg1.pdf</v>
      </c>
      <c r="L47" s="10" t="str">
        <f>IF(G47,Data!$G$4,Data!$G$5)</f>
        <v>szokimondo.pdf</v>
      </c>
      <c r="M47" s="25" t="str">
        <f>VLOOKUP(F47,Data!$A$2:$E$12,4,false)</f>
        <v>ill1.pdf</v>
      </c>
      <c r="N47" s="25" t="str">
        <f>VLOOKUP(F47,Data!$A$2:$E$12,5,false)</f>
        <v>patt1.pdf</v>
      </c>
    </row>
    <row r="48" ht="15.75" hidden="1" customHeight="1">
      <c r="A48" s="24" t="str">
        <f>IFERROR(__xludf.DUMMYFUNCTION("""COMPUTED_VALUE"""),"T01")</f>
        <v>T01</v>
      </c>
      <c r="B48" s="24" t="str">
        <f>IFERROR(__xludf.DUMMYFUNCTION("""COMPUTED_VALUE"""),"Azt hittem érdemes (-&gt;)")</f>
        <v>Azt hittem érdemes (-&gt;)</v>
      </c>
      <c r="C48" s="24" t="str">
        <f>IFERROR(__xludf.DUMMYFUNCTION("""COMPUTED_VALUE"""),"30Y")</f>
        <v>30Y</v>
      </c>
      <c r="D48" s="24" t="str">
        <f>IFERROR(__xludf.DUMMYFUNCTION("""COMPUTED_VALUE"""),"Azt hittem érdemes meghalni csak azér'¤¤¤Hogy egy dalt eljátszak és hogyha a babér¤¤¤A fejemre kerül vagy a nagyobb nyakamba¤¤¤Vagy hogyha még nagyobb hullahoppozgatva¤¤¤¤¤¤Sétáljak benne végig majd a főúton¤¤¤Az autók tülkölnek én meg csak hogy tudom¤¤¤R"&amp;"ossz helyen sétálok de járdán nem férek el¤¤¤Mer' az én koszorúm nagy helyet követel¤¤¤¤¤¤Magának és végül engem vesz úgy körül¤¤¤Hogy foglya-káplárja is leszek legbelül¤¤¤Fájó szívemnek csak az a kívánsága¤¤¤Hogy ezt a vonulást amit én meglássa¤¤¤¤¤¤Az a"&amp;"nyám sóhajtson ez lett az én fiam¤¤¤Pedig nem hittük ezt amikor boldogan¤¤¤Otthon ültünk és vártuk már nagyon haza¤¤¤15 volt és még nem volt soha csaja¤¤¤¤¤¤Nem volt még¤¤¤Nem volt még¤¤¤Nem volt még¤¤¤Nem volt még")</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E48" s="24" t="str">
        <f>IFERROR(__xludf.DUMMYFUNCTION("""COMPUTED_VALUE"""),"Am                 Em¤¤¤Azt hittem érdemes meghalni csak azér’¤¤¤Dm                         Am¤¤¤Hogy egy dalt eljátsszak és hogyha a babér¤¤¤ F                 Am¤¤¤A fejemre kerül vagy a nagyobb nyakamba¤¤¤Dm                     C             E7¤¤¤Vagy "&amp;"hogyha még nagyobb hullahoppozgatva¤¤¤¤¤¤¤¤¤ Am            Em¤¤¤Sétáljak benne végig majd a főúton¤¤¤Dm                Am¤¤¤Az autók tülkölnek én meg csak hogy tudom¤¤¤ F                  Am                   Dm¤¤¤Rossz helyen sétálok de járdán nem férek "&amp;"el¤¤¤           C                          E7¤¤¤Mer’ az én koszorúm nagy helyet követel¤¤¤¤¤¤¤¤¤ Am         Em¤¤¤Magának és végül engem vesz úgy körül¤¤¤ Dm                    Am¤¤¤Hogy foglya-káplárja is leszek legbelül¤¤¤ F                    Am¤¤¤Fájó "&amp;"szívemnek csak az a kívánsága¤¤¤ Dm                C              E7¤¤¤Hogy ezt a vonulást amit én meglássa¤¤¤¤¤¤¤¤¤ Am                 Em¤¤¤Az anyám sóhajtson ez lett az én fiam¤¤¤ Dm                  Am¤¤¤Pedig nem hittük ezt amikor boldogan¤¤¤ F       "&amp;"           Am¤¤¤Otthon ültünk és vártuk már nagyon haza¤¤¤ Dm             C              E7¤¤¤15 volt és még nem volt soha csaja¤¤¤¤¤¤¤¤¤         Am  E7¤¤¤Nem volt még¤¤¤         Am  E7¤¤¤Nem volt még¤¤¤         Am  E7¤¤¤Nem volt még¤¤¤         Am  E7¤¤¤N"&amp;"em volt még")</f>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c r="F48" s="24" t="str">
        <f>IFERROR(__xludf.DUMMYFUNCTION("""COMPUTED_VALUE"""),"Tábori dalok")</f>
        <v>Tábori dalok</v>
      </c>
      <c r="G48" s="24" t="b">
        <f>IFERROR(__xludf.DUMMYFUNCTION("""COMPUTED_VALUE"""),TRUE)</f>
        <v>1</v>
      </c>
      <c r="H48" s="25">
        <f t="shared" ref="H48:I48" si="48">LEN(D48)</f>
        <v>724</v>
      </c>
      <c r="I48" s="25">
        <f t="shared" si="48"/>
        <v>1286</v>
      </c>
      <c r="J48" s="10">
        <f t="shared" si="3"/>
        <v>1</v>
      </c>
      <c r="K48" s="10" t="str">
        <f>VLOOKUP(F48,Data!$A$2:$C$12,3,false)</f>
        <v>bg3.pdf</v>
      </c>
      <c r="L48" s="10" t="str">
        <f>IF(G48,Data!$G$4,Data!$G$5)</f>
        <v>szokimondo.pdf</v>
      </c>
      <c r="M48" s="25" t="str">
        <f>VLOOKUP(F48,Data!$A$2:$E$12,4,false)</f>
        <v>ill3.pdf</v>
      </c>
      <c r="N48" s="25" t="str">
        <f>VLOOKUP(F48,Data!$A$2:$E$12,5,false)</f>
        <v>patt3.pdf</v>
      </c>
    </row>
    <row r="49" ht="15.75" customHeight="1">
      <c r="A49" s="24" t="str">
        <f>IFERROR(__xludf.DUMMYFUNCTION("""COMPUTED_VALUE"""),"T01")</f>
        <v>T01</v>
      </c>
      <c r="B49" s="24" t="str">
        <f>IFERROR(__xludf.DUMMYFUNCTION("""COMPUTED_VALUE"""),"Azt hittem érdemes (...)")</f>
        <v>Azt hittem érdemes (...)</v>
      </c>
      <c r="C49" s="24" t="str">
        <f>IFERROR(__xludf.DUMMYFUNCTION("""COMPUTED_VALUE"""),"30Y")</f>
        <v>30Y</v>
      </c>
      <c r="D49" s="24" t="str">
        <f>IFERROR(__xludf.DUMMYFUNCTION("""COMPUTED_VALUE"""),"Vagy nem tudtunk legalább mi szülők róla¤¤¤De hogy kirúgták hazajött azt mondta¤¤¤Bocs de a lejtőn le annyi már szentesnek¤¤¤Gimnáziumnak meg szülői terveknek¤¤¤¤¤¤Aztán most koszorú jó volt az a pofon¤¤¤Apának mondja ezt anyu de én tudom¤¤¤Pofonból nem l"&amp;"ett még koszorú úgy soha¤¤¤Pofonból koszorú nem lett még soha¤¤¤¤¤¤Nem lett még¤¤¤Nem lett még¤¤¤Nem lett még¤¤¤Nem lett még¤¤¤¤¤¤Azt hittem érdemes meghalni csak ezér'¤¤¤Hogy egy dalt eljátszak és hogyha belefér¤¤¤Színpadon halni meg nem is így csatába¤¤"&amp;"¤De hogy párnák közt bár mindenhogy hiába¤¤¤¤¤¤Van ez a szar élet bár szebb is lehetne¤¤¤Ha nem volna kényszer hogy minden szar este¤¤¤Eljátszam milyen szar nekem ez az élet¤¤¤Hogy örülj ha hozzáméred majd a tiédet¤¤¤¤¤¤A tiéd¤¤¤A tiéd¤¤¤A tiéd¤¤¤A tiéd¤¤"&amp;"¤A tiéd¤¤¤A tiéd¤¤¤A tiéd")</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E49" s="24" t="str">
        <f>IFERROR(__xludf.DUMMYFUNCTION("""COMPUTED_VALUE"""),"Am                       Em¤¤¤Vagy nem tudtunk legalább mi szülők róla¤¤¤  Dm              Am¤¤¤De hogy kirúgták hazajött azt mondta¤¤¤ F                   Am¤¤¤Bocs de a lejtőn le annyi már szentesnek¤¤¤ Dm               C           E7¤¤¤Gimnáziumnak meg"&amp;" szülői terveknek¤¤¤¤¤¤¤¤¤ Am                Em¤¤¤Aztán most koszorú jó volt az a pofon¤¤¤ Dm               Am¤¤¤Apának mondja ezt anyu de én tudom¤¤¤ F                    Am¤¤¤Pofonból nem lett még koszorú úgy soha¤¤¤Dm                 C           E7¤¤¤P"&amp;"ofonból koszorú nem lett még soha¤¤¤¤¤¤¤¤¤ Am                 Em¤¤¤Azt hittem érdemes meghalni csak ezér’¤¤¤ Dm                     Am¤¤¤Hogy egy dalt eljátsszak és hogyha belefér¤¤¤ F                   Am¤¤¤Színpadon halni meg nem is így csatába¤¤¤ Dm   "&amp;"              C               E7¤¤¤De hogy párnák közt bár mindenhogy hiába¤¤¤¤¤¤¤¤¤ Am                 Em¤¤¤Van ez a szar élet bár szebb is lehetne¤¤¤  Dm                    Am¤¤¤Ha nem volna kényszer hogy minden szar este¤¤¤ F                       Am¤¤"&amp;"¤Eljátsszam milyen szar nekem ez az élet¤¤¤   Dm              C              E7¤¤¤Hogy örülj ha hozzáméred majd a tiédet¤¤¤¤¤¤¤¤¤    Am E7¤¤¤A tiéd¤¤¤    Am E7¤¤¤A tiéd¤¤¤    Am E7¤¤¤A tiéd¤¤¤    Am E7¤¤¤A tiéd¤¤¤    Am E7¤¤¤A tiéd¤¤¤    Am E7¤¤¤A tiéd¤¤¤"&amp;"    Am E7¤¤¤A tiéd¤¤¤    Am E7¤¤¤A tiéd¤¤¤    Am E7¤¤¤A tiéd¤¤¤    Am E7¤¤¤A tiéd¤¤¤    Am E7¤¤¤A tiéd")</f>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c r="F49" s="24" t="str">
        <f>IFERROR(__xludf.DUMMYFUNCTION("""COMPUTED_VALUE"""),"Tábori dalok")</f>
        <v>Tábori dalok</v>
      </c>
      <c r="G49" s="24" t="b">
        <f>IFERROR(__xludf.DUMMYFUNCTION("""COMPUTED_VALUE"""),TRUE)</f>
        <v>1</v>
      </c>
      <c r="H49" s="25">
        <f t="shared" ref="H49:I49" si="49">LEN(D49)</f>
        <v>790</v>
      </c>
      <c r="I49" s="25">
        <f t="shared" si="49"/>
        <v>1377</v>
      </c>
      <c r="J49" s="10">
        <f t="shared" si="3"/>
        <v>1</v>
      </c>
      <c r="K49" s="10" t="str">
        <f>VLOOKUP(F49,Data!$A$2:$C$12,3,false)</f>
        <v>bg3.pdf</v>
      </c>
      <c r="L49" s="10" t="str">
        <f>IF(G49,Data!$G$4,Data!$G$5)</f>
        <v>szokimondo.pdf</v>
      </c>
      <c r="M49" s="25" t="str">
        <f>VLOOKUP(F49,Data!$A$2:$E$12,4,false)</f>
        <v>ill3.pdf</v>
      </c>
      <c r="N49" s="25" t="str">
        <f>VLOOKUP(F49,Data!$A$2:$E$12,5,false)</f>
        <v>patt3.pdf</v>
      </c>
    </row>
    <row r="50" ht="15.75" hidden="1" customHeight="1">
      <c r="A50" s="24" t="str">
        <f>IFERROR(__xludf.DUMMYFUNCTION("""COMPUTED_VALUE"""),"T02")</f>
        <v>T02</v>
      </c>
      <c r="B50" s="24" t="str">
        <f>IFERROR(__xludf.DUMMYFUNCTION("""COMPUTED_VALUE"""),"8 óra munka")</f>
        <v>8 óra munka</v>
      </c>
      <c r="C50" s="24" t="str">
        <f>IFERROR(__xludf.DUMMYFUNCTION("""COMPUTED_VALUE"""),"Beatrice")</f>
        <v>Beatrice</v>
      </c>
      <c r="D50" s="24" t="str">
        <f>IFERROR(__xludf.DUMMYFUNCTION("""COMPUTED_VALUE"""),"A munkának vége, kijössz a gyárból,¤¤¤Egy vodkától erős vagy és bátor,¤¤¤Egy részeg fazon a kezed után nyúl,¤¤¤Nem tudod miért, jól belerúgsz.¤¤¤¤¤¤Mer' elfogyott a türelmed már,¤¤¤Pedig szabad a csók, szabad a tánc,¤¤¤Száz éve Párizsban az volt a jó,¤¤¤A"&amp;" kommün ezért kötelet adott.¤¤¤¤¤¤Nyolc óra munka, Nyolc óra pihenés¤¤¤Nyolc óra szórakozás.¤¤¤Nyolc óra munka, Nyolc óra pihenés¤¤¤Nyolc óra szórakozás.¤¤¤¤¤¤A kocsmában, ott van a nagy élet,¤¤¤Tompulnak az agyak, élesek a kések,¤¤¤Sűrű a levegő az olcsó"&amp;" sör szagától,¤¤¤Eleged van már e kib***ott világból.")</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v>
      </c>
      <c r="E50" s="24" t="str">
        <f>IFERROR(__xludf.DUMMYFUNCTION("""COMPUTED_VALUE"""),"A  A  E  E¤¤¤A  A  E  E¤¤¤¤¤¤¤¤¤   A            A¤¤¤A munkának vége, kijössz a gyárból¤¤¤   E         E¤¤¤Egy vodkától erős vagy és bátor¤¤¤     A             A¤¤¤Egy részeg fazon a kezed után nyúl¤¤¤ E                   E¤¤¤Nem tudom miért, de jól belerú"&amp;"gsz¤¤¤¤¤¤¤¤¤A                A¤¤¤Mert elfogyott a türelmed már¤¤¤      E              E¤¤¤Pedig szabad a csók, szabad a tánc¤¤¤A                  A¤¤¤Száz éve Párizsban az volt a jó¤¤¤  E            E¤¤¤A kommün ezért kötelet adott¤¤¤¤¤¤¤¤¤D            A "&amp;"           E              A¤¤¤8 óra munka, 8 óra pihenés, 8 óra szórakozás¤¤¤D            A            F              A¤¤¤8 óra munka, 8 óra pihenés, 8 óra szórakozás¤¤¤¤¤¤¤¤¤  A          A ¤¤¤A kocsmában, ott van a nagy élet¤¤¤E                   E¤¤¤Tom"&amp;"pulnak az agyak, élesek a kések¤¤¤A                A ¤¤¤Sűrű a levegő az olcsó sör szagától¤¤¤E                E  ¤¤¤Eleged van már e kibaszott világból¤¤¤¤¤¤¤¤¤D            A            E              A¤¤¤8 óra munka, 8 óra pihenés, 8 óra szórakozás¤¤¤D "&amp;"           A            F              A¤¤¤8 óra munka, 8 óra pihenés, 8 óra szórakozás¤¤¤¤¤¤¤¤¤   A            A¤¤¤A munkának vége, kijössz a gyárból¤¤¤   E         E¤¤¤Egy vodkától erős vagy és bátor¤¤¤     A             A¤¤¤Egy részeg fazon a kezed utá"&amp;"n nyúl¤¤¤ E                   E¤¤¤Nem tudom miért, de jól belerúgsz¤¤¤¤¤¤¤¤¤A         A ¤¤¤Nézed, mi folyik itt¤¤¤E             E ¤¤¤Ami befolyik, az rögtön kifolyik¤¤¤A                A ¤¤¤A világos sörtől savanyú a szád¤¤¤E                     E ¤¤¤Nem "&amp;"igéri senki, hogy jobb élet vár rád¤¤¤¤¤¤¤¤¤D            A            E              A¤¤¤8 óra munka, 8 óra pihenés, 8 óra szórakozás¤¤¤D            A            F              A¤¤¤8 óra munka, 8 óra pihenés, 8 óra szórakozás")</f>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c r="F50" s="24" t="str">
        <f>IFERROR(__xludf.DUMMYFUNCTION("""COMPUTED_VALUE"""),"Tábori dalok")</f>
        <v>Tábori dalok</v>
      </c>
      <c r="G50" s="24" t="b">
        <f>IFERROR(__xludf.DUMMYFUNCTION("""COMPUTED_VALUE"""),TRUE)</f>
        <v>1</v>
      </c>
      <c r="H50" s="25">
        <f t="shared" ref="H50:I50" si="50">LEN(D50)</f>
        <v>563</v>
      </c>
      <c r="I50" s="25">
        <f t="shared" si="50"/>
        <v>1755</v>
      </c>
      <c r="J50" s="10">
        <f t="shared" si="3"/>
        <v>1</v>
      </c>
      <c r="K50" s="10" t="str">
        <f>VLOOKUP(F50,Data!$A$2:$C$12,3,false)</f>
        <v>bg3.pdf</v>
      </c>
      <c r="L50" s="10" t="str">
        <f>IF(G50,Data!$G$4,Data!$G$5)</f>
        <v>szokimondo.pdf</v>
      </c>
      <c r="M50" s="25" t="str">
        <f>VLOOKUP(F50,Data!$A$2:$E$12,4,false)</f>
        <v>ill3.pdf</v>
      </c>
      <c r="N50" s="25" t="str">
        <f>VLOOKUP(F50,Data!$A$2:$E$12,5,false)</f>
        <v>patt3.pdf</v>
      </c>
    </row>
    <row r="51" ht="15.75" customHeight="1">
      <c r="A51" s="24" t="str">
        <f>IFERROR(__xludf.DUMMYFUNCTION("""COMPUTED_VALUE"""),"T02")</f>
        <v>T02</v>
      </c>
      <c r="B51" s="24" t="str">
        <f>IFERROR(__xludf.DUMMYFUNCTION("""COMPUTED_VALUE"""),"8 óra munka")</f>
        <v>8 óra munka</v>
      </c>
      <c r="C51" s="24" t="str">
        <f>IFERROR(__xludf.DUMMYFUNCTION("""COMPUTED_VALUE"""),"Beatrice")</f>
        <v>Beatrice</v>
      </c>
      <c r="D51" s="24" t="str">
        <f>IFERROR(__xludf.DUMMYFUNCTION("""COMPUTED_VALUE"""),"Nyolc óra munka, Nyolc óra pihenés¤¤¤Nyolc óra szórakozás.¤¤¤Nyolc óra munka, Nyolc óra pihenés¤¤¤Nyolc óra szórakozás.¤¤¤¤¤¤Hagymát eszek túróval,¤¤¤Nem bírok a fúróval.¤¤¤¤¤¤De a munkának vége, kijössz a gyárból,¤¤¤Egy vodkától erős vagy és bátor,¤¤¤Egy"&amp;" részeg fazon a kezed után nyúl,¤¤¤Nem tudod miért, jól belerúgsz.¤¤¤¤¤¤Nézed, hogy mi folyik itt,¤¤¤Ami befolyik, az rögtön kifolyik,¤¤¤A világos sörtől savanyú a szád,¤¤¤Nem ígéri senki, jobb élet vár rád.¤¤¤¤¤¤Nyolc óra munka, Nyolc óra pihenés¤¤¤Nyolc"&amp;" óra szórakozás.¤¤¤Nyolc óra munka, Nyolc óra pihenés¤¤¤Nyolc óra szórakozás.")</f>
        <v>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E51" s="24" t="str">
        <f>IFERROR(__xludf.DUMMYFUNCTION("""COMPUTED_VALUE"""),"D            A            E              A¤¤¤8 óra munka, 8 óra pihenés, 8 óra szórakozás¤¤¤D            A            F              A¤¤¤8 óra munka, 8 óra pihenés, 8 óra szórakozás¤¤¤¤¤¤¤¤¤   A            A¤¤¤A munkának vége, kijössz a gyárból¤¤¤   E    "&amp;"     E¤¤¤Egy vodkától erős vagy és bátor¤¤¤     A             A¤¤¤Egy részeg fazon a kezed után nyúl¤¤¤ E                   E¤¤¤Nem tudom miért, de jól belerúgsz¤¤¤¤¤¤¤¤¤A         A ¤¤¤Nézed, mi folyik itt¤¤¤E             E ¤¤¤Ami befolyik, az rögtön kifo"&amp;"lyik¤¤¤A                A ¤¤¤A világos sörtől savanyú a szád¤¤¤E                     E ¤¤¤Nem igéri senki, hogy jobb élet vár rád¤¤¤¤¤¤¤¤¤D            A            E              A¤¤¤8 óra munka, 8 óra pihenés, 8 óra szórakozás¤¤¤D            A           "&amp;" F              A¤¤¤8 óra munka, 8 óra pihenés, 8 óra szórakozás")</f>
        <v>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c r="F51" s="24" t="str">
        <f>IFERROR(__xludf.DUMMYFUNCTION("""COMPUTED_VALUE"""),"Tábori dalok")</f>
        <v>Tábori dalok</v>
      </c>
      <c r="G51" s="24" t="b">
        <f>IFERROR(__xludf.DUMMYFUNCTION("""COMPUTED_VALUE"""),TRUE)</f>
        <v>1</v>
      </c>
      <c r="H51" s="25">
        <f t="shared" ref="H51:I51" si="51">LEN(D51)</f>
        <v>587</v>
      </c>
      <c r="I51" s="25">
        <f t="shared" si="51"/>
        <v>829</v>
      </c>
      <c r="J51" s="10">
        <f t="shared" si="3"/>
        <v>1</v>
      </c>
      <c r="K51" s="10" t="str">
        <f>VLOOKUP(F51,Data!$A$2:$C$12,3,false)</f>
        <v>bg3.pdf</v>
      </c>
      <c r="L51" s="10" t="str">
        <f>IF(G51,Data!$G$4,Data!$G$5)</f>
        <v>szokimondo.pdf</v>
      </c>
      <c r="M51" s="25" t="str">
        <f>VLOOKUP(F51,Data!$A$2:$E$12,4,false)</f>
        <v>ill3.pdf</v>
      </c>
      <c r="N51" s="25" t="str">
        <f>VLOOKUP(F51,Data!$A$2:$E$12,5,false)</f>
        <v>patt3.pdf</v>
      </c>
    </row>
    <row r="52" ht="15.75" hidden="1" customHeight="1">
      <c r="A52" s="24" t="str">
        <f>IFERROR(__xludf.DUMMYFUNCTION("""COMPUTED_VALUE"""),"T03")</f>
        <v>T03</v>
      </c>
      <c r="B52" s="24" t="str">
        <f>IFERROR(__xludf.DUMMYFUNCTION("""COMPUTED_VALUE"""),"Adj helyet magad mellett")</f>
        <v>Adj helyet magad mellett</v>
      </c>
      <c r="C52" s="24" t="str">
        <f>IFERROR(__xludf.DUMMYFUNCTION("""COMPUTED_VALUE"""),"Bikini")</f>
        <v>Bikini</v>
      </c>
      <c r="D52" s="24" t="str">
        <f>IFERROR(__xludf.DUMMYFUNCTION("""COMPUTED_VALUE"""),"Adj helyet magad mellett¤¤¤Az ablakhoz én is odaférjek¤¤¤Meztelen válladhoz érjen a vállam¤¤¤Engedd, hogy megkívánjam¤¤¤¤¤¤Engedd, hogy érezzem,¤¤¤Hogy szabadabban lélegzem¤¤¤És ha éhes vagyok és fáradt¤¤¤Magamfajta többet mit kívánhat¤¤¤¤¤¤Mint a félelem"&amp;" a színpadon,¤¤¤Ülök a közelben egy padon¤¤¤Úgy parancsolok magamnak,¤¤¤Még maradjak, megmaradjak¤¤¤¤¤¤Mint kínomban a színpadon,¤¤¤Fejem a lábam közt, ülök a nyakamon¤¤¤Homokkal teli a szám¤¤¤Szép vagyok, mosolygok rám¤¤¤¤¤¤Adj helyet magad mellett¤¤¤Az "&amp;"ablakhoz én is odaférjek¤¤¤Meztelen válladhoz érjen a vállam¤¤¤Engedd, hogy megkívánjam¤¤¤¤¤¤Engedd, hogy érezzem,¤¤¤Hogy szabadabban lélegzem¤¤¤És ha éhes vagyok és fáradt¤¤¤Magamfajta többet mit kívánhat")</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E52" s="24" t="str">
        <f>IFERROR(__xludf.DUMMYFUNCTION("""COMPUTED_VALUE"""),"Am D  Dm Am¤¤¤C  G  E7 Am¤¤¤¤¤¤Am                  D¤¤¤Adj helyet magad mellett¤¤¤ Dm                     Am¤¤¤Az ablakhoz én is odaférjek¤¤¤ C                       G¤¤¤Meztelen válladhoz érjen a vállam¤¤¤E7                Am¤¤¤Engedd, hogy megkívánjam¤¤"&amp;"¤¤¤¤¤¤¤C               G¤¤¤Engedd, hogy érezzem,¤¤¤       E7            Am¤¤¤Hogy szabadabban lélegzem¤¤¤      C                 G¤¤¤És ha éhes vagyok és fáradt¤¤¤      E7                Am¤¤¤Magamfajta többet mit kívánhat¤¤¤¤¤¤¤¤¤Am D  Dm Am¤¤¤C  G  E7 A"&amp;"m¤¤¤¤¤¤¤¤¤Am                     D¤¤¤Mint a félelem a színpadon,¤¤¤       Dm            Am¤¤¤Ülök a közelben egy padon¤¤¤C                 G¤¤¤Úgy parancsolok magamnak,¤¤¤    E7               Am¤¤¤Még maradjak, megmaradjak¤¤¤¤¤¤¤¤¤C                    G¤¤"&amp;"¤Mint kínomban a színpadon,¤¤¤      E7                   Am¤¤¤Fejem a lábam közt, ülök a nyakamon¤¤¤C               G¤¤¤Homokkal teli a szám¤¤¤         E7            Am¤¤¤Szép vagyok, mosolygok rám¤¤¤¤¤¤¤¤¤Am D  Dm Am¤¤¤C  G  E7 Am¤¤¤¤¤¤¤¤¤Am             "&amp;"     D¤¤¤Adj helyet magad mellett¤¤¤ Dm                     Am¤¤¤Az ablakhoz én is odaférjek¤¤¤ C                       G¤¤¤Meztelen válladhoz érjen a vállam¤¤¤E7                Am¤¤¤Engedd, hogy megkívánjam¤¤¤¤¤¤¤¤¤C               G¤¤¤Engedd, hogy érezze"&amp;"m,¤¤¤       E7            Am¤¤¤Hogy szabadabban lélegzem¤¤¤      C                 G¤¤¤És ha éhes vagyok és fáradt¤¤¤      E7                Am¤¤¤Magamfajta többet mit kívánhat")</f>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c r="F52" s="24" t="str">
        <f>IFERROR(__xludf.DUMMYFUNCTION("""COMPUTED_VALUE"""),"Tábori dalok")</f>
        <v>Tábori dalok</v>
      </c>
      <c r="G52" s="24" t="b">
        <f>IFERROR(__xludf.DUMMYFUNCTION("""COMPUTED_VALUE"""),FALSE)</f>
        <v>0</v>
      </c>
      <c r="H52" s="25">
        <f t="shared" ref="H52:I52" si="52">LEN(D52)</f>
        <v>715</v>
      </c>
      <c r="I52" s="25">
        <f t="shared" si="52"/>
        <v>1451</v>
      </c>
      <c r="J52" s="10">
        <f t="shared" si="3"/>
        <v>1</v>
      </c>
      <c r="K52" s="10" t="str">
        <f>VLOOKUP(F52,Data!$A$2:$C$12,3,false)</f>
        <v>bg3.pdf</v>
      </c>
      <c r="L52" s="10" t="str">
        <f>IF(G52,Data!$G$4,Data!$G$5)</f>
        <v/>
      </c>
      <c r="M52" s="25" t="str">
        <f>VLOOKUP(F52,Data!$A$2:$E$12,4,false)</f>
        <v>ill3.pdf</v>
      </c>
      <c r="N52" s="25" t="str">
        <f>VLOOKUP(F52,Data!$A$2:$E$12,5,false)</f>
        <v>patt3.pdf</v>
      </c>
    </row>
    <row r="53" ht="15.75" hidden="1" customHeight="1">
      <c r="A53" s="24" t="str">
        <f>IFERROR(__xludf.DUMMYFUNCTION("""COMPUTED_VALUE"""),"T04")</f>
        <v>T04</v>
      </c>
      <c r="B53" s="24" t="str">
        <f>IFERROR(__xludf.DUMMYFUNCTION("""COMPUTED_VALUE"""),"Közeli helyeken ")</f>
        <v>Közeli helyeken </v>
      </c>
      <c r="C53" s="24" t="str">
        <f>IFERROR(__xludf.DUMMYFUNCTION("""COMPUTED_VALUE"""),"Bikini")</f>
        <v>Bikini</v>
      </c>
      <c r="D53" s="24" t="str">
        <f>IFERROR(__xludf.DUMMYFUNCTION("""COMPUTED_VALUE"""),"Közeli helyeken, dombokon, hegyeken,¤¤¤Kibelezett kőbányák üregében.¤¤¤¤¤¤Közeli helyeken, dombokon, hegyeken,¤¤¤Most is visszhangzik a léptem.¤¤¤¤¤¤Itt ül az idő a nyakamon,¤¤¤Kifogy az út a lábam alól.¤¤¤Akkor is megyek, ha nem akarok!¤¤¤Ha nem kísér se"&amp;"nki utamon.¤¤¤Arcom mossa eső és szárítja a szél.¤¤¤Az ember mindig jobbat remél.¤¤¤Porból lettem s porrá leszek,¤¤¤Félek, hogy a ködbe veszek.¤¤¤¤¤¤Közeli helyeken, dombokon, hegyeken,¤¤¤Kibelezett kőbányák üregében.¤¤¤¤¤¤Közeli helyeken, dombokon, hegye"&amp;"ken,¤¤¤Most is visszhangzik a léptem.¤¤¤¤¤¤Itt ül az idő a nyakamon,¤¤¤Kifogy az út a lábam alól.¤¤¤Akkor is megyek, ha nem akarok!¤¤¤Ha nem kísér senki utamon.¤¤¤Arcom mossa eső és szárítja a szél.¤¤¤Az ember mindig jobbat remél.¤¤¤Porból lettem s porrá "&amp;"leszek,¤¤¤Félek, hogy a ködbe veszek.¤¤¤¤¤¤Itt ül az idő a nyakamon,¤¤¤Kifogy az út a lábam alól.¤¤¤Akkor is megyek, ha nem akarok!¤¤¤Ha nem kísér senki utamon.¤¤¤Arcom mossa eső és szárítja a szél.¤¤¤Az ember mindíg jobbat remél.¤¤¤Porból lettem s porrá "&amp;"leszek,¤¤¤Félek, hogy a ködbe veszek.")</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E53" s="24" t="str">
        <f>IFERROR(__xludf.DUMMYFUNCTION("""COMPUTED_VALUE"""),"Em  D  Am  Em¤¤¤Em  D  Am  Em¤¤¤¤¤¤¤¤¤Em      D         Am        Em¤¤¤Közeli helyeken, dombokon, hegyeken,¤¤¤C           D           Em  D    Em  D¤¤¤Kibelezett kőbányák üregében.¤¤¤Em      D         Am        Em¤¤¤Közeli helyeken, dombokon, hegyeken,¤¤¤"&amp;"C        D               Em  D    Em  D¤¤¤Most is visszhangzik a léptem.¤¤¤ ¤¤¤¤¤¤C                 D¤¤¤Itt ül az idő a nyakamon,¤¤¤Am               Em¤¤¤Kifogy az út a lábam alól.¤¤¤C                   D¤¤¤Akkor is megyek, ha nem akarok!¤¤¤    Am        "&amp;"     Em¤¤¤Ha nem kísér senki utamon.¤¤¤       C              D¤¤¤Arcom mossa eső és szárítja a szél.¤¤¤   Am              Em¤¤¤Az ember mindig jobbat remél.¤¤¤ C                D¤¤¤Porból lettem s porrá leszek,¤¤¤  Am           Em¤¤¤Félek, hogy a ködbe ve"&amp;"szek.¤¤¤¤¤¤¤¤¤Em  D  Am  Em¤¤¤Em  D  Am  Em¤¤¤¤¤¤¤¤¤Em      D         Am        Em¤¤¤Közeli helyeken, dombokon, hegyeken,¤¤¤C           D           Em  D    Em  D¤¤¤Kibelezett kőbányák üregében.¤¤¤Em      D         Am        Em¤¤¤Közeli helyeken, dombokon"&amp;", hegyeken,¤¤¤C        D               Em  D    Em  D¤¤¤Most is visszhangzik a léptem.¤¤¤ ¤¤¤¤¤¤C                 D¤¤¤Itt ül az idő a nyakamon,¤¤¤Am               Em¤¤¤Kifogy az út a lábam alól.¤¤¤C                   D¤¤¤Akkor is megyek, ha nem akarok!¤¤¤"&amp;"    Am             Em¤¤¤Ha nem kísér senki utamon.¤¤¤       C              D¤¤¤Arcom mossa eső és szárítja a szél.¤¤¤   Am              Em¤¤¤Az ember mindig jobbat remél.¤¤¤ C                D¤¤¤Porból lettem s porrá leszek,¤¤¤  Am           Em¤¤¤Félek, h"&amp;"ogy a ködbe veszek.¤¤¤ ¤¤¤¤¤¤Em  D  Am  Em¤¤¤Em  D  Am  Em¤¤¤¤¤¤¤¤¤C                 D¤¤¤Itt ül az idő a nyakamon,¤¤¤Am               Em¤¤¤Kifogy az út a lábam alól.¤¤¤C                   D¤¤¤Akkor is megyek, ha nem akarok!¤¤¤    Am             Em¤¤¤Ha ne"&amp;"m kísér senki utamon.¤¤¤       C              D¤¤¤Arcom mossa eső és szárítja a szél.¤¤¤   Am              Em¤¤¤Az ember mindig jobbat remél.¤¤¤ C                D¤¤¤Porból lettem s porrá leszek,¤¤¤  Am           Em¤¤¤Félek, hogy a ködbe veszek.")</f>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c r="F53" s="24" t="str">
        <f>IFERROR(__xludf.DUMMYFUNCTION("""COMPUTED_VALUE"""),"Tábori dalok")</f>
        <v>Tábori dalok</v>
      </c>
      <c r="G53" s="24" t="b">
        <f>IFERROR(__xludf.DUMMYFUNCTION("""COMPUTED_VALUE"""),FALSE)</f>
        <v>0</v>
      </c>
      <c r="H53" s="25">
        <f t="shared" ref="H53:I53" si="53">LEN(D53)</f>
        <v>1057</v>
      </c>
      <c r="I53" s="25">
        <f t="shared" si="53"/>
        <v>2030</v>
      </c>
      <c r="J53" s="10">
        <f t="shared" si="3"/>
        <v>1</v>
      </c>
      <c r="K53" s="10" t="str">
        <f>VLOOKUP(F53,Data!$A$2:$C$12,3,false)</f>
        <v>bg3.pdf</v>
      </c>
      <c r="L53" s="10" t="str">
        <f>IF(G53,Data!$G$4,Data!$G$5)</f>
        <v/>
      </c>
      <c r="M53" s="25" t="str">
        <f>VLOOKUP(F53,Data!$A$2:$E$12,4,false)</f>
        <v>ill3.pdf</v>
      </c>
      <c r="N53" s="25" t="str">
        <f>VLOOKUP(F53,Data!$A$2:$E$12,5,false)</f>
        <v>patt3.pdf</v>
      </c>
    </row>
    <row r="54" ht="15.75" customHeight="1">
      <c r="A54" s="24" t="str">
        <f>IFERROR(__xludf.DUMMYFUNCTION("""COMPUTED_VALUE"""),"T05")</f>
        <v>T05</v>
      </c>
      <c r="B54" s="24" t="str">
        <f>IFERROR(__xludf.DUMMYFUNCTION("""COMPUTED_VALUE"""),"Csavargódal")</f>
        <v>Csavargódal</v>
      </c>
      <c r="C54" s="24" t="str">
        <f>IFERROR(__xludf.DUMMYFUNCTION("""COMPUTED_VALUE"""),"Bojtorján")</f>
        <v>Bojtorján</v>
      </c>
      <c r="D54" s="24" t="str">
        <f>IFERROR(__xludf.DUMMYFUNCTION("""COMPUTED_VALUE"""),"Még nem tudom, hogy hol alszom ma éjjel¤¤¤A holnap még olyan szörnyen messze van¤¤¤Az országút a lábam alatt és fölöttem az ég¤¤¤Ez a két dolog, amit tudok biztosan¤¤¤¤¤¤Nem számít az, hogy hol ér a holnap reggel¤¤¤A városok jó ismerőseim¤¤¤És mindig van "&amp;"egy jó barátom és néhány szerelmem¤¤¤És egy-két dal gitárom húrjain¤¤¤¤¤¤A nagy folyók mind elérik a tengert¤¤¤Az álmaim velük futnak tovább¤¤¤Úgy szeretném, ha gyors lehetnék én is, mint a szél¤¤¤És az otthonom lehetne a nagyvilág¤¤¤¤¤¤Egy napon majd meg"&amp;"érkeznék hozzád¤¤¤Ha hét határ húzódna is közöttünk¤¤¤Úgy fogadnál, mintha én lennék, akit sok-sok éve vársz¤¤¤Milyen kár, hogy nem erre születtünk¤¤¤¤¤¤És nem tudom, hogy hol alszom ma éjjel¤¤¤A holnap még olyan szörnyen messze van¤¤¤Az országút a lábam "&amp;"alatt és fölöttem az ég¤¤¤Ez a két dolog, amit tudok biztosan")</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E54" s="24" t="str">
        <f>IFERROR(__xludf.DUMMYFUNCTION("""COMPUTED_VALUE"""),"G           C        D7            G¤¤¤ Még nem tudom, hogy hol alszom ma éjjel,¤¤¤G          C         D7              G¤¤¤ A holnap még olyan szörnyen messze van,¤¤¤G         C    H7             Em          C¤¤¤ Az országút a lábam alatt és fölöttem az "&amp;"ég,¤¤¤      G              D7          G¤¤¤Ez a két dolog, amit tudok biztosan.¤¤¤¤¤¤¤¤¤G           C        D7             G¤¤¤Nem számít az, hogy hol ér a holnap reggel¤¤¤G             C        D7            G¤¤¤A városok jó ismerőseim¤¤¤G         C    "&amp;"   H7            Em     C¤¤¤És mindig van egy jó barátom és néhány szerelmem¤¤¤    G          D7      G¤¤¤És egy-két dal gitárom húrjain¤¤¤¤¤¤¤¤¤G          C       D7       G¤¤¤A nagy folyók mind elérik a tengert¤¤¤G         C     D7        G¤¤¤Az álmaim "&amp;"velük futnak tovább¤¤¤G          C      H7             Em              C¤¤¤Úgy szeretném, ha gyors lehetnék én is, mint a szél¤¤¤      G             D7       G¤¤¤És az otthonom lehetne a nagyvilág¤¤¤¤¤¤¤¤¤G         C    D7          G¤¤¤Egy napon majd megé"&amp;"rkeznék hozzád¤¤¤G            C       D7       G¤¤¤Ha hét határ húzódna is közöttünk¤¤¤G                    H7              Em           C¤¤¤Úgy fogadnál, mintha én lennék, akit sok-sok éve vársz¤¤¤       G             D7          G¤¤¤Milyen kár, hogy nem"&amp;" erre születtünk¤¤¤¤¤¤¤¤¤G           C        D7            G¤¤¤ Még nem tudom, hogy hol alszom ma éjjel,¤¤¤G          C         D7              G¤¤¤ A holnap még olyan szörnyen messze van,¤¤¤G         C    H7             Em          C¤¤¤ Az országút a lá"&amp;"bam alatt és fölöttem az ég,¤¤¤      G              D7          G¤¤¤Ez a két dolog, amit tudok biztosan.")</f>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c r="F54" s="24" t="str">
        <f>IFERROR(__xludf.DUMMYFUNCTION("""COMPUTED_VALUE"""),"Tábori dalok")</f>
        <v>Tábori dalok</v>
      </c>
      <c r="G54" s="24" t="b">
        <f>IFERROR(__xludf.DUMMYFUNCTION("""COMPUTED_VALUE"""),FALSE)</f>
        <v>0</v>
      </c>
      <c r="H54" s="25">
        <f t="shared" ref="H54:I54" si="54">LEN(D54)</f>
        <v>826</v>
      </c>
      <c r="I54" s="25">
        <f t="shared" si="54"/>
        <v>1634</v>
      </c>
      <c r="J54" s="10">
        <f t="shared" si="3"/>
        <v>1</v>
      </c>
      <c r="K54" s="10" t="str">
        <f>VLOOKUP(F54,Data!$A$2:$C$12,3,false)</f>
        <v>bg3.pdf</v>
      </c>
      <c r="L54" s="10" t="str">
        <f>IF(G54,Data!$G$4,Data!$G$5)</f>
        <v/>
      </c>
      <c r="M54" s="25" t="str">
        <f>VLOOKUP(F54,Data!$A$2:$E$12,4,false)</f>
        <v>ill3.pdf</v>
      </c>
      <c r="N54" s="25" t="str">
        <f>VLOOKUP(F54,Data!$A$2:$E$12,5,false)</f>
        <v>patt3.pdf</v>
      </c>
    </row>
    <row r="55" ht="15.75" customHeight="1">
      <c r="A55" s="24" t="str">
        <f>IFERROR(__xludf.DUMMYFUNCTION("""COMPUTED_VALUE"""),"T06")</f>
        <v>T06</v>
      </c>
      <c r="B55" s="24" t="str">
        <f>IFERROR(__xludf.DUMMYFUNCTION("""COMPUTED_VALUE"""),"Vigyázz magadra fiam")</f>
        <v>Vigyázz magadra fiam</v>
      </c>
      <c r="C55" s="24" t="str">
        <f>IFERROR(__xludf.DUMMYFUNCTION("""COMPUTED_VALUE"""),"Bojtorján")</f>
        <v>Bojtorján</v>
      </c>
      <c r="D55" s="24" t="str">
        <f>IFERROR(__xludf.DUMMYFUNCTION("""COMPUTED_VALUE"""),"Tizennégy múltam éppen, vasárnap volt azt hiszem¤¤¤Apám bort töltött és sodort egy cigarettát nekem¤¤¤Leült mellém, s azt mondta, most hogy elmész, ki tudja¤¤¤Mikor látunk majd újra, vigyázz magadra, fiam¤¤¤¤¤¤Vigyázz jól, mert a város rideg, büszke és ir"&amp;"igy¤¤¤Eddig gond nélkül éltél, de már nem lesz mindig így¤¤¤Ott a kollégiumban minden egész másképp van¤¤¤Én csak azt kívánom, bármi lesz is, ember légy, fiam¤¤¤¤¤¤Mikor eljött a nap, szintén egy vasárnap délután¤¤¤Anyám könnyek közt adta rám az ünneplő r"&amp;"uhám¤¤¤Csirkét csomagolt az útra, apám bort töltött újra¤¤¤Búcsúzóul azt mondta, vigyázz magadra, fiam¤¤¤¤¤¤Vigyázz jól, mert a város rideg, büszke és irigy¤¤¤Eddig gond nélkül éltél, de már nem lesz mindig így¤¤¤Egész más ott az élet, egyedül hagynak tég"&amp;"ed¤¤¤Én csak azt kívánom, bármi lesz is, ember légy, fiam¤¤¤¤¤¤Vigyázz jól, mert a város rideg, büszke és irigy¤¤¤Eddig gond nélkül éltél, de már nem lesz mindig így¤¤¤Sokszor bántanak téged, de honnan jöttél, ne szégyelld¤¤¤Én csak azt kívánom, bármi les"&amp;"z is, ember légy, fiam")</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E55" s="24" t="str">
        <f>IFERROR(__xludf.DUMMYFUNCTION("""COMPUTED_VALUE"""),"G C D7 G Em C D7 G G¤¤¤ ¤¤¤      G          G                G  -  D      G¤¤¤Tizennégy múltam éppen, vasárnap volt, azt hiszem¤¤¤      C           C             A7            D¤¤¤Apám bort töltött és sodort egy cigarettát nekem¤¤¤       G            G   "&amp;"           C          Am7¤¤¤Leült mellém s azt mondta; Te most elmész, ki tudja¤¤¤       D          D             D7        G  G¤¤¤Mikor látunk majd újra, vigyázz magadra fiam¤¤¤ ¤¤¤         C         D7            G  -  Em    G¤¤¤Vigyázz jól mert a város"&amp;" hideg, büszke és irigy¤¤¤       C          D              G   -    D      G¤¤¤Eddig gond nélkül éltél, de már nem lesz mindig így¤¤¤       C     D7           Em -  B7       G -¤¤¤Ott a kollégiumban minden egész másképp van¤¤¤Em       C           A7      "&amp;"      D7            G G¤¤¤Én csak azt kívánom, bármi lesz is ember légy, fiam¤¤¤ ¤¤¤      G          G                G  -  D      G¤¤¤Mikor eljött a nap, szintén egy vasárnap délután¤¤¤      C           C             A7            D¤¤¤Anyám könnyek közt "&amp;"adta rám az ünneplő ruhám¤¤¤       G            G              C          Am7¤¤¤Csirkét csomagolt az útra, apám bort töltött újra¤¤¤       D          D             D7        G  G¤¤¤Búcsuzóul azt mondta vigyázz magadra, fiam¤¤¤ ¤¤¤         C         D7    "&amp;"        G  -  Em    G¤¤¤Vigyázz jól mert a város hideg, büszke és irígy¤¤¤       C          D              G   -    D      G¤¤¤Eddig gond nélkül éltél, de már nem lesz mindig így¤¤¤       C         D7    G   -   B7      Em¤¤¤Egész más ott az élet, egyedül"&amp;" hagynak téged¤¤¤Em       C           A7            D7            G G¤¤¤Én csak azt kívánom, bármi lesz is ember légy, fiam¤¤¤ ¤¤¤         C         D7            G  -  Em    G¤¤¤Vigyázz jól mert a város hideg, büszke és irígy¤¤¤      C          D        "&amp;"      G   -    D      G¤¤¤Eddig gond nélkül éltél, de már nem lesz mindig így¤¤¤         C       D7                 B7         Em¤¤¤Sokszor bántanak téged, hogy honnan jöttél, ne szégyeld¤¤¤    C        A7            D7            G G¤¤¤Én  kívánom, bármi"&amp;" lesz is ember légy, fiam¤¤¤¤¤¤¤¤¤    C        A7            D7            G G¤¤¤Én  kívánom, bármi lesz is ember légy, fiam")</f>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c r="F55" s="24" t="str">
        <f>IFERROR(__xludf.DUMMYFUNCTION("""COMPUTED_VALUE"""),"Tábori dalok")</f>
        <v>Tábori dalok</v>
      </c>
      <c r="G55" s="24" t="b">
        <f>IFERROR(__xludf.DUMMYFUNCTION("""COMPUTED_VALUE"""),TRUE)</f>
        <v>1</v>
      </c>
      <c r="H55" s="25">
        <f t="shared" ref="H55:I55" si="55">LEN(D55)</f>
        <v>1042</v>
      </c>
      <c r="I55" s="25">
        <f t="shared" si="55"/>
        <v>2164</v>
      </c>
      <c r="J55" s="10">
        <f t="shared" si="3"/>
        <v>1</v>
      </c>
      <c r="K55" s="10" t="str">
        <f>VLOOKUP(F55,Data!$A$2:$C$12,3,false)</f>
        <v>bg3.pdf</v>
      </c>
      <c r="L55" s="10" t="str">
        <f>IF(G55,Data!$G$4,Data!$G$5)</f>
        <v>szokimondo.pdf</v>
      </c>
      <c r="M55" s="25" t="str">
        <f>VLOOKUP(F55,Data!$A$2:$E$12,4,false)</f>
        <v>ill3.pdf</v>
      </c>
      <c r="N55" s="25" t="str">
        <f>VLOOKUP(F55,Data!$A$2:$E$12,5,false)</f>
        <v>patt3.pdf</v>
      </c>
    </row>
    <row r="56" ht="15.75" hidden="1" customHeight="1">
      <c r="A56" s="24" t="str">
        <f>IFERROR(__xludf.DUMMYFUNCTION("""COMPUTED_VALUE"""),"T07")</f>
        <v>T07</v>
      </c>
      <c r="B56" s="24" t="str">
        <f>IFERROR(__xludf.DUMMYFUNCTION("""COMPUTED_VALUE"""),"Ha én rózsa volnék")</f>
        <v>Ha én rózsa volnék</v>
      </c>
      <c r="C56" s="24" t="str">
        <f>IFERROR(__xludf.DUMMYFUNCTION("""COMPUTED_VALUE"""),"Bródy János")</f>
        <v>Bródy János</v>
      </c>
      <c r="D56" s="24" t="str">
        <f>IFERROR(__xludf.DUMMYFUNCTION("""COMPUTED_VALUE"""),"Ha én rózsa volnék, nem csak egyszer nyílnék¤¤¤Minden évben négyszer virágba borulnék¤¤¤Nyílnék a gyereknek, nyílnék én a lánynak¤¤¤Az igaz szerelemnek, és az elmúlásnak¤¤¤¤¤¤Ha én kapu volnék, mindig nyitva állnék¤¤¤Akárhonnan jönne, bárkit beengednék¤¤¤"&amp;"Nem kérdezném tőle, hát téged ki küldött¤¤¤Akkor lennék boldog, ha mindenki eljött¤¤¤¤¤¤Ha én ablak volnék, akkora nagy lennék¤¤¤Hogy az egész világ láthatóvá váljék¤¤¤Megértő szemekkel átnéznének rajtam¤¤¤S akkor lennék boldog, ha mindent megmutattam¤¤¤¤"&amp;"¤¤Ha én utca volnék, mindig tiszta lennék¤¤¤Minden áldott este fényben megfürödnék¤¤¤És ha egyszer rajtam lánckerék taposna¤¤¤Alattam a föld is sírva beomolna¤¤¤¤¤¤Ha én zászló volnék, sohasem lobognék¤¤¤Mindenféle szélnek haragosa volnék¤¤¤Akkor lennék b"&amp;"oldog, ha kifeszítenének¤¤¤S nem lennék játéka mindenféle szélnek")</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E56" s="24" t="str">
        <f>IFERROR(__xludf.DUMMYFUNCTION("""COMPUTED_VALUE"""),"Am Dm Am Dm¤¤¤¤¤¤¤¤¤Am                   E                   Am¤¤¤Ha én rózsa volnék, nem csak egyszer nyilnék¤¤¤       C                G            C¤¤¤Minden évben négyszer  virágba borulnék,¤¤¤Am            Dm    G               C¤¤¤Nyílnék a fiúnak, "&amp;"nyilnék én a lánynak,¤¤¤     Am         E          E7    Am¤¤¤Az igaz szerelemnek és az elmúlásnak.¤¤¤ ¤¤¤¤¤¤Am                   E               Am¤¤¤Ha én kapu volnék, mindig nyitva állnék,¤¤¤       C           G            C¤¤¤Akárhonnan jönne, bárkit "&amp;"beengednék,¤¤¤Am            Dm    G               C¤¤¤Nem kérdezném tőle, hát téged ki küldött,¤¤¤     Am         E          E7    Am¤¤¤Akkor lennék boldog, ha mindenki eljött.¤¤¤ ¤¤¤¤¤¤Am                   E               Am¤¤¤Ha én ablak volnék, akkora "&amp;"nagy lennék,¤¤¤         C            G           C¤¤¤Hogy az egész világ láthatóvá váljék,¤¤¤     Am        Dm      G     C¤¤¤Megértő szemekkel átnéznének rajtam,¤¤¤   Am         E          E7         Am¤¤¤Akkor lennék boldog, ha mindent megmutattam.¤¤¤ ¤"&amp;"¤¤¤¤¤Am                   E               Am¤¤¤Ha én utca volnék, mindig tiszta lennék,¤¤¤       C              G            C¤¤¤Minden áldott éjjel fényben megfürödnék,¤¤¤     Am         Dm      G        C¤¤¤És ha egyszer rajtam lánckerék taposna,¤¤¤    "&amp;" Am         E  E7    Am¤¤¤Alattam a föld is sírva beomolna.¤¤¤ ¤¤¤¤¤¤Am                   E             Am¤¤¤Ha én zászló volnék, sohasem lobognék,¤¤¤       C            G          C¤¤¤Mindenféle szélnek haragosa lennék,¤¤¤     Am         Dm          G   "&amp;" C¤¤¤Akkor lennék boldog, ha kifeszítenének,¤¤¤     Am         E          E7    Am¤¤¤S nem lennék játéka mindenféle szélnek.")</f>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c r="F56" s="24" t="str">
        <f>IFERROR(__xludf.DUMMYFUNCTION("""COMPUTED_VALUE"""),"Tábori dalok")</f>
        <v>Tábori dalok</v>
      </c>
      <c r="G56" s="24" t="b">
        <f>IFERROR(__xludf.DUMMYFUNCTION("""COMPUTED_VALUE"""),FALSE)</f>
        <v>0</v>
      </c>
      <c r="H56" s="25">
        <f t="shared" ref="H56:I56" si="56">LEN(D56)</f>
        <v>830</v>
      </c>
      <c r="I56" s="25">
        <f t="shared" si="56"/>
        <v>1654</v>
      </c>
      <c r="J56" s="10">
        <f t="shared" si="3"/>
        <v>1</v>
      </c>
      <c r="K56" s="10" t="str">
        <f>VLOOKUP(F56,Data!$A$2:$C$12,3,false)</f>
        <v>bg3.pdf</v>
      </c>
      <c r="L56" s="10" t="str">
        <f>IF(G56,Data!$G$4,Data!$G$5)</f>
        <v/>
      </c>
      <c r="M56" s="25" t="str">
        <f>VLOOKUP(F56,Data!$A$2:$E$12,4,false)</f>
        <v>ill3.pdf</v>
      </c>
      <c r="N56" s="25" t="str">
        <f>VLOOKUP(F56,Data!$A$2:$E$12,5,false)</f>
        <v>patt3.pdf</v>
      </c>
    </row>
    <row r="57" ht="15.75" customHeight="1">
      <c r="A57" s="24" t="str">
        <f>IFERROR(__xludf.DUMMYFUNCTION("""COMPUTED_VALUE"""),"T08")</f>
        <v>T08</v>
      </c>
      <c r="B57" s="24" t="str">
        <f>IFERROR(__xludf.DUMMYFUNCTION("""COMPUTED_VALUE"""),"Mit tehetnék érted ")</f>
        <v>Mit tehetnék érted </v>
      </c>
      <c r="C57" s="24" t="str">
        <f>IFERROR(__xludf.DUMMYFUNCTION("""COMPUTED_VALUE"""),"Bródy János")</f>
        <v>Bródy János</v>
      </c>
      <c r="D57" s="24" t="str">
        <f>IFERROR(__xludf.DUMMYFUNCTION("""COMPUTED_VALUE"""),"Én nem születtem varázslónak, csodát tenni nem tudok,¤¤¤S azt hiszem, már észrevetted, a jó tündér nem én vagyok.¤¤¤De ha eltűnne az arcodról ez a sötét szomorúság,¤¤¤Úgy érezném, vannak még csodák.¤¤¤¤¤¤Mit tehetnék érted, hogy elűzzem a bánatod,¤¤¤Hogy "&amp;"lelked mélyén megtörjem a gonosz varázslatot?¤¤¤Mit tehetnék érted, hogy a szívedben öröm legyen?¤¤¤Mit tehetnék, áruld el nekem!¤¤¤¤¤¤Nincsen varázspálcám, mellyel bármit eltüntethetek,¤¤¤És annyi minden van jelen, mit megszüntetni nem lehet.¤¤¤De ha elt"&amp;"űnne az arcodról ez a sötét szomorúság,¤¤¤Úgy érezném, vannak még csodák.¤¤¤¤¤¤Hát mit tehetnék érted...¤¤¤¤¤¤Nincsen hétmérföldes csizmám, nincsen varázsköpenyem,¤¤¤S hogy holnap is még veled leszek, sajnos nem ígérhetem.¤¤¤De ha eltűnne az arcodról ez a"&amp;" sötét szomorúság,¤¤¤Úgy érezném, vannak még csodák.¤¤¤¤¤¤Hát mit tehetnék érted...")</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E57" s="24" t="str">
        <f>IFERROR(__xludf.DUMMYFUNCTION("""COMPUTED_VALUE"""),"Em            Am¤¤¤Nem születtem varázslónak,¤¤¤ D            G¤¤¤csodát tenni nem tudok,¤¤¤  C               G¤¤¤S azt hiszem, már észrevetted,¤¤¤  Am           B7¤¤¤a jótündér sem én vagyok.¤¤¤      Em         Am¤¤¤De ha eltűnne az arcodról¤¤¤     D    "&amp;"        G¤¤¤ez a sötét szomorúság,¤¤¤ C           B7            Em¤¤¤Úgy érezném, vannak még csodák.¤¤¤¤¤¤¤¤¤     C           G¤¤¤Hát mit tehetnék érted,¤¤¤     D7        Em¤¤¤hogy elűzzem a bánatod,¤¤¤   C             G¤¤¤A lelked mélyén megtörjem¤¤¤  Am"&amp;"              B7¤¤¤a gonosz varázslatot?¤¤¤     C           G¤¤¤Hát mit tehetnék érted,¤¤¤        D7         Em¤¤¤hogy a szívedben öröm legyen?¤¤¤ C            B7          Em¤¤¤Mit tehetnék, áruld el nekem!¤¤¤ ¤¤¤¤¤¤Em            Am¤¤¤Nincsen varázspálcám"&amp;",¤¤¤        D           G¤¤¤mellyel bármit eltüntethetek,¤¤¤   C            G¤¤¤És annyi minden van jelen,¤¤¤    Am           B7¤¤¤mit megszüntetni nem lehet.¤¤¤      Em         Am¤¤¤De ha eltűnne az arcodról¤¤¤     D             G¤¤¤ez a sötét szomorúság"&amp;",¤¤¤C            B7            Em¤¤¤Úgy érezném, vannak még csodák.¤¤¤ ¤¤¤¤¤¤     C           G¤¤¤Hát mit tehetnék érted,¤¤¤     D7        Em¤¤¤hogy elűzzem a bánatod,¤¤¤   C             G¤¤¤A lelked mélyén megtörjem¤¤¤  Am              B7¤¤¤a gonosz vará"&amp;"zslatot?¤¤¤     C           G¤¤¤Hát mit tehetnék érted,¤¤¤        D7         Em¤¤¤hogy a szívedben öröm legyen?¤¤¤ C            B7          Em¤¤¤Mit tehetnék, áruld el nekem!¤¤¤ ¤¤¤ ¤¤¤¤¤¤Em            Am¤¤¤Nincsen hétmérföldes csizmám,¤¤¤D             G¤"&amp;"¤¤nincsen varázsköpenyem,¤¤¤       C             G¤¤¤S hogy holnap is még veled leszek,¤¤¤Am          B7¤¤¤sajnos nem ígérhetem.¤¤¤      Em         Am¤¤¤De ha eltűnne az arcodról¤¤¤     D             G¤¤¤ez a sötét szomorúság,¤¤¤C            B7           "&amp;" Em¤¤¤Úgy érezném, vannak még csodák.¤¤¤ ¤¤¤¤¤¤     C           G¤¤¤Hát mit tehetnék érted,¤¤¤     D7        Em¤¤¤hogy elűzzem a bánatod,¤¤¤   C             G¤¤¤A lelked mélyén megtörjem¤¤¤  Am              B7¤¤¤a gonosz varázslatot?¤¤¤     C           G¤"&amp;"¤¤Hát mit tehetnék érted,¤¤¤        D7         Em¤¤¤hogy a szívedben öröm legyen?¤¤¤ C            B7          Em¤¤¤Mit tehetnék, áruld el nekem!")</f>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c r="F57" s="24" t="str">
        <f>IFERROR(__xludf.DUMMYFUNCTION("""COMPUTED_VALUE"""),"Tábori dalok")</f>
        <v>Tábori dalok</v>
      </c>
      <c r="G57" s="24" t="b">
        <f>IFERROR(__xludf.DUMMYFUNCTION("""COMPUTED_VALUE"""),FALSE)</f>
        <v>0</v>
      </c>
      <c r="H57" s="25">
        <f t="shared" ref="H57:I57" si="57">LEN(D57)</f>
        <v>848</v>
      </c>
      <c r="I57" s="25">
        <f t="shared" si="57"/>
        <v>2184</v>
      </c>
      <c r="J57" s="10">
        <f t="shared" si="3"/>
        <v>1</v>
      </c>
      <c r="K57" s="10" t="str">
        <f>VLOOKUP(F57,Data!$A$2:$C$12,3,false)</f>
        <v>bg3.pdf</v>
      </c>
      <c r="L57" s="10" t="str">
        <f>IF(G57,Data!$G$4,Data!$G$5)</f>
        <v/>
      </c>
      <c r="M57" s="25" t="str">
        <f>VLOOKUP(F57,Data!$A$2:$E$12,4,false)</f>
        <v>ill3.pdf</v>
      </c>
      <c r="N57" s="25" t="str">
        <f>VLOOKUP(F57,Data!$A$2:$E$12,5,false)</f>
        <v>patt3.pdf</v>
      </c>
    </row>
    <row r="58" ht="15.75" hidden="1" customHeight="1">
      <c r="A58" s="24" t="str">
        <f>IFERROR(__xludf.DUMMYFUNCTION("""COMPUTED_VALUE"""),"T09")</f>
        <v>T09</v>
      </c>
      <c r="B58" s="24" t="str">
        <f>IFERROR(__xludf.DUMMYFUNCTION("""COMPUTED_VALUE"""),"Szilvafácska")</f>
        <v>Szilvafácska</v>
      </c>
      <c r="C58" s="24" t="str">
        <f>IFERROR(__xludf.DUMMYFUNCTION("""COMPUTED_VALUE"""),"Budapest Bár")</f>
        <v>Budapest Bár</v>
      </c>
      <c r="D58" s="24" t="str">
        <f>IFERROR(__xludf.DUMMYFUNCTION("""COMPUTED_VALUE"""),"A kertben két olajfa, idén télen elfagytak a nagy fagyba.¤¤¤Fogjuk babám, húzzuk ki, és a tüzük mellett fogunk mulatni.¤¤¤Hideg volt, de meleg lesz. Minden kezdet nehéz, babám te kezdesz.¤¤¤Csókolj meg és pálinkát, a palackba azon nyomban ne sajnáld¤¤¤¤¤¤"&amp;"Táncol az utca ingújba, tavasz jött a tél helyébe, de furcsa¤¤¤Csak a pálinka nem elég, de egy vesszőt a hamuba ültetnék, hogy¤¤¤¤¤¤Drága kicsi szilvafácska nőj nekem,¤¤¤Had legyen, a Bandi bá’-nak pálinkája¤¤¤Drága kicsi szilvafácska, nőj nekem,¤¤¤Had le"&amp;"gyen, a Bandi bá’-nak pálinkája¤¤¤¤¤¤Szilvafa nőj nagyra¤¤¤Szilvafa nőj nagyra¤¤¤Azt a keservit")</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E58" s="24" t="str">
        <f>IFERROR(__xludf.DUMMYFUNCTION("""COMPUTED_VALUE"""),"Am¤¤¤A kertben két olajfa, ¤¤¤A7                     Dm¤¤¤idén télen elfagytak a nagy fagyba.¤¤¤                     Am¤¤¤Fogjuk babám, húzzuk ki, ¤¤¤H7                        E¤¤¤és a tüzük mellett fogunk mulatni.¤¤¤Am¤¤¤Hideg volt, de meleg lesz. ¤¤¤A7 "&amp;"                        Dm¤¤¤Minden kezdet nehéz, babám te kezdesz.¤¤¤               Am¤¤¤Csókolj meg és pálinkát, ¤¤¤H7                       E¤¤¤a poharamba azon nyomban ne sajnáld¤¤¤¤¤¤¤¤¤Am¤¤¤Táncol az utca ingújba, ¤¤¤A7                         Dm¤¤¤"&amp;"tavasz jött a tél helyébe, de furcsa¤¤¤               Am¤¤¤Csak a pálinka nem elég, ¤¤¤H7                      Dm¤¤¤de egy vesszőt a hamuba ültetnék, hogy¤¤¤¤¤¤¤¤¤Am                       Dm    ¤¤¤Drága kicsi szilvafácska nőj nekem,¤¤¤Am          E       "&amp;"        Am         ¤¤¤Had legyen, a Bandi bá’-nak pálinkája¤¤¤Am                        Dm¤¤¤Drága kicsi szilvafácska, nőj nekem,¤¤¤Am          E               Am¤¤¤Had legyen, a Bandi bá’-nak pálinkája¤¤¤¤¤¤¤¤¤Am¤¤¤Szilvafa nőj nagyra¤¤¤Am¤¤¤Szilvafa nőj"&amp;" nagyra¤¤¤Am¤¤¤Azt a keservit")</f>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pálinkája¤¤¤¤¤¤¤¤¤Am¤¤¤Szilvafa nőj nagyra¤¤¤Am¤¤¤Szilvafa nőj nagyra¤¤¤Am¤¤¤Azt a keservit</v>
      </c>
      <c r="F58" s="24" t="str">
        <f>IFERROR(__xludf.DUMMYFUNCTION("""COMPUTED_VALUE"""),"Tábori dalok")</f>
        <v>Tábori dalok</v>
      </c>
      <c r="G58" s="24" t="b">
        <f>IFERROR(__xludf.DUMMYFUNCTION("""COMPUTED_VALUE"""),TRUE)</f>
        <v>1</v>
      </c>
      <c r="H58" s="25">
        <f t="shared" ref="H58:I58" si="58">LEN(D58)</f>
        <v>605</v>
      </c>
      <c r="I58" s="25">
        <f t="shared" si="58"/>
        <v>1049</v>
      </c>
      <c r="J58" s="10">
        <f t="shared" si="3"/>
        <v>1</v>
      </c>
      <c r="K58" s="10" t="str">
        <f>VLOOKUP(F58,Data!$A$2:$C$12,3,false)</f>
        <v>bg3.pdf</v>
      </c>
      <c r="L58" s="10" t="str">
        <f>IF(G58,Data!$G$4,Data!$G$5)</f>
        <v>szokimondo.pdf</v>
      </c>
      <c r="M58" s="25" t="str">
        <f>VLOOKUP(F58,Data!$A$2:$E$12,4,false)</f>
        <v>ill3.pdf</v>
      </c>
      <c r="N58" s="25" t="str">
        <f>VLOOKUP(F58,Data!$A$2:$E$12,5,false)</f>
        <v>patt3.pdf</v>
      </c>
    </row>
    <row r="59" ht="15.75" hidden="1" customHeight="1">
      <c r="A59" s="24" t="str">
        <f>IFERROR(__xludf.DUMMYFUNCTION("""COMPUTED_VALUE"""),"T10")</f>
        <v>T10</v>
      </c>
      <c r="B59" s="24" t="str">
        <f>IFERROR(__xludf.DUMMYFUNCTION("""COMPUTED_VALUE"""),"Az légy aki vagy")</f>
        <v>Az légy aki vagy</v>
      </c>
      <c r="C59" s="24" t="str">
        <f>IFERROR(__xludf.DUMMYFUNCTION("""COMPUTED_VALUE"""),"Charlie")</f>
        <v>Charlie</v>
      </c>
      <c r="D59" s="24" t="str">
        <f>IFERROR(__xludf.DUMMYFUNCTION("""COMPUTED_VALUE"""),"Hova mész, hova futsz, mondd, hogy jó reggelt!¤¤¤Ölelj át, a világ épphogy életre kelt!¤¤¤¤¤¤Az aki szép, az reggel is szép,¤¤¤amikor ébred még ha össze is gyűrte az ágy,¤¤¤alakul még az igazi kép,¤¤¤nézni szeretném a színek, meg a fény¤¤¤hogyan fonnak Rá"&amp;"d ma új ruhát!¤¤¤¤¤¤Az légy, aki vagy, érezd jól magad,¤¤¤és ha elhajózom hosszú vizeken,¤¤¤néhány kikötő még útba ejthető,¤¤¤de úgyis visszaérkezel.¤¤¤¤¤¤Ébredés, változás, minden új nap új,¤¤¤ölelj át, mitől félsz ennyi hajnalon túl?¤¤¤Az aki szép, az r"&amp;"eggel is szép,¤¤¤amikor ébred még ha össze is gyűrte az ágy¤¤¤ne siess még, ne siess úgy, mondok valamit,a tükröd hazudik,¤¤¤nehogy elhidd, hogyha másnak lát!¤¤¤¤¤¤Az légy, aki vagy...¤¤¤¤¤¤Az aki szép, az reggel is szép,¤¤¤amikor ébred még ha össze is gy"&amp;"űrte az ágy,¤¤¤ne siess még, ne siess úgy, mondok valamit,a tükröd hazudik,¤¤¤nehogy elhidd, hogyha másnak lát!¤¤¤¤¤¤Az légy, aki vagy...¤¤¤¤¤¤Az légy, aki vagy...¤¤¤¤¤¤Néhány kikötő még útbaejthető,¤¤¤de mindig visszaérkezel!¤¤¤¤¤¤Mindig visszaérkezel!")</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E59" s="24" t="str">
        <f>IFERROR(__xludf.DUMMYFUNCTION("""COMPUTED_VALUE"""),"Bb     F    Bb     F         Em7 A   Dm  A7¤¤¤Hova mész, hova futsz,mondd, hogy jó reggelt!¤¤¤Dm    A7 Dm A7  Bb       Bb/C   F    B/C¤¤¤Ölelj át,a világ épphogy életre kelt!¤¤¤F       C     Dm        Am7¤¤¤Az aki szép, az reggel szép,¤¤¤Bb      F        "&amp;"   C Dm7  C7/E  C7/G    F¤¤¤amikor ébred még ha össze is gyűr -te az ágy,¤¤¤         C   Dm     Am7¤¤¤alakul még az igazi kép,¤¤¤Bb                Bdim7¤¤¤nézni szeretném a színek, meg a fény¤¤¤F                    E/C       C¤¤¤hogyan fonnak Rád ma új ru"&amp;"  -  hát!¤¤¤ ¤¤¤¤¤¤F            F/A    Bb¤¤¤Az légy, aki vagy, érezd jól magad,¤¤¤F      Dm7        Gm7    C¤¤¤és ha elhajózom hosszú vizeken,¤¤¤F      F7/A    Bb      Bdim7¤¤¤néhány kikötő még útba ejthető,¤¤¤F/C          C7 F¤¤¤de úgyis visszaérkezel.¤¤"&amp;"¤¤¤¤¤¤¤F   Bb  F    Bb  F    Em7 A   Dm  A7¤¤¤Ébredés,változás, minden új nap új,¤¤¤Dm    A7 Dm A7  Bb       Bb/C   F    B/C¤¤¤ölelj át, mitől félsz ennyi hajnalon túl?¤¤¤F       C     Dm        Am7¤¤¤Az aki szép, az reggel is szép,¤¤¤Bb      F           "&amp;"C Dm7  C7/E  C7/G    F¤¤¤amikor ébred még ha össze is gyűrte az ágy¤¤¤          C   Dm      Am7¤¤¤ne siess még, ne siess úgy,¤¤¤Bb                Bdim7¤¤¤mondok valamit, a tükröd hazudik,¤¤¤F                    E/C       C¤¤¤nehogy el hidd, hogyha másnak "&amp;"lát!¤¤¤ ¤¤¤¤¤¤F            F/A    Bb¤¤¤Az légy, aki vagy, érezd jól magad,¤¤¤F      Dm7        Gm7    C¤¤¤és ha elhajózom hosszú vizeken,¤¤¤F      F7/A    Bb      Bdim7¤¤¤néhány kikötő még útba ejthető,¤¤¤F/C          C7 F¤¤¤de úgyis visszaérkezem.¤¤¤ ¤¤¤"&amp;"¤¤¤F       C     Dm        Am7¤¤¤Az aki szép, az reggel szép,¤¤¤Bb      F           C Dm7  C7/E  C7/G    F¤¤¤amikor ébred még ha össze is gyűr -te az ágy,¤¤¤          C   Dm      Am7¤¤¤ne siess még, ne siess úgy,¤¤¤Bb                Bdim7¤¤¤mondok valamit"&amp;", a tükröd hazudik,¤¤¤F                    E/C       C¤¤¤nehogy el hidd, hogyha másnak lát!¤¤¤ ¤¤¤¤¤¤F            F/A    Bb¤¤¤Az légy, aki vagy, érezd jól magad,¤¤¤F      Dm7        Gm7    C¤¤¤és ha elhajózom hosszú vizeken,¤¤¤F      F7/A    Bb      Bdim7"&amp;"¤¤¤néhány kikötő még útba ejthető,¤¤¤F/C          C7 F¤¤¤de mindig visszaérkezel.")</f>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c r="F59" s="24" t="str">
        <f>IFERROR(__xludf.DUMMYFUNCTION("""COMPUTED_VALUE"""),"Tábori dalok")</f>
        <v>Tábori dalok</v>
      </c>
      <c r="G59" s="24" t="b">
        <f>IFERROR(__xludf.DUMMYFUNCTION("""COMPUTED_VALUE"""),FALSE)</f>
        <v>0</v>
      </c>
      <c r="H59" s="25">
        <f t="shared" ref="H59:I59" si="59">LEN(D59)</f>
        <v>1018</v>
      </c>
      <c r="I59" s="25">
        <f t="shared" si="59"/>
        <v>2121</v>
      </c>
      <c r="J59" s="10">
        <f t="shared" si="3"/>
        <v>1</v>
      </c>
      <c r="K59" s="10" t="str">
        <f>VLOOKUP(F59,Data!$A$2:$C$12,3,false)</f>
        <v>bg3.pdf</v>
      </c>
      <c r="L59" s="10" t="str">
        <f>IF(G59,Data!$G$4,Data!$G$5)</f>
        <v/>
      </c>
      <c r="M59" s="25" t="str">
        <f>VLOOKUP(F59,Data!$A$2:$E$12,4,false)</f>
        <v>ill3.pdf</v>
      </c>
      <c r="N59" s="25" t="str">
        <f>VLOOKUP(F59,Data!$A$2:$E$12,5,false)</f>
        <v>patt3.pdf</v>
      </c>
    </row>
    <row r="60" ht="15.75" hidden="1" customHeight="1">
      <c r="A60" s="24" t="str">
        <f>IFERROR(__xludf.DUMMYFUNCTION("""COMPUTED_VALUE"""),"T11")</f>
        <v>T11</v>
      </c>
      <c r="B60" s="24" t="str">
        <f>IFERROR(__xludf.DUMMYFUNCTION("""COMPUTED_VALUE"""),"Jég dupla whiskyvel")</f>
        <v>Jég dupla whiskyvel</v>
      </c>
      <c r="C60" s="24" t="str">
        <f>IFERROR(__xludf.DUMMYFUNCTION("""COMPUTED_VALUE"""),"Charlie")</f>
        <v>Charlie</v>
      </c>
      <c r="D60" s="24" t="str">
        <f>IFERROR(__xludf.DUMMYFUNCTION("""COMPUTED_VALUE"""),"Estefelé már szűk a szobám¤¤¤Mint a sötét, úgy támad rám¤¤¤Valami erő: csak menni, de bárhová¤¤¤Napok óta rossz zene szólt¤¤¤Összetörtem a rádiót¤¤¤Blues a kedvem, de senki se hangolt rá¤¤¤¤¤¤Én akkor se hívlak, ha darabokra hullok szét¤¤¤Régóta megvan a "&amp;"gyógyszer, ha valami ég¤¤¤¤¤¤Jég dupla whiskyvel¤¤¤Két dózis egy helyen¤¤¤Egy a társaság miatt, igen¤¤¤Egy, hogy jó napom legyen¤¤¤Egy a rossz időkre kell¤¤¤Egy hogy jól aludjak el¤¤¤Már az ágyam is kemény, hideg, mint a jég a whiskyben¤¤¤¤¤¤A sűrű füsthö"&amp;"z lárma is jár¤¤¤A zongoránál egy hajnali sztár¤¤¤Bal kezénél összegyűlik pár pohár¤¤¤egy szőke beáll a pult mögé¤¤¤Nevet rám, mintha sejtené hazaviszem¤¤¤Ha túl leszek rajtad már¤¤¤¤¤¤Én akkor se hívlak, ha darabokra hullok szét¤¤¤Régóta megvan a gyógysz"&amp;"er, ha valami ég¤¤¤¤¤¤Jég dupla whiskyvel¤¤¤Két dózis egy helyen¤¤¤Egy a társaság miatt, igen¤¤¤Egy, hogy jó napom legyen¤¤¤Egy a rossz időkre kell¤¤¤Egy hogy jól aludjak el¤¤¤Már az ágyam is hideg, igen, mint a jég a whiskyben...")</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E60" s="24" t="str">
        <f>IFERROR(__xludf.DUMMYFUNCTION("""COMPUTED_VALUE"""),"Dm¤¤¤Estefelé már szűk a szobám¤¤¤Bb¤¤¤Mint a sötét, úgy támad rám¤¤¤Gm            Bb      A       Dm¤¤¤Valami erő: csak menni, de bárhová¤¤¤Dm¤¤¤Napok óta rossz zene szólt¤¤¤Bb¤¤¤Összetörtem a rádiót¤¤¤Gm                      Bb      A      Dm¤¤¤Blues a "&amp;"kedvem, de senki se hangolt rá¤¤¤¤¤¤ ¤¤¤Gm                                       Dm¤¤¤Én akkor se hívlak, ha darabokra hullok szét¤¤¤ Gm         Em                   A7¤¤¤Régóta megvan a gyógyszer, ha valami ég¤¤¤¤¤¤¤¤¤   Dm¤¤¤Jég dupla whiskyvel¤¤¤Dm    "&amp;"            Bb¤¤¤Két dózis egy helyen¤¤¤Gm                  A7¤¤¤Egy a társaság miatt, igen¤¤¤Dm¤¤¤Egy, hogy jó napom legyen¤¤¤ ¤¤¤Egy a rossz időkre kell¤¤¤Bb¤¤¤Egy hogy jól aludjak el¤¤¤    Gm                A7¤¤¤Már az ágyam is kemény, hideg,¤¤¤Dm¤¤¤mi"&amp;"nt a jég a whiskyben¤¤¤ ¤¤¤¤¤¤Dm¤¤¤A sűrű füsthöz lárma is jár¤¤¤Bb¤¤¤A zongoránál egy hajnali sztár¤¤¤Gm            Bb      A       Dm¤¤¤Bal kezénél összegyűlik pár pohár¤¤¤ Dm¤¤¤egy szőke beáll a pult mögé¤¤¤Bb¤¤¤Nevet rám, mintha sejtené hazaviszem¤¤¤G"&amp;"m            Bb      A       Dm¤¤¤Ha túl leszek rajtad már¤¤¤¤¤¤¤¤¤Gm                                       Dm¤¤¤Én akkor se hívlak, ha darabokra hullok szét¤¤¤ Gm         Em                   A7¤¤¤Régóta megvan a gyógyszer, ha valami ég¤¤¤¤¤¤¤¤¤   Dm¤¤¤J"&amp;"ég dupla whiskyvel¤¤¤Dm                Bb¤¤¤Két dózis egy helyen¤¤¤Gm                  A7¤¤¤Egy a társaság miatt, igen¤¤¤Dm¤¤¤Egy, hogy jó napom legyen¤¤¤ ¤¤¤Egy a rossz időkre kell¤¤¤Bb¤¤¤Egy hogy jól aludjak el¤¤¤    Gm                A7¤¤¤Már az ágyam "&amp;"is kemény, hideg,¤¤¤Dm¤¤¤mint a jég a whiskyben")</f>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c r="F60" s="24" t="str">
        <f>IFERROR(__xludf.DUMMYFUNCTION("""COMPUTED_VALUE"""),"Tábori dalok")</f>
        <v>Tábori dalok</v>
      </c>
      <c r="G60" s="24" t="b">
        <f>IFERROR(__xludf.DUMMYFUNCTION("""COMPUTED_VALUE"""),TRUE)</f>
        <v>1</v>
      </c>
      <c r="H60" s="25">
        <f t="shared" ref="H60:I60" si="60">LEN(D60)</f>
        <v>995</v>
      </c>
      <c r="I60" s="25">
        <f t="shared" si="60"/>
        <v>1577</v>
      </c>
      <c r="J60" s="10">
        <f t="shared" si="3"/>
        <v>1</v>
      </c>
      <c r="K60" s="10" t="str">
        <f>VLOOKUP(F60,Data!$A$2:$C$12,3,false)</f>
        <v>bg3.pdf</v>
      </c>
      <c r="L60" s="10" t="str">
        <f>IF(G60,Data!$G$4,Data!$G$5)</f>
        <v>szokimondo.pdf</v>
      </c>
      <c r="M60" s="25" t="str">
        <f>VLOOKUP(F60,Data!$A$2:$E$12,4,false)</f>
        <v>ill3.pdf</v>
      </c>
      <c r="N60" s="25" t="str">
        <f>VLOOKUP(F60,Data!$A$2:$E$12,5,false)</f>
        <v>patt3.pdf</v>
      </c>
    </row>
    <row r="61" ht="15.75" customHeight="1">
      <c r="A61" s="24" t="str">
        <f>IFERROR(__xludf.DUMMYFUNCTION("""COMPUTED_VALUE"""),"T12")</f>
        <v>T12</v>
      </c>
      <c r="B61" s="24" t="str">
        <f>IFERROR(__xludf.DUMMYFUNCTION("""COMPUTED_VALUE"""),"Budapest (-&gt;)")</f>
        <v>Budapest (-&gt;)</v>
      </c>
      <c r="C61" s="24" t="str">
        <f>IFERROR(__xludf.DUMMYFUNCTION("""COMPUTED_VALUE"""),"Cseh Tamás")</f>
        <v>Cseh Tamás</v>
      </c>
      <c r="D61" s="24" t="str">
        <f>IFERROR(__xludf.DUMMYFUNCTION("""COMPUTED_VALUE"""),"Azt mondd meg nékem, hol lesz majd lakóhelyünk¤¤¤Maradunk itt, vagy egyszer majd továbbmegyünk?¤¤¤Itt van a város, vagyunk lakói¤¤¤Maradunk itt, neve is van: Budapest¤¤¤¤¤¤Reggelre kelve, ahogyan ez itt szokás¤¤¤Közértbe megy le tejért János és Tamás¤¤¤Há"&amp;"zakon rések, azon kilépnek¤¤¤Házak közt járat, azokon járnak, indulnak el¤¤¤¤¤¤Azt mondd meg nékem, hol lesz majd lakóhelyünk¤¤¤Maradunk itt, vagy egyszer majd továbbmegyünk?¤¤¤Itt van a város, vagyunk lakói¤¤¤Maradunk itt, neve is van: Budapest¤¤¤¤¤¤Regg"&amp;"elre kelve, ahogyan ez itt szokás¤¤¤Közértbe megy le tejért János és Tamás¤¤¤Tócsák tükrében magukat nézve¤¤¤Dohányszemcsékkel zakók zsebében, indulnak el")</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E61" s="24" t="str">
        <f>IFERROR(__xludf.DUMMYFUNCTION("""COMPUTED_VALUE"""),"Em Em9 Em Em9¤¤¤ ¤¤¤ ¤¤¤Em                   Am                    Em¤¤¤Azt mondd meg nékem, hol lesz majd lakóhelyünk¤¤¤Em                 Am                     Em¤¤¤Maradunk itt, vagy egyszer majd továbbmegyünk?¤¤¤D                C¤¤¤Itt van a város, "&amp;"vagyunk lakói¤¤¤D             C                Em¤¤¤Maradunk itt, neve is van: Budapest¤¤¤ ¤¤¤Em              Am             Em¤¤¤Reggelre kelve, ahogyan ez itt szokás¤¤¤Em               Am              Em¤¤¤Közértbe megy le tejért János és Tamás¤¤¤D     "&amp;"         C¤¤¤Házakon rések, azon kilépnek¤¤¤D                 C             C         Em¤¤¤Házak közt járat, azokon járnak, indulnak el¤¤¤ ¤¤¤Em                   Am                  Em¤¤¤Azt mondd meg nékem, hol lesz majd lakóhelyünk¤¤¤Em                "&amp;" Am                   Em¤¤¤Maradunk itt, vagy egyszer majd továbbmegyünk?¤¤¤D                C¤¤¤Itt van a város, vagyunk lakói¤¤¤D             C            Em¤¤¤Maradunk itt, neve is van: Budapest¤¤¤ ¤¤¤Em              Am             Em¤¤¤Reggelre kelve,"&amp;" ahogyan ez itt szokás¤¤¤Em               Am              Em¤¤¤Közértbe megy le tejért János és Tamás¤¤¤D               C¤¤¤Tócsák tükrében magukat nézve¤¤¤D                 C              C         Em¤¤¤Dohányszemcsékkel zakók zsebében, indulnak el")</f>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c r="F61" s="24" t="str">
        <f>IFERROR(__xludf.DUMMYFUNCTION("""COMPUTED_VALUE"""),"Tábori dalok")</f>
        <v>Tábori dalok</v>
      </c>
      <c r="G61" s="24" t="b">
        <f>IFERROR(__xludf.DUMMYFUNCTION("""COMPUTED_VALUE"""),TRUE)</f>
        <v>1</v>
      </c>
      <c r="H61" s="25">
        <f t="shared" ref="H61:I61" si="61">LEN(D61)</f>
        <v>664</v>
      </c>
      <c r="I61" s="25">
        <f t="shared" si="61"/>
        <v>1269</v>
      </c>
      <c r="J61" s="10">
        <f t="shared" si="3"/>
        <v>1</v>
      </c>
      <c r="K61" s="10" t="str">
        <f>VLOOKUP(F61,Data!$A$2:$C$12,3,false)</f>
        <v>bg3.pdf</v>
      </c>
      <c r="L61" s="10" t="str">
        <f>IF(G61,Data!$G$4,Data!$G$5)</f>
        <v>szokimondo.pdf</v>
      </c>
      <c r="M61" s="25" t="str">
        <f>VLOOKUP(F61,Data!$A$2:$E$12,4,false)</f>
        <v>ill3.pdf</v>
      </c>
      <c r="N61" s="25" t="str">
        <f>VLOOKUP(F61,Data!$A$2:$E$12,5,false)</f>
        <v>patt3.pdf</v>
      </c>
    </row>
    <row r="62" ht="15.75" hidden="1" customHeight="1">
      <c r="A62" s="24" t="str">
        <f>IFERROR(__xludf.DUMMYFUNCTION("""COMPUTED_VALUE"""),"T12")</f>
        <v>T12</v>
      </c>
      <c r="B62" s="24" t="str">
        <f>IFERROR(__xludf.DUMMYFUNCTION("""COMPUTED_VALUE"""),"Budapest (...)")</f>
        <v>Budapest (...)</v>
      </c>
      <c r="C62" s="24" t="str">
        <f>IFERROR(__xludf.DUMMYFUNCTION("""COMPUTED_VALUE"""),"Cseh Tamás")</f>
        <v>Cseh Tamás</v>
      </c>
      <c r="D62" s="24" t="str">
        <f>IFERROR(__xludf.DUMMYFUNCTION("""COMPUTED_VALUE"""),"Kérdésem volna, pálinkát mérnek-e már¤¤¤Felismer tanár úr, vagy tán elfelejtett már¤¤¤Éva tegnap volt az abortusz bizottság előtt¤¤¤Téli kabátomra hasztalan keresek vevőt¤¤¤¤¤¤Házmesterünknek adjunk szép mosolyokat¤¤¤Nézd, homlokomra egy boríték nem rárag"&amp;"adt¤¤¤Más vagyok, nem az, akit épp maga most keres¤¤¤Fáskerti elvtárs, legyen már olyan szíves¤¤¤¤¤¤A fekete lyuk egy nem létező égitest¤¤¤Három év múlva nem vagyok hadköteles¤¤¤Felismer tanár úr, vagy tán elfelejtett már¤¤¤Kérdésem volna, pálinkát mérnek"&amp;"-e már¤¤¤¤¤¤Azt mondd meg nékem, hol lesz majd lakóhelyünk¤¤¤Maradunk itt, vagy egyszer majd továbbmegyünk?¤¤¤Itt van a város, vagyunk lakói¤¤¤Maradunk itten, maradunk itt, maradunk")</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E62" s="24" t="str">
        <f>IFERROR(__xludf.DUMMYFUNCTION("""COMPUTED_VALUE"""),"Em              Am                Em¤¤¤Kérdésem volna, pálinkát mérnek-e már?¤¤¤Em                 Am                   Em¤¤¤Felismer tanár úr, vagy tán elfelejtett már?¤¤¤Am                                    Em¤¤¤Éva tegnap volt az abortusz bizottság el"&amp;"őtt¤¤¤Am                               Em¤¤¤Téli kabátomra hasztalan keresek vevőt¤¤¤ ¤¤¤Em              Am                 Em¤¤¤Házmesterünknek adjunk szép mosolyokat¤¤¤Em                   Am              Em¤¤¤Nézd, homlokomra egy boríték nem ráragadt¤¤"&amp;"¤Am                                     Em¤¤¤Más vagyok, nem az, akit épp maga most keres¤¤¤Am                                 Em¤¤¤Fáskerti elvtárs, legyen már olyan szíves¤¤¤ ¤¤¤Em                Am            Em¤¤¤A fekete lyuk egy nem létező égitest¤¤"&amp;"¤Em             Am                Em¤¤¤Három év múlva nem vagyok hadköteles¤¤¤Am                                      Em¤¤¤Felismer tanár úr, vagy tán elfelejtett már?¤¤¤Am                                Em¤¤¤Kérdésem volna, pálinkát mérnek-e már?¤¤¤ ¤¤¤E"&amp;"m                   Am                  Em¤¤¤Azt mondd meg nékem, hol lesz majd lakóhelyünk¤¤¤Em                 Am                   Em¤¤¤Maradunk itt, vagy egyszer majd továbbmegyünk?¤¤¤D                C¤¤¤Itt van a város, vagyunk lakói¤¤¤D            "&amp;"   C             Em¤¤¤Maradunk itten, maradunk itt, maradunk")</f>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c r="F62" s="24" t="str">
        <f>IFERROR(__xludf.DUMMYFUNCTION("""COMPUTED_VALUE"""),"Tábori dalok")</f>
        <v>Tábori dalok</v>
      </c>
      <c r="G62" s="24" t="b">
        <f>IFERROR(__xludf.DUMMYFUNCTION("""COMPUTED_VALUE"""),TRUE)</f>
        <v>1</v>
      </c>
      <c r="H62" s="25">
        <f t="shared" ref="H62:I62" si="62">LEN(D62)</f>
        <v>691</v>
      </c>
      <c r="I62" s="25">
        <f t="shared" si="62"/>
        <v>1335</v>
      </c>
      <c r="J62" s="10">
        <f t="shared" si="3"/>
        <v>1</v>
      </c>
      <c r="K62" s="10" t="str">
        <f>VLOOKUP(F62,Data!$A$2:$C$12,3,false)</f>
        <v>bg3.pdf</v>
      </c>
      <c r="L62" s="10" t="str">
        <f>IF(G62,Data!$G$4,Data!$G$5)</f>
        <v>szokimondo.pdf</v>
      </c>
      <c r="M62" s="25" t="str">
        <f>VLOOKUP(F62,Data!$A$2:$E$12,4,false)</f>
        <v>ill3.pdf</v>
      </c>
      <c r="N62" s="25" t="str">
        <f>VLOOKUP(F62,Data!$A$2:$E$12,5,false)</f>
        <v>patt3.pdf</v>
      </c>
    </row>
    <row r="63" ht="15.75" hidden="1" customHeight="1">
      <c r="A63" s="24" t="str">
        <f>IFERROR(__xludf.DUMMYFUNCTION("""COMPUTED_VALUE"""),"T13")</f>
        <v>T13</v>
      </c>
      <c r="B63" s="24" t="str">
        <f>IFERROR(__xludf.DUMMYFUNCTION("""COMPUTED_VALUE"""),"Csönded vagyok")</f>
        <v>Csönded vagyok</v>
      </c>
      <c r="C63" s="24" t="str">
        <f>IFERROR(__xludf.DUMMYFUNCTION("""COMPUTED_VALUE"""),"Cseh Tamás")</f>
        <v>Cseh Tamás</v>
      </c>
      <c r="D63" s="24" t="str">
        <f>IFERROR(__xludf.DUMMYFUNCTION("""COMPUTED_VALUE"""),"Most elmondom¤¤¤Mid vagyok, mid nem neked;¤¤¤Vártál ha magadról szép éneket¤¤¤Dícsérő éneked én nem leszek¤¤¤Mi más is lehetnék?¤¤¤Csak csönd neked.¤¤¤¤¤¤E szó jó csönd vagyok, csönded vagyok,¤¤¤Ha rám így kedved van, maradhatok¤¤¤Ülhetsz, csak tűrve, hog"&amp;"y dal nem dícsér,¤¤¤Se jel, se láng;¤¤¤Csak csönd mely égig ér.¤¤¤¤¤¤S folytatom mid vagyok, mid nem neked;¤¤¤Ha vártál lángot, az nem lehetek.¤¤¤Fölébem hajolást hamu vagyok,¤¤¤Belőlem csak jövőd jósolhatod.¤¤¤¤¤¤Most elmondtam,¤¤¤Mid vagyok, mid nem nek"&amp;"ed;¤¤¤Vártál ha magadról szép éneket¤¤¤Dícsérő éneked én nem leszek¤¤¤Mi más is lehetnék?¤¤¤Csak csönd neked.")</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E63" s="24" t="str">
        <f>IFERROR(__xludf.DUMMYFUNCTION("""COMPUTED_VALUE"""),"Em  D   C   Em¤¤¤Em  D   G   G¤¤¤Em  A7  Am7   Em¤¤¤Em  D   G   D¤¤¤Em  D   Em  Em¤¤¤ ¤¤¤¤¤¤     Em       D           C       Em¤¤¤Most elmondom mid vagyok, mid nem neked¤¤¤Em        D        C       G¤¤¤Vártál ha magadról szép éneket¤¤¤Em       A7      A"&amp;"m7        Em¤¤¤Dicsérő éneked én nem leszek¤¤¤Em        D        C             Em¤¤¤Mi más is lehetnék? Csak csönd neked.¤¤¤ ¤¤¤¤¤¤Em        D             C         Em¤¤¤E szó jó: csönd vagyok, csönded vagyok.¤¤¤Em         D           C      G¤¤¤Ha rám íg"&amp;"y kedved van, maradhatok¤¤¤Em             A7           Am7         Em¤¤¤Ülhetsz, csak tűrve, hogy dal nem dicsér,¤¤¤Em         D                C         Em¤¤¤Se jel, se láng, csak csönd mely égig ér.¤¤¤ ¤¤¤¤¤¤Em          D           C         Em¤¤¤S foly"&amp;"tatom mid vagyok, mid nem neked¤¤¤Em        D          C       G¤¤¤Ha vártál lángot, az nem lehetek¤¤¤Em       A7        Am7      Em¤¤¤Fölébem hajolj lásd, hamu vagyok,¤¤¤Em      D          C      Em¤¤¤Belőlem csak jövőd jósolhatod.¤¤¤¤¤¤¤¤¤     Em       "&amp;" D           C         Em¤¤¤Most elmondtam mid vagyok, mid nem neked¤¤¤Em        D        C       G¤¤¤Vártál ha magadról szép éneket¤¤¤Em       A7      Am7        Em¤¤¤Dicsérő éneked én nem leszek¤¤¤Em        D        C             Em¤¤¤Mi más is lehetnék"&amp;"? Csak csönd neked.¤¤¤ ¤¤¤¤¤¤Em  D   C   Em¤¤¤Em  D   G   G¤¤¤Em  A7  Am7   Em¤¤¤Em  D   G   D¤¤¤Em  D   Em  Em¤¤¤")</f>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c r="F63" s="24" t="str">
        <f>IFERROR(__xludf.DUMMYFUNCTION("""COMPUTED_VALUE"""),"Tábori dalok")</f>
        <v>Tábori dalok</v>
      </c>
      <c r="G63" s="24" t="b">
        <f>IFERROR(__xludf.DUMMYFUNCTION("""COMPUTED_VALUE"""),FALSE)</f>
        <v>0</v>
      </c>
      <c r="H63" s="25">
        <f t="shared" ref="H63:I63" si="63">LEN(D63)</f>
        <v>619</v>
      </c>
      <c r="I63" s="25">
        <f t="shared" si="63"/>
        <v>1389</v>
      </c>
      <c r="J63" s="10">
        <f t="shared" si="3"/>
        <v>1</v>
      </c>
      <c r="K63" s="10" t="str">
        <f>VLOOKUP(F63,Data!$A$2:$C$12,3,false)</f>
        <v>bg3.pdf</v>
      </c>
      <c r="L63" s="10" t="str">
        <f>IF(G63,Data!$G$4,Data!$G$5)</f>
        <v/>
      </c>
      <c r="M63" s="25" t="str">
        <f>VLOOKUP(F63,Data!$A$2:$E$12,4,false)</f>
        <v>ill3.pdf</v>
      </c>
      <c r="N63" s="25" t="str">
        <f>VLOOKUP(F63,Data!$A$2:$E$12,5,false)</f>
        <v>patt3.pdf</v>
      </c>
    </row>
    <row r="64" ht="15.75" hidden="1" customHeight="1">
      <c r="A64" s="24" t="str">
        <f>IFERROR(__xludf.DUMMYFUNCTION("""COMPUTED_VALUE"""),"T14")</f>
        <v>T14</v>
      </c>
      <c r="B64" s="24" t="str">
        <f>IFERROR(__xludf.DUMMYFUNCTION("""COMPUTED_VALUE"""),"Én vagyok az aki nem jó ")</f>
        <v>Én vagyok az aki nem jó </v>
      </c>
      <c r="C64" s="24" t="str">
        <f>IFERROR(__xludf.DUMMYFUNCTION("""COMPUTED_VALUE"""),"Csík zenekar")</f>
        <v>Csík zenekar</v>
      </c>
      <c r="D64" s="24" t="str">
        <f>IFERROR(__xludf.DUMMYFUNCTION("""COMPUTED_VALUE"""),"Én vagyok az, aki nem jó,¤¤¤Fellegajtót nyitogató.¤¤¤¤¤¤Nyitogatom a felleget,¤¤¤Sírok alatta eleget.¤¤¤¤¤¤Ifiúságom telik el,¤¤¤Azért a szívem hasad el.¤¤¤(Az anyád ragyogós csillaga.)¤¤¤¤¤¤Ifiúság gyöngykoszorú,¤¤¤Ki elveszti de szomorú¤¤¤¤¤¤De bolond v"&amp;"olnék, ha búsulnék,¤¤¤Ha a búnak helyet adnék¤¤¤¤¤¤Én a búnak utat adok,¤¤¤Magam pedig vígan járok")</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E64" s="24" t="str">
        <f>IFERROR(__xludf.DUMMYFUNCTION("""COMPUTED_VALUE"""),"Em Em Am D G D G¤¤¤Am B7 Em C Am B7 Em B7 Em¤¤¤¤¤¤Em            Em¤¤¤Én vagyok az, aki nem jó,¤¤¤Am          D        ¤¤¤Fellegajtót nyitogató.¤¤¤G    D        G¤¤¤Ajaj ajajajaj ajajaj¤¤¤¤¤¤¤¤¤Am         B7¤¤¤Nyitogatom a felleget,¤¤¤Em    C   Am B7¤¤¤Sír"&amp;"ok alatta eleget.¤¤¤Em   B7       Em¤¤¤Ajaj ajajajaj ajajaj¤¤¤¤¤¤¤¤¤Em     Em¤¤¤Ifiúságom telik el,¤¤¤Am          D     ¤¤¤Azért a szívem hasad el.¤¤¤ G        D        G¤¤¤(Az anyád ragyogós csillaga.)¤¤¤¤¤¤¤¤¤Am      B7¤¤¤Ifiúság gyöngykoszorú,¤¤¤Em    "&amp;"C     Am B7¤¤¤Ki elveszti de szomorú¤¤¤Em   B7       Em¤¤¤Ajaj ajajajaj ajajaj¤¤¤¤¤¤Em                Em¤¤¤De bolond volnék, ha búsulnék,¤¤¤Am         D        ¤¤¤Ha a búnak helyet adnék¤¤¤G    D        G¤¤¤Ajaj ajajajaj ajajaj¤¤¤¤¤¤Am         B7¤¤¤Én a b"&amp;"únak utat adok,¤¤¤Em    C      Am    B7¤¤¤Magam pedig vígan járok¤¤¤Em   B7       Em¤¤¤Ajaj ajajajaj ajajaj")</f>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c r="F64" s="24" t="str">
        <f>IFERROR(__xludf.DUMMYFUNCTION("""COMPUTED_VALUE"""),"Tábori dalok")</f>
        <v>Tábori dalok</v>
      </c>
      <c r="G64" s="24" t="b">
        <f>IFERROR(__xludf.DUMMYFUNCTION("""COMPUTED_VALUE"""),FALSE)</f>
        <v>0</v>
      </c>
      <c r="H64" s="25">
        <f t="shared" ref="H64:I64" si="64">LEN(D64)</f>
        <v>353</v>
      </c>
      <c r="I64" s="25">
        <f t="shared" si="64"/>
        <v>872</v>
      </c>
      <c r="J64" s="10">
        <f t="shared" si="3"/>
        <v>1</v>
      </c>
      <c r="K64" s="10" t="str">
        <f>VLOOKUP(F64,Data!$A$2:$C$12,3,false)</f>
        <v>bg3.pdf</v>
      </c>
      <c r="L64" s="10" t="str">
        <f>IF(G64,Data!$G$4,Data!$G$5)</f>
        <v/>
      </c>
      <c r="M64" s="25" t="str">
        <f>VLOOKUP(F64,Data!$A$2:$E$12,4,false)</f>
        <v>ill3.pdf</v>
      </c>
      <c r="N64" s="25" t="str">
        <f>VLOOKUP(F64,Data!$A$2:$E$12,5,false)</f>
        <v>patt3.pdf</v>
      </c>
    </row>
    <row r="65" ht="15.75" hidden="1" customHeight="1">
      <c r="A65" s="24" t="str">
        <f>IFERROR(__xludf.DUMMYFUNCTION("""COMPUTED_VALUE"""),"T15")</f>
        <v>T15</v>
      </c>
      <c r="B65" s="24" t="str">
        <f>IFERROR(__xludf.DUMMYFUNCTION("""COMPUTED_VALUE"""),"Várj, míg felkel majd a nap ")</f>
        <v>Várj, míg felkel majd a nap </v>
      </c>
      <c r="C65" s="24" t="str">
        <f>IFERROR(__xludf.DUMMYFUNCTION("""COMPUTED_VALUE"""),"Demjén Ferenc - V’Moto-Rock")</f>
        <v>Demjén Ferenc - V’Moto-Rock</v>
      </c>
      <c r="D65" s="24" t="str">
        <f>IFERROR(__xludf.DUMMYFUNCTION("""COMPUTED_VALUE"""),"Ha most is várod még álmod szép ígéretét¤¤¤Várj, míg felkel majd a nap¤¤¤Ha látni sejtenéd, mi az éjben olvad szét¤¤¤Várj, míg felkel majd a nap¤¤¤¤¤¤Egy új nap mindig új remény ígér¤¤¤A végtelen sötétjét tépi szét¤¤¤A félelem határt kap, mint a lét¤¤¤Te "&amp;"csak várj, míg felkel majd a nap¤¤¤¤¤¤Ha meggyötört az éj, ha múltad feldagadt¤¤¤Várj, míg felkel majd a nap¤¤¤Ha kell, hogy tiszta légy, mint gyermek önmagad¤¤¤Várj, míg felkel majd a nap¤¤¤¤¤¤Ha megzavar, hogy túl nyitott a tér¤¤¤A csillaggal telt végte"&amp;"len túl mély¤¤¤Mint bölcső, biztos gömbbe zár a fény¤¤¤Te csak várj, míg felkel majd a nap¤¤¤¤¤¤Sosem vagy egymagad, csak túl picinyke vagy¤¤¤Várj, míg felkel majd a nap¤¤¤Tudod nincs mennyország, de minden síron nő virág¤¤¤Várj, míg felkel majd a nap¤¤¤¤"&amp;"¤¤Együtt leszünk, míg végtelen az éj¤¤¤Együtt, míg a nap utoljára kél¤¤¤Együtt mondjuk annak, ki még fél¤¤¤Te csak várj, míg felkel majd a nap")</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E65" s="24" t="str">
        <f>IFERROR(__xludf.DUMMYFUNCTION("""COMPUTED_VALUE"""),"C F C F¤¤¤¤¤¤¤¤¤C                    F       C¤¤¤Ha most is várod még álmod szép igéretét,¤¤¤ F         Em    Dm      C¤¤¤Várj, míg felkel majd a nap.¤¤¤C                   F.   C¤¤¤Ha látni sejtenéd, mi az éjben olvad szét,¤¤¤ F         Em    Dm      C¤¤"&amp;"¤Várj, míg felkel majd a nap.¤¤¤        F         G          Am¤¤¤Egy új nap mindig új reményt ígér,¤¤¤    F            G         Am¤¤¤A végtelen sötétjét tépve szét.¤¤¤    F            Em          Dm¤¤¤A félelem határt kap, mint a lét,¤¤¤         F      "&amp;"  Em     Dm       C¤¤¤Te csak várj, míg felkel majd a nap.¤¤¤¤¤¤¤¤¤C                     F    C¤¤¤Ha meggyötört az éj, ha a múltad feldagadt,¤¤¤ F         Em    Dm      C¤¤¤Várj, míg felkel majd a nap.¤¤¤C                     F          C¤¤¤Ha kell, hogy "&amp;"tiszta légy, mint gyermek önmagad,¤¤¤ F         Em    Dm      C¤¤¤Várj, míg felkel majd a nap.¤¤¤        F         G          Am¤¤¤Ha megzavar, hogy túl nyitott az éj,¤¤¤        F         G            Am¤¤¤A csillaggal telt végtelen túl mély,¤¤¤    F     "&amp;"       Em          Dm¤¤¤Mint a bölcső, biztos gömbbe zár fény,¤¤¤         F        Em     Dm       C¤¤¤Te csak várj, míg felkel majd a nap.¤¤¤¤¤¤¤¤¤C                      F  C¤¤¤Sosem vagy egymagad, csak túl kicsinyke vagy,¤¤¤ F         Em    Dm      C¤¤¤"&amp;"Várj, míg felkel majd a nap.¤¤¤C                        F         C¤¤¤Tudod nincs menyország, de minden síron nő virág.¤¤¤ F         Em    Dm      C¤¤¤Várj, míg felkel majd a nap.¤¤¤        F         G          Am¤¤¤Ezért együtt leszünk, míg végtelen az é"&amp;"j.¤¤¤        F         G          Am¤¤¤Együtt míg a nap utoljára kél.¤¤¤    F            Em          Dm¤¤¤Együtt mondjuk annak ki még fél:¤¤¤         F        Em     Dm       C¤¤¤Te csak várj, míg felkel majd a nap,¤¤¤         F        Em     Dm       C¤¤"&amp;"¤Te csak várj, míg felkel majd a nap.")</f>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c r="F65" s="24" t="str">
        <f>IFERROR(__xludf.DUMMYFUNCTION("""COMPUTED_VALUE"""),"Tábori dalok")</f>
        <v>Tábori dalok</v>
      </c>
      <c r="G65" s="24" t="b">
        <f>IFERROR(__xludf.DUMMYFUNCTION("""COMPUTED_VALUE"""),FALSE)</f>
        <v>0</v>
      </c>
      <c r="H65" s="25">
        <f t="shared" ref="H65:I65" si="65">LEN(D65)</f>
        <v>907</v>
      </c>
      <c r="I65" s="25">
        <f t="shared" si="65"/>
        <v>1822</v>
      </c>
      <c r="J65" s="10">
        <f t="shared" si="3"/>
        <v>1</v>
      </c>
      <c r="K65" s="10" t="str">
        <f>VLOOKUP(F65,Data!$A$2:$C$12,3,false)</f>
        <v>bg3.pdf</v>
      </c>
      <c r="L65" s="10" t="str">
        <f>IF(G65,Data!$G$4,Data!$G$5)</f>
        <v/>
      </c>
      <c r="M65" s="25" t="str">
        <f>VLOOKUP(F65,Data!$A$2:$E$12,4,false)</f>
        <v>ill3.pdf</v>
      </c>
      <c r="N65" s="25" t="str">
        <f>VLOOKUP(F65,Data!$A$2:$E$12,5,false)</f>
        <v>patt3.pdf</v>
      </c>
    </row>
    <row r="66" ht="15.75" customHeight="1">
      <c r="A66" s="24" t="str">
        <f>IFERROR(__xludf.DUMMYFUNCTION("""COMPUTED_VALUE"""),"T16")</f>
        <v>T16</v>
      </c>
      <c r="B66" s="24" t="str">
        <f>IFERROR(__xludf.DUMMYFUNCTION("""COMPUTED_VALUE"""),"Mi vagyunk a Grund")</f>
        <v>Mi vagyunk a Grund</v>
      </c>
      <c r="C66" s="24" t="str">
        <f>IFERROR(__xludf.DUMMYFUNCTION("""COMPUTED_VALUE"""),"Dés László &amp; Geszti Péter")</f>
        <v>Dés László &amp; Geszti Péter</v>
      </c>
      <c r="D66" s="24" t="str">
        <f>IFERROR(__xludf.DUMMYFUNCTION("""COMPUTED_VALUE"""),"Nagy a világ, az égig ér¤¤¤De van ez a föld, ami kezünkbe fér¤¤¤Itt nevet a nap sugara ránk¤¤¤Rajzol egy pályát a deszkapalánk¤¤¤¤¤¤És a tél, és a nyár, és a fák, az akác¤¤¤És a kert, és a ház, és a házból a srác¤¤¤Te meg én, ugye szét soha nem szakadunk?"&amp;"¤¤¤Gyere mondd, hogy a grund mi vagyunk¤¤¤¤¤¤Álljunk bele ha kell, bármi jöjjön is el¤¤¤Legyen szabad a grund!¤¤¤Véssük ide ma fel, hogy megmarad ez a hely¤¤¤Vagy egyszer belehalunk!¤¤¤¤¤¤Nagy a világ, és rá se ránt¤¤¤Hogy errefelé a követ ki veti ránk¤¤¤"&amp;"Ha közel a vész, nem remeg a szánk¤¤¤Le fogjuk győzni, nekünk ez a hazánk!¤¤¤¤¤¤Ez a pad, ez a fal, ez a pár farakás¤¤¤Ez a dal, ahogy nő, ez a szívdobogás¤¤¤Ez a jel, innen el soha nem szaladunk¤¤¤Gyere mondd, hogy a grund mi vagyunk¤¤¤¤¤¤|  Álljunk bele"&amp;" ha kell, bármi jöjjön is el    | 3x¤¤¤|. Legyen szabad a grund!                     .|¤¤¤|˙ Véssük ide ma fel, hogy megmarad ez a hely ˙|¤¤¤|  Vagy egyszer belehalunk!                    |¤¤¤¤¤¤M'ért félnénk? M'ért élnénk, ha nem egy álomért?¤¤¤M'ért fél"&amp;"nénk? M'ért élnénk, ha nem egy álomért?")</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E66" s="24" t="str">
        <f>IFERROR(__xludf.DUMMYFUNCTION("""COMPUTED_VALUE"""),"C               G¤¤¤Nagy a világ, az égig ér,¤¤¤Am              F¤¤¤De van ez a föld, ami kezünkbe fér.¤¤¤C               G¤¤¤Kinevet a nap, sugara rá,¤¤¤Am              F¤¤¤Rajzol egy pályát a deszkapalánk.¤¤¤¤¤¤C                    F¤¤¤És a tér, és a ny"&amp;"ár, és a fák, az akác,¤¤¤C                    F¤¤¤És a kert, és a ház, és a házból a srác,¤¤¤Am                    F¤¤¤Te meg én, ugye szép, soha nem szakadunk,¤¤¤C                               G¤¤¤Gyere mondd, hogy a Grund mi vagyunk.¤¤¤¤¤¤ ¤¤¤Am       "&amp;"             F¤¤¤Álljunk bele ha kell, bármi jöjjön is el¤¤¤C               G     ¤¤¤Legyen szabad a Grund.¤¤¤Am                 F¤¤¤Véssük ide ma fel, Hogy megmarad ez a hely,¤¤¤C               G¤¤¤Vagy egyszer belehalunk.¤¤¤ ¤¤¤¤¤¤C               G¤¤¤Na"&amp;"gy a világ, és rá se ránt,¤¤¤Am              F¤¤¤Hogy errefelé a követ ki veti rá.¤¤¤C                       G¤¤¤Ha közel a vész nem remeg a szánk,¤¤¤Am                      F¤¤¤Le fogjuk győzni, nekünk ez a hazánk.¤¤¤¤¤¤¤¤¤C                   F¤¤¤Ez a pa"&amp;"d, ez a fal, ez a pár farakás¤¤¤C                   F¤¤¤Ez a dal, ahogy nő, ez a szívdobogás¤¤¤Am        F¤¤¤Ez a jel, innen el soha nem szaladunk,¤¤¤C                       G¤¤¤Gyere mondd, hogy a Grund mi vagyunk.¤¤¤¤¤¤¤¤¤|   Am                    F    "&amp;"                  | 3x¤¤¤|   Álljunk bele ha kell, bármi jöjjön is el     |¤¤¤|   C               G                            | ¤¤¤|.  Legyen szabad a Grund.                      .|¤¤¤|˙  Am                 F                        ˙|¤¤¤|   Véssük ide ma"&amp;" fel, Hogy megmarad ez a hely,  |¤¤¤|   C               G                            |¤¤¤|   Vagy egyszer belehalunk                      |¤¤¤ ¤¤¤¤¤¤Am                F      C              G¤¤¤Miért félnénk, miért élnénk, ha nem egy álomért.¤¤¤Am         "&amp;"       F      C              G     Am¤¤¤Miért félnénk, miért élnénk, ha nem egy álomért.")</f>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c r="F66" s="24" t="str">
        <f>IFERROR(__xludf.DUMMYFUNCTION("""COMPUTED_VALUE"""),"Tábori dalok")</f>
        <v>Tábori dalok</v>
      </c>
      <c r="G66" s="24" t="b">
        <f>IFERROR(__xludf.DUMMYFUNCTION("""COMPUTED_VALUE"""),FALSE)</f>
        <v>0</v>
      </c>
      <c r="H66" s="25">
        <f t="shared" ref="H66:I66" si="66">LEN(D66)</f>
        <v>1059</v>
      </c>
      <c r="I66" s="25">
        <f t="shared" si="66"/>
        <v>1873</v>
      </c>
      <c r="J66" s="10">
        <f t="shared" si="3"/>
        <v>1</v>
      </c>
      <c r="K66" s="10" t="str">
        <f>VLOOKUP(F66,Data!$A$2:$C$12,3,false)</f>
        <v>bg3.pdf</v>
      </c>
      <c r="L66" s="10" t="str">
        <f>IF(G66,Data!$G$4,Data!$G$5)</f>
        <v/>
      </c>
      <c r="M66" s="25" t="str">
        <f>VLOOKUP(F66,Data!$A$2:$E$12,4,false)</f>
        <v>ill3.pdf</v>
      </c>
      <c r="N66" s="25" t="str">
        <f>VLOOKUP(F66,Data!$A$2:$E$12,5,false)</f>
        <v>patt3.pdf</v>
      </c>
    </row>
    <row r="67" ht="15.75" customHeight="1">
      <c r="A67" s="24" t="str">
        <f>IFERROR(__xludf.DUMMYFUNCTION("""COMPUTED_VALUE"""),"T17")</f>
        <v>T17</v>
      </c>
      <c r="B67" s="24" t="str">
        <f>IFERROR(__xludf.DUMMYFUNCTION("""COMPUTED_VALUE"""),"Hajnali ének")</f>
        <v>Hajnali ének</v>
      </c>
      <c r="C67" s="24" t="str">
        <f>IFERROR(__xludf.DUMMYFUNCTION("""COMPUTED_VALUE"""),"Dinnyés József")</f>
        <v>Dinnyés József</v>
      </c>
      <c r="D67" s="24" t="str">
        <f>IFERROR(__xludf.DUMMYFUNCTION("""COMPUTED_VALUE"""),"Elkártyáztam a gyenge szívem,¤¤¤Suhogasd le a szoknyád, hajnal!¤¤¤Pálinkát lehelek rád szelíden,¤¤¤Megháglak nehezen, halkan.¤¤¤¤¤¤Jöjj, Oroszország, vodka-virág,¤¤¤Nevetés nékem a véred,¤¤¤Pince-fehérek a volgai fák,¤¤¤Tejszínű, szűz ez az ének.¤¤¤¤¤¤Leb"&amp;"ukik fejem és úgy zokogok,¤¤¤Haloványul bennem a bánat,¤¤¤Veretik körülöttem az ősi dobot,¤¤¤Szaladok, hajnal, utánad!¤¤¤¤¤¤Ez a csont-pufogás, ez a hanti rege¤¤¤Hitemet hirdeti híven,¤¤¤Kataton bálvány, légy fekete,¤¤¤Hiszen elkártyáztam a szívem!")</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E67" s="24" t="str">
        <f>IFERROR(__xludf.DUMMYFUNCTION("""COMPUTED_VALUE"""),"Am¤¤¤Elkártyáztam a gyönge szívem¤¤¤E7¤¤¤Suhogasd fel a szoknyád, hajnal¤¤¤ ¤¤¤Pálinkát lehelek rád szelíden¤¤¤              Am¤¤¤Megháglak nehezen, halkan.¤¤¤¤¤¤¤¤¤Am¤¤¤Jöjj Oroszország, vodka világa¤¤¤E7¤¤¤Nevetés nékem a véred¤¤¤ ¤¤¤Pincefehérek a volg"&amp;"ai fák¤¤¤                    Am¤¤¤Tejszínű szűz ez az élet.¤¤¤¤¤¤¤¤¤Dm               Am¤¤¤Lebukik fejem és úgy zokogok,¤¤¤ E7                 Am¤¤¤Haloványul bennem a bánat¤¤¤ Dm                   Am¤¤¤Veretik körülöttem az ősi dobot,¤¤¤ E7               "&amp;"   Am¤¤¤Szaladok, Hajnal, teutánad.¤¤¤¤¤¤¤¤¤Am¤¤¤Ez a csontpufogás, ez a hanti rege¤¤¤E7¤¤¤Hitemet hirdeti híven,¤¤¤ ¤¤¤Katatón bálvány, légy fekete,¤¤¤                       Am¤¤¤Hiszen elkártyáztam a szívem.")</f>
        <v>Am¤¤¤Elkártyáztam a gyönge szívem¤¤¤E7¤¤¤Suhogasd fel a szoknyád, hajnal¤¤¤ ¤¤¤Pálinkát lehelek rád szelíden¤¤¤              Am¤¤¤Megháglak nehezen, halkan.¤¤¤¤¤¤¤¤¤Am¤¤¤Jöjj Oroszország, vodka világa¤¤¤E7¤¤¤Nevetés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c r="F67" s="24" t="str">
        <f>IFERROR(__xludf.DUMMYFUNCTION("""COMPUTED_VALUE"""),"Tábori dalok")</f>
        <v>Tábori dalok</v>
      </c>
      <c r="G67" s="24" t="b">
        <f>IFERROR(__xludf.DUMMYFUNCTION("""COMPUTED_VALUE"""),TRUE)</f>
        <v>1</v>
      </c>
      <c r="H67" s="25">
        <f t="shared" ref="H67:I67" si="67">LEN(D67)</f>
        <v>503</v>
      </c>
      <c r="I67" s="25">
        <f t="shared" si="67"/>
        <v>719</v>
      </c>
      <c r="J67" s="10">
        <f t="shared" si="3"/>
        <v>1</v>
      </c>
      <c r="K67" s="10" t="str">
        <f>VLOOKUP(F67,Data!$A$2:$C$12,3,false)</f>
        <v>bg3.pdf</v>
      </c>
      <c r="L67" s="10" t="str">
        <f>IF(G67,Data!$G$4,Data!$G$5)</f>
        <v>szokimondo.pdf</v>
      </c>
      <c r="M67" s="25" t="str">
        <f>VLOOKUP(F67,Data!$A$2:$E$12,4,false)</f>
        <v>ill3.pdf</v>
      </c>
      <c r="N67" s="25" t="str">
        <f>VLOOKUP(F67,Data!$A$2:$E$12,5,false)</f>
        <v>patt3.pdf</v>
      </c>
    </row>
    <row r="68" ht="15.75" hidden="1" customHeight="1">
      <c r="A68" s="24" t="str">
        <f>IFERROR(__xludf.DUMMYFUNCTION("""COMPUTED_VALUE"""),"T18")</f>
        <v>T18</v>
      </c>
      <c r="B68" s="24" t="str">
        <f>IFERROR(__xludf.DUMMYFUNCTION("""COMPUTED_VALUE"""),"Tábortűz")</f>
        <v>Tábortűz</v>
      </c>
      <c r="C68" s="24" t="str">
        <f>IFERROR(__xludf.DUMMYFUNCTION("""COMPUTED_VALUE"""),"Emberek")</f>
        <v>Emberek</v>
      </c>
      <c r="D68" s="24" t="str">
        <f>IFERROR(__xludf.DUMMYFUNCTION("""COMPUTED_VALUE"""),"Isten hozott, hisz csak a jók jöhetnek el¤¤¤Ülj hát közel, a szeretet éltet, átölel¤¤¤S ki a csillagok közt él, mind aki rég odaköltözött¤¤¤Most visszatér s leül a tűz mögött¤¤¤¤¤¤Refr.: Sok szív mélyén¤¤¤Ott ég ez a tűz egy kör közepén¤¤¤Egy dal, s Te új"&amp;"ra mellém ülsz¤¤¤És lobog a tábortűz, a szél belekarolt¤¤¤Egy dal, és újra köztünk élsz¤¤¤Ma újból Te zenélsz, úgy van, ahogy rég volt¤¤¤Egy dal, s Te újra mellém ülsz¤¤¤És lobog a tábortűz, a szél belekarolt¤¤¤Szól egy dal, és a lelkünk összeér¤¤¤A gyöny"&amp;"örű tűzfénynél, napszínű a hold¤¤¤¤¤¤Súgd meg nekem, tudod, így ígérted rég¤¤¤A nagy titkokat, amit egy kisgyerek nem ért¤¤¤Hiszen annyi minden volt, amire nem jutott idő¤¤¤Pár pillanat, most hogy legyen múlt, jelen, jövő?¤¤¤¤¤¤Refr.: Sok szív mélyén...¤¤"&amp;"¤¤¤¤Isten veled, a könnyem nézd ma el¤¤¤Mondj egy mesét, ahogyan régen, csak ennyi kell¤¤¤Ez a tűz örökkön ég, semmi nem dúlhatja szét¤¤¤A lelkekért, akiket rejt az ég¤¤¤¤¤¤Refr.: Sok szív mélyén...")</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E68" s="24" t="str">
        <f>IFERROR(__xludf.DUMMYFUNCTION("""COMPUTED_VALUE"""),"D                           G¤¤¤ Isten hozott, hisz csak a jók jöhetnek el¤¤¤A7                         D¤¤¤ Ülj hát közel, a szeretet éltet, átölel¤¤¤       Bm                          Em¤¤¤S ki a csillagok közt él, mind aki rég odaköltözött¤¤¤A7        "&amp;"                D¤¤¤ Most visszatér s leül a tűz mögött¤¤¤¤¤¤¤¤¤     G   F#m Em¤¤¤Sok szív mélyén¤¤¤    G       F#m      G       A¤¤¤Ott ég ez a tűz egy kör közepén¤¤¤     D                    Bm¤¤¤Egy dal, s te újra mellém ülsz¤¤¤    G           Em  Bm  "&amp;"           A¤¤¤És lobog a tábortűz, a szél belekarolt¤¤¤     D                    Bm¤¤¤Egy dal, és újra köztünk élsz¤¤¤   G          Em    Bm                 A¤¤¤Ma újból te zenélsz, úgy van, ahogyan rég volt¤¤¤     D                    Bm¤¤¤Egy dal, s te"&amp;" újra mellém ülsz¤¤¤    G           Em  Bm             A¤¤¤És lobog a tábortűz, a szél belekarolt¤¤¤          D        F#m          Bm¤¤¤Szól egy dal, és a lelkünk összeér¤¤¤   G              Em  Bm           A¤¤¤A gyönyörű tűzfénynél, napszínű a hold¤¤¤¤"&amp;"¤¤¤¤¤D                      G¤¤¤Súgd meg nekem, tudod, így ígérted rég¤¤¤A7                        D¤¤¤A nagy titkokat, amit egy kisgyerek nem ért¤¤¤   Bm                           Em¤¤¤Hiszen annyi minden volt, amire nem jutott idő¤¤¤A7                  "&amp;"           D¤¤¤Pár pillanat, most hogy legyen múlt, jelen, jövő¤¤¤¤¤¤¤¤¤     G   F#m Em¤¤¤Sok szív mélyén¤¤¤    G       F#m      G       A¤¤¤Ott ég ez a tűz egy kör közepén¤¤¤     D                    Bm¤¤¤Egy dal, s te újra mellém ülsz¤¤¤    G           "&amp;"Em  Bm             A¤¤¤És lobog a tábortűz, a szél belekarolt¤¤¤     D                    Bm¤¤¤Egy dal, és újra köztünk élsz¤¤¤   G          Em    Bm                 A¤¤¤Ma újból te zenélsz, úgy van, ahogyan rég volt¤¤¤     D                    Bm¤¤¤Egy d"&amp;"al, s te újra mellém ülsz¤¤¤    G           Em  Bm             A¤¤¤És lobog a tábortűz, a szél belekarolt¤¤¤          D        F#m          Bm¤¤¤Szól egy dal, és a lelkünk összeér¤¤¤   G              Em  Bm           A¤¤¤A gyönyörű tűzfénynél, napszínű a "&amp;"hold¤¤¤¤¤¤¤¤¤D              G¤¤¤Isten veled, a könnyem nézd ma el¤¤¤A7                            D¤¤¤Mondj egy mesét ahogyan régen, csak ennyi kell¤¤¤   Bm                               Em¤¤¤Ez a tűz örökkön ég, semmi nem dúlhatja szét¤¤¤A7              "&amp;"            D¤¤¤A lelkekért, akiket rejt az ég¤¤¤¤¤¤¤¤¤     G   F#m Em¤¤¤Sok szív mélyén¤¤¤    G       F#m      G       A¤¤¤Ott ég ez a tűz egy kör közepén¤¤¤     D                    Bm¤¤¤Egy dal, s te újra mellém ülsz¤¤¤    G           Em  Bm           "&amp;"  A¤¤¤És lobog a tábortűz, a szél belekarolt¤¤¤     D                    Bm¤¤¤Egy dal, és újra köztünk élsz¤¤¤   G          Em    Bm                 A¤¤¤Ma újból te zenélsz, úgy van, ahogyan rég volt¤¤¤     D                    Bm¤¤¤Egy dal, s te újra mel"&amp;"lém ülsz¤¤¤    G           Em  Bm             A¤¤¤És lobog a tábortűz, a szél belekarolt¤¤¤          D        F#m          Bm¤¤¤Szól egy dal, és a lelkünk összeér¤¤¤   G              Em  Bm           A¤¤¤A gyönyörű tűzfénynél, napszínű a hold¤¤¤")</f>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c r="F68" s="24" t="str">
        <f>IFERROR(__xludf.DUMMYFUNCTION("""COMPUTED_VALUE"""),"Tábori dalok")</f>
        <v>Tábori dalok</v>
      </c>
      <c r="G68" s="24" t="b">
        <f>IFERROR(__xludf.DUMMYFUNCTION("""COMPUTED_VALUE"""),FALSE)</f>
        <v>0</v>
      </c>
      <c r="H68" s="25">
        <f t="shared" ref="H68:I68" si="68">LEN(D68)</f>
        <v>963</v>
      </c>
      <c r="I68" s="25">
        <f t="shared" si="68"/>
        <v>3050</v>
      </c>
      <c r="J68" s="10">
        <f t="shared" si="3"/>
        <v>1</v>
      </c>
      <c r="K68" s="10" t="str">
        <f>VLOOKUP(F68,Data!$A$2:$C$12,3,false)</f>
        <v>bg3.pdf</v>
      </c>
      <c r="L68" s="10" t="str">
        <f>IF(G68,Data!$G$4,Data!$G$5)</f>
        <v/>
      </c>
      <c r="M68" s="25" t="str">
        <f>VLOOKUP(F68,Data!$A$2:$E$12,4,false)</f>
        <v>ill3.pdf</v>
      </c>
      <c r="N68" s="25" t="str">
        <f>VLOOKUP(F68,Data!$A$2:$E$12,5,false)</f>
        <v>patt3.pdf</v>
      </c>
    </row>
    <row r="69" ht="15.75" hidden="1" customHeight="1">
      <c r="A69" s="24" t="str">
        <f>IFERROR(__xludf.DUMMYFUNCTION("""COMPUTED_VALUE"""),"T19")</f>
        <v>T19</v>
      </c>
      <c r="B69" s="24" t="str">
        <f>IFERROR(__xludf.DUMMYFUNCTION("""COMPUTED_VALUE"""),"Van egy ország (–&gt;)")</f>
        <v>Van egy ország (–&gt;)</v>
      </c>
      <c r="C69" s="24" t="str">
        <f>IFERROR(__xludf.DUMMYFUNCTION("""COMPUTED_VALUE"""),"Rájátszás - Erdős Virág")</f>
        <v>Rájátszás - Erdős Virág</v>
      </c>
      <c r="D69" s="24" t="str">
        <f>IFERROR(__xludf.DUMMYFUNCTION("""COMPUTED_VALUE"""),"van egy ország ahol lakom¤¤¤semmi ágán lógó flakon¤¤¤van egy város ahol élek¤¤¤ahány test épp annyi lélek¤¤¤ahány lélek annyi lom is¤¤¤utcára tett fájdalom is¤¤¤itt egy kiságy ja de édi¤¤¤ott egy ülve alvó dédi¤¤¤¤¤¤kibelezett öreg szekrény¤¤¤arcokat befu"&amp;"tó repkény¤¤¤bontott ajtó kilincs nélkül¤¤¤földönfutók bilincs nélkül¤¤¤áll a posztos mint a nádszál¤¤¤bokáig lerohadt lábszár¤¤¤itt egy szép könyv ott egy labda¤¤¤ez még bor de ez már abda¤¤¤¤¤¤nem az összes csak a nagyja¤¤¤aki tűri aki hagyja¤¤¤aki tűrt"&amp;"e aki hagyta¤¤¤nem az összes csak a nagyja¤¤¤vasárnap volt ahogy mindig¤¤¤felöltöztek ahogy illik¤¤¤csupa dolgos derék polgár¤¤¤egy se ruszin egy se bolgár¤¤¤")</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v>
      </c>
      <c r="E69" s="24" t="str">
        <f>IFERROR(__xludf.DUMMYFUNCTION("""COMPUTED_VALUE"""),"Am             E¤¤¤van egy ország ahol lakom¤¤¤Dm¤¤¤semmi ágán¤¤¤Am¤¤¤lógó flakon¤¤¤Am            E¤¤¤van egy város ahol élek¤¤¤Dm¤¤¤ahány test épp¤¤¤Am¤¤¤annyi lélek¤¤¤C           Dm¤¤¤ahány lélek annyi lom is¤¤¤G¤¤¤utcára tett¤¤¤C¤¤¤fájdalom is¤¤¤F     "&amp;"         E¤¤¤itt egy kiságy ja de édi¤¤¤Dm¤¤¤ott egy ülve¤¤¤Am¤¤¤alvó dédi¤¤¤¤¤¤ ¤¤¤Am         E¤¤¤kibelezett öreg szekrény¤¤¤Dm¤¤¤arcokat be-¤¤¤Am¤¤¤futó repkény¤¤¤Am           E¤¤¤bontott ajtó kilincs nélkül¤¤¤Dm¤¤¤földönfutók¤¤¤Am¤¤¤bilincs nélkül¤¤¤C "&amp;"            Dm¤¤¤áll a posztos mint a nádszál¤¤¤G¤¤¤bokáig le-¤¤¤C¤¤¤rohadt lábszár¤¤¤F                  E¤¤¤itt egy szép könyv ott egy labda¤¤¤Dm¤¤¤ez még bor de¤¤¤Am¤¤¤ez már abda¤¤¤ ¤¤¤ ¤¤¤Am            E¤¤¤nem az összes csak a nagyja¤¤¤Dm       Am¤¤¤a"&amp;"ki tűri aki hagyja¤¤¤Am        E¤¤¤aki tűrte aki hagyta¤¤¤Dm            Am¤¤¤nem az összes csak a nagyja¤¤¤C             Dm¤¤¤vasárnap volt ahogy mindig¤¤¤G¤¤¤felöltöztek¤¤¤C¤¤¤ahogy illik¤¤¤F            E¤¤¤csupa dolgos derék polgár¤¤¤Dm¤¤¤egy se ruszin¤"&amp;"¤¤Am¤¤¤egy se bolgár¤¤¤ ¤¤¤  ¤¤¤Am           E¤¤¤olyan szépek hogy az csuhaj¤¤¤Dm¤¤¤egyik bérlő¤¤¤Am¤¤¤másik tulaj¤¤¤Am       E¤¤¤kitűnőre szerepeltek¤¤¤Dm¤¤¤álmukban sem¤¤¤Am¤¤¤szemeteltek¤¤¤C            Dm¤¤¤nem engedték hosszú lére¤¤¤G¤¤¤elindultak¤¤¤C"&amp;"¤¤¤a mi-sére¤¤¤F          E¤¤¤kukákat se borogattak¤¤¤Dm¤¤¤kutyákat se¤¤¤Am¤¤¤kurogattak¤¤¤ ¤¤¤¤¤¤Am        E¤¤¤mise után leszavaztak¤¤¤Dm¤¤¤bezabáltak¤¤¤Am¤¤¤be is basztak¤¤¤Am            E¤¤¤pöri volt tán isler is¤¤¤Dm¤¤¤jóllakott az¤¤¤Am¤¤¤isten is¤¤¤C"&amp;"             Dm¤¤¤nem az összes csak a nagyja¤¤¤G         C¤¤¤aki tűrte aki hagyta¤¤¤F        E¤¤¤aki tűri aki hagyja¤¤¤Dm            Am¤¤¤nem az összes csak a nagyja¤¤¤ ¤¤¤ ¤¤¤Am             E¤¤¤rajtam is múlt rajtam múlt¤¤¤Dm¤¤¤tegnap kezdő-¤¤¤Am¤¤¤dött"&amp;" a múlt¤¤¤Am          E¤¤¤elkezdődött vége van¤¤¤Dm¤¤¤borzalom és¤¤¤Am¤¤¤béke van¤¤¤C          Dm¤¤¤semmi ágán lógó flakon¤¤¤G¤¤¤van egy ország¤¤¤C¤¤¤ahol lakom¤¤¤F            E¤¤¤nevezd nevén szolgáld vakon¤¤¤Dm¤¤¤ma még bölcső¤¤¤Am¤¤¤ma már vagon")</f>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 ¤¤¤  ¤¤¤Am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c r="F69" s="24" t="str">
        <f>IFERROR(__xludf.DUMMYFUNCTION("""COMPUTED_VALUE"""),"Tábori dalok")</f>
        <v>Tábori dalok</v>
      </c>
      <c r="G69" s="24" t="b">
        <f>IFERROR(__xludf.DUMMYFUNCTION("""COMPUTED_VALUE"""),TRUE)</f>
        <v>1</v>
      </c>
      <c r="H69" s="25">
        <f t="shared" ref="H69:I69" si="69">LEN(D69)</f>
        <v>668</v>
      </c>
      <c r="I69" s="25">
        <f t="shared" si="69"/>
        <v>2033</v>
      </c>
      <c r="J69" s="10">
        <f t="shared" si="3"/>
        <v>1</v>
      </c>
      <c r="K69" s="10" t="str">
        <f>VLOOKUP(F69,Data!$A$2:$C$12,3,false)</f>
        <v>bg3.pdf</v>
      </c>
      <c r="L69" s="10" t="str">
        <f>IF(G69,Data!$G$4,Data!$G$5)</f>
        <v>szokimondo.pdf</v>
      </c>
      <c r="M69" s="25" t="str">
        <f>VLOOKUP(F69,Data!$A$2:$E$12,4,false)</f>
        <v>ill3.pdf</v>
      </c>
      <c r="N69" s="25" t="str">
        <f>VLOOKUP(F69,Data!$A$2:$E$12,5,false)</f>
        <v>patt3.pdf</v>
      </c>
    </row>
    <row r="70" ht="15.75" hidden="1" customHeight="1">
      <c r="A70" s="24" t="str">
        <f>IFERROR(__xludf.DUMMYFUNCTION("""COMPUTED_VALUE"""),"T19")</f>
        <v>T19</v>
      </c>
      <c r="B70" s="24" t="str">
        <f>IFERROR(__xludf.DUMMYFUNCTION("""COMPUTED_VALUE"""),"Van egy ország (...)")</f>
        <v>Van egy ország (...)</v>
      </c>
      <c r="C70" s="24" t="str">
        <f>IFERROR(__xludf.DUMMYFUNCTION("""COMPUTED_VALUE"""),"Rájátszás - Erdős Virág")</f>
        <v>Rájátszás - Erdős Virág</v>
      </c>
      <c r="D70" s="24" t="str">
        <f>IFERROR(__xludf.DUMMYFUNCTION("""COMPUTED_VALUE"""),"olyan szépek hogy az csuhaj¤¤¤egyik bérlő másik tulaj¤¤¤kitűnőre szerepeltek¤¤¤álmukban sem szemeteltek¤¤¤nem engedték hosszú lére¤¤¤elindultak a misére¤¤¤kukákat se borogattak¤¤¤kutyákat se kurogattak¤¤¤¤¤¤mise után leszavaztak¤¤¤bezabáltak be is basztak"&amp;"¤¤¤pöri volt tán isler is¤¤¤jóllakott az isten is¤¤¤nem az összes csak a nagyja¤¤¤aki tűrte aki hagyta¤¤¤aki tűri aki hagyja¤¤¤nem az összes csak a nagyja¤¤¤¤¤¤rajtam is múlt rajtam múlt¤¤¤tegnap kezdődött a múlt¤¤¤elkezdődött vége van¤¤¤borzalom és béke "&amp;"van¤¤¤semmi ágán lógó flakon¤¤¤van egy ország ahol lakom¤¤¤nevezd nevén szolgáld vakon¤¤¤ma még bölcső ma már vagon""")</f>
        <v>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E70" s="24" t="str">
        <f>IFERROR(__xludf.DUMMYFUNCTION("""COMPUTED_VALUE"""),"Am           E¤¤¤olyan szépek hogy az csuhaj¤¤¤Dm¤¤¤egyik bérlő¤¤¤Am¤¤¤másik tulaj¤¤¤Am       E¤¤¤kitűnőre szerepeltek¤¤¤Dm¤¤¤álmukban sem¤¤¤Am¤¤¤szemeteltek¤¤¤C            Dm¤¤¤nem engedték hosszú lére¤¤¤G¤¤¤elindultak¤¤¤C¤¤¤a mi-sére¤¤¤F          E¤¤¤ku"&amp;"kákat se borogattak¤¤¤Dm¤¤¤kutyákat se¤¤¤Am¤¤¤kurogattak¤¤¤ ¤¤¤¤¤¤Am        E¤¤¤mise után leszavaztak¤¤¤Dm¤¤¤bezabáltak¤¤¤Am¤¤¤be is basztak¤¤¤Am            E¤¤¤pöri volt tán isler is¤¤¤Dm¤¤¤jóllakott az¤¤¤Am¤¤¤isten is¤¤¤C             Dm¤¤¤nem az összes "&amp;"csak a nagyja¤¤¤G         C¤¤¤aki tűrte aki hagyta¤¤¤F        E¤¤¤aki tűri aki hagyja¤¤¤Dm            Am¤¤¤nem az összes csak a nagyja¤¤¤ ¤¤¤ ¤¤¤Am             E¤¤¤rajtam is múlt rajtam múlt¤¤¤Dm¤¤¤tegnap kezdő-¤¤¤Am¤¤¤dött a múlt¤¤¤Am          E¤¤¤elkezd"&amp;"ődött vége van¤¤¤Dm¤¤¤borzalom és¤¤¤Am¤¤¤béke van¤¤¤C          Dm¤¤¤semmi ágán lógó flakon¤¤¤G¤¤¤van egy ország¤¤¤C¤¤¤ahol lakom¤¤¤F            E¤¤¤nevezd nevén szolgáld vakon¤¤¤Dm¤¤¤ma még bölcső¤¤¤Am¤¤¤ma már vagon")</f>
        <v>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c r="F70" s="24" t="str">
        <f>IFERROR(__xludf.DUMMYFUNCTION("""COMPUTED_VALUE"""),"Tábori dalok")</f>
        <v>Tábori dalok</v>
      </c>
      <c r="G70" s="24" t="b">
        <f>IFERROR(__xludf.DUMMYFUNCTION("""COMPUTED_VALUE"""),TRUE)</f>
        <v>1</v>
      </c>
      <c r="H70" s="25">
        <f t="shared" ref="H70:I70" si="70">LEN(D70)</f>
        <v>626</v>
      </c>
      <c r="I70" s="25">
        <f t="shared" si="70"/>
        <v>981</v>
      </c>
      <c r="J70" s="10">
        <f t="shared" si="3"/>
        <v>1</v>
      </c>
      <c r="K70" s="10" t="str">
        <f>VLOOKUP(F70,Data!$A$2:$C$12,3,false)</f>
        <v>bg3.pdf</v>
      </c>
      <c r="L70" s="10" t="str">
        <f>IF(G70,Data!$G$4,Data!$G$5)</f>
        <v>szokimondo.pdf</v>
      </c>
      <c r="M70" s="25" t="str">
        <f>VLOOKUP(F70,Data!$A$2:$E$12,4,false)</f>
        <v>ill3.pdf</v>
      </c>
      <c r="N70" s="25" t="str">
        <f>VLOOKUP(F70,Data!$A$2:$E$12,5,false)</f>
        <v>patt3.pdf</v>
      </c>
    </row>
    <row r="71" ht="15.75" hidden="1" customHeight="1">
      <c r="A71" s="24" t="str">
        <f>IFERROR(__xludf.DUMMYFUNCTION("""COMPUTED_VALUE"""),"T20")</f>
        <v>T20</v>
      </c>
      <c r="B71" s="24" t="str">
        <f>IFERROR(__xludf.DUMMYFUNCTION("""COMPUTED_VALUE"""),"Teljesség felé (-&gt;)")</f>
        <v>Teljesség felé (-&gt;)</v>
      </c>
      <c r="C71" s="24" t="str">
        <f>IFERROR(__xludf.DUMMYFUNCTION("""COMPUTED_VALUE"""),"Galaxisok")</f>
        <v>Galaxisok</v>
      </c>
      <c r="D71" s="24" t="str">
        <f>IFERROR(__xludf.DUMMYFUNCTION("""COMPUTED_VALUE"""),"“esküszöm, hogy nem fogok hányni” ¤¤¤- mondtam a taxisnak az astorián,¤¤¤aztán persze, hogy széthánytam mindent, ¤¤¤és pénzem se volt egyáltalán¤¤¤¤¤¤de ez nem csak az én hibám,¤¤¤nem lehet mindig mindent az én nyakamba varrni¤¤¤csak egy elrontott éjszaka"&amp;" vége¤¤¤és úgyse fogok rá emlékezni¤¤¤úgyhogy szétvertem az öklöm egy trafóház ajtaján¤¤¤és felszálltam a buszra, ami hazavitt hozzád¤¤¤¤¤¤egymillió-hétszázezer ember ¤¤¤figyeli minden egyes lépésemet,¤¤¤mégis ez az egyetlen város, ¤¤¤ahol viszonylag szab"&amp;"ad lehetek,¤¤¤mert itt csakkor maradok egyedül, ¤¤¤ha tényleg egyedül akarok lenni¤¤¤de próbálj meg olyan helyen élni, ¤¤¤ahol csütörtök este nincs semmi")</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v>
      </c>
      <c r="E71" s="24" t="str">
        <f>IFERROR(__xludf.DUMMYFUNCTION("""COMPUTED_VALUE"""),"D A Bm G¤¤¤¤¤¤ ¤¤¤D                         A                   Bm                G¤¤¤""Esküszöm, hogy nem fogok hányni” - mondtam a taxisnak az astorián, ¤¤¤      D                        A           Bm                    G¤¤¤aztán persze, hogy széthányt"&amp;"am mindent, és pénzem se volt egyáltalán ¤¤¤      D                     A                   Bm                  G¤¤¤de ez nem csak az én hibám, nem lehet mindig mindent az én nyakamba varrni ¤¤¤         D                 A        Bm             G¤¤¤csak e"&amp;"gy elrontott éjszaka vége, és úgyse fogok rá emlékezni ¤¤¤        D             A         Bm       G¤¤¤úgyhogy szétvertem az öklöm egy trafóház ajtaján ¤¤¤   D             A           Bm           G¤¤¤és felszálltam a buszra, ami hazavitt hozzád ¤¤¤ ¤¤¤¤¤"&amp;"¤ ¤¤¤D                     A             Bm                 G¤¤¤egymillió-hétszázezer ember figyeli minden egyes lépésemet, ¤¤¤D                    A           Bm                    G¤¤¤mégis ez az egyetlen város, ahol viszonylag szabad lehetek, ¤¤¤      "&amp;"        D             A                   Bm             G¤¤¤mert itt csak akkor maradok egyedül, ha tényleg egyedül akarok lenni ¤¤¤   D                        A          Bm                   G¤¤¤de próbálj meg olyan helyen élni, ahol csütörtök este ninc"&amp;"s semmi ")</f>
        <v>D A Bm G¤¤¤¤¤¤ ¤¤¤D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v>
      </c>
      <c r="F71" s="24" t="str">
        <f>IFERROR(__xludf.DUMMYFUNCTION("""COMPUTED_VALUE"""),"Tábori dalok")</f>
        <v>Tábori dalok</v>
      </c>
      <c r="G71" s="24" t="b">
        <f>IFERROR(__xludf.DUMMYFUNCTION("""COMPUTED_VALUE"""),TRUE)</f>
        <v>1</v>
      </c>
      <c r="H71" s="25">
        <f t="shared" ref="H71:I71" si="71">LEN(D71)</f>
        <v>663</v>
      </c>
      <c r="I71" s="25">
        <f t="shared" si="71"/>
        <v>1282</v>
      </c>
      <c r="J71" s="10">
        <f t="shared" si="3"/>
        <v>1</v>
      </c>
      <c r="K71" s="10" t="str">
        <f>VLOOKUP(F71,Data!$A$2:$C$12,3,false)</f>
        <v>bg3.pdf</v>
      </c>
      <c r="L71" s="10" t="str">
        <f>IF(G71,Data!$G$4,Data!$G$5)</f>
        <v>szokimondo.pdf</v>
      </c>
      <c r="M71" s="25" t="str">
        <f>VLOOKUP(F71,Data!$A$2:$E$12,4,false)</f>
        <v>ill3.pdf</v>
      </c>
      <c r="N71" s="25" t="str">
        <f>VLOOKUP(F71,Data!$A$2:$E$12,5,false)</f>
        <v>patt3.pdf</v>
      </c>
    </row>
    <row r="72" ht="15.75" hidden="1" customHeight="1">
      <c r="A72" s="24" t="str">
        <f>IFERROR(__xludf.DUMMYFUNCTION("""COMPUTED_VALUE"""),"T20")</f>
        <v>T20</v>
      </c>
      <c r="B72" s="24" t="str">
        <f>IFERROR(__xludf.DUMMYFUNCTION("""COMPUTED_VALUE"""),"Teljesség felé (...)")</f>
        <v>Teljesség felé (...)</v>
      </c>
      <c r="C72" s="24" t="str">
        <f>IFERROR(__xludf.DUMMYFUNCTION("""COMPUTED_VALUE"""),"Galaxisok")</f>
        <v>Galaxisok</v>
      </c>
      <c r="D72" s="24" t="str">
        <f>IFERROR(__xludf.DUMMYFUNCTION("""COMPUTED_VALUE"""),"akármilyen meglepő, ¤¤¤mégiscsak ezek a legszebb éveink¤¤¤felkelünk, dolgozunk, berúgunk, ¤¤¤lefekszünk, felkelünk megint¤¤¤¤¤¤farmerdzsekiben járok és ¤¤¤próbálok leszokni mindenről¤¤¤a falnak támaszkodva szívom ¤¤¤az utolsó slukkot az utolsó cigimből,¤¤"&amp;"¤mielőtt elnyomnám a csikket,¤¤¤mint a kisebbrendűségit¤¤¤fiatal vagyok és fáradt, ¤¤¤de legalább értem, hogy miért vagyok még itt¤¤¤¤¤¤akármilyen meglepő, ¤¤¤mégiscsak ezek a legszebb éveink¤¤¤felkelünk, dolgozunk, berúgunk, ¤¤¤lefekszünk, felkelünk megi"&amp;"nt¤¤¤¤¤¤annyira utálom, ¤¤¤amikor felteszem valamire az életem,¤¤¤aztán jön valaki és megcsinálja¤¤¤sokkal jobban, csak úgy mellékesen")</f>
        <v>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E72" s="24" t="str">
        <f>IFERROR(__xludf.DUMMYFUNCTION("""COMPUTED_VALUE"""),"D          A        Bm        G      D        A  Bm  G¤¤¤akármilyen meglepő, mégiscsak ezek a legszebb éveink ¤¤¤D          A          Bm        G           D    A      Bm   G¤¤¤felkelünk, dolgozunk, berúgunk, lefekszünk, felkelünk megint ¤¤¤ ¤¤¤¤¤¤ ¤¤¤D "&amp;"              A        Bm                G¤¤¤farmerdzsekiben járok és próbálok leszokni mindenről ¤¤¤  D                  A                Bm                G¤¤¤a falnak támaszkodva szívom az utolsó slukkot az utolsó cigimből, ¤¤¤        D           A    "&amp;"           Bm         G¤¤¤mielőtt elnyomnám a csikket, mint a kisebbrendűségit ¤¤¤D                A                   Bm                       G¤¤¤fiatal vagyok és fáradt, de legalább értem, hogy miért vagyok még itt ¤¤¤¤¤¤¤¤¤D          A        Bm      "&amp;"  G      D        A  Bm  G¤¤¤akármilyen meglepő, mégiscsak ezek a legszebb éveink ¤¤¤D          A          Bm        G           D    A      Bm   G¤¤¤felkelünk, dolgozunk, berúgunk, lefekszünk, felkelünk megint ¤¤¤ ¤¤¤¤¤¤ ¤¤¤D               A      Bm     "&amp;"               G¤¤¤annyira utálom, amikor felteszem valamire az életem, ¤¤¤      D             A           Bm                      G¤¤¤aztán jön valaki és megcsinálja sokkal jobban, csak úgy mellékesen¤¤¤ ¤¤¤¤¤¤ ¤¤¤D          A        Bm        G      D  "&amp;"      A  Bm  G¤¤¤akármilyen meglepő, mégiscsak ezek a legszebb éveink ¤¤¤D          A          Bm        G           D    A      Bm   G¤¤¤felkelünk, dolgozunk, berúgunk, lefekszünk, felkelünk megint ¤¤¤¤¤¤ ¤¤¤D A Bm G")</f>
        <v>D          A        Bm        G      D        A  Bm  G¤¤¤akármilyen meglepő, mégiscsak ezek a legszebb éveink ¤¤¤D          A          Bm        G           D    A      Bm   G¤¤¤felkelünk, dolgozunk, berúgunk, lefekszünk, felkelünk megint ¤¤¤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 ¤¤¤¤¤¤ ¤¤¤D               A      Bm                    G¤¤¤annyira utálom, amikor felteszem valamire az életem, ¤¤¤      D             A           Bm                      G¤¤¤aztán jön valaki és megcsinálja sokkal jobban, csak úgy mellékesen¤¤¤ ¤¤¤¤¤¤ ¤¤¤D          A        Bm        G      D        A  Bm  G¤¤¤akármilyen meglepő, mégiscsak ezek a legszebb éveink ¤¤¤D          A          Bm        G           D    A      Bm   G¤¤¤felkelünk, dolgozunk, berúgunk, lefekszünk, felkelünk megint ¤¤¤¤¤¤ ¤¤¤D A Bm G</v>
      </c>
      <c r="F72" s="24" t="str">
        <f>IFERROR(__xludf.DUMMYFUNCTION("""COMPUTED_VALUE"""),"Tábori dalok")</f>
        <v>Tábori dalok</v>
      </c>
      <c r="G72" s="24" t="b">
        <f>IFERROR(__xludf.DUMMYFUNCTION("""COMPUTED_VALUE"""),TRUE)</f>
        <v>1</v>
      </c>
      <c r="H72" s="25">
        <f t="shared" ref="H72:I72" si="72">LEN(D72)</f>
        <v>644</v>
      </c>
      <c r="I72" s="25">
        <f t="shared" si="72"/>
        <v>1492</v>
      </c>
      <c r="J72" s="10">
        <f t="shared" si="3"/>
        <v>1</v>
      </c>
      <c r="K72" s="10" t="str">
        <f>VLOOKUP(F72,Data!$A$2:$C$12,3,false)</f>
        <v>bg3.pdf</v>
      </c>
      <c r="L72" s="10" t="str">
        <f>IF(G72,Data!$G$4,Data!$G$5)</f>
        <v>szokimondo.pdf</v>
      </c>
      <c r="M72" s="25" t="str">
        <f>VLOOKUP(F72,Data!$A$2:$E$12,4,false)</f>
        <v>ill3.pdf</v>
      </c>
      <c r="N72" s="25" t="str">
        <f>VLOOKUP(F72,Data!$A$2:$E$12,5,false)</f>
        <v>patt3.pdf</v>
      </c>
    </row>
    <row r="73" ht="15.75" hidden="1" customHeight="1">
      <c r="A73" s="24" t="str">
        <f>IFERROR(__xludf.DUMMYFUNCTION("""COMPUTED_VALUE"""),"T21")</f>
        <v>T21</v>
      </c>
      <c r="B73" s="24" t="str">
        <f>IFERROR(__xludf.DUMMYFUNCTION("""COMPUTED_VALUE"""),"Az utcán")</f>
        <v>Az utcán</v>
      </c>
      <c r="C73" s="24" t="str">
        <f>IFERROR(__xludf.DUMMYFUNCTION("""COMPUTED_VALUE"""),"Illés")</f>
        <v>Illés</v>
      </c>
      <c r="D73" s="24" t="str">
        <f>IFERROR(__xludf.DUMMYFUNCTION("""COMPUTED_VALUE"""),"Néha furcsa hangulatban ¤¤¤az utcát járom egymagamban¤¤¤Nincsen semmihez sem kedvem, ¤¤¤de érzem azt, hogy nincs ez rendben így¤¤¤ ¤¤¤Bár tudnám, hova, de hova, de hova, de hova megyek¤¤¤hova, de hova, de hova, de hova megyek¤¤¤hova, de hova, de hova, de "&amp;"hova megyek, én¤¤¤¤¤¤Megállok egy utcasarkon, ¤¤¤merre tovább, melyik úton¤¤¤Elindulok, párat lépek, ¤¤¤áh, erre most miért menjek én¤¤¤¤¤¤Bár tudnám, hova, de hova, de hova, de hova megyek ...¤¤¤¤¤¤Lámpavasnak támaszkodva ¤¤¤az embereket nézem sorra¤¤¤Fá"&amp;"radt arccal mind sietnek, ¤¤¤találgatom, merre mennek ők¤¤¤¤¤¤Bár tudnám, hova, de hova, de hova, de hova megyek ...¤¤¤¤¤¤Vannak, akik végigmérnek, ¤¤¤- Szép kis alak - így beszélnek¤¤¤Fejükre is állhatnának, ¤¤¤érdekelni nem tudnának ők¤¤¤¤¤¤Bár tudnám, "&amp;"hova, de hova, de hova, de hova megyek ...¤¤¤¤¤¤Mint sűrű köd, ha gyorsan felszáll, ¤¤¤eszembe jut, hátha vársz rám¤¤¤Látod, már nem tétovázok, ¤¤¤megyek hozzád, meg nem állok én¤¤¤¤¤¤És most már tudom, már tudom, már tudom, hogy hova megyek¤¤¤Tudom, már "&amp;"tudom, már tudom, hogy veled leszek én.")</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E73" s="24" t="str">
        <f>IFERROR(__xludf.DUMMYFUNCTION("""COMPUTED_VALUE"""),"D           G¤¤¤Néha furcsa hangulatban¤¤¤   A           D¤¤¤Az utcát járom egymagamban,¤¤¤D            G¤¤¤Nincsen semmihez se kedvem,¤¤¤    A              D                A¤¤¤De érzem azt, hogy nincs ez rendben így.¤¤¤¤¤¤¤¤¤            D              G"&amp;"           A¤¤¤Bár tudnám, hova, de hova, de hova, de hova megyek,¤¤¤D               G        A¤¤¤Hova, de hova, de hova, de hova megyek,¤¤¤D               G        A              D¤¤¤Hova, de hova, de hova, de hova megyek!¤¤¤¤¤¤¤¤¤D            G¤¤¤Megáll"&amp;"ok egy utcasarkon,¤¤¤A             D¤¤¤merre tovább, melyik úton¤¤¤D          G¤¤¤Elindulok, párat lépek, ¤¤¤    A         D            A¤¤¤áh, erre most miért menjek én¤¤¤¤¤¤¤¤¤¤¤¤            D              G           A¤¤¤Bár tudnám, hova, de hova, de h"&amp;"ova, de hova megyek,¤¤¤D               G        A¤¤¤Hova, de hova, de hova, de hova megyek,¤¤¤D               G        A              D¤¤¤Hova, de hova, de hova, de hova megyek!¤¤¤¤¤¤¤¤¤D           G¤¤¤Lámpavasnak támaszkodva ¤¤¤   A         D¤¤¤az embere"&amp;"ket nézem sorra¤¤¤D             G¤¤¤Fáradt arccal mind sietnek, ¤¤¤A           D            A¤¤¤találgatom, merre mennek ők¤¤¤¤¤¤¤¤¤¤¤¤            D              G           A¤¤¤Bár tudnám, hova, de hova, de hova, de hova megyek,¤¤¤D               G      "&amp;"  A¤¤¤Hova, de hova, de hova, de hova megyek,¤¤¤D               G        A              D¤¤¤Hova, de hova, de hova, de hova megyek!¤¤¤¤¤¤¤¤¤D            G¤¤¤Vannak, akik végigmérnek, ¤¤¤  A               D¤¤¤- Szép kis alak - így beszélnek¤¤¤D          G¤"&amp;"¤¤Fejükre is állhatnának, ¤¤¤A         D            A¤¤¤érdekelni nem tudnának ők¤¤¤¤¤¤¤¤¤¤¤¤            D              G           A¤¤¤Bár tudnám, hova, de hova, de hova, de hova megyek,¤¤¤D               G        A¤¤¤Hova, de hova, de hova, de hova megy"&amp;"ek,¤¤¤D               G        A              D¤¤¤Hova, de hova, de hova, de hova megyek!¤¤¤¤¤¤¤¤¤     D            G¤¤¤Mint sűrű köd, ha gyorsan felszáll, ¤¤¤A            D¤¤¤eszembe jut, hátha vársz rám¤¤¤D              G¤¤¤Látod, már nem tétovázok, ¤¤¤"&amp;"A              D             A¤¤¤megyek hozzád, meg nem állok én¤¤¤¤¤¤¤¤¤            D              G           A¤¤¤És most már tudom, már tudom, már tudom, hogy hova megyek¤¤¤D                 G             A¤¤¤Tudom, már tudom, már tudom, hogy merre les"&amp;"zek¤¤¤D               G        A                     D¤¤¤Tudom, már tudom, már tudom, hogy veled leszek én.")</f>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c r="F73" s="24" t="str">
        <f>IFERROR(__xludf.DUMMYFUNCTION("""COMPUTED_VALUE"""),"Tábori dalok")</f>
        <v>Tábori dalok</v>
      </c>
      <c r="G73" s="24" t="b">
        <f>IFERROR(__xludf.DUMMYFUNCTION("""COMPUTED_VALUE"""),FALSE)</f>
        <v>0</v>
      </c>
      <c r="H73" s="25">
        <f t="shared" ref="H73:I73" si="73">LEN(D73)</f>
        <v>1059</v>
      </c>
      <c r="I73" s="25">
        <f t="shared" si="73"/>
        <v>2402</v>
      </c>
      <c r="J73" s="10">
        <f t="shared" si="3"/>
        <v>1</v>
      </c>
      <c r="K73" s="10" t="str">
        <f>VLOOKUP(F73,Data!$A$2:$C$12,3,false)</f>
        <v>bg3.pdf</v>
      </c>
      <c r="L73" s="10" t="str">
        <f>IF(G73,Data!$G$4,Data!$G$5)</f>
        <v/>
      </c>
      <c r="M73" s="25" t="str">
        <f>VLOOKUP(F73,Data!$A$2:$E$12,4,false)</f>
        <v>ill3.pdf</v>
      </c>
      <c r="N73" s="25" t="str">
        <f>VLOOKUP(F73,Data!$A$2:$E$12,5,false)</f>
        <v>patt3.pdf</v>
      </c>
    </row>
    <row r="74" ht="15.75" hidden="1" customHeight="1">
      <c r="A74" s="24" t="str">
        <f>IFERROR(__xludf.DUMMYFUNCTION("""COMPUTED_VALUE"""),"T22")</f>
        <v>T22</v>
      </c>
      <c r="B74" s="24" t="str">
        <f>IFERROR(__xludf.DUMMYFUNCTION("""COMPUTED_VALUE"""),"Baj van a részeg tengerésszel")</f>
        <v>Baj van a részeg tengerésszel</v>
      </c>
      <c r="C74" s="24" t="str">
        <f>IFERROR(__xludf.DUMMYFUNCTION("""COMPUTED_VALUE"""),"Ír népdal")</f>
        <v>Ír népdal</v>
      </c>
      <c r="D74" s="24" t="str">
        <f>IFERROR(__xludf.DUMMYFUNCTION("""COMPUTED_VALUE"""),"||: Baj van a részeg tengerésszel :||¤¤¤Minden áldott reggel¤¤¤||: Haj, hé, de húzz rá egyet :||¤¤¤Minden áldott reggel¤¤¤||: Jól beszopott a pálinkából :||¤¤¤Minden áldott reggel¤¤¤||: Lökd a fenékre a víztömlővel :||¤¤¤Minden áldott reggel¤¤¤||: Dobd be"&amp;"le, itt van a mentőcsónak :||¤¤¤Minden áldott reggel¤¤¤||: Lógjon a lába az orrkötélen :||¤¤¤Minden áldott reggel¤¤¤||: Kösd hamar oda csak a nagykorlátra :||¤¤¤Minden áldott reggel¤¤¤||: Bele vele gyorsan a tengervízbe :||¤¤¤Minden áldott reggel")</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E74" s="24" t="str">
        <f>IFERROR(__xludf.DUMMYFUNCTION("""COMPUTED_VALUE"""),"Am¤¤¤Baj van a részeg tengerésszel,¤¤¤G¤¤¤Baj van a részeg tengerésszel,¤¤¤Am¤¤¤Baj van a részeg tengerésszel¤¤¤Dm     G      Am¤¤¤Minden áldott reggel. ¤¤¤ ¤¤¤¤¤¤Am¤¤¤Baj van a részeg tengerésszel,¤¤¤G¤¤¤Baj van a részeg tengerésszel,¤¤¤Am¤¤¤Baj van a ré"&amp;"szeg tengerésszel¤¤¤Dm     G      Am¤¤¤Minden áldott reggel¤¤¤¤¤¤Am¤¤¤Haj, hé, de húzz rá egyet¤¤¤G¤¤¤Haj, hé, de húzz rá egyet¤¤¤Am¤¤¤Haj, hé, de húzz rá egyet¤¤¤Dm     G      Am¤¤¤Minden áldott reggel¤¤¤¤¤¤Am¤¤¤Jól beszopott a pálinkából¤¤¤G¤¤¤Jól beszo"&amp;"pott a pálinkából¤¤¤Am¤¤¤Jól beszopott a pálinkából¤¤¤Dm     G      Am¤¤¤Minden áldott reggel¤¤¤¤¤¤Am¤¤¤Lökd a fenékre a víztömlővel¤¤¤G¤¤¤Lökd a fenékre a víztömlővel¤¤¤Am¤¤¤Lökd a fenékre a víztömlővel¤¤¤Dm     G      Am¤¤¤Minden áldott reggel¤¤¤¤¤¤Am¤¤"&amp;"¤Dobd bele, itt van a mentőcsónak¤¤¤G¤¤¤Dobd bele, itt van a mentőcsónak¤¤¤Am¤¤¤Dobd bele, itt van a mentőcsónak¤¤¤Dm     G      Am¤¤¤Minden áldott reggel¤¤¤¤¤¤Am¤¤¤Lógjon a lába az orrkötélen ¤¤¤G¤¤¤Lógjon a lába az orrkötélen ¤¤¤Am¤¤¤Lógjon a lába az or"&amp;"rkötélen ¤¤¤Dm     G      Am¤¤¤Minden áldott reggel¤¤¤¤¤¤Am¤¤¤Kösd hamar oda csak a nagykorlátra¤¤¤G¤¤¤Kösd hamar oda csak a nagykorlátra¤¤¤Am¤¤¤Kösd hamar oda csak a nagykorlátra¤¤¤Dm     G      Am¤¤¤Minden áldott reggel¤¤¤¤¤¤Am¤¤¤Bele vele gyorsan a ten"&amp;"gervízbe ¤¤¤G¤¤¤Bele vele gyorsan a tengervízbe ¤¤¤Am¤¤¤Bele vele gyorsan a tengervízbe ¤¤¤Dm     G      Am¤¤¤Minden áldott reggel")</f>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c r="F74" s="24" t="str">
        <f>IFERROR(__xludf.DUMMYFUNCTION("""COMPUTED_VALUE"""),"Tábori dalok")</f>
        <v>Tábori dalok</v>
      </c>
      <c r="G74" s="24" t="b">
        <f>IFERROR(__xludf.DUMMYFUNCTION("""COMPUTED_VALUE"""),TRUE)</f>
        <v>1</v>
      </c>
      <c r="H74" s="25">
        <f t="shared" ref="H74:I74" si="74">LEN(D74)</f>
        <v>501</v>
      </c>
      <c r="I74" s="25">
        <f t="shared" si="74"/>
        <v>1405</v>
      </c>
      <c r="J74" s="10">
        <f t="shared" si="3"/>
        <v>1</v>
      </c>
      <c r="K74" s="10" t="str">
        <f>VLOOKUP(F74,Data!$A$2:$C$12,3,false)</f>
        <v>bg3.pdf</v>
      </c>
      <c r="L74" s="10" t="str">
        <f>IF(G74,Data!$G$4,Data!$G$5)</f>
        <v>szokimondo.pdf</v>
      </c>
      <c r="M74" s="25" t="str">
        <f>VLOOKUP(F74,Data!$A$2:$E$12,4,false)</f>
        <v>ill3.pdf</v>
      </c>
      <c r="N74" s="25" t="str">
        <f>VLOOKUP(F74,Data!$A$2:$E$12,5,false)</f>
        <v>patt3.pdf</v>
      </c>
    </row>
    <row r="75" ht="15.75" hidden="1" customHeight="1">
      <c r="A75" s="24" t="str">
        <f>IFERROR(__xludf.DUMMYFUNCTION("""COMPUTED_VALUE"""),"T23")</f>
        <v>T23</v>
      </c>
      <c r="B75" s="24" t="str">
        <f>IFERROR(__xludf.DUMMYFUNCTION("""COMPUTED_VALUE"""),"Rejtelmek")</f>
        <v>Rejtelmek</v>
      </c>
      <c r="C75" s="24" t="str">
        <f>IFERROR(__xludf.DUMMYFUNCTION("""COMPUTED_VALUE"""),"Sebő Ferenc - József Attila")</f>
        <v>Sebő Ferenc - József Attila</v>
      </c>
      <c r="D75" s="24" t="str">
        <f>IFERROR(__xludf.DUMMYFUNCTION("""COMPUTED_VALUE"""),"Rejtelmek, ha zengenek¤¤¤Őrt állok, mint mesébe’.¤¤¤Bebújtattál engemet¤¤¤Talpig nehéz hűségbe.¤¤¤¤¤¤(Don don don-dana don¤¤¤Don-dana dana-dana don)¤¤¤¤¤¤Szól a szellő, szól a víz,¤¤¤Elpirulsz, ha megérted.¤¤¤Szól a szem és szól a szív,¤¤¤Folyamodnak teér"&amp;"ted.¤¤¤¤¤¤(Don don don-dana don¤¤¤Don-dana dana-dana don)¤¤¤¤¤¤Én is írom énekem,¤¤¤Ha már szeretlek téged.¤¤¤Tedd könnyűvé énnekem¤¤¤Ezt a nehéz hűséget.¤¤¤¤¤¤(Don don don-dana don¤¤¤Don-dana dana-dana don)")</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E75" s="24" t="str">
        <f>IFERROR(__xludf.DUMMYFUNCTION("""COMPUTED_VALUE"""),"C             C¤¤¤Rejtelmek, ha zengenek¤¤¤Dm              G7¤¤¤Őrt állok, mint mesében.¤¤¤C           C¤¤¤Bebújtattál engemet¤¤¤Dm           G7¤¤¤Talpig nehéz hűségbe.¤¤¤¤¤¤¤¤¤    C   Am  C        G¤¤¤||: Don don don-dana don¤¤¤C        D7        G¤¤¤Don"&amp;"-dana dana-dana don don :||¤¤¤¤¤¤¤¤¤C              C¤¤¤Szól a szellő, szól a víz,¤¤¤Dm            G7¤¤¤Elpirulsz, ha megérted.¤¤¤C              C¤¤¤Szól a szem és szól a szív,¤¤¤Dm          G7¤¤¤Folyamodnak teérted.¤¤¤ ¤¤¤¤¤¤    C   Am  C        G¤¤¤||: D"&amp;"on don don-dana don¤¤¤C        D7        G¤¤¤Don-dana dana-dana don :||¤¤¤ ¤¤¤¤¤¤C          C¤¤¤Én is írom énekem,¤¤¤Dm               G7¤¤¤Ha már szeretlek téged.¤¤¤C             C¤¤¤Tedd könnyűvé énnekem¤¤¤Dm          G7¤¤¤Ezt a nehéz hűséget.¤¤¤ ¤¤¤¤¤¤ "&amp;"   C   Am  C        G¤¤¤||: Don don don-dana don¤¤¤C        D7        G¤¤¤Don-dana dana-dana don :||")</f>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c r="F75" s="24" t="str">
        <f>IFERROR(__xludf.DUMMYFUNCTION("""COMPUTED_VALUE"""),"Tábori dalok")</f>
        <v>Tábori dalok</v>
      </c>
      <c r="G75" s="24" t="b">
        <f>IFERROR(__xludf.DUMMYFUNCTION("""COMPUTED_VALUE"""),FALSE)</f>
        <v>0</v>
      </c>
      <c r="H75" s="25">
        <f t="shared" ref="H75:I75" si="75">LEN(D75)</f>
        <v>462</v>
      </c>
      <c r="I75" s="25">
        <f t="shared" si="75"/>
        <v>865</v>
      </c>
      <c r="J75" s="10">
        <f t="shared" si="3"/>
        <v>1</v>
      </c>
      <c r="K75" s="10" t="str">
        <f>VLOOKUP(F75,Data!$A$2:$C$12,3,false)</f>
        <v>bg3.pdf</v>
      </c>
      <c r="L75" s="10" t="str">
        <f>IF(G75,Data!$G$4,Data!$G$5)</f>
        <v/>
      </c>
      <c r="M75" s="25" t="str">
        <f>VLOOKUP(F75,Data!$A$2:$E$12,4,false)</f>
        <v>ill3.pdf</v>
      </c>
      <c r="N75" s="25" t="str">
        <f>VLOOKUP(F75,Data!$A$2:$E$12,5,false)</f>
        <v>patt3.pdf</v>
      </c>
    </row>
    <row r="76" ht="15.75" customHeight="1">
      <c r="A76" s="24" t="str">
        <f>IFERROR(__xludf.DUMMYFUNCTION("""COMPUTED_VALUE"""),"T24")</f>
        <v>T24</v>
      </c>
      <c r="B76" s="24" t="str">
        <f>IFERROR(__xludf.DUMMYFUNCTION("""COMPUTED_VALUE"""),"Oj, tízen voltunk mi testvérek (–&gt;)")</f>
        <v>Oj, tízen voltunk mi testvérek (–&gt;)</v>
      </c>
      <c r="C76" s="24" t="str">
        <f>IFERROR(__xludf.DUMMYFUNCTION("""COMPUTED_VALUE"""),"Kaláka")</f>
        <v>Kaláka</v>
      </c>
      <c r="D76" s="24" t="str">
        <f>IFERROR(__xludf.DUMMYFUNCTION("""COMPUTED_VALUE"""),"Oj tízen voltunk mi testvérek¤¤¤ismert minket kucsaft kliens¤¤¤egyikünknek nyoma veszett¤¤¤megmaradt a tízből kilenc¤¤¤¤¤¤Oj smerle húzd a hegedűt tejwje fuvolázz¤¤¤haddhalják meg mindenütt hallja meg minden ház ¤¤¤oj oj oj oj oj oj ¤¤¤hadd halják meg min"&amp;"denütt hallja meg minden ház.¤¤¤¤¤¤Oj kilencen voltunk mi testvérek¤¤¤a batyunkban végszámra gyolcs¤¤¤egyikünknek nyoma veszett¤¤¤megmaradt a kilencből nyolc¤¤¤¤¤¤Oj smerle húzd a hegedűt...¤¤¤¤¤¤Oj nyolcan voltunk mi testvérek¤¤¤árultunk mandulát fügét¤¤"&amp;"¤egyikünknek nyoma veszett ¤¤¤megmaradt a nyolcból hét¤¤¤¤¤¤Oj smerle húzd a hegedűt...¤¤¤¤¤¤Oj heten voltunk mi testvérek¤¤¤vettünk-adtunk rákot, halat¤¤¤egyikünknek nyoma veszett¤¤¤megmaradt a hetünkből hat¤¤¤¤¤¤Oj smerle húzd a hegedűt...¤¤¤¤¤¤Oj hatan"&amp;" voltunk mi testvérek¤¤¤elment minden ahogyan jött¤¤¤egyikünknek nyoma veszett¤¤¤megmaradt a hatunkból öt¤¤¤¤¤¤Oj smerle húzd a hegedűt...")</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c r="E76" s="24" t="str">
        <f>IFERROR(__xludf.DUMMYFUNCTION("""COMPUTED_VALUE"""),"Em¤¤¤Oj tízen voltunk mi testvérek¤¤¤Am¤¤¤ismert minket kucsaft kliens¤¤¤Am¤¤¤egyikünknek nyoma veszett¤¤¤Em¤¤¤megmaradt a tízből kilenc¤¤¤¤¤¤¤¤¤Em                       D¤¤¤Oj smerle húzd a hegedűt tejwje fuvolázz¤¤¤D                        Em¤¤¤haddhalj"&amp;"ák meg mindenütt hallja meg minden ház ¤¤¤Em¤¤¤oj oj oj oj oj oj ¤¤¤D                         Em¤¤¤hadd halják meg mindenütt hallja meg minden ház.¤¤¤¤¤¤¤¤¤Oj kilencen voltunk mi testvérek¤¤¤a batyunkban végszámra gyolcs¤¤¤egyikünknek nyoma veszett¤¤¤megm"&amp;"aradt a kilencből nyolc¤¤¤¤¤¤¤¤¤Oj smerle húzd a hegedűt...¤¤¤¤¤¤¤¤¤Oj nyolcan voltunk mi testvérek¤¤¤árultunk mandulát fügét¤¤¤egyikünknek nyoma veszett ¤¤¤megmaradt a nyolcból hét¤¤¤¤¤¤¤¤¤Oj smerle húzd a hegedűt...¤¤¤¤¤¤¤¤¤Oj heten voltunk mi testvérek"&amp;"¤¤¤vettünk-adtunk rákot, halat¤¤¤egyikünknek nyoma veszett¤¤¤megmaradt a hetünkből hat¤¤¤¤¤¤¤¤¤Oj smerle húzd a hegedűt...¤¤¤¤¤¤¤¤¤Oj hatan voltunk mi testvérek¤¤¤elment minden ahogyan jött¤¤¤egyikünknek nyoma veszett¤¤¤megmaradt a hatunkból öt¤¤¤¤¤¤¤¤¤Oj"&amp;" smerle húzd a hegedűt...")</f>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c r="F76" s="24" t="str">
        <f>IFERROR(__xludf.DUMMYFUNCTION("""COMPUTED_VALUE"""),"Tábori dalok")</f>
        <v>Tábori dalok</v>
      </c>
      <c r="G76" s="24" t="b">
        <f>IFERROR(__xludf.DUMMYFUNCTION("""COMPUTED_VALUE"""),FALSE)</f>
        <v>0</v>
      </c>
      <c r="H76" s="25">
        <f t="shared" ref="H76:I76" si="76">LEN(D76)</f>
        <v>903</v>
      </c>
      <c r="I76" s="25">
        <f t="shared" si="76"/>
        <v>1045</v>
      </c>
      <c r="J76" s="10">
        <f t="shared" si="3"/>
        <v>1</v>
      </c>
      <c r="K76" s="10" t="str">
        <f>VLOOKUP(F76,Data!$A$2:$C$12,3,false)</f>
        <v>bg3.pdf</v>
      </c>
      <c r="L76" s="10" t="str">
        <f>IF(G76,Data!$G$4,Data!$G$5)</f>
        <v/>
      </c>
      <c r="M76" s="25" t="str">
        <f>VLOOKUP(F76,Data!$A$2:$E$12,4,false)</f>
        <v>ill3.pdf</v>
      </c>
      <c r="N76" s="25" t="str">
        <f>VLOOKUP(F76,Data!$A$2:$E$12,5,false)</f>
        <v>patt3.pdf</v>
      </c>
    </row>
    <row r="77" ht="15.75" hidden="1" customHeight="1">
      <c r="A77" s="24" t="str">
        <f>IFERROR(__xludf.DUMMYFUNCTION("""COMPUTED_VALUE"""),"T24")</f>
        <v>T24</v>
      </c>
      <c r="B77" s="24" t="str">
        <f>IFERROR(__xludf.DUMMYFUNCTION("""COMPUTED_VALUE"""),"Oj, tízen voltunk mi testvérek (...)")</f>
        <v>Oj, tízen voltunk mi testvérek (...)</v>
      </c>
      <c r="C77" s="24" t="str">
        <f>IFERROR(__xludf.DUMMYFUNCTION("""COMPUTED_VALUE"""),"Kaláka")</f>
        <v>Kaláka</v>
      </c>
      <c r="D77" s="24"/>
      <c r="E77" s="24"/>
      <c r="F77" s="24" t="str">
        <f>IFERROR(__xludf.DUMMYFUNCTION("""COMPUTED_VALUE"""),"Tábori dalok")</f>
        <v>Tábori dalok</v>
      </c>
      <c r="G77" s="24" t="b">
        <f>IFERROR(__xludf.DUMMYFUNCTION("""COMPUTED_VALUE"""),FALSE)</f>
        <v>0</v>
      </c>
      <c r="H77" s="25">
        <f t="shared" ref="H77:I77" si="77">LEN(D77)</f>
        <v>0</v>
      </c>
      <c r="I77" s="25">
        <f t="shared" si="77"/>
        <v>0</v>
      </c>
      <c r="J77" s="10">
        <f t="shared" si="3"/>
        <v>0</v>
      </c>
      <c r="K77" s="10" t="str">
        <f>VLOOKUP(F77,Data!$A$2:$C$12,3,false)</f>
        <v>bg3.pdf</v>
      </c>
      <c r="L77" s="10" t="str">
        <f>IF(G77,Data!$G$4,Data!$G$5)</f>
        <v/>
      </c>
      <c r="M77" s="25" t="str">
        <f>VLOOKUP(F77,Data!$A$2:$E$12,4,false)</f>
        <v>ill3.pdf</v>
      </c>
      <c r="N77" s="25" t="str">
        <f>VLOOKUP(F77,Data!$A$2:$E$12,5,false)</f>
        <v>patt3.pdf</v>
      </c>
    </row>
    <row r="78" ht="15.75" hidden="1" customHeight="1">
      <c r="A78" s="24" t="str">
        <f>IFERROR(__xludf.DUMMYFUNCTION("""COMPUTED_VALUE"""),"T25")</f>
        <v>T25</v>
      </c>
      <c r="B78" s="24" t="str">
        <f>IFERROR(__xludf.DUMMYFUNCTION("""COMPUTED_VALUE"""),"Embersólyom")</f>
        <v>Embersólyom</v>
      </c>
      <c r="C78" s="24" t="str">
        <f>IFERROR(__xludf.DUMMYFUNCTION("""COMPUTED_VALUE"""),"Kaláka - Kiss Anna")</f>
        <v>Kaláka - Kiss Anna</v>
      </c>
      <c r="D78" s="24" t="str">
        <f>IFERROR(__xludf.DUMMYFUNCTION("""COMPUTED_VALUE"""),"Ideje fölrepülnöm, ideje fölrepülnöm¤¤¤Sötéten vagy fehéren magam a fénybe ölnöm¤¤¤Ideje fölrepülnöm, ideje fölrepülnöm¤¤¤Sötéten vagy fehéren magam a fénybe ölnöm¤¤¤¤¤¤¤¤¤Csak fölszabom a vásznat, csak fölszabom a vásznat¤¤¤Zöld tea keserűjén növesztek a"&amp;"nnyi szárnyat¤¤¤Csak fölszabom a vásznat, csak fölszabom a vásznat¤¤¤Zöld tea keserűjén növesztek annyi szárnyat¤¤¤¤¤¤¤¤¤Ideje fölrepülnöm, ideje fölrepülnöm¤¤¤Virágos udvarodból madaras fára ülnöm¤¤¤Ideje fölrepülnöm, ideje fölrepülnöm¤¤¤Virágos udvarodb"&amp;"ól madaras fára ülnöm¤¤¤¤¤¤¤¤¤De zúdulok az égre az Isten madarának¤¤¤Lábamra piros szíjat erőset nem találnak¤¤¤De zúdulok az égre az Isten madarának¤¤¤Lábamra piros szíjat erőset nem találnak¤¤¤¤¤¤¤¤¤Ideje fölrepülnöm, ideje fölrepülnöm¤¤¤Sötéten vagy f"&amp;"ehéren magam a fénybe ölnöm¤¤¤Ideje fölrepülnöm, ideje fölrepülnöm¤¤¤Sötéten vagy fehéren magam a fénybe ölnöm")</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E78" s="24" t="str">
        <f>IFERROR(__xludf.DUMMYFUNCTION("""COMPUTED_VALUE"""),"Am                 Am¤¤¤Ideje fölrepülnöm, ideje fölrepülnöm¤¤¤Am                   Am¤¤¤Sötéten vagy fehéren magam a fénybe ölnöm¤¤¤Am                 Am¤¤¤Ideje fölrepülnöm, ideje fölrepülnöm¤¤¤Am                   Am¤¤¤Sötéten vagy fehéren magam a fény"&amp;"be ölnöm¤¤¤¤¤¤¤¤¤Hm                        Hm¤¤¤Csak fölszabom a vásznat, csak fölszabom a vásznat¤¤¤Hm                 Hm¤¤¤Zöld tea keserűjén növesztek annyi szárnyat¤¤¤Hm                        Hm¤¤¤Csak fölszabom a vásznat, csak fölszabom a vásznat¤¤¤"&amp;"Hm                 Hm¤¤¤Zöld tea keserűjén növesztek annyi szárnyat¤¤¤¤¤¤¤¤¤Am                 Am¤¤¤Ideje fölrepülnöm, ideje fölrepülnöm¤¤¤Am                 Am¤¤¤Virágos udvarodból madaras fára ülnöm¤¤¤Am                 Am¤¤¤Ideje fölrepülnöm, ideje föl"&amp;"repülnöm¤¤¤Am                 Am¤¤¤Virágos udvarodból madaras fára ülnöm¤¤¤¤¤¤¤¤¤Em                    Em¤¤¤De zúdulok az égre az Isten madarának¤¤¤Em                   Em¤¤¤Lábamra piros szíjat erőset nem találnak¤¤¤Em                    Em¤¤¤De zúdulok "&amp;"az égre az Isten madarának¤¤¤Em                   Em¤¤¤Lábamra piros szíjat erőset nem találnak¤¤¤¤¤¤¤¤¤¤¤¤Am                 Am¤¤¤Ideje fölrepülnöm, ideje fölrepülnöm¤¤¤Am                   Am¤¤¤Sötéten vagy fehéren magam a fénybe ölnöm¤¤¤Am             "&amp;"    Am¤¤¤Ideje fölrepülnöm, ideje fölrepülnöm¤¤¤Am                   Am¤¤¤Sötéten vagy fehéren magam a fénybe ölnöm""")</f>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c r="F78" s="24" t="str">
        <f>IFERROR(__xludf.DUMMYFUNCTION("""COMPUTED_VALUE"""),"Tábori dalok")</f>
        <v>Tábori dalok</v>
      </c>
      <c r="G78" s="24" t="b">
        <f>IFERROR(__xludf.DUMMYFUNCTION("""COMPUTED_VALUE"""),FALSE)</f>
        <v>0</v>
      </c>
      <c r="H78" s="25">
        <f t="shared" ref="H78:I78" si="78">LEN(D78)</f>
        <v>875</v>
      </c>
      <c r="I78" s="25">
        <f t="shared" si="78"/>
        <v>1391</v>
      </c>
      <c r="J78" s="10">
        <f t="shared" si="3"/>
        <v>1</v>
      </c>
      <c r="K78" s="10" t="str">
        <f>VLOOKUP(F78,Data!$A$2:$C$12,3,false)</f>
        <v>bg3.pdf</v>
      </c>
      <c r="L78" s="10" t="str">
        <f>IF(G78,Data!$G$4,Data!$G$5)</f>
        <v/>
      </c>
      <c r="M78" s="25" t="str">
        <f>VLOOKUP(F78,Data!$A$2:$E$12,4,false)</f>
        <v>ill3.pdf</v>
      </c>
      <c r="N78" s="25" t="str">
        <f>VLOOKUP(F78,Data!$A$2:$E$12,5,false)</f>
        <v>patt3.pdf</v>
      </c>
    </row>
    <row r="79" ht="15.75" hidden="1" customHeight="1">
      <c r="A79" s="24" t="str">
        <f>IFERROR(__xludf.DUMMYFUNCTION("""COMPUTED_VALUE"""),"T26")</f>
        <v>T26</v>
      </c>
      <c r="B79" s="24" t="str">
        <f>IFERROR(__xludf.DUMMYFUNCTION("""COMPUTED_VALUE"""),"Az éjszaka")</f>
        <v>Az éjszaka</v>
      </c>
      <c r="C79" s="24" t="str">
        <f>IFERROR(__xludf.DUMMYFUNCTION("""COMPUTED_VALUE"""),"Kaláka - Radnóti Miklós")</f>
        <v>Kaláka - Radnóti Miklós</v>
      </c>
      <c r="D79" s="24" t="str">
        <f>IFERROR(__xludf.DUMMYFUNCTION("""COMPUTED_VALUE"""),"Alszik a szív és alszik a szívben az aggodalom,¤¤¤Alszik a pókháló közelében a légy a falon,¤¤¤Csönd van a házban, az éber egér se kapargál,¤¤¤Alszik a kert, a faág, a fatörzsben a harkály.¤¤¤Kasban a méh, rózsában a rózsabogár,¤¤¤Alszik a pergő búzaszeme"&amp;"kben a nyár,¤¤¤Alszik a holdban a láng - hideg érem az égen,¤¤¤Fölkel az ősz és lopni lopakszik az éjben.")</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E79" s="24" t="str">
        <f>IFERROR(__xludf.DUMMYFUNCTION("""COMPUTED_VALUE"""),"Am               E                   Am¤¤¤Alszik a szív és alszik a szívben az aggodalom,¤¤¤Am             G              C¤¤¤alszik a pókháló közelében a légy a falon.¤¤¤F                      G               C    Am¤¤¤Csönd van a házban, az éber egér se"&amp;" kapargál,¤¤¤Am                 E                  Am¤¤¤alszik a kert, a faág, a fatörzsben a harkály.¤¤¤ ¤¤¤G                                C¤¤¤Kasban a méh, rózsában a rózsabogár,¤¤¤Dm             G                C   E7¤¤¤alszik a pergő búzaszemekben "&amp;"a nyár.¤¤¤F                   G                  C    Am¤¤¤Alszik a holdban a láng, hideg érem az égen,¤¤¤Am                E                 Am¤¤¤fölkel az ősz és lopni lopakszik az éjben.¤¤¤ ¤¤¤G                                C¤¤¤Kasban a méh, rózsában"&amp;" a rózsabogár,¤¤¤Dm             G                C   E7¤¤¤alszik a pergő búzaszemekben a nyár.¤¤¤F                   G                  C    Am¤¤¤Alszik a holdban a láng, hideg érem az égen,¤¤¤Am                E                 Am¤¤¤fölkel az ősz és lopn"&amp;"i lopakszik az éjben.¤¤¤ ¤¤¤Am                E                 Am¤¤¤Fölkel az ősz és lopni lopakszik az éjben.")</f>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c r="F79" s="24" t="str">
        <f>IFERROR(__xludf.DUMMYFUNCTION("""COMPUTED_VALUE"""),"Tábori dalok")</f>
        <v>Tábori dalok</v>
      </c>
      <c r="G79" s="24" t="b">
        <f>IFERROR(__xludf.DUMMYFUNCTION("""COMPUTED_VALUE"""),FALSE)</f>
        <v>0</v>
      </c>
      <c r="H79" s="25">
        <f t="shared" ref="H79:I79" si="79">LEN(D79)</f>
        <v>360</v>
      </c>
      <c r="I79" s="25">
        <f t="shared" si="79"/>
        <v>1131</v>
      </c>
      <c r="J79" s="10">
        <f t="shared" si="3"/>
        <v>1</v>
      </c>
      <c r="K79" s="10" t="str">
        <f>VLOOKUP(F79,Data!$A$2:$C$12,3,false)</f>
        <v>bg3.pdf</v>
      </c>
      <c r="L79" s="10" t="str">
        <f>IF(G79,Data!$G$4,Data!$G$5)</f>
        <v/>
      </c>
      <c r="M79" s="25" t="str">
        <f>VLOOKUP(F79,Data!$A$2:$E$12,4,false)</f>
        <v>ill3.pdf</v>
      </c>
      <c r="N79" s="25" t="str">
        <f>VLOOKUP(F79,Data!$A$2:$E$12,5,false)</f>
        <v>patt3.pdf</v>
      </c>
    </row>
    <row r="80" ht="15.75" hidden="1" customHeight="1">
      <c r="A80" s="24" t="str">
        <f>IFERROR(__xludf.DUMMYFUNCTION("""COMPUTED_VALUE"""),"T27")</f>
        <v>T27</v>
      </c>
      <c r="B80" s="24" t="str">
        <f>IFERROR(__xludf.DUMMYFUNCTION("""COMPUTED_VALUE"""),"Ó, ne vidd el… ")</f>
        <v>Ó, ne vidd el… </v>
      </c>
      <c r="C80" s="24" t="str">
        <f>IFERROR(__xludf.DUMMYFUNCTION("""COMPUTED_VALUE"""),"Kaláka - Weöres Sándor")</f>
        <v>Kaláka - Weöres Sándor</v>
      </c>
      <c r="D80" s="24" t="str">
        <f>IFERROR(__xludf.DUMMYFUNCTION("""COMPUTED_VALUE"""),"Ó, ne vidd el két szemeddel a napsugarat,¤¤¤Ne menj, várj még, mert e tájék sötétben marad,¤¤¤Ág nem himbál, fecske nem száll, béres nem arat,¤¤¤Ó, ne vidd el két szemeddel a napsugarat!")</f>
        <v>Ó, ne vidd el két szemeddel a napsugarat,¤¤¤Ne menj, várj még, mert e tájék sötétben marad,¤¤¤Ág nem himbál, fecske nem száll, béres nem arat,¤¤¤Ó, ne vidd el két szemeddel a napsugarat!</v>
      </c>
      <c r="E80" s="24" t="str">
        <f>IFERROR(__xludf.DUMMYFUNCTION("""COMPUTED_VALUE"""),"Em            H                       Em¤¤¤Ó, ne vidd el két szemeddel a napsugarat,¤¤¤Em                              G¤¤¤Ne menj, várj még, mert e tájék sötétben marad,¤¤¤E              Am                D           G¤¤¤Ág nem himbál, fecske nem száll, "&amp;"béres nem arat,¤¤¤Em            H                       Em¤¤¤Ó, ne vidd el két szemeddel a napsugarat!¤¤¤")</f>
        <v>Em            H                       Em¤¤¤Ó, ne vidd el két szemeddel a napsugarat,¤¤¤Em                              G¤¤¤Ne menj, várj még, mert e tájék sötétben marad,¤¤¤E              Am                D           G¤¤¤Ág nem himbál, fecske nem száll, béres nem arat,¤¤¤Em            H                       Em¤¤¤Ó, ne vidd el két szemeddel a napsugarat!¤¤¤</v>
      </c>
      <c r="F80" s="24" t="str">
        <f>IFERROR(__xludf.DUMMYFUNCTION("""COMPUTED_VALUE"""),"Tábori dalok")</f>
        <v>Tábori dalok</v>
      </c>
      <c r="G80" s="24" t="b">
        <f>IFERROR(__xludf.DUMMYFUNCTION("""COMPUTED_VALUE"""),FALSE)</f>
        <v>0</v>
      </c>
      <c r="H80" s="25">
        <f t="shared" ref="H80:I80" si="80">LEN(D80)</f>
        <v>186</v>
      </c>
      <c r="I80" s="25">
        <f t="shared" si="80"/>
        <v>360</v>
      </c>
      <c r="J80" s="10">
        <f t="shared" si="3"/>
        <v>1</v>
      </c>
      <c r="K80" s="10" t="str">
        <f>VLOOKUP(F80,Data!$A$2:$C$12,3,false)</f>
        <v>bg3.pdf</v>
      </c>
      <c r="L80" s="10" t="str">
        <f>IF(G80,Data!$G$4,Data!$G$5)</f>
        <v/>
      </c>
      <c r="M80" s="25" t="str">
        <f>VLOOKUP(F80,Data!$A$2:$E$12,4,false)</f>
        <v>ill3.pdf</v>
      </c>
      <c r="N80" s="25" t="str">
        <f>VLOOKUP(F80,Data!$A$2:$E$12,5,false)</f>
        <v>patt3.pdf</v>
      </c>
    </row>
    <row r="81" ht="15.75" hidden="1" customHeight="1">
      <c r="A81" s="24" t="str">
        <f>IFERROR(__xludf.DUMMYFUNCTION("""COMPUTED_VALUE"""),"T28")</f>
        <v>T28</v>
      </c>
      <c r="B81" s="24" t="str">
        <f>IFERROR(__xludf.DUMMYFUNCTION("""COMPUTED_VALUE"""),"Csonka vers")</f>
        <v>Csonka vers</v>
      </c>
      <c r="C81" s="24" t="str">
        <f>IFERROR(__xludf.DUMMYFUNCTION("""COMPUTED_VALUE"""),"Kávészünet ")</f>
        <v>Kávészünet </v>
      </c>
      <c r="D81" s="24" t="str">
        <f>IFERROR(__xludf.DUMMYFUNCTION("""COMPUTED_VALUE"""),"Kezdtem ezt a verset én, tavaly május elején,¤¤¤Idén lett csak készen, idén sem egészen.¤¤¤Címe az volt: életem, s kihúztam, mert félszegen¤¤¤Sántikált a címe, minden lába ríme.¤¤¤¤¤¤Újra kezdtem, s ezalatt félesztendő leszaladt,¤¤¤De az égre nézve alig v"&amp;"ettem észre.¤¤¤Az égen egy felhő szállt, s az a felhő nem is szállt,¤¤¤Lebegett vagy állt tán, mint egy őr, várt rám.¤¤¤¤¤¤Azt a felhőt néztem én, míg e forgó év felén¤¤¤Csak lehullott onnan, mint katona holtan.¤¤¤Ismét kezdtem: Háború lett a címe, száz s"&amp;"orú¤¤¤Volt az első versszak, jajgatott mint vert had.¤¤¤¤¤¤Jaj mit is kerestem itt, katonák holttesteit,¤¤¤Bűverő terelte lépteimet erre.¤¤¤Kutattam a tárva tárt messze hajló láthatárt,¤¤¤Föllelem, reméltem, nyitját, minek éltem.¤¤¤¤¤¤Életemmel kezdtem el"&amp;", háborúban vesztem el,¤¤¤én másról akartam szólani e dalban.¤¤¤Másról én, de nem lehet, valaki nem engedett,¤¤¤Tán a ma lepergő, oszló testű felhő.")</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E81" s="24" t="str">
        <f>IFERROR(__xludf.DUMMYFUNCTION("""COMPUTED_VALUE"""),"Em   Am   G   D   x2¤¤¤ ¤¤¤¤¤¤Em                       Am¤¤¤Kezdtem ezt a verset én, tavaly május elején,¤¤¤G                      D¤¤¤idén lett csak készen, idén sem egészen.¤¤¤Em                      Am¤¤¤Címe az volt: életem, s kihúztam, mert félszegen"&amp;",¤¤¤G    N.C.¤¤¤sántikált a címe, minden lába ríme.¤¤¤ ¤¤¤¤¤¤Em                    Am¤¤¤Újrakezdtem s ezalatt félesztendő leszaladt,¤¤¤G                     D¤¤¤de az égre nézve alig vettem észre.¤¤¤Em                        Am¤¤¤Az égen egy felhő szállt,"&amp;" s az a felhő nem is szállt,¤¤¤G                       D¤¤¤lebegett vagy állt tán, mint egy őr, várt rám.¤¤¤ ¤¤¤¤¤¤Em                     Am¤¤¤Azt a felhőt néztem én míg e forgó év felén,¤¤¤G                     D¤¤¤csak lehullott onnan, mint katona holta"&amp;"n.¤¤¤Em                    Am¤¤¤Ismét kezdtem: háború lett a címe, százsorú¤¤¤G                     D¤¤¤volt az első versszak jajgatott mint vert had.¤¤¤ ¤¤¤¤¤¤Em                      Am¤¤¤Jaj mit is kerestem itt katonák holttesteit,¤¤¤G              D¤¤¤"&amp;"bűverő terelte lépteimet erre.¤¤¤Em                    Am¤¤¤Kutattam a tárva tárt messze hajló láthatárt,¤¤¤G                  D¤¤¤föllelem, reméltem nyitját minek éltem.¤¤¤ ¤¤¤¤¤¤Em                   Am¤¤¤Életemmel kezdtem el háborúban vesztem el,¤¤¤G   "&amp;"              D¤¤¤én másról akartam szólani e dalban.¤¤¤N.C.               Am                 G¤¤¤Másról én de nem lehet valaki nem engedett,¤¤¤              D¤¤¤tán a ma lepergő oszló testü felhő.¤¤¤ ¤¤¤¤¤¤Em   Am   G   D   x2¤¤¤E")</f>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c r="F81" s="24" t="str">
        <f>IFERROR(__xludf.DUMMYFUNCTION("""COMPUTED_VALUE"""),"Tábori dalok")</f>
        <v>Tábori dalok</v>
      </c>
      <c r="G81" s="24" t="b">
        <f>IFERROR(__xludf.DUMMYFUNCTION("""COMPUTED_VALUE"""),FALSE)</f>
        <v>0</v>
      </c>
      <c r="H81" s="25">
        <f t="shared" ref="H81:I81" si="81">LEN(D81)</f>
        <v>913</v>
      </c>
      <c r="I81" s="25">
        <f t="shared" si="81"/>
        <v>1506</v>
      </c>
      <c r="J81" s="10">
        <f t="shared" si="3"/>
        <v>1</v>
      </c>
      <c r="K81" s="10" t="str">
        <f>VLOOKUP(F81,Data!$A$2:$C$12,3,false)</f>
        <v>bg3.pdf</v>
      </c>
      <c r="L81" s="10" t="str">
        <f>IF(G81,Data!$G$4,Data!$G$5)</f>
        <v/>
      </c>
      <c r="M81" s="25" t="str">
        <f>VLOOKUP(F81,Data!$A$2:$E$12,4,false)</f>
        <v>ill3.pdf</v>
      </c>
      <c r="N81" s="25" t="str">
        <f>VLOOKUP(F81,Data!$A$2:$E$12,5,false)</f>
        <v>patt3.pdf</v>
      </c>
    </row>
    <row r="82" ht="15.75" customHeight="1">
      <c r="A82" s="24" t="str">
        <f>IFERROR(__xludf.DUMMYFUNCTION("""COMPUTED_VALUE"""),"T29")</f>
        <v>T29</v>
      </c>
      <c r="B82" s="24" t="str">
        <f>IFERROR(__xludf.DUMMYFUNCTION("""COMPUTED_VALUE"""),"A keszthelyi kikötőben")</f>
        <v>A keszthelyi kikötőben</v>
      </c>
      <c r="C82" s="24" t="str">
        <f>IFERROR(__xludf.DUMMYFUNCTION("""COMPUTED_VALUE"""),"Kelemen Kabátban")</f>
        <v>Kelemen Kabátban</v>
      </c>
      <c r="D82" s="24" t="str">
        <f>IFERROR(__xludf.DUMMYFUNCTION("""COMPUTED_VALUE"""),"A keszthelyi kikötőben áll egy vitorlás,¤¤¤Gondtalanul ringatózik néhány kispajtás.¤¤¤Parti szellő lengeti a lányok szoknyáját,¤¤¤A szívükben érzik már az éjjel illatát.¤¤¤¤¤¤Hölgyem, pardon, Kegyedet én nagyra tartom,¤¤¤Pardon, sétáljunk a parton!¤¤¤És h"&amp;"ogyha majd eljön velem, szép szájára csókom csenem,¤¤¤Legszebb csillagért az égre felnyúlok, és leveszem.¤¤¤¤¤¤Pardon, Kegyedet én nagyra tartom,¤¤¤Pardon, sétáljunk a parton!¤¤¤És hogyha majd eljön velem, szép derekát átölelem,¤¤¤A világ legszebb titkát "&amp;"felfedem.¤¤¤¤¤¤A móló most üres, szívem kicsordul.¤¤¤Bocsássa meg nékem, hogyha elkezdem vadul:¤¤¤¤¤¤A keszthelyi kikötőben áll egy vitorlás,¤¤¤Gondtalanul ringatózik néhány kispajtás.¤¤¤Parti szellő lengeti a lányok szoknyáját,¤¤¤A szívükben érzik már az"&amp;" éjjel illatát.")</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E82" s="24" t="str">
        <f>IFERROR(__xludf.DUMMYFUNCTION("""COMPUTED_VALUE"""),"Ab           Db         Ab      Eb  Ab¤¤¤A keszthelyi kikötőben áll egy vitorlás¤¤¤Ab           Db         Bb7         Eb¤¤¤Gondtalanul ringatózik néhány kispajtás¤¤¤Fm           C          Eb          Ab¤¤¤Parti szellő lengeti a lányok szoknyáját¤¤¤C7   "&amp;"        Db           Ab   Eb   Ab¤¤¤A szívükben érzik már az éjjel illatát.¤¤¤ ¤¤¤¤¤¤         Ab¤¤¤Hölgyem pardon,¤¤¤                   Bbm7¤¤¤Kegyedet én nagyra tartom.¤¤¤Eb7¤¤¤Pardon,¤¤¤            Ab¤¤¤Sétáljunk a parton!¤¤¤Bbm             Eb¤¤¤És hogy"&amp;"ha majd eljön velem,¤¤¤Ab            F7¤¤¤Szép szájára csókom csenem,¤¤¤Bbm                Eb          Ab¤¤¤A legszebb csillagért az égre felnyúlok és,¤¤¤Eb¤¤¤Leveszem.¤¤¤¤¤¤¤¤¤Ab¤¤¤Pardon,¤¤¤                    Bbm7¤¤¤Kegyedet én nagyra tartom.¤¤¤Eb7¤¤¤P"&amp;"ardon,¤¤¤             Ab¤¤¤Sétáljunk a parton!¤¤¤Bbm             Eb¤¤¤És hogyha majd eljön velem,¤¤¤Ab           F7¤¤¤Szép derekát átölelem,¤¤¤Bbm               Eb       Ab¤¤¤A világ legszebb titkát felfedem.¤¤¤¤¤¤¤¤¤Bbm          Eb¤¤¤A móló most üres,¤¤¤"&amp;"Ab           Fm¤¤¤A szívem kicsordul.¤¤¤Bbm           Bb7          Eb¤¤¤Bocsássa meg nékem, hogyha elkezdem vadul...¤¤¤¤¤¤¤¤¤Ab           Db         Ab      Eb  Ab¤¤¤A keszthelyi kikötőben áll egy vitorlás¤¤¤Ab           Db         Bb7         Eb¤¤¤Gondta"&amp;"lanul ringatózik néhány kispajtás¤¤¤Fm           C          Eb          Ab¤¤¤Parti szellő lengeti a lányok szoknyáját¤¤¤C7           Db           Ab   Eb   Ab¤¤¤A szívükben érzik már az éjjel illatát.¤¤¤¤¤¤¤¤¤         Ab¤¤¤Hölgyem pardon,¤¤¤              "&amp;"     Bbm7¤¤¤Kegyedet én nagyra tartom.¤¤¤Eb7¤¤¤Pardon,¤¤¤            Ab¤¤¤Sétáljunk a parton!¤¤¤Bbm             Eb¤¤¤És hogyha majd eljön velem,¤¤¤Ab            F7¤¤¤Szép szájára csókom csenem,¤¤¤Bbm                Eb          Ab¤¤¤A legszebb csillagért a"&amp;"z égre felnyúlok és,¤¤¤Eb¤¤¤Leveszem.¤¤¤¤¤¤¤¤¤Ab¤¤¤Pardon,¤¤¤                    Bbm7¤¤¤Kegyedet én nagyra tartom.¤¤¤Eb7¤¤¤Pardon,¤¤¤             Ab¤¤¤Sétáljunk a parton!¤¤¤Bbm             Eb¤¤¤És hogyha majd eljön velem,¤¤¤Ab           F7¤¤¤Szép derekát "&amp;"átölelem,¤¤¤Bbm               Eb       Ab¤¤¤A világ legszebb titkát felfedem.¤¤¤¤¤¤¤¤¤Bbm          Eb¤¤¤A móló most üres,¤¤¤Ab           Fm¤¤¤A szívem kicsordul.¤¤¤Bbm           Bb7          Eb¤¤¤Bocsássa meg nékem, hogyha elkezdem vadul...¤¤¤¤¤¤¤¤¤Ab    "&amp;"       Db         Ab      Eb  Ab¤¤¤A keszthelyi kikötőben áll egy vitorlás¤¤¤Ab           Db         Bb7         Eb¤¤¤Gondtalanul ringatózik néhány kispajtás¤¤¤Fm           C          Eb          Ab¤¤¤Parti szellő lengeti a lányok szoknyáját¤¤¤C7         "&amp;"  Db           Ab   Eb   Ab¤¤¤A szívükben érzik már az éjjel illatát.¤¤¤¤¤¤¤¤¤Ab           Db         Ab      Eb  Ab¤¤¤A keszthelyi kikötőben áll egy vitorlás¤¤¤Ab           Db         Bb7         Eb¤¤¤Gondtalanul ringatózik néhány kispajtás¤¤¤Fm         "&amp;"  C          Eb          Ab¤¤¤Parti szellő lengeti a lányok szoknyáját¤¤¤C7           Db           Ab   Eb   Ab¤¤¤A szívükben érzik már az éjjel illatát.")</f>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c r="F82" s="24" t="str">
        <f>IFERROR(__xludf.DUMMYFUNCTION("""COMPUTED_VALUE"""),"Tábori dalok")</f>
        <v>Tábori dalok</v>
      </c>
      <c r="G82" s="24" t="b">
        <f>IFERROR(__xludf.DUMMYFUNCTION("""COMPUTED_VALUE"""),FALSE)</f>
        <v>0</v>
      </c>
      <c r="H82" s="25">
        <f t="shared" ref="H82:I82" si="82">LEN(D82)</f>
        <v>780</v>
      </c>
      <c r="I82" s="25">
        <f t="shared" si="82"/>
        <v>2958</v>
      </c>
      <c r="J82" s="10">
        <f t="shared" si="3"/>
        <v>1</v>
      </c>
      <c r="K82" s="10" t="str">
        <f>VLOOKUP(F82,Data!$A$2:$C$12,3,false)</f>
        <v>bg3.pdf</v>
      </c>
      <c r="L82" s="10" t="str">
        <f>IF(G82,Data!$G$4,Data!$G$5)</f>
        <v/>
      </c>
      <c r="M82" s="25" t="str">
        <f>VLOOKUP(F82,Data!$A$2:$E$12,4,false)</f>
        <v>ill3.pdf</v>
      </c>
      <c r="N82" s="25" t="str">
        <f>VLOOKUP(F82,Data!$A$2:$E$12,5,false)</f>
        <v>patt3.pdf</v>
      </c>
    </row>
    <row r="83" ht="15.75" hidden="1" customHeight="1">
      <c r="A83" s="24" t="str">
        <f>IFERROR(__xludf.DUMMYFUNCTION("""COMPUTED_VALUE"""),"T30")</f>
        <v>T30</v>
      </c>
      <c r="B83" s="24" t="str">
        <f>IFERROR(__xludf.DUMMYFUNCTION("""COMPUTED_VALUE"""),"Afrika")</f>
        <v>Afrika</v>
      </c>
      <c r="C83" s="24" t="str">
        <f>IFERROR(__xludf.DUMMYFUNCTION("""COMPUTED_VALUE"""),"KFT")</f>
        <v>KFT</v>
      </c>
      <c r="D83" s="24" t="str">
        <f>IFERROR(__xludf.DUMMYFUNCTION("""COMPUTED_VALUE"""),"Ha meguntam, hogy mindig itt legyek¤¤¤Majd utazgatok, mert utazni élvezet¤¤¤De szóba se jöhet Skandinávia¤¤¤Csak a jó meleg Afrika, ott fülledt az erotika, a-a-a¤¤¤¤¤¤Kibérelek egy jó nagy puputevét¤¤¤Bejárom Kenyát és Zimbabwét¤¤¤Minden feketének fizetek"&amp;" egy feketét¤¤¤Tömény romantika, imádlak Afrika, a-a-a¤¤¤¤¤¤Párduc, oroszlán, gorilla, makákó¤¤¤Bambusznád, majomkenyérfa, kókuszdió¤¤¤Szavannák, fekete nők, ó-ó-ó Afrika¤¤¤¤¤¤A lányokat majd a bozótba csábítom¤¤¤Egy négercsókért mindenem odaadom¤¤¤Utólag"&amp;" úgyis az egészet letagadom¤¤¤Ha kérditek idehaza: Na milyen volt Afrika? a-a-a¤¤¤¤¤¤Párduc, oroszlán, gorilla...")</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E83" s="24" t="str">
        <f>IFERROR(__xludf.DUMMYFUNCTION("""COMPUTED_VALUE"""),"Em  D  Em  D¤¤¤¤¤¤ ¤¤¤   Em     D      Em     D       Em D Em D¤¤¤Ha meguntam, hogy mindig itt legyek¤¤¤     Em     D    Em      D      Em D Em D¤¤¤Majd utazgatok, mert utazni élvezet¤¤¤Em       D        Em   D    Em D Em D¤¤¤De szóba se jöhet Skandinávia"&amp;"¤¤¤C               D       C              D¤¤¤Csak a jó meleg Afrika, ott fülledt az erotika¤¤¤     Em D Em D¤¤¤Aha-ha¤¤¤ ¤¤¤Em D Em D¤¤¤ ¤¤¤Em     D      Em       D    Em D Em D¤¤¤Kibérelek egy jó nagy puputevét¤¤¤Em   D    Em       D    Em D Em D¤¤¤Bejá"&amp;"rom Kenyát és Zimbabwét¤¤¤       Em     D   Em     D      Em D Em D¤¤¤Minden feketének fizetek egy feketét¤¤¤C         D       C       D¤¤¤Tömény romantika, imádlak Afrika¤¤¤     Em D Em D¤¤¤Aha-ha¤¤¤¤¤¤ ¤¤¤G       C             G     C¤¤¤Párduc, oroszlán"&amp;", gorilla, makákó¤¤¤G       C         G         C¤¤¤Bambusznád, majomkenyérfa, kókuszdió¤¤¤Em     D           C¤¤¤Szavannák, fekete nők¤¤¤D          Em D Em D¤¤¤Ó-ó-ó, Afrika!¤¤¤ ¤¤¤Em D Em D¤¤¤¤¤¤ ¤¤¤  Em     D        Em        D   Em D Em D¤¤¤A lányokat"&amp;" majd a bozótba csábítom¤¤¤    Em     D     Em    D      Em D Em D¤¤¤Egy négercsókért mindenem odaadom¤¤¤Em     D       Em    D        Em D Em D¤¤¤Utólag úgyis az egészet letagadom¤¤¤C           D        C              D¤¤¤Ha kérditek idehaza: Na milyen v"&amp;"olt Afrika?¤¤¤     Em D Em D¤¤¤Aha-ha¤¤¤¤¤¤ ¤¤¤G       C             G     C¤¤¤Párduc, oroszlán, gorilla, makákó¤¤¤G       C         G         C¤¤¤Bambusznád, majomkenyérfa, kókuszdió¤¤¤Em     D           C¤¤¤Szavannák, fekete nők¤¤¤D          Em D Em D¤¤"&amp;"¤Ó-ó-ó, Afrika!¤¤¤ ¤¤¤Em D Em D¤¤¤¤¤¤ ¤¤¤G       C             G     C¤¤¤Párduc, oroszlán, gorilla, makákó¤¤¤G       C         G         C¤¤¤Bambusznád, majomkenyérfa, kókuszdió¤¤¤Em     D           C¤¤¤Szavannák, fekete nők¤¤¤D          Em D Em D¤¤¤Ó-ó-ó"&amp;", Afrika!¤¤¤¤¤¤ ¤¤¤Em D Em D")</f>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c r="F83" s="24" t="str">
        <f>IFERROR(__xludf.DUMMYFUNCTION("""COMPUTED_VALUE"""),"Tábori dalok")</f>
        <v>Tábori dalok</v>
      </c>
      <c r="G83" s="24" t="b">
        <f>IFERROR(__xludf.DUMMYFUNCTION("""COMPUTED_VALUE"""),TRUE)</f>
        <v>1</v>
      </c>
      <c r="H83" s="25">
        <f t="shared" ref="H83:I83" si="83">LEN(D83)</f>
        <v>623</v>
      </c>
      <c r="I83" s="25">
        <f t="shared" si="83"/>
        <v>1813</v>
      </c>
      <c r="J83" s="10">
        <f t="shared" si="3"/>
        <v>1</v>
      </c>
      <c r="K83" s="10" t="str">
        <f>VLOOKUP(F83,Data!$A$2:$C$12,3,false)</f>
        <v>bg3.pdf</v>
      </c>
      <c r="L83" s="10" t="str">
        <f>IF(G83,Data!$G$4,Data!$G$5)</f>
        <v>szokimondo.pdf</v>
      </c>
      <c r="M83" s="25" t="str">
        <f>VLOOKUP(F83,Data!$A$2:$E$12,4,false)</f>
        <v>ill3.pdf</v>
      </c>
      <c r="N83" s="25" t="str">
        <f>VLOOKUP(F83,Data!$A$2:$E$12,5,false)</f>
        <v>patt3.pdf</v>
      </c>
    </row>
    <row r="84" ht="15.75" customHeight="1">
      <c r="A84" s="24" t="str">
        <f>IFERROR(__xludf.DUMMYFUNCTION("""COMPUTED_VALUE"""),"T31")</f>
        <v>T31</v>
      </c>
      <c r="B84" s="24" t="str">
        <f>IFERROR(__xludf.DUMMYFUNCTION("""COMPUTED_VALUE"""),"Bál az Operában (–&gt;)")</f>
        <v>Bál az Operában (–&gt;)</v>
      </c>
      <c r="C84" s="24" t="str">
        <f>IFERROR(__xludf.DUMMYFUNCTION("""COMPUTED_VALUE"""),"KFT")</f>
        <v>KFT</v>
      </c>
      <c r="D84" s="24" t="str">
        <f>IFERROR(__xludf.DUMMYFUNCTION("""COMPUTED_VALUE"""),"Az utcán sűrű éj,¤¤¤Csak az operaházi lámpák¤¤¤Kristályfénye száll.¤¤¤Kívül semmi nesz,¤¤¤Pedig odabent szól a zenekar,¤¤¤S a nagyterem díszben áll.¤¤¤¤¤¤Bál van az Operaházban,¤¤¤Különös bál van,¤¤¤Itt az alkalom, hogy megtaláljam¤¤¤A díszes társaságban¤"&amp;"¤¤Aidát, Sarastrót,¤¤¤Sparafuccilét, Rigolettót.¤¤¤¤¤¤Népköztársaság útján¤¤¤Mennyi különös alakot elrejt¤¤¤A konfekció-kabát,¤¤¤És sohasem tudható,¤¤¤Hogy mikor nem látja senki őket,¤¤¤Mivé változnak át.¤¤¤")</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v>
      </c>
      <c r="E84" s="24" t="str">
        <f>IFERROR(__xludf.DUMMYFUNCTION("""COMPUTED_VALUE"""),"Gm¤¤¤Az utcán sűrű éj,¤¤¤F¤¤¤Csak az operaházi lámpák¤¤¤Eb¤¤¤Kristályfénye száll.¤¤¤Gm¤¤¤Kívül semmi nesz,¤¤¤       F¤¤¤Pedig odabent szól a zenekar,¤¤¤ Eb¤¤¤S a nagyterem díszben áll.¤¤¤¤¤¤¤¤¤Gm              F¤¤¤Bál van az Operaházban,¤¤¤        Gm¤¤¤Kül"&amp;"önös bál van,¤¤¤       F                   Gm¤¤¤Itt az alkalom, hogy megtaláljam¤¤¤         F¤¤¤A díszes társaságban¤¤¤Eb¤¤¤Aidát, Sarastrót,¤¤¤Gm                    D¤¤¤Sparafuccilét, Rigolettót.¤¤¤¤¤¤Gm¤¤¤Népköztársaság útján¤¤¤F¤¤¤Mennyi különös alakot"&amp;" elrejt¤¤¤Eb¤¤¤A konfekció-kabát,¤¤¤Gm¤¤¤És sohasem tudható,¤¤¤     F¤¤¤Hogy mikor nem látja senki őket,¤¤¤Eb¤¤¤Mivé változnak át.")</f>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v>
      </c>
      <c r="F84" s="24" t="str">
        <f>IFERROR(__xludf.DUMMYFUNCTION("""COMPUTED_VALUE"""),"Tábori dalok")</f>
        <v>Tábori dalok</v>
      </c>
      <c r="G84" s="24" t="b">
        <f>IFERROR(__xludf.DUMMYFUNCTION("""COMPUTED_VALUE"""),FALSE)</f>
        <v>0</v>
      </c>
      <c r="H84" s="25">
        <f t="shared" ref="H84:I84" si="84">LEN(D84)</f>
        <v>462</v>
      </c>
      <c r="I84" s="25">
        <f t="shared" si="84"/>
        <v>640</v>
      </c>
      <c r="J84" s="10">
        <f t="shared" si="3"/>
        <v>1</v>
      </c>
      <c r="K84" s="10" t="str">
        <f>VLOOKUP(F84,Data!$A$2:$C$12,3,false)</f>
        <v>bg3.pdf</v>
      </c>
      <c r="L84" s="10" t="str">
        <f>IF(G84,Data!$G$4,Data!$G$5)</f>
        <v/>
      </c>
      <c r="M84" s="25" t="str">
        <f>VLOOKUP(F84,Data!$A$2:$E$12,4,false)</f>
        <v>ill3.pdf</v>
      </c>
      <c r="N84" s="25" t="str">
        <f>VLOOKUP(F84,Data!$A$2:$E$12,5,false)</f>
        <v>patt3.pdf</v>
      </c>
    </row>
    <row r="85" ht="15.75" hidden="1" customHeight="1">
      <c r="A85" s="24" t="str">
        <f>IFERROR(__xludf.DUMMYFUNCTION("""COMPUTED_VALUE"""),"T31")</f>
        <v>T31</v>
      </c>
      <c r="B85" s="24" t="str">
        <f>IFERROR(__xludf.DUMMYFUNCTION("""COMPUTED_VALUE"""),"Bál az Operában (...)")</f>
        <v>Bál az Operában (...)</v>
      </c>
      <c r="C85" s="24" t="str">
        <f>IFERROR(__xludf.DUMMYFUNCTION("""COMPUTED_VALUE"""),"KFT")</f>
        <v>KFT</v>
      </c>
      <c r="D85" s="24" t="str">
        <f>IFERROR(__xludf.DUMMYFUNCTION("""COMPUTED_VALUE"""),"Bál van, különös bál van¤¤¤Az Operaházban,¤¤¤Itt az alkalom, hogy megtaláljam¤¤¤A díszes társaságban¤¤¤Cavaradossit, Csocsoszánt,¤¤¤Desdemonát és Don Juant.¤¤¤¤¤¤Bál van, igen, bál van az Operaházban,¤¤¤Itt az alkalom, hogy megtaláljam¤¤¤A díszes társaság"&amp;"ban¤¤¤Aidát, Sarastrót,¤¤¤Sparafuccilét, Rigolettót.¤¤¤¤¤¤Bál van, az Operaházban,¤¤¤Igazi bál van,¤¤¤Nekem réges-régi vágyam,¤¤¤Az hogy megtaláljam¤¤¤Figarót, Izoldát, Papagénót és Papagénát.¤¤¤¤¤¤Cavaradossit, Csocsoszánt,¤¤¤Desdemonát és Don Juant.¤¤¤¤"&amp;"¤¤Figarót, Izoldát, Papagénót és Papagénát.""")</f>
        <v>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E85" s="24" t="str">
        <f>IFERROR(__xludf.DUMMYFUNCTION("""COMPUTED_VALUE"""),"Gm              F¤¤¤Bál van az Operaházban,¤¤¤        Gm¤¤¤Különös bál van,¤¤¤       F                   Gm¤¤¤Itt az alkalom, hogy megtaláljam¤¤¤         F¤¤¤A díszes társaságban¤¤¤Eb¤¤¤Cavaradossit, Csocsoszánt,¤¤¤Gm                  D¤¤¤Desdemonát és Do"&amp;"n Juant.¤¤¤¤¤¤Gm                             F¤¤¤Bál van, igen, bál van az Operaházban,¤¤¤        Gm¤¤¤Különös bál van,¤¤¤       F                   Gm¤¤¤Itt az alkalom, hogy megtaláljam¤¤¤         F¤¤¤A díszes társaságban¤¤¤Eb¤¤¤Aidát, Sarastrót,¤¤¤Gm   "&amp;"                  D¤¤¤Sparafuccilét, Rigolettót.¤¤¤¤¤¤¤¤¤Gm                F¤¤¤Bál van, az Operaházban,¤¤¤       Gm¤¤¤Igazi bál van,¤¤¤      F          Gm¤¤¤Nekem réges-régi vágyam,¤¤¤        F¤¤¤Az hogy megtaláljam¤¤¤Eb¤¤¤Figarót, Izoldát, ¤¤¤Gm         "&amp;"        D¤¤¤Papagénót és Papagénát.¤¤¤¤¤¤¤¤¤Eb¤¤¤Cavaradossit, Csocsoszánt,¤¤¤Gm                D¤¤¤Desdemonát és Don Juant.¤¤¤¤¤¤¤¤¤Eb¤¤¤Figarót, Izoldát, ¤¤¤Gm                  D¤¤¤Papagénót és Papagénát.")</f>
        <v>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c r="F85" s="24" t="str">
        <f>IFERROR(__xludf.DUMMYFUNCTION("""COMPUTED_VALUE"""),"Tábori dalok")</f>
        <v>Tábori dalok</v>
      </c>
      <c r="G85" s="24" t="b">
        <f>IFERROR(__xludf.DUMMYFUNCTION("""COMPUTED_VALUE"""),FALSE)</f>
        <v>0</v>
      </c>
      <c r="H85" s="25">
        <f t="shared" ref="H85:I85" si="85">LEN(D85)</f>
        <v>554</v>
      </c>
      <c r="I85" s="25">
        <f t="shared" si="85"/>
        <v>971</v>
      </c>
      <c r="J85" s="10">
        <f t="shared" si="3"/>
        <v>1</v>
      </c>
      <c r="K85" s="10" t="str">
        <f>VLOOKUP(F85,Data!$A$2:$C$12,3,false)</f>
        <v>bg3.pdf</v>
      </c>
      <c r="L85" s="10" t="str">
        <f>IF(G85,Data!$G$4,Data!$G$5)</f>
        <v/>
      </c>
      <c r="M85" s="25" t="str">
        <f>VLOOKUP(F85,Data!$A$2:$E$12,4,false)</f>
        <v>ill3.pdf</v>
      </c>
      <c r="N85" s="25" t="str">
        <f>VLOOKUP(F85,Data!$A$2:$E$12,5,false)</f>
        <v>patt3.pdf</v>
      </c>
    </row>
    <row r="86" ht="15.75" hidden="1" customHeight="1">
      <c r="A86" s="24" t="str">
        <f>IFERROR(__xludf.DUMMYFUNCTION("""COMPUTED_VALUE"""),"T32")</f>
        <v>T32</v>
      </c>
      <c r="B86" s="24" t="str">
        <f>IFERROR(__xludf.DUMMYFUNCTION("""COMPUTED_VALUE"""),"Balatoni nyár ")</f>
        <v>Balatoni nyár </v>
      </c>
      <c r="C86" s="24" t="str">
        <f>IFERROR(__xludf.DUMMYFUNCTION("""COMPUTED_VALUE"""),"KFT")</f>
        <v>KFT</v>
      </c>
      <c r="D86" s="24" t="str">
        <f>IFERROR(__xludf.DUMMYFUNCTION("""COMPUTED_VALUE"""),"Ültünk a mólón és néztük, hogy járja a táncát a vízen a fény.¤¤¤Élveztük, mennyire jó ez a sablonos helyzet.¤¤¤Hamburgert ettünk és vártuk, hogy jöjjön a fél négy, mert utazunk már.¤¤¤Itt hagyjuk Zamárdi felsőt, hisz újra csak elmúlt egy balatoni nyár.¤¤¤"&amp;"¤¤¤Emlékszem, mennyire vártam a tihanyi révnél azt a kékszemű lányt.¤¤¤És persze nem jött el, mert ilyenek a kékszemű lányok.¤¤¤Beültem inni és észre se vettem az árak színvonalát.¤¤¤Hozták a számlát és azt hittem, rosszul látok.¤¤¤¤¤¤A nyaralás messze sz"&amp;"áll, sok emlék visszajár.¤¤¤Hányszor elmúlt már, de újra vár a balatoni nyár.¤¤¤¤¤¤Csónakban ültünk egy lánnyal és lehullott rólunk minden erkölcsi lánc.¤¤¤Senki sem láthatott minket, mert sűrű a nádas.¤¤¤Szerelmes voltam és fájt volna annak a lánynak az "&amp;"igazság.¤¤¤Szemébe néztem és azt mondtam, nem vagyok házas.¤¤¤A nyaralás messze száll, sok emlék visszajár.¤¤¤Hányszor elmúlt már, de újra vár a balatoni nyár.")</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E86" s="24" t="str">
        <f>IFERROR(__xludf.DUMMYFUNCTION("""COMPUTED_VALUE"""),"   Am                  Em                    F            G¤¤¤Ültünk a mólón és néztük, hogy járja a táncát a vízen a fény.¤¤¤Am                    Em                        F¤¤¤élveztük, mennyire jó ez a sablonos helyzet.¤¤¤ Am                        Em "&amp;"                   F               G¤¤¤Hamburgert ettünk és vártuk, hogy jöjjön a fél négy, mert utazunk már.¤¤¤Am                        Em                     F                  Am¤¤¤Itt hagyjuk Zamárdi-felsőt, hisz újra csak elmúlt egy balatoni nyár.¤¤"&amp;"¤¤¤¤¤¤¤¤¤¤Am                  Em                            F         G¤¤¤Emlékszem, mennyire vártam a tihanyi révnél azt a kékszemű lányt.¤¤¤Am                     Em         ¤¤¤És persze nem jött el, mert ilyenek a kékszemű lányok.¤¤¤Am              Em "&amp;"                F             G¤¤¤Beültem inni és észre se vettem az árak színvonalát.¤¤¤Am                   Em         F         Am¤¤¤Hozták a számlát és azt hittem, rosszul látok.¤¤¤¤¤¤¤¤¤¤¤¤Am          G           Am             G¤¤¤A nyaralás messze "&amp;"száll, sok emlék visszajár.¤¤¤Am            G F          G¤¤¤Hányszor elmúlt már, de újra vár¤¤¤                   Am  F G                  Am F G¤¤¤||: A balatoni nyár,         balatoni nyár. :||¤¤¤¤¤¤¤¤¤¤¤¤Am                   Em                        "&amp;"  F                 G¤¤¤Csónakban ültünk egy lánnyal és lehullott rólunk minden erkölcsi lánc.¤¤¤Am                          Em         ¤¤¤Senki sem láthatott minket, mert sűrű a nádas.¤¤¤Am                   Em                     F          G¤¤¤Szerelme"&amp;"s voltam és fájt volna annak a lánynak az igazság.¤¤¤Am                     Em      F             Am¤¤¤Szemébe néztem és azt mondtam, nem vagyok házas.¤¤¤¤¤¤¤¤¤¤¤¤Am          G           Am             G¤¤¤A nyaralás messze száll, sok emlék visszajár.¤¤¤A"&amp;"m            G F          G¤¤¤Hányszor elmúlt már, de újra vár¤¤¤                   Am  F G                  Am F G¤¤¤||: A balatoni nyár,         balatoni nyár. :||¤¤¤")</f>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c r="F86" s="24" t="str">
        <f>IFERROR(__xludf.DUMMYFUNCTION("""COMPUTED_VALUE"""),"Tábori dalok")</f>
        <v>Tábori dalok</v>
      </c>
      <c r="G86" s="24" t="b">
        <f>IFERROR(__xludf.DUMMYFUNCTION("""COMPUTED_VALUE"""),TRUE)</f>
        <v>1</v>
      </c>
      <c r="H86" s="25">
        <f t="shared" ref="H86:I86" si="86">LEN(D86)</f>
        <v>924</v>
      </c>
      <c r="I86" s="25">
        <f t="shared" si="86"/>
        <v>1953</v>
      </c>
      <c r="J86" s="10">
        <f t="shared" si="3"/>
        <v>1</v>
      </c>
      <c r="K86" s="10" t="str">
        <f>VLOOKUP(F86,Data!$A$2:$C$12,3,false)</f>
        <v>bg3.pdf</v>
      </c>
      <c r="L86" s="10" t="str">
        <f>IF(G86,Data!$G$4,Data!$G$5)</f>
        <v>szokimondo.pdf</v>
      </c>
      <c r="M86" s="25" t="str">
        <f>VLOOKUP(F86,Data!$A$2:$E$12,4,false)</f>
        <v>ill3.pdf</v>
      </c>
      <c r="N86" s="25" t="str">
        <f>VLOOKUP(F86,Data!$A$2:$E$12,5,false)</f>
        <v>patt3.pdf</v>
      </c>
    </row>
    <row r="87" ht="15.75" hidden="1" customHeight="1">
      <c r="A87" s="24" t="str">
        <f>IFERROR(__xludf.DUMMYFUNCTION("""COMPUTED_VALUE"""),"T33")</f>
        <v>T33</v>
      </c>
      <c r="B87" s="24" t="str">
        <f>IFERROR(__xludf.DUMMYFUNCTION("""COMPUTED_VALUE"""),"Elizabeth ")</f>
        <v>Elizabeth </v>
      </c>
      <c r="C87" s="24" t="str">
        <f>IFERROR(__xludf.DUMMYFUNCTION("""COMPUTED_VALUE"""),"KFT")</f>
        <v>KFT</v>
      </c>
      <c r="D87" s="24" t="str">
        <f>IFERROR(__xludf.DUMMYFUNCTION("""COMPUTED_VALUE"""),"Buta lány vagy Elizabeth, óóó, de szép a hajad.¤¤¤A nyakamról majd ledörzsölöm, óóó, a rúzsodat.¤¤¤A beszéd nem a te asztalod, de a csípőd bomba jó,¤¤¤Nem is tudom, hogy mit tegyek, ilyenkor mi a jó.¤¤¤¤¤¤Ha veled alszom Elizabeth, óóó, az mámorító.¤¤¤Reg"&amp;"gel viszont egy ostoba nő, óóó, elszomorító!¤¤¤Az egyik felem feléd húz, a másik hazafelé,¤¤¤Elizabeth, te kacér nő, ez a helyzet nagyon izé.¤¤¤¤¤¤Az a baj, hogy a nők vagy csúnyák, vagy szépek és buták,¤¤¤Vagy, ha szépek és okosak is egyben, nem állnak s"&amp;"zóba velem.¤¤¤Ki érti ezt, ki érti ezt, én nem!¤¤¤¤¤¤Buta lány ez az Elizabeth, óóó, most hova megy el?¤¤¤Az a srác pedig hova nyúlkál, óóó, a kezeivel?¤¤¤Gyere vissza Elizabeth, az egész csak tréfa volt,¤¤¤Nélküled én már nem vagyok se élő és se holt.¤¤¤"&amp;"¤¤¤Az a baj...")</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E87" s="24" t="str">
        <f>IFERROR(__xludf.DUMMYFUNCTION("""COMPUTED_VALUE"""),"C              Em        Am¤¤¤Buta lany vagy Elizabeth ooh¤¤¤F         G¤¤¤de szep a hajad ¤¤¤C                 Em          Am¤¤¤a nyakamrol majd ledorzsolom ooh¤¤¤F        G¤¤¤a ruzsodat¤¤¤  F            C                G             Am G¤¤¤a beszed nem"&amp;" a te asztalod de a csipod bomba jo¤¤¤F            C         G             Am G Am G¤¤¤Elizabeth en nem tudom ilyenkor mi a jo¤¤¤ ¤¤¤¤¤¤C               Em        Am¤¤¤Ha veled alszom Elizabeth ooh¤¤¤F      G¤¤¤az mamorito¤¤¤C              Em       Am¤¤¤de"&amp;" reggel egy ostoba no ooh¤¤¤F     G¤¤¤elszomorito¤¤¤  F            C           G             Am G¤¤¤az egyik felem feled huz a masik hazafele¤¤¤F            C             G              Am G Am G¤¤¤Elizabeth te kacer no ez a helyzet nagyon ize¤¤¤ ¤¤¤¤¤¤C "&amp;"   Em         Am       F  G     C           Em      Am G¤¤¤Az a baj hogy a nok vagy csunyak, vagy szepek es butak¤¤¤C     Em        Am       F  G    C         Em        Am G¤¤¤de ha szepek es okosak is egyben nem alnak szoba velem¤¤¤F       G   F       G "&amp;"     C¤¤¤ki erti ezt ki erti ezt en nem¤¤¤ ¤¤¤¤¤¤C               Em          Am¤¤¤Buta lany ez az Elizabeth ooh¤¤¤F          G¤¤¤most hova megy el¤¤¤C              Em           Am¤¤¤Az a ferfi meg hova nyulkal ooh¤¤¤F     G¤¤¤a kezeivel¤¤¤  F          C  "&amp;"           G              Am   G¤¤¤gyere vissza elizabeth az egsz csak trefa volt¤¤¤F            C             G      Am G¤¤¤nelkuled mar nem vagyok se elo se holt¤¤¤ ¤¤¤¤¤¤C    Em         Am       F  G         C          Am   G¤¤¤az a baj hogy a nok vagy"&amp;" csunyak vagy szepek es butak¤¤¤C       Em        Am        F  G   C                Am   G¤¤¤vagy ha szepek es okosak is egyben nem allnak szoba velem¤¤¤F       G   F       G      C¤¤¤ki erti ezt ki erti ezt en nem")</f>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c r="F87" s="24" t="str">
        <f>IFERROR(__xludf.DUMMYFUNCTION("""COMPUTED_VALUE"""),"Tábori dalok")</f>
        <v>Tábori dalok</v>
      </c>
      <c r="G87" s="24" t="b">
        <f>IFERROR(__xludf.DUMMYFUNCTION("""COMPUTED_VALUE"""),TRUE)</f>
        <v>1</v>
      </c>
      <c r="H87" s="25">
        <f t="shared" ref="H87:I87" si="87">LEN(D87)</f>
        <v>779</v>
      </c>
      <c r="I87" s="25">
        <f t="shared" si="87"/>
        <v>1744</v>
      </c>
      <c r="J87" s="10">
        <f t="shared" si="3"/>
        <v>1</v>
      </c>
      <c r="K87" s="10" t="str">
        <f>VLOOKUP(F87,Data!$A$2:$C$12,3,false)</f>
        <v>bg3.pdf</v>
      </c>
      <c r="L87" s="10" t="str">
        <f>IF(G87,Data!$G$4,Data!$G$5)</f>
        <v>szokimondo.pdf</v>
      </c>
      <c r="M87" s="25" t="str">
        <f>VLOOKUP(F87,Data!$A$2:$E$12,4,false)</f>
        <v>ill3.pdf</v>
      </c>
      <c r="N87" s="25" t="str">
        <f>VLOOKUP(F87,Data!$A$2:$E$12,5,false)</f>
        <v>patt3.pdf</v>
      </c>
    </row>
    <row r="88" ht="15.75" customHeight="1">
      <c r="A88" s="24" t="str">
        <f>IFERROR(__xludf.DUMMYFUNCTION("""COMPUTED_VALUE"""),"T34")</f>
        <v>T34</v>
      </c>
      <c r="B88" s="24" t="str">
        <f>IFERROR(__xludf.DUMMYFUNCTION("""COMPUTED_VALUE"""),"Zár az égbolt")</f>
        <v>Zár az égbolt</v>
      </c>
      <c r="C88" s="24" t="str">
        <f>IFERROR(__xludf.DUMMYFUNCTION("""COMPUTED_VALUE"""),"Kispál és a Borz")</f>
        <v>Kispál és a Borz</v>
      </c>
      <c r="D88" s="24" t="str">
        <f>IFERROR(__xludf.DUMMYFUNCTION("""COMPUTED_VALUE"""),"Maradunk élve, valamit mondunk,¤¤¤Mi okunk van rá, aki megáll¤¤¤Homokos, vizes síkon, az tudja:¤¤¤Tovább kell menni, szétnézni kár,¤¤¤Nem ott a parton van az a balkon¤¤¤Szomorú nővel, aki talán¤¤¤Szeretni tudna egy ilyen bajszost,¤¤¤Aki egy cseppet se med"&amp;"iterrán.¤¤¤¤¤¤4x¤¤¤Igyekezz, az égbolt zár!¤¤¤¤¤¤Talán egy déli tengeren télen¤¤¤Nyirkos vaskorlát, langyos eső,¤¤¤Jól van, majd holnap,¤¤¤Elhagyott csónak¤¤¤Aljában alszom, és elhever ő¤¤¤Valami ágyon Magyarországon,¤¤¤Balatonszárszón közelebbről,¤¤¤Mind"&amp;"enki alszik, aki haragszik,¤¤¤Csak abban dolgozik némi erő.¤¤¤¤¤¤4x¤¤¤Igyekezz, az égbolt zár!¤¤¤¤¤¤Úgy volt pedig, hogy ki fogjuk bírni,¤¤¤Kíváncsi voltál, hogy kibírod-e,¤¤¤Úgy volt, hogy mindig a másik hal meg,¤¤¤Más bolondul meg, mi meg sose,¤¤¤Egy mu"&amp;"tatványom van még, ha látom,¤¤¤Hogy sokan néztek, megmutatom,¤¤¤Nálam egy fénykép, tessék csak nézzék,¤¤¤Bálnák a parton, de minek vajon?¤¤¤¤¤¤4x¤¤¤Igyekezz, az égbolt zár!")</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E88" s="24" t="str">
        <f>IFERROR(__xludf.DUMMYFUNCTION("""COMPUTED_VALUE"""),"Am             G       Am¤¤¤Maradunk élve, valamit mondunk,¤¤¤Am               G    Am¤¤¤Mi okunk van rá, aki megáll¤¤¤Am             G         Am¤¤¤Homokos, vizes síkon, az tudja:¤¤¤Am                 G         Am¤¤¤Tovább kell menni, szétnézni kár,¤¤¤Am"&amp;"               G        Am¤¤¤Nem ott a parton van az a balkon¤¤¤Am             G      Am¤¤¤Szomorú nővel, aki talán¤¤¤Am             G         Am¤¤¤Szeretni tudna egy ilyen bajszost,¤¤¤Am              G         Am¤¤¤Aki egy cseppet se mediterrán.¤¤¤¤¤¤¤¤¤"&amp;"¤¤¤4x¤¤¤C                   Am G¤¤¤Igyekezz, az égbolt zár!¤¤¤¤¤¤¤¤¤¤¤¤Am             G        Am¤¤¤Talán egy déli tengeren télen¤¤¤Am                 G       Am¤¤¤Nyirkos vaskorlát, langyos eső,¤¤¤Am                    G         Am¤¤¤Jól van, majd holnap"&amp;", Elhagyott csónak¤¤¤Am                 G       Am¤¤¤Aljában alszom, és elhever ő¤¤¤Am           G       Am¤¤¤Valami ágyon Magyarországon,¤¤¤Am              G       Am¤¤¤Balatonszárszón közelebbről,¤¤¤Am               G     Am¤¤¤Mindenki alszik, aki harag"&amp;"szik,¤¤¤Am                  G      Am¤¤¤Csak abban dolgozik némi erő.¤¤¤¤¤¤4x¤¤¤C                   Am G¤¤¤Igyekezz, az égbolt zár!¤¤¤¤¤¤¤¤¤Am                   G         Am¤¤¤Úgy volt pedig, hogy ki fogjuk bírni,¤¤¤Am                    G       Am¤¤¤Kívá"&amp;"ncsi voltál, hogy kibírod-e,¤¤¤Am                       G    Am¤¤¤Úgy volt, hogy mindig a másik hal meg,¤¤¤Am                G       Am¤¤¤Más bolondul meg, mi meg sose,¤¤¤Am               G          Am¤¤¤Egy mutatványom van még, ha látom,¤¤¤Am            "&amp;"     G       Am¤¤¤Hogy sokan néztek, megmutatom,¤¤¤Am                 G           Am¤¤¤Nálam egy fénykép, tessék csak nézzék,¤¤¤Am                  G     Am¤¤¤Bálnák a parton, de minek vajon?¤¤¤¤¤¤¤¤¤4x¤¤¤C                   Am G¤¤¤Igyekezz, az égbolt zár"&amp;"!")</f>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c r="F88" s="24" t="str">
        <f>IFERROR(__xludf.DUMMYFUNCTION("""COMPUTED_VALUE"""),"Tábori dalok")</f>
        <v>Tábori dalok</v>
      </c>
      <c r="G88" s="24" t="b">
        <f>IFERROR(__xludf.DUMMYFUNCTION("""COMPUTED_VALUE"""),FALSE)</f>
        <v>0</v>
      </c>
      <c r="H88" s="25">
        <f t="shared" ref="H88:I88" si="88">LEN(D88)</f>
        <v>937</v>
      </c>
      <c r="I88" s="25">
        <f t="shared" si="88"/>
        <v>1786</v>
      </c>
      <c r="J88" s="10">
        <f t="shared" si="3"/>
        <v>1</v>
      </c>
      <c r="K88" s="10" t="str">
        <f>VLOOKUP(F88,Data!$A$2:$C$12,3,false)</f>
        <v>bg3.pdf</v>
      </c>
      <c r="L88" s="10" t="str">
        <f>IF(G88,Data!$G$4,Data!$G$5)</f>
        <v/>
      </c>
      <c r="M88" s="25" t="str">
        <f>VLOOKUP(F88,Data!$A$2:$E$12,4,false)</f>
        <v>ill3.pdf</v>
      </c>
      <c r="N88" s="25" t="str">
        <f>VLOOKUP(F88,Data!$A$2:$E$12,5,false)</f>
        <v>patt3.pdf</v>
      </c>
    </row>
    <row r="89" ht="15.75" hidden="1" customHeight="1">
      <c r="A89" s="24" t="str">
        <f>IFERROR(__xludf.DUMMYFUNCTION("""COMPUTED_VALUE"""),"T35")</f>
        <v>T35</v>
      </c>
      <c r="B89" s="24" t="str">
        <f>IFERROR(__xludf.DUMMYFUNCTION("""COMPUTED_VALUE"""),"Ezt is elviszem magammal (–&gt;)")</f>
        <v>Ezt is elviszem magammal (–&gt;)</v>
      </c>
      <c r="C89" s="24" t="str">
        <f>IFERROR(__xludf.DUMMYFUNCTION("""COMPUTED_VALUE"""),"Kistehén Tánczenekar")</f>
        <v>Kistehén Tánczenekar</v>
      </c>
      <c r="D89" s="24" t="str">
        <f>IFERROR(__xludf.DUMMYFUNCTION("""COMPUTED_VALUE"""),"Ezt is elviszem magammal, viszem magammal, ha lehet,¤¤¤ezt is elviszem magammal,viszem magammal, ha lehet...¤¤¤¤¤¤viszem a régen kihízott nacim¤¤¤viszem a kelet-német származású macim¤¤¤ezernyi véglet közül a köztest¤¤¤viszem a Csokonai Vitéz Mihály Össze"&amp;"st¤¤¤ott lesz az ágyam ahova fekszem¤¤¤elviszem alvókának egy-két régi ex-em¤¤¤viszem a barnát viszem a szőkét¤¤¤viszem a felhalmozott kapcsolati tőkét¤¤¤¤¤¤Ezt is elviszem magammal, viszem magammal, ha lehet,¤¤¤ezt is elviszem magammal,viszem magammal, h"&amp;"a lehet...¤¤¤¤¤¤viszem a tutit viszem a gagyit¤¤¤viszem az otthonkában utcára tett nagyit¤¤¤megannyi némán átbliccelt évet¤¤¤elviszem magammal a szentendrei HÉV-et¤¤¤viszem a bölcsit viszem a temetőt¤¤¤viszem a csokoládébarna bőrű szeretőm¤¤¤kicsit a nyar"&amp;"at kicsit a telet¤¤¤viszem a mindörökké-Moszkva-Moszkva teret¤¤¤¤¤¤Ezt is elviszem magammal, viszem magammal, ha lehet,¤¤¤ezt is elviszem magammal,viszem magammal, ha lehet...")</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v>
      </c>
      <c r="E89" s="24" t="str">
        <f>IFERROR(__xludf.DUMMYFUNCTION("""COMPUTED_VALUE"""),"Cm              Bb        Cm     Bb        Cm¤¤¤Ezt is elviszem magammal, viszem magammal, ha lehet,¤¤¤                Bb        Cm      Bb       Cm¤¤¤ezt is elviszem magammal, viszem magammal, ha lehet...¤¤¤ ¤¤¤¤¤¤Cm              Gm¤¤¤viszem a régen kihí"&amp;"zott nacim¤¤¤Cm                             Bb¤¤¤viszem a kelet-német származású macim¤¤¤Cm                  Gm¤¤¤ezernyi véglet közül a köztest¤¤¤Cm                           Bb¤¤¤viszem a Csokonai Vitéz Mihály Összest¤¤¤Cm                Gm¤¤¤ott lesz a"&amp;"z ágyam ahova fekszem¤¤¤Cm                              Bb¤¤¤elviszem alvókának egy-két régi ex-em¤¤¤Cm               Bb¤¤¤viszem a barnát viszem a szőkét¤¤¤Cm                               Gm¤¤¤viszem a felhalmozott kapcsolati tőkét¤¤¤ ¤¤¤¤¤¤Cm          "&amp;"    Bb        Cm     Bb        Cm¤¤¤Ezt is elviszem magammal, viszem magammal, ha lehet,¤¤¤                Bb        Cm      Bb    Cm¤¤¤ezt is elviszem magammal, viszem magammal¤¤¤¤¤¤¤¤¤Cm              Gm¤¤¤viszem a tutit viszem a gagyit¤¤¤Cm             "&amp;"        Bb¤¤¤viszem az otthonkában utcára tett nagyit¤¤¤Cm             Gm¤¤¤megannyi némán átbliccelt évet¤¤¤Cm                  Bb¤¤¤elviszem magammal a szentendrei HÉV-et¤¤¤Cm                 Gm¤¤¤viszem a bölcsit viszem a temetőt¤¤¤Cm                  "&amp;"  Bb¤¤¤viszem a csokoládébarna bőrű szeretőm¤¤¤Cm                  Bb¤¤¤kicsit a nyarat kicsit a telet¤¤¤Cm                             Gm¤¤¤viszem a mindörökké-Moszkva-Moszkva teret¤¤¤ ¤¤¤¤¤¤Cm              Bb        Cm     Bb        Cm¤¤¤Ezt is elviszem"&amp;" magammal, viszem magammal, ha lehet,¤¤¤                Bb        Cm      Bb    Cm¤¤¤ezt is elviszem magammal, viszem magammal¤¤¤ ¤¤¤¤¤¤Cm           Bb¤¤¤apuka titkát anyuka aranyát¤¤¤Cm                  Bb¤¤¤elviszem magammal a Bácskát meg a Baranyát¤¤¤C"&amp;"m                      Gm¤¤¤viszem a Marcsit viszem a Karcsit¤¤¤Cm                           Bb¤¤¤elviszem Kenesétől Keszthelyig a Balcsit¤¤¤Cm                        Bb¤¤¤viszek egy búval bevetett földet¤¤¤Cm                       Bb¤¤¤viszem a pirosat a"&amp;" fehéret a zöldet¤¤¤Cm                      Gm¤¤¤elviszem ezt is elviszem azt is¤¤¤Cm                          Bb¤¤¤viszem a jófiút de elviszem a faszt is¤¤¤ ¤¤¤¤¤¤Cm              Bb        Cm     Bb        Cm¤¤¤Ezt is elviszem magammal, viszem magammal, "&amp;"ha lehet,¤¤¤                Bb        Cm      Bb¤¤¤ezt is elviszem magammal, viszem magammal¤¤¤ ¤¤¤¤¤¤Cm                Bb¤¤¤viszem a bankot viszem a pálmát¤¤¤Cm                          Gm¤¤¤elviszem minden igaz magyar ember álmát¤¤¤Cm                   "&amp;" Bb¤¤¤viszek egy csontig lelakott testet¤¤¤Cm                                Gm¤¤¤viszont az nem kérdés hogy Buda helyett: Pestet¤¤¤Cm                      Bb¤¤¤viszek egy szívet viszek egy májat¤¤¤Cm                        Gm¤¤¤viszek egy kívül-belül lak"&amp;"hatatlan tájat¤¤¤Cm                       Bb¤¤¤naná hogy úgy van ahogy azt sejted:¤¤¤Cm                           Gm¤¤¤viszek egy lassú burjánzásnak indul sejtet¤¤¤Cm                       Bb¤¤¤viszek egy csúnyán beszopott mesét¤¤¤Cm                      "&amp;"      Gm¤¤¤viszem a legesleges legutolsó esélyt¤¤¤Cm                     Bb¤¤¤ki tudja, lesz-e búcsúzni időm¤¤¤Cm                          Gm¤¤¤viszem a Duna-parton levetetett cipőm¤¤¤Cm                      Bb¤¤¤mit bánom úgyis elviszem lazán¤¤¤Cm       "&amp;"                      Gm¤¤¤elviszem gond nélkül a hátamon a hazám¤¤¤Cm                   Bb¤¤¤aki ma büntet az holnap lövet¤¤¤Cm                                  Gm¤¤¤viszek egy mindig újra föl-földobott követ¤¤¤ ¤¤¤¤¤¤Cm              Bb        Cm     Bb "&amp;"       Cm¤¤¤Ezt is elviszem magammal, viszem magammal, ha lehet,¤¤¤                Bb        Cm      Bb     Cm¤¤¤ezt is elviszem magammal, viszem magammal")</f>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c r="F89" s="24" t="str">
        <f>IFERROR(__xludf.DUMMYFUNCTION("""COMPUTED_VALUE"""),"Tábori dalok")</f>
        <v>Tábori dalok</v>
      </c>
      <c r="G89" s="24" t="b">
        <f>IFERROR(__xludf.DUMMYFUNCTION("""COMPUTED_VALUE"""),TRUE)</f>
        <v>1</v>
      </c>
      <c r="H89" s="25">
        <f t="shared" ref="H89:I89" si="89">LEN(D89)</f>
        <v>940</v>
      </c>
      <c r="I89" s="25">
        <f t="shared" si="89"/>
        <v>3724</v>
      </c>
      <c r="J89" s="10">
        <f t="shared" si="3"/>
        <v>1</v>
      </c>
      <c r="K89" s="10" t="str">
        <f>VLOOKUP(F89,Data!$A$2:$C$12,3,false)</f>
        <v>bg3.pdf</v>
      </c>
      <c r="L89" s="10" t="str">
        <f>IF(G89,Data!$G$4,Data!$G$5)</f>
        <v>szokimondo.pdf</v>
      </c>
      <c r="M89" s="25" t="str">
        <f>VLOOKUP(F89,Data!$A$2:$E$12,4,false)</f>
        <v>ill3.pdf</v>
      </c>
      <c r="N89" s="25" t="str">
        <f>VLOOKUP(F89,Data!$A$2:$E$12,5,false)</f>
        <v>patt3.pdf</v>
      </c>
    </row>
    <row r="90" ht="15.75" customHeight="1">
      <c r="A90" s="24" t="str">
        <f>IFERROR(__xludf.DUMMYFUNCTION("""COMPUTED_VALUE"""),"T35")</f>
        <v>T35</v>
      </c>
      <c r="B90" s="24" t="str">
        <f>IFERROR(__xludf.DUMMYFUNCTION("""COMPUTED_VALUE"""),"Ezt is elviszem magammal (...)")</f>
        <v>Ezt is elviszem magammal (...)</v>
      </c>
      <c r="C90" s="24" t="str">
        <f>IFERROR(__xludf.DUMMYFUNCTION("""COMPUTED_VALUE"""),"Kistehén Tánczenekar")</f>
        <v>Kistehén Tánczenekar</v>
      </c>
      <c r="D90" s="24" t="str">
        <f>IFERROR(__xludf.DUMMYFUNCTION("""COMPUTED_VALUE"""),"apuka titkát anyuka aranyát¤¤¤elviszem magammal a Bácskát meg a Baranyát¤¤¤viszem a Marcsit viszem a Karcsit¤¤¤elviszem Kenesétől Keszthelyig a Balcsit¤¤¤viszek egy búval bevetett földet¤¤¤viszem a pirosat a fehéret a zöldet¤¤¤elviszem ezt is elviszem azt"&amp;" is¤¤¤viszem a jófiút de elviszem a faszt is¤¤¤¤¤¤Ezt is elviszem magammal...¤¤¤¤¤¤viszem a bankot viszem a pálmát¤¤¤elviszem minden igaz magyar ember álmát¤¤¤viszek egy csontig lelakott testet¤¤¤viszont az nem kérdés hogy Buda helyett: Pestet¤¤¤viszek eg"&amp;"y szívet viszek egy májat¤¤¤viszek egy kívül-belül lakhatatlan tájat¤¤¤naná hogy úgy van ahogy azt sejted:¤¤¤viszek egy lassú burjánzásnak indul sejtet¤¤¤¤¤¤viszek egy csúnyán beszopott mesét¤¤¤viszem a legesleges legutolsó esélyt¤¤¤ki tudja, lesz-e búcsú"&amp;"zni időm¤¤¤viszem a Duna-parton levetetett cipőm¤¤¤mit bánom úgyis elviszem lazán¤¤¤elviszem gond nélkül a hátamon a hazám¤¤¤aki ma büntet az holnap lövet¤¤¤viszek egy mindig újra föl-földobott követ¤¤¤¤¤¤Ezt is elviszem magammal...")</f>
        <v>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E90" s="24" t="str">
        <f>IFERROR(__xludf.DUMMYFUNCTION("""COMPUTED_VALUE"""),"Cm           Bb¤¤¤apuka titkát anyuka aranyát¤¤¤Cm                  Bb¤¤¤elviszem magammal a Bácskát meg a Baranyát¤¤¤Cm                      Gm¤¤¤viszem a Marcsit viszem a Karcsit¤¤¤Cm                           Bb¤¤¤elviszem Kenesétől Keszthelyig a Balcs"&amp;"it¤¤¤Cm                        Bb¤¤¤viszek egy búval bevetett földet¤¤¤Cm                       Bb¤¤¤viszem a pirosat a fehéret a zöldet¤¤¤Cm                      Gm¤¤¤elviszem ezt is elviszem azt is¤¤¤Cm                          Bb¤¤¤viszem a jófiút de e"&amp;"lviszem a faszt is¤¤¤ ¤¤¤¤¤¤Cm              Bb        Cm     Bb        Cm¤¤¤Ezt is elviszem magammal, viszem magammal, ha lehet,¤¤¤                Bb        Cm      Bb¤¤¤ezt is elviszem magammal, viszem magammal¤¤¤ ¤¤¤¤¤¤Cm                Bb¤¤¤viszem a ba"&amp;"nkot viszem a pálmát¤¤¤Cm                          Gm¤¤¤elviszem minden igaz magyar ember álmát¤¤¤Cm                    Bb¤¤¤viszek egy csontig lelakott testet¤¤¤Cm                                Gm¤¤¤viszont az nem kérdés hogy Buda helyett: Pestet¤¤¤Cm  "&amp;"                    Bb¤¤¤viszek egy szívet viszek egy májat¤¤¤Cm                        Gm¤¤¤viszek egy kívül-belül lakhatatlan tájat¤¤¤Cm                       Bb¤¤¤naná hogy úgy van ahogy azt sejted:¤¤¤Cm                           Gm¤¤¤viszek egy lassú "&amp;"burjánzásnak indul sejtet¤¤¤¤¤¤¤¤¤Cm                       Bb¤¤¤viszek egy csúnyán beszopott mesét¤¤¤Cm                            Gm¤¤¤viszem a legesleges legutolsó esélyt¤¤¤Cm                     Bb¤¤¤ki tudja, lesz-e búcsúzni időm¤¤¤Cm                 "&amp;"         Gm¤¤¤viszem a Duna-parton levetetett cipőm¤¤¤Cm                      Bb¤¤¤mit bánom úgyis elviszem lazán¤¤¤Cm                             Gm¤¤¤elviszem gond nélkül a hátamon a hazám¤¤¤Cm                   Bb¤¤¤aki ma büntet az holnap lövet¤¤¤Cm  "&amp;"                                Gm¤¤¤viszek egy mindig újra föl-földobott követ¤¤¤ ¤¤¤¤¤¤Cm              Bb        Cm     Bb        Cm¤¤¤Ezt is elviszem magammal, viszem magammal, ha lehet,¤¤¤                Bb        Cm      Bb     Cm¤¤¤ezt is elviszem m"&amp;"agammal, viszem magammal")</f>
        <v>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c r="F90" s="24" t="str">
        <f>IFERROR(__xludf.DUMMYFUNCTION("""COMPUTED_VALUE"""),"Tábori dalok")</f>
        <v>Tábori dalok</v>
      </c>
      <c r="G90" s="24" t="b">
        <f>IFERROR(__xludf.DUMMYFUNCTION("""COMPUTED_VALUE"""),TRUE)</f>
        <v>1</v>
      </c>
      <c r="H90" s="25">
        <f t="shared" ref="H90:I90" si="90">LEN(D90)</f>
        <v>997</v>
      </c>
      <c r="I90" s="25">
        <f t="shared" si="90"/>
        <v>2064</v>
      </c>
      <c r="J90" s="10">
        <f t="shared" si="3"/>
        <v>1</v>
      </c>
      <c r="K90" s="10" t="str">
        <f>VLOOKUP(F90,Data!$A$2:$C$12,3,false)</f>
        <v>bg3.pdf</v>
      </c>
      <c r="L90" s="10" t="str">
        <f>IF(G90,Data!$G$4,Data!$G$5)</f>
        <v>szokimondo.pdf</v>
      </c>
      <c r="M90" s="25" t="str">
        <f>VLOOKUP(F90,Data!$A$2:$E$12,4,false)</f>
        <v>ill3.pdf</v>
      </c>
      <c r="N90" s="25" t="str">
        <f>VLOOKUP(F90,Data!$A$2:$E$12,5,false)</f>
        <v>patt3.pdf</v>
      </c>
    </row>
    <row r="91" ht="15.75" customHeight="1">
      <c r="A91" s="24" t="str">
        <f>IFERROR(__xludf.DUMMYFUNCTION("""COMPUTED_VALUE"""),"T36")</f>
        <v>T36</v>
      </c>
      <c r="B91" s="24" t="str">
        <f>IFERROR(__xludf.DUMMYFUNCTION("""COMPUTED_VALUE"""),"Csillag vagy fecske")</f>
        <v>Csillag vagy fecske</v>
      </c>
      <c r="C91" s="24" t="str">
        <f>IFERROR(__xludf.DUMMYFUNCTION("""COMPUTED_VALUE"""),"Kispál és a Borz")</f>
        <v>Kispál és a Borz</v>
      </c>
      <c r="D91" s="24" t="str">
        <f>IFERROR(__xludf.DUMMYFUNCTION("""COMPUTED_VALUE"""),"Nem jöttél túl korán¤¤¤De időm az volt¤¤¤Nagy komám lett¤¤¤És ültünk büfékben¤¤¤Várva reád¤¤¤Egymás hátát ütve¤¤¤Italokat küldve¤¤¤Múltját sem sejtő¤¤¤Kékruhás nőknek¤¤¤¤¤¤Refrén:¤¤¤Maradj otthon, nézzél TV-t¤¤¤Töksötét vonatokat mutat minden csatorna¤¤¤M"&amp;"ennek utas nincs egy se¤¤¤Csak a büfékocsiban állnak¤¤¤Részegen, ketten¤¤¤amelyik rosszul van az vagyok én¤¤¤Kár, hogy most mutatnak az elébb még¤¤¤Istent dicsértem én¤¤¤¤¤¤Nem kezdtünk nagyon bele¤¤¤Semmibe, jössz úgyis te¤¤¤És minek is bármit is¤¤¤E kis"&amp;" időre¤¤¤És aztán nem jötté'¤¤¤Átgyúrtuk életté¤¤¤Idő komámmal¤¤¤Ez üldögélést¤¤¤¤¤¤Refrén¤¤¤¤¤¤Végül is mindegy is¤¤¤Tudtam, hogy nem is jössz¤¤¤Este csillag voltál¤¤¤Nappal meg fecske¤¤¤Minden föld bevetve¤¤¤Minden nő rendbe¤¤¤Na, ezt hagyom itt neked¤¤"&amp;"¤Te csillag vagy fecske¤¤¤¤¤¤Refrén¤¤¤¤¤¤Részegen ")</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E91" s="24" t="str">
        <f>IFERROR(__xludf.DUMMYFUNCTION("""COMPUTED_VALUE""")," Am          G/B¤¤¤Nem jöttél túl korán¤¤¤       C¤¤¤De időm az volt,¤¤¤    E¤¤¤Nagy komám lett¤¤¤     F        Am¤¤¤És ültünk büfékben,¤¤¤  Dm    E7¤¤¤Várva reád¤¤¤  Am         G/B¤¤¤Egymás hátát ütve,¤¤¤   C     E¤¤¤Italokat küldve¤¤¤   F        Am¤¤¤Mú"&amp;"ltját sem sejtő,¤¤¤   Dm       E7¤¤¤Kékruhás nőknek¤¤¤ ¤¤¤¤¤¤¤¤¤     Fmaj7         Am¤¤¤Maradj otthon, nézzél TV-t¤¤¤         Fmaj7            Am¤¤¤Töksötét vonatokat mutat minden csatorna¤¤¤ Fmaj7            Am¤¤¤Mennek utas nincs egy se¤¤¤       Dm     "&amp;"       E7      Fmaj7¤¤¤Csak a büfékocsiban állnak (részegen)¤¤¤ Am              Fmaj7                Am¤¤¤Ketten, amelyik rosszul van az vagyok én¤¤¤          Fmaj7             Am¤¤¤Kár, hogy most mutatnak az elébb még¤¤¤Dm               E7¤¤¤Istent dicsé"&amp;"rtem én¤¤¤ ¤¤¤¤¤¤¤¤¤ Am                 G/B¤¤¤Nem kezdtünk nagyon bele¤¤¤  C                 E¤¤¤Semmibe, jössz úgyis te¤¤¤   F             Am¤¤¤És minek is bármit is¤¤¤  Dm      E7¤¤¤E kis időre¤¤¤ Am             G/B¤¤¤És aztán nem jötté'¤¤¤  C          "&amp;"E¤¤¤Átgyúrtuk életté¤¤¤  F      Am¤¤¤Idő komámmal¤¤¤ Dm         E7¤¤¤Ez üldögélést¤¤¤ ¤¤¤¤¤¤¤¤¤     Fmaj7         Am¤¤¤Maradj otthon, nézzél TV-t¤¤¤         Fmaj7            Am¤¤¤Töksötét vonatokat mutat minden csatorna¤¤¤ Fmaj7            Am¤¤¤Mennek uta"&amp;"s nincs egy se¤¤¤       Dm            E7      Fmaj7¤¤¤Csak a büfékocsiban állnak (részegen)¤¤¤ Am              Fmaj7                Am¤¤¤Ketten, amelyik rosszul van az vagyok én¤¤¤          Fmaj7             Am¤¤¤Kár, hogy most mutatnak az elébb még¤¤¤Dm "&amp;"              E7¤¤¤Istent dicsértem én¤¤¤ ¤¤¤¤¤¤¤¤¤ Am             G/B¤¤¤Végül is mindegy is¤¤¤   C                 E¤¤¤Tudtam, hogy nem is jössz¤¤¤  F            Am¤¤¤Este csillag voltál¤¤¤  Dm           E7¤¤¤Nappal meg fecske¤¤¤  Am            G/B¤¤¤Min"&amp;"den föld bevetve¤¤¤   C         E¤¤¤Minden nő rendbe¤¤¤   F              Am¤¤¤Na, ezt hagyom itt neked¤¤¤  Dm              E7¤¤¤Te csillag vagy fecske!¤¤¤ ¤¤¤¤¤¤¤¤¤     Fmaj7         Am¤¤¤Maradj otthon, nézzél TV-t¤¤¤         Fmaj7            Am¤¤¤Töksöté"&amp;"t vonatokat mutat minden csatorna¤¤¤ Fmaj7            Am¤¤¤Mennek utas nincs egy se¤¤¤       Dm            E7      Fmaj7¤¤¤Csak a büfékocsiban állnak (részegen)¤¤¤ Am              Fmaj7                Am¤¤¤Ketten, amelyik rosszul van az vagyok én¤¤¤      "&amp;"    Fmaj7             Am¤¤¤Kár, hogy most mutatnak az elébb még¤¤¤Dm               E7¤¤¤Istent dicsértem én¤¤¤ ¤¤¤¤¤¤¤¤¤     Fmaj7¤¤¤Részegen¤¤¤Am    Fmaj7¤¤¤Részegen¤¤¤Am    Fmaj7¤¤¤Részegen¤¤¤Am Dm E7¤¤¤     Fmaj7¤¤¤Részegen")</f>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c r="F91" s="24" t="str">
        <f>IFERROR(__xludf.DUMMYFUNCTION("""COMPUTED_VALUE"""),"Tábori dalok")</f>
        <v>Tábori dalok</v>
      </c>
      <c r="G91" s="24" t="b">
        <f>IFERROR(__xludf.DUMMYFUNCTION("""COMPUTED_VALUE"""),TRUE)</f>
        <v>1</v>
      </c>
      <c r="H91" s="25">
        <f t="shared" ref="H91:I91" si="91">LEN(D91)</f>
        <v>815</v>
      </c>
      <c r="I91" s="25">
        <f t="shared" si="91"/>
        <v>2521</v>
      </c>
      <c r="J91" s="10">
        <f t="shared" si="3"/>
        <v>1</v>
      </c>
      <c r="K91" s="10" t="str">
        <f>VLOOKUP(F91,Data!$A$2:$C$12,3,false)</f>
        <v>bg3.pdf</v>
      </c>
      <c r="L91" s="10" t="str">
        <f>IF(G91,Data!$G$4,Data!$G$5)</f>
        <v>szokimondo.pdf</v>
      </c>
      <c r="M91" s="25" t="str">
        <f>VLOOKUP(F91,Data!$A$2:$E$12,4,false)</f>
        <v>ill3.pdf</v>
      </c>
      <c r="N91" s="25" t="str">
        <f>VLOOKUP(F91,Data!$A$2:$E$12,5,false)</f>
        <v>patt3.pdf</v>
      </c>
    </row>
    <row r="92" ht="15.75" customHeight="1">
      <c r="A92" s="24" t="str">
        <f>IFERROR(__xludf.DUMMYFUNCTION("""COMPUTED_VALUE"""),"T37")</f>
        <v>T37</v>
      </c>
      <c r="B92" s="24" t="str">
        <f>IFERROR(__xludf.DUMMYFUNCTION("""COMPUTED_VALUE"""),"Ha az életben ")</f>
        <v>Ha az életben </v>
      </c>
      <c r="C92" s="24" t="str">
        <f>IFERROR(__xludf.DUMMYFUNCTION("""COMPUTED_VALUE"""),"Kispál és a Borz")</f>
        <v>Kispál és a Borz</v>
      </c>
      <c r="D92" s="24" t="str">
        <f>IFERROR(__xludf.DUMMYFUNCTION("""COMPUTED_VALUE"""),"Ha az életben nincs már több móka,¤¤¤meghalunk, mintha nem volna¤¤¤Több dolgunk a világba,¤¤¤és édes lenne a halál,¤¤¤hát ilyen értelembe¤¤¤Énekeljük el azt, hogy vége,¤¤¤nem járunk ki többet rétre¤¤¤Nem úszunk többet a strandon,¤¤¤és nem borozunk már töb"&amp;"bet a gangon¤¤¤Nem mondjuk nőknek, hogy szép vagy,¤¤¤ők a farkunkra azt, hogy de szép nagy¤¤¤Nem süt a nap be az ágyba,¤¤¤mint az athéni hotelszobába¤¤¤Nem mosol bugyit, hogy tiszta¤¤¤legyél, az Akropoliszra¤¤¤Ha felmegyünk, és ott a csikket¤¤¤a városra p"&amp;"öccintjük, és a viccek se¤¤¤Lesznek már a nevetések is¤¤¤rövidülnek, ahogy az élet se¤¤¤Kéne már a halál után¤¤¤énnekem már úgy igazán¤¤¤Ha az életben...¤¤¤Énekeljük el azt...¤¤¤Nem mondjuk nőknek…¤¤¤Nem mosunk bugyit...¤¤¤Lesznek már...¤¤¤Ha az életben.."&amp;".")</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E92" s="24" t="str">
        <f>IFERROR(__xludf.DUMMYFUNCTION("""COMPUTED_VALUE"""),"D              F#7¤¤¤Ha az életben nincs már több móka¤¤¤D           F#7¤¤¤Meghalunk, mintha nem volna¤¤¤D               F#7               Bm   -   A¤¤¤Több dolgunk a világba, és édes lenne a halál¤¤¤ G    -   F#m  -  D¤¤¤Hát ilyen értelembe¤¤¤ ¤¤¤D      "&amp;"   F#7¤¤¤Énekeljük el azt, hogy vége¤¤¤D          F#7¤¤¤Nem járunk ki többet rétre¤¤¤D          F#7 ¤¤¤Nem úszunk többet a strandon¤¤¤    Bm               A¤¤¤És nem borozunk már többet a gangon¤¤¤ ¤¤¤ ¤¤¤D  F#m-G=A  D  F#m-G=A¤¤¤D  F#m-G  Hm-A  G-A¤¤¤ ¤¤"&amp;"¤¤¤¤¤¤¤D            F#7¤¤¤Nem mondjuk nőknek, hogy szép vagy¤¤¤D                        F#7¤¤¤Ők a farkunkra azt, hogy de szép nagy¤¤¤D         F#7¤¤¤Nem süt a nap be az ágyba¤¤¤    Bm               A¤¤¤Mint az athéni hotelszobába¤¤¤ ¤¤¤ ¤¤¤D         F#7¤"&amp;"¤¤Nem mosol bugyit, hogy tiszta¤¤¤D           F#7¤¤¤Legyél, az akropoliszra¤¤¤D              F#7¤¤¤Ha felmegyünk, és ott a csikket¤¤¤   Bm  -   A         G   -   F#m¤¤¤A városra pöccintjük, és a viccek se¤¤¤ ¤¤¤ ¤¤¤G           G¤¤¤Lesznek már a nevetések "&amp;"is¤¤¤Gm¤¤¤Rövidülnek, ahogy az élet se¤¤¤ D         D¤¤¤Kéne már a halál után¤¤¤D            D   -  G = A¤¤¤Énnekem már úgy igazán¤¤¤ ¤¤¤ ¤¤¤D              F#7¤¤¤Ha az életben nincs már több móka¤¤¤D           F#7¤¤¤Meghalunk, mintha nem volna¤¤¤D        "&amp;"       F#7               Bm   -   A¤¤¤Több dolgunk a világba, és édes lenne a halál")</f>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c r="F92" s="24" t="str">
        <f>IFERROR(__xludf.DUMMYFUNCTION("""COMPUTED_VALUE"""),"Tábori dalok")</f>
        <v>Tábori dalok</v>
      </c>
      <c r="G92" s="24" t="b">
        <f>IFERROR(__xludf.DUMMYFUNCTION("""COMPUTED_VALUE"""),TRUE)</f>
        <v>1</v>
      </c>
      <c r="H92" s="25">
        <f t="shared" ref="H92:I92" si="92">LEN(D92)</f>
        <v>766</v>
      </c>
      <c r="I92" s="25">
        <f t="shared" si="92"/>
        <v>1358</v>
      </c>
      <c r="J92" s="10">
        <f t="shared" si="3"/>
        <v>1</v>
      </c>
      <c r="K92" s="10" t="str">
        <f>VLOOKUP(F92,Data!$A$2:$C$12,3,false)</f>
        <v>bg3.pdf</v>
      </c>
      <c r="L92" s="10" t="str">
        <f>IF(G92,Data!$G$4,Data!$G$5)</f>
        <v>szokimondo.pdf</v>
      </c>
      <c r="M92" s="25" t="str">
        <f>VLOOKUP(F92,Data!$A$2:$E$12,4,false)</f>
        <v>ill3.pdf</v>
      </c>
      <c r="N92" s="25" t="str">
        <f>VLOOKUP(F92,Data!$A$2:$E$12,5,false)</f>
        <v>patt3.pdf</v>
      </c>
    </row>
    <row r="93" ht="15.75" hidden="1" customHeight="1">
      <c r="A93" s="24" t="str">
        <f>IFERROR(__xludf.DUMMYFUNCTION("""COMPUTED_VALUE"""),"T38")</f>
        <v>T38</v>
      </c>
      <c r="B93" s="24" t="str">
        <f>IFERROR(__xludf.DUMMYFUNCTION("""COMPUTED_VALUE"""),"Szájber gyerek ")</f>
        <v>Szájber gyerek </v>
      </c>
      <c r="C93" s="24" t="str">
        <f>IFERROR(__xludf.DUMMYFUNCTION("""COMPUTED_VALUE"""),"Kistehén Tánczenekar")</f>
        <v>Kistehén Tánczenekar</v>
      </c>
      <c r="D93" s="24" t="str">
        <f>IFERROR(__xludf.DUMMYFUNCTION("""COMPUTED_VALUE"""),"Van egy kék tó a fák alatt,¤¤¤Ha beleteszem, lehűti a lábamat.¤¤¤Szájber gyerek kérjél bocsánatot,¤¤¤Mert nem mutatom meg a kacsámat ott!¤¤¤¤¤¤Megbántottál Szájber gyerek,¤¤¤Azt mondtad: az élet gyorsan lepereg,¤¤¤Ezért soha nem nézel hátra,¤¤¤(és) Nem is"&amp;" olyan magas hegy a MÁTRA!¤¤¤¤¤¤Tudod először hittem Neked,¤¤¤Hogy az élet gyorsan pereg.¤¤¤Megpróbáltam nem nézni hátra,¤¤¤A Mátránál magasabb a TÁTRA!¤¤¤¤¤¤Van egy kék tó a fák alatt,¤¤¤A partjára tettem a lábamat.¤¤¤Egyik reggel megláttam a kacsámat ot"&amp;"t,¤¤¤Azóta szeretem a VASÁRNAPOT!¤¤¤¤¤¤Van egy kék tó a fák alatt,¤¤¤Ha beleteszem, lehűti a lábamat.¤¤¤Szájber gyerek kérjél bocsánatot,¤¤¤Mert nem mutatom meg a kacsámat ott!¤¤¤¤¤¤Most már nézek előre és hátra,¤¤¤Most már magas hegy a Mátra.¤¤¤Kicsi vag"&amp;"y még Szájber gyerek,¤¤¤De majd Te is rájössz, hogy¤¤¤¤¤¤Van egy kék tó a fák alatt,¤¤¤Ha beleteszem, lehűti a lábamat.¤¤¤Szájber gyerek kérjél bocsánatot,¤¤¤Mert nem mutatom meg a¤¤¤nem mutatom meg a¤¤¤kacsámat ott!¤¤¤kacsámat ott!")</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E93" s="24" t="str">
        <f>IFERROR(__xludf.DUMMYFUNCTION("""COMPUTED_VALUE"""),"Cm               G¤¤¤Van egy kék tó a fák alatt,¤¤¤G                       Cm¤¤¤Ha beleteszem, lehűti a lábamat.¤¤¤     Cm -           A#     G# -   Fm¤¤¤(De) Szájbergyerek, kérjél bocsánatot,¤¤¤G7                     G¤¤¤Mert nem mutatom meg a kacsámat o"&amp;"tt.¤¤¤ ¤¤¤¤¤¤¤¤¤Cm               G¤¤¤Van egy kék tó a fák alatt,¤¤¤G                       Cm¤¤¤Ha beleteszem, lehűti a lábamat.¤¤¤     Cm -           A#     G# -   Fm¤¤¤(De) Szájbergyerek, kérjél bocsánatot,¤¤¤G7                     G¤¤¤Mert nem mutatom "&amp;"meg a kacsámat ott¤¤¤ ¤¤¤ ¤¤¤¤¤¤Cm             G¤¤¤Megbántottál, szájbergyerek¤¤¤G                   Cm¤¤¤Azt mondtad, az élet gyorsan lepereg,¤¤¤Cm         A#        G# Fm¤¤¤Ezért soha nem nézel hátra,¤¤¤ G7                          G¤¤¤És nem is olyan m"&amp;"agas hegy a Mátra.¤¤¤ ¤¤¤ ¤¤¤¤¤¤Cm             G¤¤¤Tudod, először hittem neked,¤¤¤G             Cm¤¤¤Hogy az élet gyorsan pereg.¤¤¤Cm           A#        G# Fm¤¤¤Megpróbáltam nem nézni hátra.¤¤¤  G7                   G¤¤¤A Mátránál magasabb a Tátra.¤¤¤ ¤¤"&amp;"¤ ¤¤¤¤¤¤Cm               G¤¤¤Van egy kék tó a fák alatt,¤¤¤ G                  Cm¤¤¤A partjára tettem a lábamat,¤¤¤Cm            A#         G#       Fm¤¤¤Egyik reggel megláttam a kacsámat ott,¤¤¤G7               G¤¤¤Azóta szeretem a vasárnapot.¤¤¤ ¤¤¤ ¤¤¤"&amp;"¤¤¤Cm               G¤¤¤Van egy kék tó a fák alatt,¤¤¤G                       Cm¤¤¤Ha beleteszem, lehűti a lábamat.¤¤¤     Cm -           A#     G# -   Fm¤¤¤(De) Szájbergyerek, kérjél bocsánatot,¤¤¤G7                     G¤¤¤Mert nem mutatom meg a kacsáma"&amp;"t ott.¤¤¤ ¤¤¤ ¤¤¤¤¤¤Cm G G Cm Cm - A# G# - Fm G7 G¤¤¤ ¤¤¤ ¤¤¤¤¤¤Cm             G¤¤¤Mostmár nézek előre és hátra,¤¤¤G                    Cm¤¤¤Mostmár magas hegy a Mátra,¤¤¤Cm         A#   G#        Fm¤¤¤Kicsi vagy még, szájbergyerek,¤¤¤   G7         G¤¤¤De"&amp;" majd te is rájössz, hogy¤¤¤ ¤¤¤ ¤¤¤¤¤¤Cm               G¤¤¤Van egy kék tó a fák alatt,¤¤¤G                       Cm¤¤¤Ha beleteszem, lehűti a lábamat.¤¤¤     Cm -           A#     G# -   Fm¤¤¤(De) Szájbergyerek, kérjél bocsánatot,¤¤¤G7                   "&amp;"  G¤¤¤Mert nem mutatom meg a kacsámat ott.¤¤¤ ¤¤¤ ¤¤¤¤¤¤Cm               G¤¤¤Van egy kék tó a fák alatt,¤¤¤G                       Cm¤¤¤Ha beleteszem, lehűti a lábamat.¤¤¤     Cm -           A#     G# -   Fm¤¤¤(De) Szájbergyerek, kérjél bocsánatot,¤¤¤G7¤¤"&amp;"¤Mert nem mutatom meg a¤¤¤ G¤¤¤Nem mutatom meg a¤¤¤G              G¤¤¤kacsámat ott, kacsámat ott¤¤¤ ¤¤¤Cm - G - Cm")</f>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c r="F93" s="24" t="str">
        <f>IFERROR(__xludf.DUMMYFUNCTION("""COMPUTED_VALUE"""),"Tábori dalok")</f>
        <v>Tábori dalok</v>
      </c>
      <c r="G93" s="24" t="b">
        <f>IFERROR(__xludf.DUMMYFUNCTION("""COMPUTED_VALUE"""),FALSE)</f>
        <v>0</v>
      </c>
      <c r="H93" s="25">
        <f t="shared" ref="H93:I93" si="93">LEN(D93)</f>
        <v>997</v>
      </c>
      <c r="I93" s="25">
        <f t="shared" si="93"/>
        <v>2409</v>
      </c>
      <c r="J93" s="10">
        <f t="shared" si="3"/>
        <v>1</v>
      </c>
      <c r="K93" s="10" t="str">
        <f>VLOOKUP(F93,Data!$A$2:$C$12,3,false)</f>
        <v>bg3.pdf</v>
      </c>
      <c r="L93" s="10" t="str">
        <f>IF(G93,Data!$G$4,Data!$G$5)</f>
        <v/>
      </c>
      <c r="M93" s="25" t="str">
        <f>VLOOKUP(F93,Data!$A$2:$E$12,4,false)</f>
        <v>ill3.pdf</v>
      </c>
      <c r="N93" s="25" t="str">
        <f>VLOOKUP(F93,Data!$A$2:$E$12,5,false)</f>
        <v>patt3.pdf</v>
      </c>
    </row>
    <row r="94" ht="15.75" hidden="1" customHeight="1">
      <c r="A94" s="24" t="str">
        <f>IFERROR(__xludf.DUMMYFUNCTION("""COMPUTED_VALUE"""),"T39")</f>
        <v>T39</v>
      </c>
      <c r="B94" s="24" t="str">
        <f>IFERROR(__xludf.DUMMYFUNCTION("""COMPUTED_VALUE"""),"A pancsoló kislány (-&gt;)")</f>
        <v>A pancsoló kislány (-&gt;)</v>
      </c>
      <c r="C94" s="24" t="str">
        <f>IFERROR(__xludf.DUMMYFUNCTION("""COMPUTED_VALUE"""),"Kovács Eszti")</f>
        <v>Kovács Eszti</v>
      </c>
      <c r="D94" s="24" t="str">
        <f>IFERROR(__xludf.DUMMYFUNCTION("""COMPUTED_VALUE"""),"Ha végre itt nyár, és meleg az idő¤¤¤Az ember strandra jár, mert azért van itt ő¤¤¤Míg anyu öltözik az apu ideges¤¤¤Hogy olyan lassan készül el, hogy addigra este lesz¤¤¤¤¤¤Íjjaj, úgy élvezem én a strandot,¤¤¤Ottan annyira szép és jó¤¤¤Annyi vicceset láto"&amp;"k hallok,¤¤¤És még bambi is kapható¤¤¤La-la-la-la, la-la-la-la¤¤¤La-la-la-la, la-la-la¤¤¤¤¤¤A strandon az is jó, hogy van még sok gyerek,¤¤¤És van homokozó, és labdázni lehet,¤¤¤Csak azt nem értem én, sok néni mért visít,¤¤¤Ha véletlen egy labda épp egy b"&amp;"ácsira ráesik¤¤¤¤¤¤Íjjaj, úgy élvezem én a strandot,¤¤¤Ottan annyira szép és jó¤¤¤Annyi vicceset látok hallok,¤¤¤És még bambi is kapható¤¤¤La-la-la-la, la-la-la-la¤¤¤La-la-la-la, la-la-la")</f>
        <v>Ha végre itt nyár, és meleg az idő¤¤¤Az ember strandra jár, mert azért van itt ő¤¤¤Míg anyu öltözik az apu ideges¤¤¤Hogy olyan lassan készül el, hogy addigra este lesz¤¤¤¤¤¤Íjjaj, úgy élvezem én a strandot,¤¤¤Ottan annyira szép és jó¤¤¤Annyi vicceset látok hallok,¤¤¤És még bambi is kapható¤¤¤La-la-la-la, la-la-la-la¤¤¤La-la-la-la, la-la-la¤¤¤¤¤¤A strandon az is jó, hogy van még sok gyerek,¤¤¤És van homokozó, és labdázni lehet,¤¤¤Csak azt nem értem én, sok néni mért visít,¤¤¤Ha véletlen egy labda épp egy bácsira ráesik¤¤¤¤¤¤Íjjaj, úgy élvezem én a strandot,¤¤¤Ottan annyira szép és jó¤¤¤Annyi vicceset látok hallok,¤¤¤És még bambi is kapható¤¤¤La-la-la-la, la-la-la-la¤¤¤La-la-la-la, la-la-la</v>
      </c>
      <c r="E94" s="24" t="str">
        <f>IFERROR(__xludf.DUMMYFUNCTION("""COMPUTED_VALUE"""),"      G           G       G         D      D7               D         D            G¤¤¤Ha végre itt a nyár és meleg az idő, az ember strandra jár, mert azért van itt ő¤¤¤    G          G       G7     C         C             G                A            D"&amp;"¤¤¤Míg anyu öltözik  az   apu ideges, hogy olyan lassan készül el, hogy addira este lesz. ¤¤¤¤¤¤¤¤¤¤¤¤           G            C               D                  G¤¤¤Ij jaj úgy élvezem én a strandot, ottan annyira szép és jó¤¤¤      C               Am7    "&amp;"       D7            G¤¤¤annyi vicceset látok, hallok és még Bambi is kapható.¤¤¤       Am      D      G               Am      D     G    ¤¤¤La la la la,   L a la la la,   La la la la,   La la la.¤¤¤¤¤¤¤¤¤¤¤¤  G               G       G           D        "&amp;" D7         D     D          G¤¤¤A strandon az is jó, hogy van még sok gyerek és van homokozó és labdázni lehet, ¤¤¤     G             G       G7         C        C             G             A           D¤¤¤Csak azt nem értem én, sok néni miért visít, ha "&amp;"véletlen egy labda épp egy bácsira ráesik¤¤¤¤¤¤¤¤¤¤¤¤           G            C               D                  G¤¤¤Ij jaj úgy élvezem én a strandot, ottan annyira szép és jó¤¤¤      C               Am7           D7            G¤¤¤annyi vicceset látok, ha"&amp;"llok és még Bambi is kapható.¤¤¤       Am      D      G               Am      D     G    ¤¤¤La la la la,   L a la la la,   La la la la,   La la la.¤¤¤¤¤¤¤¤¤¤¤¤¤¤¤G             G   G          D     D7          D    D          G¤¤¤De apukámra is én azért üg"&amp;"yelek és mindig odavisz a lelkiismeret¤¤¤    G         G       G7           C         C             G¤¤¤Ha fekszik a napon és izzad már szegény, kis vödröm vízzel megtöltöm és¤¤¤A                 D¤¤¤rálocsolom mind én¤¤¤¤¤¤¤¤¤¤¤¤           G            C"&amp;"               D                  G¤¤¤Ij jaj úgy élvezem én a strandot, ottan annyira szép és jó¤¤¤      C               Am7           D7            G¤¤¤annyi vicceset látok, hallok és még Bambi is kapható.¤¤¤       Am      D      G               Am      "&amp;"D     G    ¤¤¤La la la la,   L a la la la,   La la la la,   La la la.¤¤¤¤¤¤¤¤¤¤¤¤    G        G    G        D        D7           D    D         G¤¤¤De este szomorú a hazafelé út, mert otthon az anyu a fürdőkádba dug,¤¤¤    G                G   G7        "&amp;"   C        C               G            ¤¤¤Már volt vele ezért már nagyon sok vitám, mert ki hallott még ilyen dolgot,¤¤¤A                D¤¤¤Fürdeni strand után ?¤¤¤¤¤¤¤¤¤¤¤¤       G              C               D                  G                    ¤"&amp;"¤¤Otthon nem szeretem a strandot, abban semmi se szép, se jó.¤¤¤         C                Am7  ¤¤¤Gyorsan mosdani mást se hallok¤¤¤       D7            G¤¤¤És még bambi se kapható.  /Brü  hü  hü/¤¤¤¤¤¤¤¤¤¤¤¤¤¤¤")</f>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           G            C               D                  G¤¤¤Ij jaj úgy élvezem én a strandot, ottan annyira szép és jó¤¤¤      C               Am7           D7            G¤¤¤annyi vicceset látok, hallok és még Bambi is kapható.¤¤¤       Am      D      G               Am      D     G    ¤¤¤La la la la,   L a la la la,   La la la la,   La la la.¤¤¤¤¤¤¤¤¤¤¤¤¤¤¤G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c r="F94" s="24" t="str">
        <f>IFERROR(__xludf.DUMMYFUNCTION("""COMPUTED_VALUE"""),"Tábori dalok")</f>
        <v>Tábori dalok</v>
      </c>
      <c r="G94" s="24" t="b">
        <f>IFERROR(__xludf.DUMMYFUNCTION("""COMPUTED_VALUE"""),FALSE)</f>
        <v>0</v>
      </c>
      <c r="H94" s="25">
        <f t="shared" ref="H94:I94" si="94">LEN(D94)</f>
        <v>697</v>
      </c>
      <c r="I94" s="25">
        <f t="shared" si="94"/>
        <v>2764</v>
      </c>
      <c r="J94" s="10">
        <f t="shared" si="3"/>
        <v>1</v>
      </c>
      <c r="K94" s="10" t="str">
        <f>VLOOKUP(F94,Data!$A$2:$C$12,3,false)</f>
        <v>bg3.pdf</v>
      </c>
      <c r="L94" s="10" t="str">
        <f>IF(G94,Data!$G$4,Data!$G$5)</f>
        <v/>
      </c>
      <c r="M94" s="25" t="str">
        <f>VLOOKUP(F94,Data!$A$2:$E$12,4,false)</f>
        <v>ill3.pdf</v>
      </c>
      <c r="N94" s="25" t="str">
        <f>VLOOKUP(F94,Data!$A$2:$E$12,5,false)</f>
        <v>patt3.pdf</v>
      </c>
    </row>
    <row r="95" ht="15.75" customHeight="1">
      <c r="A95" s="24" t="str">
        <f>IFERROR(__xludf.DUMMYFUNCTION("""COMPUTED_VALUE"""),"T39")</f>
        <v>T39</v>
      </c>
      <c r="B95" s="24" t="str">
        <f>IFERROR(__xludf.DUMMYFUNCTION("""COMPUTED_VALUE"""),"A pancsoló kislány (...)")</f>
        <v>A pancsoló kislány (...)</v>
      </c>
      <c r="C95" s="24" t="str">
        <f>IFERROR(__xludf.DUMMYFUNCTION("""COMPUTED_VALUE"""),"Kovács Eszti")</f>
        <v>Kovács Eszti</v>
      </c>
      <c r="D95" s="24" t="str">
        <f>IFERROR(__xludf.DUMMYFUNCTION("""COMPUTED_VALUE"""),"De apukámra is én azért ügyelek,¤¤¤És mindig odavisz a lelkiismeret,¤¤¤Ha fekszik a napon, és izzad már szegény,¤¤¤Kis vödröm vízzel megtöltöm,¤¤¤És rálocsolom mind én!¤¤¤¤¤¤Íjjaj, úgy élvezem én a strandot,¤¤¤Ottan annyira szép és jó¤¤¤Annyi vicceset lát"&amp;"ok hallok,¤¤¤És még bambi is kapható¤¤¤La-la-la-la, la-la-la-la¤¤¤La-la-la-la, la-la-la¤¤¤¤¤¤De este szomorú a hazafelé út,¤¤¤Mert otthon az anyu a fürdőkádba dug,¤¤¤Már volt vele ezért már nagyon sok vitám¤¤¤Mert ki hallott még ilyen dolgot,¤¤¤Fürdeni st"&amp;"rand után?¤¤¤¤¤¤Otthon nem szeretem a strandot,¤¤¤Abban semmi se szép, se jó.¤¤¤""""Gyorsan mosdani!"""" - mást se hallok,¤¤¤És még bambi se kapható.")</f>
        <v>De apukámra is én azért ügyelek,¤¤¤És mindig odavisz a lelkiismeret,¤¤¤Ha fekszik a napon, és izzad már szegény,¤¤¤Kis vödröm vízzel megtöltöm,¤¤¤És rálocsolom mind én!¤¤¤¤¤¤Íjjaj, úgy élvezem én a strandot,¤¤¤Ottan annyira szép és jó¤¤¤Annyi vicceset látok hallok,¤¤¤És még bambi is kapható¤¤¤La-la-la-la, la-la-la-la¤¤¤La-la-la-la, la-la-la¤¤¤¤¤¤De este szomorú a hazafelé út,¤¤¤Mert otthon az anyu a fürdőkádba dug,¤¤¤Már volt vele ezért már nagyon sok vitám¤¤¤Mert ki hallott még ilyen dolgot,¤¤¤Fürdeni strand után?¤¤¤¤¤¤Otthon nem szeretem a strandot,¤¤¤Abban semmi se szép, se jó.¤¤¤""Gyorsan mosdani!"" - mást se hallok,¤¤¤És még bambi se kapható.</v>
      </c>
      <c r="E95" s="24" t="str">
        <f>IFERROR(__xludf.DUMMYFUNCTION("""COMPUTED_VALUE"""),"G             G   G          D     D7          D    D          G¤¤¤De apukámra is én azért ügyelek és mindig odavisz a lelkiismeret¤¤¤    G         G       G7           C         C             G¤¤¤Ha fekszik a napon és izzad már szegény, kis vödröm vízzel"&amp;" megtöltöm és¤¤¤A                 D¤¤¤rálocsolom mind én¤¤¤¤¤¤¤¤¤¤¤¤           G            C               D                  G¤¤¤Ij jaj úgy élvezem én a strandot, ottan annyira szép és jó¤¤¤      C               Am7           D7            G¤¤¤annyi vic"&amp;"ceset látok, hallok és még Bambi is kapható.¤¤¤       Am      D      G               Am      D     G    ¤¤¤La la la la,   L a la la la,   La la la la,   La la la.¤¤¤¤¤¤¤¤¤¤¤¤    G        G    G        D        D7           D    D         G¤¤¤De este szomo"&amp;"rú a hazafelé út, mert otthon az anyu a fürdőkádba dug,¤¤¤    G                G   G7           C        C               G            ¤¤¤Már volt vele ezért már nagyon sok vitám, mert ki hallott még ilyen dolgot,¤¤¤A                D¤¤¤Fürdeni strand után"&amp;" ?¤¤¤¤¤¤¤¤¤¤¤¤       G              C               D                  G                    ¤¤¤Otthon nem szeretem a strandot, abban semmi se szép, se jó.¤¤¤         C                Am7  ¤¤¤Gyorsan mosdani mást se hallok¤¤¤       D7            G¤¤¤És m"&amp;"ég bambi se kapható.  /Brü  hü  hü/")</f>
        <v>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c r="F95" s="24" t="str">
        <f>IFERROR(__xludf.DUMMYFUNCTION("""COMPUTED_VALUE"""),"Tábori dalok")</f>
        <v>Tábori dalok</v>
      </c>
      <c r="G95" s="24" t="b">
        <f>IFERROR(__xludf.DUMMYFUNCTION("""COMPUTED_VALUE"""),FALSE)</f>
        <v>0</v>
      </c>
      <c r="H95" s="25">
        <f t="shared" ref="H95:I95" si="95">LEN(D95)</f>
        <v>655</v>
      </c>
      <c r="I95" s="25">
        <f t="shared" si="95"/>
        <v>1312</v>
      </c>
      <c r="J95" s="10">
        <f t="shared" si="3"/>
        <v>1</v>
      </c>
      <c r="K95" s="10" t="str">
        <f>VLOOKUP(F95,Data!$A$2:$C$12,3,false)</f>
        <v>bg3.pdf</v>
      </c>
      <c r="L95" s="10" t="str">
        <f>IF(G95,Data!$G$4,Data!$G$5)</f>
        <v/>
      </c>
      <c r="M95" s="25" t="str">
        <f>VLOOKUP(F95,Data!$A$2:$E$12,4,false)</f>
        <v>ill3.pdf</v>
      </c>
      <c r="N95" s="25" t="str">
        <f>VLOOKUP(F95,Data!$A$2:$E$12,5,false)</f>
        <v>patt3.pdf</v>
      </c>
    </row>
    <row r="96" ht="15.75" customHeight="1">
      <c r="A96" s="24" t="str">
        <f>IFERROR(__xludf.DUMMYFUNCTION("""COMPUTED_VALUE"""),"T40")</f>
        <v>T40</v>
      </c>
      <c r="B96" s="24" t="str">
        <f>IFERROR(__xludf.DUMMYFUNCTION("""COMPUTED_VALUE"""),"Iszom a bort")</f>
        <v>Iszom a bort</v>
      </c>
      <c r="C96" s="24" t="str">
        <f>IFERROR(__xludf.DUMMYFUNCTION("""COMPUTED_VALUE"""),"Kollár-Klemecz László")</f>
        <v>Kollár-Klemecz László</v>
      </c>
      <c r="D96" s="24" t="str">
        <f>IFERROR(__xludf.DUMMYFUNCTION("""COMPUTED_VALUE"""),"Iszom a bort, ölelem a babámat¤¤¤úgysem érem keresztül a hazámat¤¤¤úgysem érem keresztül a világot¤¤¤elengedem most már nem őrzöm a lángot¤¤¤¤¤¤¤¤¤Csak annyit még, neked s nekem elég¤¤¤világítsa be az erdő közepét¤¤¤arcodat láthassam, ha leszáll az este¤¤"&amp;"¤s kezed teszed kezembe¤¤¤¤¤¤¤¤¤Iszom a bort, ölelem a babámat¤¤¤úgysem érem keresztül a hazámat¤¤¤úgysem érem keresztül az erdő felett a csillagos eget¤¤¤csak ebbe a kis gyertyába lehozni tudom neked")</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E96" s="24" t="str">
        <f>IFERROR(__xludf.DUMMYFUNCTION("""COMPUTED_VALUE"""),"Am             Dm        G¤¤¤Iszom a bort, ölelem a babámat¤¤¤Am             Dm          G¤¤¤úgysem érem keresztül a hazámat¤¤¤C              Dm         Am¤¤¤úgysem érem keresztül a világot¤¤¤G                  G¤¤¤elengedem most már nem őrzöm a lángot¤¤¤"&amp;"¤¤¤ ¤¤¤Am                        Dm   G¤¤¤csak annyit még, neked s nekem elég¤¤¤Am              Dm       G¤¤¤világítsa be az erdő közepét¤¤¤C                     Dm         Am¤¤¤arcodat láthassam, ha leszáll az este¤¤¤  G¤¤¤s kezed teszed kezembe¤¤¤¤¤¤ ¤¤"&amp;"¤Am              Dm       G¤¤¤iszom a bort, ölelem a babámat¤¤¤Am                Dm       G¤¤¤úgysem érem keresztül a hazámat¤¤¤C                 Dm      Am           G¤¤¤úgysem érem keresztül az erdő felett a csillagos eget¤¤¤     G                    Am"&amp;"      Dm    G¤¤¤csak ebbe a kis gyertyába lehozni tudom neked¤¤¤¤¤¤ ¤¤¤ Am   Dm    Gadd11¤¤¤Náj - ná - náj")</f>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c r="F96" s="24" t="str">
        <f>IFERROR(__xludf.DUMMYFUNCTION("""COMPUTED_VALUE"""),"Tábori dalok")</f>
        <v>Tábori dalok</v>
      </c>
      <c r="G96" s="24" t="b">
        <f>IFERROR(__xludf.DUMMYFUNCTION("""COMPUTED_VALUE"""),FALSE)</f>
        <v>0</v>
      </c>
      <c r="H96" s="25">
        <f t="shared" ref="H96:I96" si="96">LEN(D96)</f>
        <v>455</v>
      </c>
      <c r="I96" s="25">
        <f t="shared" si="96"/>
        <v>871</v>
      </c>
      <c r="J96" s="10">
        <f t="shared" si="3"/>
        <v>1</v>
      </c>
      <c r="K96" s="10" t="str">
        <f>VLOOKUP(F96,Data!$A$2:$C$12,3,false)</f>
        <v>bg3.pdf</v>
      </c>
      <c r="L96" s="10" t="str">
        <f>IF(G96,Data!$G$4,Data!$G$5)</f>
        <v/>
      </c>
      <c r="M96" s="25" t="str">
        <f>VLOOKUP(F96,Data!$A$2:$E$12,4,false)</f>
        <v>ill3.pdf</v>
      </c>
      <c r="N96" s="25" t="str">
        <f>VLOOKUP(F96,Data!$A$2:$E$12,5,false)</f>
        <v>patt3.pdf</v>
      </c>
    </row>
    <row r="97" ht="15.75" customHeight="1">
      <c r="A97" s="24" t="str">
        <f>IFERROR(__xludf.DUMMYFUNCTION("""COMPUTED_VALUE"""),"T41")</f>
        <v>T41</v>
      </c>
      <c r="B97" s="24" t="str">
        <f>IFERROR(__xludf.DUMMYFUNCTION("""COMPUTED_VALUE"""),"Micimackó (-&gt;)")</f>
        <v>Micimackó (-&gt;)</v>
      </c>
      <c r="C97" s="24" t="str">
        <f>IFERROR(__xludf.DUMMYFUNCTION("""COMPUTED_VALUE"""),"Koncz Zsuzsa")</f>
        <v>Koncz Zsuzsa</v>
      </c>
      <c r="D97" s="24" t="str">
        <f>IFERROR(__xludf.DUMMYFUNCTION("""COMPUTED_VALUE"""),"Egy napon mikor Micimackónak semmi dolga nem akadt¤¤¤Eszébe jutott, hogy tenni kéne valami nagyon fontosat¤¤¤Elment tehát Malackához, hogy meglesse, mit csinál¤¤¤De Malackánál éppen akkor senkit sem talált¤¤¤¤¤¤Így hát elindult hazafelé miközben sűrűn hul"&amp;"lt a hó¤¤¤S arra gondolt, hogy otthon talán akad egy kis ennivaló¤¤¤Hogy kimelegedjék ugrándozott és jó nagyokat lépett¤¤¤S a hidegre való tekintettel énekelni kezdett:¤¤¤¤¤¤Minél inkább havazik, annál inkább hull a hó¤¤¤Minél inkább hull a hó, annál inká"&amp;"bb havazik¤¤¤Hull a hó és hózik, Micimackó fázik¤¤¤Hull a hó és hózik, Micimackó fázik")</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E97" s="24" t="str">
        <f>IFERROR(__xludf.DUMMYFUNCTION("""COMPUTED_VALUE"""),"C                Em¤¤¤Egy napon, mikor Micimackónak¤¤¤F           G¤¤¤Semmi dolga nem akadt,¤¤¤C                   Em¤¤¤Eszébe jutott, hogy tenni kéne¤¤¤F             G¤¤¤Valami nagyon fontosat.¤¤¤Am           Em¤¤¤Elment tehát Malackához,¤¤¤F            "&amp;"  C¤¤¤Hogy meglesse, mit csinál.¤¤¤   Am         F¤¤¤De Malackánál éppen akkor¤¤¤D7           G¤¤¤Senkit nem talált.¤¤¤ ¤¤¤¤¤¤¤¤¤        C        Em¤¤¤Így hát elindult hazafelé,¤¤¤  F            G¤¤¤Miközben sűrűn hullt a hó.¤¤¤C             Em¤¤¤Arra gon"&amp;"dolt, otthon talán¤¤¤F            G¤¤¤Akad egy kis ennivaló.¤¤¤Am                Em¤¤¤Hogy kimelegedjék ugrándozott¤¤¤  F           C¤¤¤S jó nagyokat lépett¤¤¤    Am           F¤¤¤S a hidegre való tekintettel¤¤¤D7       G¤¤¤Énekelni kezdett.¤¤¤ ¤¤¤¤¤¤¤¤¤¤"&amp;"¤¤C            F¤¤¤Minél inkább havazik,¤¤¤G            C¤¤¤Annál inkább hull a hó.¤¤¤C            F¤¤¤Minél inkább hull a hó,¤¤¤G            C¤¤¤Annál inkább havazik.¤¤¤F            C¤¤¤Hull a hó és hózik-zik-zik,¤¤¤G           C¤¤¤  Micimackó fázik-zik-"&amp;"zik,¤¤¤F            C¤¤¤Hull a hó és hózik-zik-zik,¤¤¤G           C¤¤¤  Micimackó fázik.")</f>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c r="F97" s="24" t="str">
        <f>IFERROR(__xludf.DUMMYFUNCTION("""COMPUTED_VALUE"""),"Tábori dalok")</f>
        <v>Tábori dalok</v>
      </c>
      <c r="G97" s="24" t="b">
        <f>IFERROR(__xludf.DUMMYFUNCTION("""COMPUTED_VALUE"""),FALSE)</f>
        <v>0</v>
      </c>
      <c r="H97" s="25">
        <f t="shared" ref="H97:I97" si="97">LEN(D97)</f>
        <v>596</v>
      </c>
      <c r="I97" s="25">
        <f t="shared" si="97"/>
        <v>1108</v>
      </c>
      <c r="J97" s="10">
        <f t="shared" si="3"/>
        <v>1</v>
      </c>
      <c r="K97" s="10" t="str">
        <f>VLOOKUP(F97,Data!$A$2:$C$12,3,false)</f>
        <v>bg3.pdf</v>
      </c>
      <c r="L97" s="10" t="str">
        <f>IF(G97,Data!$G$4,Data!$G$5)</f>
        <v/>
      </c>
      <c r="M97" s="25" t="str">
        <f>VLOOKUP(F97,Data!$A$2:$E$12,4,false)</f>
        <v>ill3.pdf</v>
      </c>
      <c r="N97" s="25" t="str">
        <f>VLOOKUP(F97,Data!$A$2:$E$12,5,false)</f>
        <v>patt3.pdf</v>
      </c>
    </row>
    <row r="98" ht="15.75" hidden="1" customHeight="1">
      <c r="A98" s="24" t="str">
        <f>IFERROR(__xludf.DUMMYFUNCTION("""COMPUTED_VALUE"""),"T41")</f>
        <v>T41</v>
      </c>
      <c r="B98" s="24" t="str">
        <f>IFERROR(__xludf.DUMMYFUNCTION("""COMPUTED_VALUE"""),"Micimackó (...)")</f>
        <v>Micimackó (...)</v>
      </c>
      <c r="C98" s="24" t="str">
        <f>IFERROR(__xludf.DUMMYFUNCTION("""COMPUTED_VALUE"""),"Koncz Zsuzsa")</f>
        <v>Koncz Zsuzsa</v>
      </c>
      <c r="D98" s="24" t="str">
        <f>IFERROR(__xludf.DUMMYFUNCTION("""COMPUTED_VALUE"""),"Ismert erdei körökben az az általános nézet¤¤¤Hogy Micimackó, mint minden medve szereti a mézet¤¤¤És ez nemcsak afféle szerény vélemény¤¤¤Határozottan állítom ez tény, tény, tény¤¤¤¤¤¤Ezért mikor hideg van, és sűrűn hull a fehér hó¤¤¤Kell hogy legyen az a"&amp;"lmáriumban eltéve ennivaló¤¤¤Így aztán ha télidőben Micimackó megéhezik¤¤¤Megkóstol egy csupor mézet alaposan, fenékig¤¤¤¤¤¤Micimackó a barátom és gyakran elbeszélgetünk¤¤¤Azokról a dolgokról miket mind a ketten ismerünk¤¤¤És tanultunk egy verset is, és m"&amp;"ost már kívülről tudom¤¤¤S ha hideg van és hull a hó, én mindig ezt dúdolgatom")</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E98" s="24" t="str">
        <f>IFERROR(__xludf.DUMMYFUNCTION("""COMPUTED_VALUE"""),"C            Em¤¤¤Ismert erdei körökben¤¤¤      F         G¤¤¤Az az általános nézet,¤¤¤     C               Em¤¤¤Hogy Micimackó, mint minden medve,¤¤¤F         G¤¤¤Szereti a mézet.¤¤¤Am             Em¤¤¤És ez nem csak afféle¤¤¤F           C¤¤¤Szerény véle"&amp;"mény,¤¤¤Am           F¤¤¤Határozottan állítom, hogy¤¤¤D7          G¤¤¤Tény, tény, tény.¤¤¤¤¤¤¤¤¤¤¤¤C            Em¤¤¤Ezért, mikor hideg van¤¤¤   F            G¤¤¤És sűrűn hull a fehér hó,¤¤¤C                    Em¤¤¤Kell, hogy legyen az almáriumban¤¤¤F   "&amp;"     G¤¤¤  Eltéve ennivaló.¤¤¤Am            Em¤¤¤Így aztán, ha délidőben¤¤¤F            C¤¤¤Micimackó megéhezik,¤¤¤Am            F¤¤¤Megkóstol egy csupor mézet¤¤¤D7        G¤¤¤Alaposan, fenékig.¤¤¤ ¤¤¤¤¤¤¤¤¤C            F¤¤¤Minél inkább havazik,¤¤¤G      "&amp;"      C¤¤¤Annál inkább hull a hó.¤¤¤C            F¤¤¤Minél inkább hull a hó,¤¤¤G            C¤¤¤Annál inkább havazik.¤¤¤F            C¤¤¤Hull a hó és hózik-zik-zik,¤¤¤G           C¤¤¤  Micimackó fázik-zik-zik,¤¤¤F            C¤¤¤Hull a hó és hózik-zik-zik"&amp;",¤¤¤G           C¤¤¤  Micimackó fázik.¤¤¤ ¤¤¤¤¤¤¤¤¤¤¤¤C           Em¤¤¤Micimackó a barátom,¤¤¤   F           G¤¤¤És gyakran elbeszélgetünk¤¤¤C         Em¤¤¤Azokról a dolgokról,¤¤¤    F             G¤¤¤Mit mind a ketten ismerünk.¤¤¤   Am            Em¤¤¤És"&amp;" tanultunk egy verset is,¤¤¤   F             C¤¤¤És most már kívülről tudom.¤¤¤   Am           F¤¤¤Ha hideg van és hull a hó,¤¤¤   D7           G¤¤¤Én mindig ezt dúdolgatom:¤¤¤ ¤¤¤¤¤¤¤¤¤C            F¤¤¤Minél inkább havazik,¤¤¤G            C¤¤¤Annál inkáb"&amp;"b hull a hó.¤¤¤C            F¤¤¤Minél inkább hull a hó,¤¤¤G            C¤¤¤Annál inkább havazik.¤¤¤F            C¤¤¤Hull a hó és hózik-zik-zik,¤¤¤G           C¤¤¤  Micimackó fázik-zik-zik,¤¤¤F            C¤¤¤Hull a hó és hózik-zik-zik,¤¤¤G           C¤¤¤ "&amp;" Micimackó fázik.")</f>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c r="F98" s="24" t="str">
        <f>IFERROR(__xludf.DUMMYFUNCTION("""COMPUTED_VALUE"""),"Tábori dalok")</f>
        <v>Tábori dalok</v>
      </c>
      <c r="G98" s="24" t="b">
        <f>IFERROR(__xludf.DUMMYFUNCTION("""COMPUTED_VALUE"""),FALSE)</f>
        <v>0</v>
      </c>
      <c r="H98" s="25">
        <f t="shared" ref="H98:I98" si="98">LEN(D98)</f>
        <v>588</v>
      </c>
      <c r="I98" s="25">
        <f t="shared" si="98"/>
        <v>1802</v>
      </c>
      <c r="J98" s="10">
        <f t="shared" si="3"/>
        <v>1</v>
      </c>
      <c r="K98" s="10" t="str">
        <f>VLOOKUP(F98,Data!$A$2:$C$12,3,false)</f>
        <v>bg3.pdf</v>
      </c>
      <c r="L98" s="10" t="str">
        <f>IF(G98,Data!$G$4,Data!$G$5)</f>
        <v/>
      </c>
      <c r="M98" s="25" t="str">
        <f>VLOOKUP(F98,Data!$A$2:$E$12,4,false)</f>
        <v>ill3.pdf</v>
      </c>
      <c r="N98" s="25" t="str">
        <f>VLOOKUP(F98,Data!$A$2:$E$12,5,false)</f>
        <v>patt3.pdf</v>
      </c>
    </row>
    <row r="99" ht="15.75" hidden="1" customHeight="1">
      <c r="A99" s="24" t="str">
        <f>IFERROR(__xludf.DUMMYFUNCTION("""COMPUTED_VALUE"""),"T42")</f>
        <v>T42</v>
      </c>
      <c r="B99" s="24" t="str">
        <f>IFERROR(__xludf.DUMMYFUNCTION("""COMPUTED_VALUE"""),"Hallelujah (–&gt;)")</f>
        <v>Hallelujah (–&gt;)</v>
      </c>
      <c r="C99" s="24" t="str">
        <f>IFERROR(__xludf.DUMMYFUNCTION("""COMPUTED_VALUE"""),"Leonard Cohen")</f>
        <v>Leonard Cohen</v>
      </c>
      <c r="D99" s="24" t="str">
        <f>IFERROR(__xludf.DUMMYFUNCTION("""COMPUTED_VALUE"""),"Hallom létezett egykor egy titkos akkord,¤¤¤Amit Dávid játszott és az Úr kedvére volt¤¤¤S bár téged nem érdekel, elmondom újra.¤¤¤Az ötös követte a négyeset,¤¤¤Egy moll, egy dúr, s máris megszületett¤¤¤S a király zavarban súgta: Halleluja¤¤¤Halleluja, Hal"&amp;"leluja, Halleluja, Halleluja.¤¤¤¤¤¤Bizonyság kellett, bár volt hited,¤¤¤A háztetőn állt, s hosszan nézhetted,¤¤¤A hold fényében fürdött, kivirulva.¤¤¤És megbűvölt, és levágta hajad,¤¤¤Leláncolt, széttörte trónodat,¤¤¤És ajkadról ellopta végleg: Halleluja."&amp;"¤¤¤Halleluja, Halleluja, Halleluja, Halleluja.¤¤¤¤¤¤Tudod, jártam már régen itt,¤¤¤Ismerem szobádnak sarkait,¤¤¤Magányon át vitt Hozzád a véletlen útja.¤¤¤A díszkapun láttam a címeredet,¤¤¤De a szerelem nem dicső fáklyásmenet,¤¤¤Csak egy fázós, kicsit fár"&amp;"adt: Halleluja.¤¤¤Halleluja, Halleluja, Halleluja, Halleluja.¤¤¤¤¤¤")</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v>
      </c>
      <c r="E99" s="24" t="str">
        <f>IFERROR(__xludf.DUMMYFUNCTION("""COMPUTED_VALUE"""),"C                   Am¤¤¤Hallom létezett egykor egy titkos akkord,¤¤¤     C                       Am¤¤¤Amit Dávid játszott és az Úr kedvére volt¤¤¤      F                  G        C    G¤¤¤S bár téged nem érdekel, elmondom újra.¤¤¤   C              F    "&amp;" G¤¤¤Az ötös követte a négyeset,¤¤¤    Am                     F¤¤¤Egy moll, egy dúr, s máris megszületett¤¤¤    G               E7          Am¤¤¤S a király zavarban súgta: Halleluja¤¤¤     F          Am         F          C G C G¤¤¤Halleluja, Halleluja, H"&amp;"alleluja, Halleluja.¤¤¤¤¤¤¤¤¤C                      Am¤¤¤Bizonyság kellett, bár volt hited,¤¤¤  C                        Am¤¤¤A háztetőn állt, s hosszan nézhetted,¤¤¤  F             G        C      G¤¤¤A hold fényében fürdött, kivirulva.¤¤¤   C           "&amp;"    F        G¤¤¤És megbűvölt, és levágta hajad,¤¤¤Am                   F¤¤¤Leláncolt, széttörte trónodat,¤¤¤   G                E7           Am¤¤¤És ajkadról ellopta végleg: Halleluja.¤¤¤     F          Am         F          C G C G¤¤¤Halleluja, Halleluj"&amp;"a, Halleluja, Halleluja.¤¤¤¤¤¤¤¤¤C                 Am¤¤¤Tudod, jártam már régen itt,¤¤¤C                 Am¤¤¤Ismerem szobádnak sarkait,¤¤¤F           G             C        G¤¤¤Magányon át vitt Hozzád a véletlen útja.¤¤¤  C                  F     G¤¤¤A d"&amp;"íszkapun láttam a címeredet,¤¤¤     Am                 F¤¤¤De a szerelem nem dicső fáklyásmenet,¤¤¤         G             E7           Am¤¤¤Csak egy fázós, kicsit fáradt: Halleluja.¤¤¤     F          Am         F          C G C G¤¤¤Halleluja, Halleluja, H"&amp;"alleluja, Halleluja.¤¤¤¤¤¤¤¤¤")</f>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v>
      </c>
      <c r="F99" s="24" t="str">
        <f>IFERROR(__xludf.DUMMYFUNCTION("""COMPUTED_VALUE"""),"Tábori dalok")</f>
        <v>Tábori dalok</v>
      </c>
      <c r="G99" s="24" t="b">
        <f>IFERROR(__xludf.DUMMYFUNCTION("""COMPUTED_VALUE"""),FALSE)</f>
        <v>0</v>
      </c>
      <c r="H99" s="25">
        <f t="shared" ref="H99:I99" si="99">LEN(D99)</f>
        <v>832</v>
      </c>
      <c r="I99" s="25">
        <f t="shared" si="99"/>
        <v>1559</v>
      </c>
      <c r="J99" s="10">
        <f t="shared" si="3"/>
        <v>1</v>
      </c>
      <c r="K99" s="10" t="str">
        <f>VLOOKUP(F99,Data!$A$2:$C$12,3,false)</f>
        <v>bg3.pdf</v>
      </c>
      <c r="L99" s="10" t="str">
        <f>IF(G99,Data!$G$4,Data!$G$5)</f>
        <v/>
      </c>
      <c r="M99" s="25" t="str">
        <f>VLOOKUP(F99,Data!$A$2:$E$12,4,false)</f>
        <v>ill3.pdf</v>
      </c>
      <c r="N99" s="25" t="str">
        <f>VLOOKUP(F99,Data!$A$2:$E$12,5,false)</f>
        <v>patt3.pdf</v>
      </c>
    </row>
    <row r="100" ht="15.75" customHeight="1">
      <c r="A100" s="24" t="str">
        <f>IFERROR(__xludf.DUMMYFUNCTION("""COMPUTED_VALUE"""),"T42")</f>
        <v>T42</v>
      </c>
      <c r="B100" s="24" t="str">
        <f>IFERROR(__xludf.DUMMYFUNCTION("""COMPUTED_VALUE"""),"Hallelujah (...)")</f>
        <v>Hallelujah (...)</v>
      </c>
      <c r="C100" s="24" t="str">
        <f>IFERROR(__xludf.DUMMYFUNCTION("""COMPUTED_VALUE"""),"Leonard Cohen")</f>
        <v>Leonard Cohen</v>
      </c>
      <c r="D100" s="24" t="str">
        <f>IFERROR(__xludf.DUMMYFUNCTION("""COMPUTED_VALUE"""),"És volt idő, hogy elmondtad még,¤¤¤Hogy ott, belül milyen a helyzet épp,¤¤¤De ezt már sose hallom tőled újra.¤¤¤Pedig úgy költöztem én beléd,¤¤¤Hogy galambot hoztam, hogy : Nézd, de szép.¤¤¤És együtt lélegeztük: Halleluja.¤¤¤Halleluja, Halleluja, Halleluj"&amp;"a, Halleluja.¤¤¤¤¤¤Mondod, a nevet csak bitorlom,¤¤¤S én azt a nevet még csak nem is tudom,¤¤¤De mit számít neked, ha bárki tudja!?¤¤¤Mert minden szóban fény ragyog,¤¤¤És mindegy melyiket hallgatod,¤¤¤Hogy Szent, vagy összetört a Halleluja.¤¤¤Halleluja, H"&amp;"alleluja, Halleluja, Halleluja.¤¤¤¤¤¤Én próbáltam, hát ennyi telt,¤¤¤Kezemre érintés nem felelt,¤¤¤Igazat mondok, bármily szép, vagy csúnya¤¤¤S bár meglehet, hogy tévedek,¤¤¤A dal ura elé úgy léphetek,¤¤¤Hogy nyelvemen nincsen más, mint: Halleluja.¤¤¤Hall"&amp;"eluja, Halleluja, Halleluja, Halleluja.¤¤¤Halleluja, Halleluja, Halleluja, Halleluja.¤¤¤Halleluja, Halleluja, Halleluja, Halleluja.")</f>
        <v>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E100" s="24" t="str">
        <f>IFERROR(__xludf.DUMMYFUNCTION("""COMPUTED_VALUE"""),"C              Am¤¤¤És volt idő, hogy elmondtad még,¤¤¤     C                   Am¤¤¤Hogy ott, belül milyen a helyzet épp,¤¤¤   F            G      C     G¤¤¤De ezt már sose hallom tőled újra.¤¤¤      C             F  G¤¤¤Pedig úgy költöztem én beléd,¤¤¤ "&amp;"    Am                      F¤¤¤Hogy galambot hoztam, hogy : Nézd, de szép.¤¤¤   G      E7               Am¤¤¤És együtt lélegeztük: Halleluja.¤¤¤     F           Am        F          C GC G¤¤¤Halleluja, Halleluja, Halleluja, Halleluja.¤¤¤¤¤¤¤¤¤C          "&amp;"          Am¤¤¤Mondod, a nevet csak bitorlom,¤¤¤  C                       Am¤¤¤S én azt a nevet még csak nem is tudom,¤¤¤   F          G         C     G¤¤¤De mit számít neked, ha bárki tudja!?¤¤¤     C             F    G ¤¤¤Mert minden szóban fény ragyog,"&amp;"¤¤¤   Am               F¤¤¤És mindegy melyiket hallgatod,¤¤¤     G                E7          Am¤¤¤Hogy Szent, vagy összetört a Halleluja.¤¤¤     F           Am        F          C GC G¤¤¤Halleluja, Halleluja, Halleluja, Halleluja..¤¤¤¤¤¤¤¤¤   C          "&amp;"    Am¤¤¤Én próbáltam, hát ennyi telt,¤¤¤C               Am¤¤¤Kezemre érintés nem felelt,¤¤¤F              G                  C     G¤¤¤Igazat mondok, bármily szép, vagy csúnya¤¤¤  C                  F   G¤¤¤S bár meglehet, hogy tévedek,¤¤¤  Am           "&amp;"   F¤¤¤A dal ura elé úgy léphetek,¤¤¤     G                 E7              Am¤¤¤Hogy nyelvemen nincsen más, mint: Halleluja.¤¤¤¤¤¤¤¤¤     G                 E7              Am¤¤¤Hogy nyelvemen nincsen más, mint: Halleluja.¤¤¤     G                 E7     "&amp;"         Am¤¤¤Hogy nyelvemen nincsen más, mint: Halleluja.¤¤¤     G                 E7              Am¤¤¤Hogy nyelvemen nincsen más, mint: Halleluja.¤¤¤¤¤¤¤¤¤")</f>
        <v>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c r="F100" s="24" t="str">
        <f>IFERROR(__xludf.DUMMYFUNCTION("""COMPUTED_VALUE"""),"Tábori dalok")</f>
        <v>Tábori dalok</v>
      </c>
      <c r="G100" s="24" t="b">
        <f>IFERROR(__xludf.DUMMYFUNCTION("""COMPUTED_VALUE"""),FALSE)</f>
        <v>0</v>
      </c>
      <c r="H100" s="25">
        <f t="shared" ref="H100:I100" si="100">LEN(D100)</f>
        <v>896</v>
      </c>
      <c r="I100" s="25">
        <f t="shared" si="100"/>
        <v>1688</v>
      </c>
      <c r="J100" s="10">
        <f t="shared" si="3"/>
        <v>1</v>
      </c>
      <c r="K100" s="10" t="str">
        <f>VLOOKUP(F100,Data!$A$2:$C$12,3,false)</f>
        <v>bg3.pdf</v>
      </c>
      <c r="L100" s="10" t="str">
        <f>IF(G100,Data!$G$4,Data!$G$5)</f>
        <v/>
      </c>
      <c r="M100" s="25" t="str">
        <f>VLOOKUP(F100,Data!$A$2:$E$12,4,false)</f>
        <v>ill3.pdf</v>
      </c>
      <c r="N100" s="25" t="str">
        <f>VLOOKUP(F100,Data!$A$2:$E$12,5,false)</f>
        <v>patt3.pdf</v>
      </c>
    </row>
    <row r="101" ht="15.75" customHeight="1">
      <c r="A101" s="24" t="str">
        <f>IFERROR(__xludf.DUMMYFUNCTION("""COMPUTED_VALUE"""),"T43")</f>
        <v>T43</v>
      </c>
      <c r="B101" s="24" t="str">
        <f>IFERROR(__xludf.DUMMYFUNCTION("""COMPUTED_VALUE"""),"Mindenki másképp csinálja (–&gt;)")</f>
        <v>Mindenki másképp csinálja (–&gt;)</v>
      </c>
      <c r="C101" s="24" t="str">
        <f>IFERROR(__xludf.DUMMYFUNCTION("""COMPUTED_VALUE"""),"LGT")</f>
        <v>LGT</v>
      </c>
      <c r="D101" s="24" t="str">
        <f>IFERROR(__xludf.DUMMYFUNCTION("""COMPUTED_VALUE"""),"Van, akit nem várnak, csak érkezik¤¤¤Van, aki azért van, mert elhiszik¤¤¤Van, aki feltámad, ha kivárja¤¤¤S van, aki egyszerűen születik a világra¤¤¤¤¤¤Refr.: Mindenki másképp csinálja¤¤¤Mindenki másképp csinálja¤¤¤Mindenki másképp csinálja¤¤¤Mindenki másk"&amp;"épp csinálja¤¤¤¤¤¤Van, aki megmondja, hogy mit szabad¤¤¤Van, aki nem teszi, amit nem szabad¤¤¤Van, aki nem tudja, hogy nem szabad¤¤¤S olyan is van, akiről nem értem, hogy mért szabad?¤¤¤¤¤¤Refr.¤¤¤¤¤¤Van, aki imádja és elteszi¤¤¤Van, aki örökli és elveri¤"&amp;"¤¤Van, aki gyűjtöget, van, aki megnyeri¤¤¤Van, aki hamisítja, s van aki csak felveszi¤¤¤¤¤¤Refr.¤¤¤¤¤¤Van, aki hátulról tör előre¤¤¤Van, aki vár, míg elfogynak előle¤¤¤Van, aki tüntet és van, aki kitüntet¤¤¤Van, aki feltűnik s a talapzatra felülhet¤¤¤¤¤¤R"&amp;"efr.")</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
      </c>
      <c r="E101" s="24" t="str">
        <f>IFERROR(__xludf.DUMMYFUNCTION("""COMPUTED_VALUE"""),"G¤¤¤Van akit nem várnak csak érkezik,¤¤¤        Am¤¤¤Van aki azért van, mert elhiszik,¤¤¤        Am¤¤¤Van aki feltámad, ha kivárja,¤¤¤          Hm         H7          Em¤¤¤S van aki egyszerűen születik a világra.¤¤¤¤¤¤¤¤¤Am       D       G     Em¤¤¤Minden"&amp;"ki másképp csinálja.¤¤¤¤¤¤¤¤¤        G¤¤¤Van aki megmondja, hogy mit szabad,¤¤¤        Am¤¤¤Van aki nem teszi, amit nem szabad,¤¤¤        Am¤¤¤Van aki nem tudja, hogy nem szabad,¤¤¤           Hm          H7              Em¤¤¤S olyan is van, akiről nem ért"&amp;"em, hogy miért szabad?¤¤¤¤¤¤¤¤¤Am       D       G     Em¤¤¤Mindenki másképp csinálja.¤¤¤¤¤¤¤¤¤        G¤¤¤Van aki imádja és elteszi,¤¤¤        Am¤¤¤Van aki örökli és elveri,¤¤¤        Am¤¤¤Van aki gyűjtöget, van aki megnyeri,¤¤¤        Hm           H7    "&amp;"       Em¤¤¤Van aki hamisítja, s van aki csak felveszi.¤¤¤¤¤¤¤¤¤Am       D       G     Em¤¤¤Mindenki másképp csinálja.¤¤¤¤¤¤¤¤¤        G¤¤¤Van aki hátulról tör előre,¤¤¤        Am¤¤¤Van aki vár, míg elfogynak előle,¤¤¤        Am¤¤¤Van aki tüntet és van ak"&amp;"i kitüntet,¤¤¤        Hm           H7         Em¤¤¤Van aki feltűnik s a talapzatra felülhet.¤¤¤¤¤¤¤¤¤Am       D       G     Em¤¤¤Mindenki másképp csinálja.¤¤¤¤¤¤¤¤¤        G¤¤¤Van aki virággal és gyengéden,¤¤¤        Am¤¤¤Van aki rohammal és keményen,¤¤¤ "&amp;"       Am¤¤¤Van aki csellel, van aki csalással,¤¤¤        Hm          H7       Em¤¤¤Van aki esküvel, és akad aki lakással.¤¤¤¤¤¤¤¤¤Am       D       G     Em¤¤¤Mindenki másképp csinálja.¤¤¤¤¤¤¤¤¤        G¤¤¤Van aki kivetkőzik magából,¤¤¤        Am¤¤¤Van ak"&amp;"i levetkőzik magától,¤¤¤        Am¤¤¤Van aki kénytelen, van aki képtelen,¤¤¤         Hm             H7          Em¤¤¤Van akit ösztön hajt és van akit az értelem.¤¤¤¤¤¤¤¤¤Am       D       G     Em¤¤¤Mindenki másképp csinálja.¤¤¤¤¤¤¤¤¤        G¤¤¤Van aki fe"&amp;"lír, és van akit leírnak,¤¤¤         Am¤¤¤Van akit meghívnak, és akit behívnak,¤¤¤         Am¤¤¤Van akit fogadnak, s van aki nem fogad,¤¤¤         Hm             H7       Em¤¤¤Van akit felmentenek, s akad aki ott marad.¤¤¤¤¤¤¤¤¤Am       D       G     Em¤¤"&amp;"¤Mindenki másképp csinálja.¤¤¤¤¤¤¤¤¤        G¤¤¤Van aki ihletből, van aki hangokból,¤¤¤        Am¤¤¤Van aki magától, van aki másoktól,¤¤¤        Am¤¤¤Van aki eljátssza, van aki énekli,¤¤¤        Hm          H7       Em¤¤¤Van aki megveti, és akad aki élvez"&amp;"i.¤¤¤¤¤¤¤¤¤Am       D       G     Em¤¤¤Mindenki másképp csinálja.¤¤¤")</f>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c r="F101" s="24" t="str">
        <f>IFERROR(__xludf.DUMMYFUNCTION("""COMPUTED_VALUE"""),"Tábori dalok")</f>
        <v>Tábori dalok</v>
      </c>
      <c r="G101" s="24" t="b">
        <f>IFERROR(__xludf.DUMMYFUNCTION("""COMPUTED_VALUE"""),FALSE)</f>
        <v>0</v>
      </c>
      <c r="H101" s="25">
        <f t="shared" ref="H101:I101" si="101">LEN(D101)</f>
        <v>769</v>
      </c>
      <c r="I101" s="25">
        <f t="shared" si="101"/>
        <v>2363</v>
      </c>
      <c r="J101" s="10">
        <f t="shared" si="3"/>
        <v>1</v>
      </c>
      <c r="K101" s="10" t="str">
        <f>VLOOKUP(F101,Data!$A$2:$C$12,3,false)</f>
        <v>bg3.pdf</v>
      </c>
      <c r="L101" s="10" t="str">
        <f>IF(G101,Data!$G$4,Data!$G$5)</f>
        <v/>
      </c>
      <c r="M101" s="25" t="str">
        <f>VLOOKUP(F101,Data!$A$2:$E$12,4,false)</f>
        <v>ill3.pdf</v>
      </c>
      <c r="N101" s="25" t="str">
        <f>VLOOKUP(F101,Data!$A$2:$E$12,5,false)</f>
        <v>patt3.pdf</v>
      </c>
    </row>
    <row r="102" ht="15.75" customHeight="1">
      <c r="A102" s="24" t="str">
        <f>IFERROR(__xludf.DUMMYFUNCTION("""COMPUTED_VALUE"""),"T43")</f>
        <v>T43</v>
      </c>
      <c r="B102" s="24" t="str">
        <f>IFERROR(__xludf.DUMMYFUNCTION("""COMPUTED_VALUE"""),"Mindenki másképp csinálja (...)")</f>
        <v>Mindenki másképp csinálja (...)</v>
      </c>
      <c r="C102" s="24" t="str">
        <f>IFERROR(__xludf.DUMMYFUNCTION("""COMPUTED_VALUE"""),"LGT")</f>
        <v>LGT</v>
      </c>
      <c r="D102" s="24" t="str">
        <f>IFERROR(__xludf.DUMMYFUNCTION("""COMPUTED_VALUE"""),"Van, aki virággal és gyengéden¤¤¤Van, aki rohammal és keményen¤¤¤Van, aki csellel, van, aki csalással¤¤¤Van, aki esküvel és akad, aki lakással¤¤¤¤¤¤Refr.¤¤¤¤¤¤Van, aki kivetkőzik magából¤¤¤Van, aki levetkőzik magától¤¤¤Van, aki kénytelen, van, aki képtele"&amp;"n¤¤¤Van, akit ösztön hajt és van, akit az értelem¤¤¤¤¤¤Refr.¤¤¤¤¤¤Van, aki felír és van, akit leírnak¤¤¤Van, akit meghívnak és akit behívnak¤¤¤Van, akit fogadnak s van, aki nem fogad¤¤¤Van, akit felmentenek, s akad, aki ott marad¤¤¤¤¤¤Refr.¤¤¤¤¤¤Van, aki "&amp;"ihletből, van, aki hangokból¤¤¤Van, aki magától, van, aki másoktól¤¤¤Van, aki eljátssza, van, aki énekli¤¤¤Van, aki megveti és akad, aki élvezi, hogy¤¤¤¤¤¤Refr. 2x""")</f>
        <v>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E102" s="24" t="str">
        <f>IFERROR(__xludf.DUMMYFUNCTION("""COMPUTED_VALUE"""),"G¤¤¤Van aki virággal és gyengéden,¤¤¤        Am¤¤¤Van aki rohammal és keményen,¤¤¤        Am¤¤¤Van aki csellel, van aki csalással,¤¤¤        Hm          H7       Em¤¤¤Van aki esküvel, és akad aki lakással.¤¤¤¤¤¤¤¤¤Am       D       G     Em¤¤¤Mindenki másk"&amp;"épp csinálja.¤¤¤¤¤¤¤¤¤        G¤¤¤Van aki kivetkőzik magából,¤¤¤        Am¤¤¤Van aki levetkőzik magától,¤¤¤        Am¤¤¤Van aki kénytelen, van aki képtelen,¤¤¤         Hm             H7          Em¤¤¤Van akit ösztön hajt és van akit az értelem.¤¤¤¤¤¤¤¤¤Am"&amp;"       D       G     Em¤¤¤Mindenki másképp csinálja.¤¤¤¤¤¤¤¤¤        G¤¤¤Van aki felír, és van akit leírnak,¤¤¤         Am¤¤¤Van akit meghívnak, és akit behívnak,¤¤¤         Am¤¤¤Van akit fogadnak, s van aki nem fogad,¤¤¤         Hm             H7       E"&amp;"m¤¤¤Van akit felmentenek, s akad aki ott marad.¤¤¤¤¤¤¤¤¤Am       D       G     Em¤¤¤Mindenki másképp csinálja.¤¤¤¤¤¤¤¤¤        G¤¤¤Van aki ihletből, van aki hangokból,¤¤¤        Am¤¤¤Van aki magától, van aki másoktól,¤¤¤        Am¤¤¤Van aki eljátssza, van"&amp;" aki énekli,¤¤¤        Hm          H7       Em¤¤¤Van aki megveti, és akad aki élvezi.¤¤¤¤¤¤¤¤¤Am       D       G     Em¤¤¤Mindenki másképp csinálja.")</f>
        <v>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c r="F102" s="24" t="str">
        <f>IFERROR(__xludf.DUMMYFUNCTION("""COMPUTED_VALUE"""),"Tábori dalok")</f>
        <v>Tábori dalok</v>
      </c>
      <c r="G102" s="24" t="b">
        <f>IFERROR(__xludf.DUMMYFUNCTION("""COMPUTED_VALUE"""),FALSE)</f>
        <v>0</v>
      </c>
      <c r="H102" s="25">
        <f t="shared" ref="H102:I102" si="102">LEN(D102)</f>
        <v>674</v>
      </c>
      <c r="I102" s="25">
        <f t="shared" si="102"/>
        <v>1168</v>
      </c>
      <c r="J102" s="10">
        <f t="shared" si="3"/>
        <v>1</v>
      </c>
      <c r="K102" s="10" t="str">
        <f>VLOOKUP(F102,Data!$A$2:$C$12,3,false)</f>
        <v>bg3.pdf</v>
      </c>
      <c r="L102" s="10" t="str">
        <f>IF(G102,Data!$G$4,Data!$G$5)</f>
        <v/>
      </c>
      <c r="M102" s="25" t="str">
        <f>VLOOKUP(F102,Data!$A$2:$E$12,4,false)</f>
        <v>ill3.pdf</v>
      </c>
      <c r="N102" s="25" t="str">
        <f>VLOOKUP(F102,Data!$A$2:$E$12,5,false)</f>
        <v>patt3.pdf</v>
      </c>
    </row>
    <row r="103" ht="15.75" customHeight="1">
      <c r="A103" s="24" t="str">
        <f>IFERROR(__xludf.DUMMYFUNCTION("""COMPUTED_VALUE"""),"T44")</f>
        <v>T44</v>
      </c>
      <c r="B103" s="24" t="str">
        <f>IFERROR(__xludf.DUMMYFUNCTION("""COMPUTED_VALUE"""),"Neked írom a dalt ")</f>
        <v>Neked írom a dalt </v>
      </c>
      <c r="C103" s="24" t="str">
        <f>IFERROR(__xludf.DUMMYFUNCTION("""COMPUTED_VALUE"""),"LGT")</f>
        <v>LGT</v>
      </c>
      <c r="D103" s="24" t="str">
        <f>IFERROR(__xludf.DUMMYFUNCTION("""COMPUTED_VALUE"""),"Hé, te aki az utcán újságot árulsz,¤¤¤És ötkor kelsz, zötyögsz villamoson,¤¤¤Éjjel tanulsz és fáj a szemed,¤¤¤S a fáradtságtól a könnyed kicsordul!¤¤¤Adj egy percet nekem az életedből!¤¤¤¤¤¤Hé, te aki nappal a dolgodat végzed,¤¤¤Géped vezeted és hajtod ma"&amp;"gad,¤¤¤És embert gyógyítasz és gyereket tanítsz,¤¤¤És este fáradtan várod az álmodat!¤¤¤Te is adj egy percet az életedből!¤¤¤¤¤¤Vártam rá, hogy elmondjam, hogy elénekeljem,¤¤¤Hogy tudd, hogy érezd, hogy elhidd nekem,¤¤¤Hogy neked szól a gitár, neked zörög"&amp;" a dob,¤¤¤Neked gyúlnak a fények,¤¤¤¤¤¤És csak neked írom a dalt, neked énekelek¤¤¤Neked írom a dalt, neked énekelek¤¤¤¤¤¤Asszony, te aki életet adtál kezemnek,¤¤¤Hogy neked is írjon egy dalt,¤¤¤Most ülj le szépen, tedd öledbe kezed,¤¤¤Hunyd le a szemed é"&amp;"s csendben figyelj rám,¤¤¤Még egy percet kérek az életedből!¤¤¤¤¤¤Lány, és most te jössz a sorban, kinek tudnia kell,¤¤¤Hogy rád is vár még egy dal,¤¤¤Ó, nem ez a dal, egy sokkal szebb, ami csak a tiéd,¤¤¤Most figyelj rám¤¤¤Adj egy percet nekem az életedb"&amp;"ől!¤¤¤")</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E103" s="24" t="str">
        <f>IFERROR(__xludf.DUMMYFUNCTION("""COMPUTED_VALUE"""),"C F C                          F¤¤¤Hé, te, aki az utcán újságot árulsz¤¤¤C                                   F¤¤¤És ötkor kelsz, zötyögsz villamoson, és¤¤¤C                          F¤¤¤Éjjel tanulsz és fáj a szemed,¤¤¤      C                     F    G¤¤"&amp;"¤S a fáradtságtól a könnyed kicsordul,¤¤¤G                             C¤¤¤Adj egy percet nekem az életedbõl!¤¤¤¤¤¤¤¤¤C F C                          F¤¤¤Hé, te, aki nappal a dolgodat végzed,¤¤¤C                         F¤¤¤Géped vezeted s hajtod magad¤¤¤C"&amp;"                          F¤¤¤S embert gyógyítasz s gyereket tanítsz¤¤¤      C                   F   G¤¤¤S este fáradtan várod az álmodat,¤¤¤G                             C¤¤¤Te is adj egy percet az életedbõl!¤¤¤ ¤¤¤¤¤¤C               F¤¤¤Vártam rá, hogy "&amp;"elmondjam,¤¤¤F¤¤¤Hogy elénekeljem, hogy tudd, hogy érezd,¤¤¤F¤¤¤Hogy elhidd nekem, hogy neked szól a gitár,¤¤¤F¤¤¤Neked zörög a dob, neked gyúlnak a fények¤¤¤                      C           F    G¤¤¤És csak neked írom a dalt, neked énekelek,¤¤¤       F "&amp;"     C          F      G¤¤¤Neked írom a dalt, neked énekelek, óóóó¤¤¤ ¤¤¤¤¤¤C F C                          F¤¤¤Asszony, te, aki életet adtál kezembe,¤¤¤C                         F¤¤¤Hogy neked is írjon egy dalt,¤¤¤C                          F¤¤¤Most ülj b"&amp;"e szépen, tedd öledbe kezed,és¤¤¤      C                   F   G¤¤¤Hunyd be a szemed és csendben figyelj rám,¤¤¤G                             C¤¤¤Még egy percet kérek az életedből!¤¤¤ ¤¤¤¤¤¤C               F¤¤¤Vártam rá, hogy elmondjam,¤¤¤F¤¤¤Hogy eléneke"&amp;"ljem, hogy tudd, hogy érezd,¤¤¤F¤¤¤Hogy elhidd nekem, hogy neked szól a gitár,¤¤¤F¤¤¤Neked zörög a dob, neked gyúlnak a fények¤¤¤                      C           F    G¤¤¤És csak neked írom a dalt, neked énekelek,¤¤¤       F      C          F      G¤¤¤Ne"&amp;"ked írom a dalt, neked énekelek, óóóó¤¤¤ ¤¤¤¤¤¤C F C                          F¤¤¤Lány,és most te jössz a sorban, kinek tudnia kell,¤¤¤C                         F¤¤¤Hogy rád is vár még egy dal,¤¤¤C                       F¤¤¤Ó de nem ez a dal, egy sokkal s"&amp;"zebb,¤¤¤      C                   F        G¤¤¤Ami csak a tiéd, oh, most figyelj rám,oh¤¤¤G                             C¤¤¤Adj egy percet nekem az életedbõl!¤¤¤ ¤¤¤¤¤¤C               F¤¤¤Vártam rá, hogy elmondjam,¤¤¤F¤¤¤Hogy elénekeljem, hogy tudd, hogy "&amp;"érezd,¤¤¤F¤¤¤Hogy elhidd nekem, hogy neked szól a gitár,¤¤¤F¤¤¤Neked zörög a dob, neked gyúlnak a fények¤¤¤                      C           F    G¤¤¤És csak neked írom a dalt, neked énekelek,¤¤¤       F      C          F      G¤¤¤Neked írom a dalt, neked"&amp;" énekelek, óóóó")</f>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c r="F103" s="24" t="str">
        <f>IFERROR(__xludf.DUMMYFUNCTION("""COMPUTED_VALUE"""),"Tábori dalok")</f>
        <v>Tábori dalok</v>
      </c>
      <c r="G103" s="24" t="b">
        <f>IFERROR(__xludf.DUMMYFUNCTION("""COMPUTED_VALUE"""),FALSE)</f>
        <v>0</v>
      </c>
      <c r="H103" s="25">
        <f t="shared" ref="H103:I103" si="103">LEN(D103)</f>
        <v>1026</v>
      </c>
      <c r="I103" s="25">
        <f t="shared" si="103"/>
        <v>2565</v>
      </c>
      <c r="J103" s="10">
        <f t="shared" si="3"/>
        <v>1</v>
      </c>
      <c r="K103" s="10" t="str">
        <f>VLOOKUP(F103,Data!$A$2:$C$12,3,false)</f>
        <v>bg3.pdf</v>
      </c>
      <c r="L103" s="10" t="str">
        <f>IF(G103,Data!$G$4,Data!$G$5)</f>
        <v/>
      </c>
      <c r="M103" s="25" t="str">
        <f>VLOOKUP(F103,Data!$A$2:$E$12,4,false)</f>
        <v>ill3.pdf</v>
      </c>
      <c r="N103" s="25" t="str">
        <f>VLOOKUP(F103,Data!$A$2:$E$12,5,false)</f>
        <v>patt3.pdf</v>
      </c>
    </row>
    <row r="104" ht="15.75" hidden="1" customHeight="1">
      <c r="A104" s="24" t="str">
        <f>IFERROR(__xludf.DUMMYFUNCTION("""COMPUTED_VALUE"""),"T45")</f>
        <v>T45</v>
      </c>
      <c r="B104" s="24" t="str">
        <f>IFERROR(__xludf.DUMMYFUNCTION("""COMPUTED_VALUE"""),"Valaki mondja meg ")</f>
        <v>Valaki mondja meg </v>
      </c>
      <c r="C104" s="24" t="str">
        <f>IFERROR(__xludf.DUMMYFUNCTION("""COMPUTED_VALUE"""),"LGT - Adamis Anna")</f>
        <v>LGT - Adamis Anna</v>
      </c>
      <c r="D104" s="24" t="str">
        <f>IFERROR(__xludf.DUMMYFUNCTION("""COMPUTED_VALUE"""),"Madarak jönnek, madarak jönnek, ¤¤¤halálesőt permeteznek¤¤¤Madarak jönnek, madarak jönnek, ¤¤¤fekete könnyel megvéreznek¤¤¤¤¤¤Valaki mondja meg milyen az élet, valaki mondja meg miért ilyen¤¤¤Valaki mondja meg miért szép az élet, valaki mondja meg miért n"&amp;"em¤¤¤Valaki mondja meg miért jó az ember, valaki mondja meg miért nem¤¤¤Valaki mondja meg miért lesz gonosszá, valaki mondja meg miért nem¤¤¤¤¤¤Madarak jönnek...¤¤¤¤¤¤Valaki mondja meg kinek kell hinnem, valaki mondja meg kinek nem¤¤¤Valaki mondja meg ki "&amp;"hova érhet, s milyen az íze az élet vizének¤¤¤Valaki mondja meg, a hosszú évek miért tűnnek úgy, mint egy pillanat¤¤¤Valaki mondja meg mi az, hogy elmúlt, valaki mondja meg hol maradt¤¤¤¤¤¤Madarak jönnek...¤¤¤¤¤¤Valaki mondja meg, hogyan kell élni, apám a"&amp;"zt mondta ne bánts mást¤¤¤Valaki látta, hogy bántottalak már, valaki látta, hogy bántottál¤¤¤Valaki mondja meg, miért vagyunk itt, anyám azt mondta, hogy boldog légy¤¤¤De anyám azt nem mondta, miért nem e földön, anyám nem mondta, mondd miért¤¤¤¤¤¤Madarak"&amp;" jönnek...")</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E104" s="24" t="str">
        <f>IFERROR(__xludf.DUMMYFUNCTION("""COMPUTED_VALUE"""),"C               Em¤¤¤Madarak jönnek, madarak jönnek, ¤¤¤F         G¤¤¤halálesőt permeteznek¤¤¤C               Em¤¤¤Madarak jönnek, madarak jönnek, ¤¤¤F              G¤¤¤fekete könnyel megvéreznek¤¤¤¤¤¤¤¤¤C                 C               F                "&amp;" C¤¤¤Valaki mondja meg milyen az élet, valaki mondja meg miért ilyen¤¤¤C                 C                   F                 C¤¤¤Valaki mondja meg miért szép az élet, valaki mondja meg miért nem¤¤¤C                 C                  F      E          A"&amp;"m¤¤¤Valaki mondja meg miért jó az ember, valaki mondja meg miért nem¤¤¤F                 G                    F                 C¤¤¤Valaki mondja meg miért lesz gonosszá, valaki mondja meg miért nem¤¤¤¤¤¤¤¤¤C               Em¤¤¤Madarak jönnek, madarak jön"&amp;"nek, ¤¤¤F         G¤¤¤halálesőt permeteznek¤¤¤C               Em¤¤¤Madarak jönnek, madarak jönnek, ¤¤¤F              G¤¤¤fekete könnyel megvéreznek¤¤¤¤¤¤¤¤¤C                 C                  F                 C¤¤¤Valaki mondja meg kinek kell hinnem, val"&amp;"aki mondja meg kinek nem¤¤¤C                 C                 F               C¤¤¤Valaki mondja meg ki hova érhet, s milyen az íze az élet vizének¤¤¤C                  C             F             E            Am¤¤¤Valaki mondja meg, a hosszú évek miért t"&amp;"űnnek úgy, mint egy pillanat¤¤¤F                 G                   F                 C¤¤¤Valaki mondja meg mi az, hogy elmúlt, valaki mondja meg hol maradt¤¤¤¤¤¤¤¤¤C               Em¤¤¤Madarak jönnek, madarak jönnek, ¤¤¤F         G¤¤¤halálesőt permetezn"&amp;"ek¤¤¤C               Em¤¤¤Madarak jönnek, madarak jönnek, ¤¤¤F              G¤¤¤fekete könnyel megvéreznek¤¤¤¤¤¤¤¤¤C                  C                 F               C¤¤¤Valaki mondja meg, hogyan kell élni, apám azt mondta ne bánts mást¤¤¤C             "&amp;"     C                F                  C¤¤¤Valaki látta, hogy bántottalak már, valaki látta, hogy bántottál¤¤¤C                  C                  F     E                Am¤¤¤Valaki mondja meg, miért vagyunk itt, anyám azt mondta, hogy boldog légy¤¤¤F "&amp;"                       G                   F                 C¤¤¤De anyám azt nem mondta, miért nem e földön, anyám nem mondta, mondd miért¤¤¤¤¤¤¤¤¤¤¤¤C               Em¤¤¤Madarak jönnek, madarak jönnek, ¤¤¤F         G¤¤¤halálesőt permeteznek¤¤¤C         "&amp;"      Em¤¤¤Madarak jönnek, madarak jönnek, ¤¤¤F              G¤¤¤fekete könnyel megvéreznek")</f>
        <v>C               Em¤¤¤Madarak jönnek, madarak jönnek, ¤¤¤F         G¤¤¤halálesőt permeteznek¤¤¤C               Em¤¤¤Madarak jönnek, madarak jönnek, ¤¤¤F              G¤¤¤fekete könnyel megvéreznek¤¤¤¤¤¤¤¤¤C                 C               F                 C¤¤¤Valaki mondja meg milyen az élet, valaki mondja meg miért ilyen¤¤¤C                 C                   F                 C¤¤¤Valaki mondja meg miért szép az élet, valaki mondja meg miért nem¤¤¤C                 C                  F      E          Am¤¤¤Valaki mondja meg miért jó az ember, valaki mondja meg miért nem¤¤¤F                 G                    F                 C¤¤¤Valaki mondja meg miért lesz gonosszá, valaki mondja meg miért nem¤¤¤¤¤¤¤¤¤C               Em¤¤¤Madarak jönnek, madarak jönnek, ¤¤¤F         G¤¤¤halálesőt permeteznek¤¤¤C               Em¤¤¤Madarak jönnek, madarak jönnek, ¤¤¤F              G¤¤¤fekete könnyel megvéreznek¤¤¤¤¤¤¤¤¤C                 C                  F                 C¤¤¤Valaki mondja meg kinek kell hinnem, valaki mondja meg kinek nem¤¤¤C                 C                 F               C¤¤¤Valaki mondja meg ki hova érhet, s milyen az íze az élet vizének¤¤¤C                  C             F             E            Am¤¤¤Valaki mondja meg, a hosszú évek miért tűnnek úgy, mint egy pillanat¤¤¤F                 G                   F                 C¤¤¤Valaki mondja meg mi az, hogy elmúlt, valaki mondja meg hol maradt¤¤¤¤¤¤¤¤¤C               Em¤¤¤Madarak jönnek, madarak jönnek, ¤¤¤F         G¤¤¤halálesőt permeteznek¤¤¤C               Em¤¤¤Madarak jönnek, madarak jönnek, ¤¤¤F              G¤¤¤fekete könnyel megvéreznek¤¤¤¤¤¤¤¤¤C                  C                 F               C¤¤¤Valaki mondja meg, hogyan kell élni, apám azt mondta ne bánts mást¤¤¤C                  C                F                  C¤¤¤Valaki látta, hogy bántottalak már, valaki látta, hogy bántottál¤¤¤C                  C                  F     E                Am¤¤¤Valaki mondja meg, miért vagyunk itt, anyám azt mondta, hogy boldog légy¤¤¤F                        G                   F                 C¤¤¤De anyám azt nem mondta, miért nem e földön, anyám nem mondta, mondd miért¤¤¤¤¤¤¤¤¤¤¤¤C               Em¤¤¤Madarak jönnek, madarak jönnek, ¤¤¤F         G¤¤¤halálesőt permeteznek¤¤¤C               Em¤¤¤Madarak jönnek, madarak jönnek, ¤¤¤F              G¤¤¤fekete könnyel megvéreznek</v>
      </c>
      <c r="F104" s="24" t="str">
        <f>IFERROR(__xludf.DUMMYFUNCTION("""COMPUTED_VALUE"""),"Tábori dalok")</f>
        <v>Tábori dalok</v>
      </c>
      <c r="G104" s="24" t="b">
        <f>IFERROR(__xludf.DUMMYFUNCTION("""COMPUTED_VALUE"""),FALSE)</f>
        <v>0</v>
      </c>
      <c r="H104" s="25">
        <f t="shared" ref="H104:I104" si="104">LEN(D104)</f>
        <v>1030</v>
      </c>
      <c r="I104" s="25">
        <f t="shared" si="104"/>
        <v>2386</v>
      </c>
      <c r="J104" s="10">
        <f t="shared" si="3"/>
        <v>1</v>
      </c>
      <c r="K104" s="10" t="str">
        <f>VLOOKUP(F104,Data!$A$2:$C$12,3,false)</f>
        <v>bg3.pdf</v>
      </c>
      <c r="L104" s="10" t="str">
        <f>IF(G104,Data!$G$4,Data!$G$5)</f>
        <v/>
      </c>
      <c r="M104" s="25" t="str">
        <f>VLOOKUP(F104,Data!$A$2:$E$12,4,false)</f>
        <v>ill3.pdf</v>
      </c>
      <c r="N104" s="25" t="str">
        <f>VLOOKUP(F104,Data!$A$2:$E$12,5,false)</f>
        <v>patt3.pdf</v>
      </c>
    </row>
    <row r="105" ht="15.75" hidden="1" customHeight="1">
      <c r="A105" s="24" t="str">
        <f>IFERROR(__xludf.DUMMYFUNCTION("""COMPUTED_VALUE"""),"T46")</f>
        <v>T46</v>
      </c>
      <c r="B105" s="24" t="str">
        <f>IFERROR(__xludf.DUMMYFUNCTION("""COMPUTED_VALUE"""),"Szociálisan érzékeny dal (-&gt;)")</f>
        <v>Szociálisan érzékeny dal (-&gt;)</v>
      </c>
      <c r="C105" s="24" t="str">
        <f>IFERROR(__xludf.DUMMYFUNCTION("""COMPUTED_VALUE"""),"Lóci játszik")</f>
        <v>Lóci játszik</v>
      </c>
      <c r="D105" s="24" t="str">
        <f>IFERROR(__xludf.DUMMYFUNCTION("""COMPUTED_VALUE"""),"א: Te a kölyköket és a kutyákat tudod felnevelni¤¤¤ב: Te a háztartási gépeket tudod megszerelni¤¤¤ג: Mind a ketten megtanultunk autót vezetni¤¤¤ג: Csak azt nem tudni, mikor fogunk egymásba szeretni¤¤¤¤¤¤א: Te a szomszédokkal jóba' vagy, én a kocsmárosokka"&amp;"l¤¤¤ב: Minden pincért lenyűgözünk a borravalóval¤¤¤ג: Megtanultuk, hogy mikor szabad a másikon nevetni¤¤¤ג: Csak azt nem tudni, mikor fogunk egymásba szeretni¤¤¤¤¤¤א: Te vagy otthon, ha hív a doktor¤¤¤ב: Te veszed a húst a boltból,¤¤¤א: Ha te főzöl ebédet"&amp;", hát én¤¤¤ג: Főzök utána kávét.¤¤¤ג: A lottón sok pénzt fogunk nyerni¤¤¤ג: Kertes házat fogunk venni¤¤¤ג: Csak azt nem tudni, mikor fogunk egymásba szeretni.")</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E105" s="24" t="str">
        <f>IFERROR(__xludf.DUMMYFUNCTION("""COMPUTED_VALUE"""),"Am                                 D¤¤¤א: Te a kölyköket és a kutyákat tudod felnevelni¤¤¤   Am                            D¤¤¤ב: Te a háztartási gépeket tudod megszerelni¤¤¤   E                          F¤¤¤ג: Mind a ketten megtanultunk autót vezetni¤¤¤ "&amp;"  C                   Bb           G¤¤¤ג: Csak azt nem tudni, mikor fogunk egymásba szeretni¤¤¤¤¤¤¤¤¤   Am                                  D¤¤¤א: Te a szomszédokkal jóba' vagy, én a kocsmárosokkal¤¤¤   Am                           D¤¤¤ב: Minden pincért l"&amp;"enyűgözünk a borravalóval¤¤¤   E                                F¤¤¤ג: Megtanultuk, hogy mikor szabad a másikon nevetni¤¤¤   C                   Bb           G¤¤¤ג: Csak azt nem tudni, mikor fogunk egymásba szeretni¤¤¤¤¤¤¤¤¤   Am                 B¤¤¤א: Te"&amp;" vagy otthon, ha hív a doktor¤¤¤   E¤¤¤ב: Te veszed a húst a boltból,¤¤¤   Am                  B7¤¤¤א: Ha te főzöl ebédet, hát én¤¤¤   E¤¤¤ג: Főzök utána kávét.¤¤¤  F¤¤¤ג: A lottón sok pénzt fogunk nyerni¤¤¤   E            Em¤¤¤ג: Kertes házat fogunk venn"&amp;"i¤¤¤        Dm                          E¤¤¤ג: Csak azt nem tudni, mikor fogunk egymásba szeretni.")</f>
        <v>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c r="F105" s="24" t="str">
        <f>IFERROR(__xludf.DUMMYFUNCTION("""COMPUTED_VALUE"""),"Tábori dalok")</f>
        <v>Tábori dalok</v>
      </c>
      <c r="G105" s="24" t="b">
        <f>IFERROR(__xludf.DUMMYFUNCTION("""COMPUTED_VALUE"""),FALSE)</f>
        <v>0</v>
      </c>
      <c r="H105" s="25">
        <f t="shared" ref="H105:I105" si="105">LEN(D105)</f>
        <v>668</v>
      </c>
      <c r="I105" s="25">
        <f t="shared" si="105"/>
        <v>1118</v>
      </c>
      <c r="J105" s="10">
        <f t="shared" si="3"/>
        <v>1</v>
      </c>
      <c r="K105" s="10" t="str">
        <f>VLOOKUP(F105,Data!$A$2:$C$12,3,false)</f>
        <v>bg3.pdf</v>
      </c>
      <c r="L105" s="10" t="str">
        <f>IF(G105,Data!$G$4,Data!$G$5)</f>
        <v/>
      </c>
      <c r="M105" s="25" t="str">
        <f>VLOOKUP(F105,Data!$A$2:$E$12,4,false)</f>
        <v>ill3.pdf</v>
      </c>
      <c r="N105" s="25" t="str">
        <f>VLOOKUP(F105,Data!$A$2:$E$12,5,false)</f>
        <v>patt3.pdf</v>
      </c>
    </row>
    <row r="106" ht="15.75" hidden="1" customHeight="1">
      <c r="A106" s="24" t="str">
        <f>IFERROR(__xludf.DUMMYFUNCTION("""COMPUTED_VALUE"""),"T46")</f>
        <v>T46</v>
      </c>
      <c r="B106" s="24" t="str">
        <f>IFERROR(__xludf.DUMMYFUNCTION("""COMPUTED_VALUE"""),"Szociálisan érzékeny dal (...)")</f>
        <v>Szociálisan érzékeny dal (...)</v>
      </c>
      <c r="C106" s="24" t="str">
        <f>IFERROR(__xludf.DUMMYFUNCTION("""COMPUTED_VALUE"""),"Lóci játszik")</f>
        <v>Lóci játszik</v>
      </c>
      <c r="D106" s="24" t="str">
        <f>IFERROR(__xludf.DUMMYFUNCTION("""COMPUTED_VALUE"""),"ג: Lemegyünk az óvodába, gyerekünk lesz nemsokára¤¤¤א: Én viszem a hátizsákot,¤¤¤ב: én viszem a kis pupákot¤¤¤א: Én szedem a gesztenyéket,¤¤¤ב: én mesélem a meséket¤¤¤א: Te fekszel le korábban,¤¤¤ב: (majd) dolgozol a kisszobában¤¤¤¤¤¤א: Te vagy otthon, ha"&amp;" hív a doktor¤¤¤ב: Te veszed a húst a boltból,¤¤¤א: Ha te főzöl ebédet, hát én¤¤¤ג: Főzök utána kávét.¤¤¤ג: Többet fogunk keresni,¤¤¤ג: Többet fogunk nevetni,¤¤¤ג: Csak azt nem tudni, mikor fogunk egymásba szeretni¤¤¤¤¤¤ג: Te keresed, én kutatom,¤¤¤ג: ha "&amp;"te nézed én mutatom¤¤¤ג: Ha kinyitod, kitárom¤¤¤ג: Gondolatod kitalálom¤¤¤ג: Így fogjuk majd felnevelni,¤¤¤ג: úgy fogjuk majd megszerelni,¤¤¤ג: Csak azt nem tudni, mikor fogunk egymásba szeretni¤¤¤ג: Jaj.¤¤¤")</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E106" s="24" t="str">
        <f>IFERROR(__xludf.DUMMYFUNCTION("""COMPUTED_VALUE"""),"Am                    D¤¤¤ג: Lemegyünk az óvodába, gyerekünk lesz nemsokára¤¤¤   Am¤¤¤א: Én viszem a hátizsákot,¤¤¤   D¤¤¤ב: én viszem a kis pupákot¤¤¤   E¤¤¤א: Én szedem a gesztenyéket,¤¤¤   F¤¤¤ב: én mesélem a meséket¤¤¤   C          Bb¤¤¤א: Te fekszel "&amp;"le korábban,¤¤¤          G¤¤¤ב: (majd) dolgozol a kisszobában¤¤¤¤¤¤¤¤¤   Am                 B¤¤¤א: Te vagy otthon, ha hív a doktor¤¤¤   E¤¤¤ב: Te veszed a húst a boltból,¤¤¤   Am¤¤¤א: Ha te főzöl ebédet, hát én¤¤¤   E¤¤¤ג: Főzök utána kávét.¤¤¤   F¤¤¤ג: T"&amp;"öbbet fogunk keresni,¤¤¤   Em¤¤¤ג: Többet fogunk nevetni,¤¤¤   Dm                               E¤¤¤ג: Csak azt nem tudni, mikor fogunk egymásba szeretni¤¤¤¤¤¤¤¤¤Am D Am D E¤¤¤E F C Bb G¤¤¤¤¤¤¤¤¤   Am          B ¤¤¤ג: Te keresed, én kutatom,¤¤¤   E¤¤¤ג: h"&amp;"a te nézed én mutatom¤¤¤   Am           B¤¤¤ג: Ha kinyitod, kitárom¤¤¤   E¤¤¤ג: Gondolatod kitalálom¤¤¤   F¤¤¤ג: Így fogjuk majd felnevelni,¤¤¤   Em¤¤¤ג: úgy fogjuk majd megszerelni,¤¤¤   Dm                               E¤¤¤ג: Csak azt nem tudni, mikor f"&amp;"ogunk egymásba szeretni¤¤¤   Am ¤¤¤ג: Jaj.¤¤¤")</f>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c r="F106" s="24" t="str">
        <f>IFERROR(__xludf.DUMMYFUNCTION("""COMPUTED_VALUE"""),"Tábori dalok")</f>
        <v>Tábori dalok</v>
      </c>
      <c r="G106" s="24" t="b">
        <f>IFERROR(__xludf.DUMMYFUNCTION("""COMPUTED_VALUE"""),FALSE)</f>
        <v>0</v>
      </c>
      <c r="H106" s="25">
        <f t="shared" ref="H106:I106" si="106">LEN(D106)</f>
        <v>717</v>
      </c>
      <c r="I106" s="25">
        <f t="shared" si="106"/>
        <v>1065</v>
      </c>
      <c r="J106" s="10">
        <f t="shared" si="3"/>
        <v>1</v>
      </c>
      <c r="K106" s="10" t="str">
        <f>VLOOKUP(F106,Data!$A$2:$C$12,3,false)</f>
        <v>bg3.pdf</v>
      </c>
      <c r="L106" s="10" t="str">
        <f>IF(G106,Data!$G$4,Data!$G$5)</f>
        <v/>
      </c>
      <c r="M106" s="25" t="str">
        <f>VLOOKUP(F106,Data!$A$2:$E$12,4,false)</f>
        <v>ill3.pdf</v>
      </c>
      <c r="N106" s="25" t="str">
        <f>VLOOKUP(F106,Data!$A$2:$E$12,5,false)</f>
        <v>patt3.pdf</v>
      </c>
    </row>
    <row r="107" ht="15.75" hidden="1" customHeight="1">
      <c r="A107" s="24" t="str">
        <f>IFERROR(__xludf.DUMMYFUNCTION("""COMPUTED_VALUE"""),"T47")</f>
        <v>T47</v>
      </c>
      <c r="B107" s="24" t="str">
        <f>IFERROR(__xludf.DUMMYFUNCTION("""COMPUTED_VALUE"""),"Azért vannak a jó barátok")</f>
        <v>Azért vannak a jó barátok</v>
      </c>
      <c r="C107" s="24" t="str">
        <f>IFERROR(__xludf.DUMMYFUNCTION("""COMPUTED_VALUE"""),"Máté Péter")</f>
        <v>Máté Péter</v>
      </c>
      <c r="D107" s="24" t="str">
        <f>IFERROR(__xludf.DUMMYFUNCTION("""COMPUTED_VALUE"""),"Az esőt felszárítani úgy sem tudod¤¤¤A szelet megfordítani úgy sem tudod¤¤¤¤¤¤Ujjaid közül a kor¤¤¤Úgy száll mint szürke por, és a perc hordja el¤¤¤¤¤¤Refr.:¤¤¤Azért vannak a jó barátok¤¤¤Hogy a rég elvesztett álmot¤¤¤Visszahozzák néked majd egy szép napo"&amp;"n¤¤¤Azért vannak a jó barátok¤¤¤Hogy az eltűnt boldogságot¤¤¤Visszaidézzék egy fázós alkonyon.¤¤¤¤¤¤Az álmot meg nem álmodni úgy sem tudod¤¤¤Az érzést elhallgattatni úgy sem tudod¤¤¤Ujjaid közt a kor¤¤¤Úgy száll mint szürke por, és a perc hordja el¤¤¤¤¤¤R"&amp;"efr.x2¤¤¤¤¤¤Azért vannak a jó barátok¤¤¤Hogy az eltűnt boldogságot¤¤¤Visszaidézzék egy fázós alkonyon.")</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E107" s="24" t="str">
        <f>IFERROR(__xludf.DUMMYFUNCTION("""COMPUTED_VALUE"""),"G                F     C      G¤¤¤Az esőt felszáritani, úgysem tudod.¤¤¤G                F     C      G¤¤¤A szelet megforditani, úgysem tudod.¤¤¤D             G    E                      Am         C         D¤¤¤Ujjaid kozt a kor, úgy száll, mint szurke p"&amp;"or, es a perc hordja el.¤¤¤ ¤¤¤       G                          Bm¤¤¤Azért vannak a jo barátok, hogy a rég elvesztett álmot¤¤¤       G             G7            C¤¤¤visszahozzák néked majd egy szép napon.¤¤¤       Cm                         G            "&amp;"Em¤¤¤Azért vannak a jobarátok, hogy az eltűnt boldogságot ¤¤¤      Am           D         G¤¤¤visszaidézzék egy fázos alkonyon.¤¤¤ ¤¤¤G                  F     C       G¤¤¤Az érzést elhalgattani, úgysem tudod.¤¤¤G               F     C        G¤¤¤Az almot "&amp;"megalmodni, úgysem tudod.¤¤¤D             G    E                      Am         C         D¤¤¤Ujjaid kozt a kor, úgy száll, mint szurke por, es a perc hordja el.¤¤¤ ¤¤¤       G                          Bm¤¤¤Azért vannak a jo barátok, hogy a rég elvesztet"&amp;"t álmot¤¤¤       G             G7            C¤¤¤visszahozzák néked majd egy szép napon.¤¤¤       Cm                         G            Em¤¤¤Azért vannak a jobarátok, hogy az eltűnt boldogságot ¤¤¤      Am           D         G¤¤¤visszaidézzék egy fázos"&amp;" alkonyon.")</f>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c r="F107" s="24" t="str">
        <f>IFERROR(__xludf.DUMMYFUNCTION("""COMPUTED_VALUE"""),"Tábori dalok")</f>
        <v>Tábori dalok</v>
      </c>
      <c r="G107" s="24" t="b">
        <f>IFERROR(__xludf.DUMMYFUNCTION("""COMPUTED_VALUE"""),FALSE)</f>
        <v>0</v>
      </c>
      <c r="H107" s="25">
        <f t="shared" ref="H107:I107" si="107">LEN(D107)</f>
        <v>612</v>
      </c>
      <c r="I107" s="25">
        <f t="shared" si="107"/>
        <v>1285</v>
      </c>
      <c r="J107" s="10">
        <f t="shared" si="3"/>
        <v>1</v>
      </c>
      <c r="K107" s="10" t="str">
        <f>VLOOKUP(F107,Data!$A$2:$C$12,3,false)</f>
        <v>bg3.pdf</v>
      </c>
      <c r="L107" s="10" t="str">
        <f>IF(G107,Data!$G$4,Data!$G$5)</f>
        <v/>
      </c>
      <c r="M107" s="25" t="str">
        <f>VLOOKUP(F107,Data!$A$2:$E$12,4,false)</f>
        <v>ill3.pdf</v>
      </c>
      <c r="N107" s="25" t="str">
        <f>VLOOKUP(F107,Data!$A$2:$E$12,5,false)</f>
        <v>patt3.pdf</v>
      </c>
    </row>
    <row r="108" ht="15.75" hidden="1" customHeight="1">
      <c r="A108" s="24" t="str">
        <f>IFERROR(__xludf.DUMMYFUNCTION("""COMPUTED_VALUE"""),"T48")</f>
        <v>T48</v>
      </c>
      <c r="B108" s="24" t="str">
        <f>IFERROR(__xludf.DUMMYFUNCTION("""COMPUTED_VALUE"""),"Egyszer véget ér ")</f>
        <v>Egyszer véget ér </v>
      </c>
      <c r="C108" s="24" t="str">
        <f>IFERROR(__xludf.DUMMYFUNCTION("""COMPUTED_VALUE"""),"Máté Péter")</f>
        <v>Máté Péter</v>
      </c>
      <c r="D108" s="24" t="str">
        <f>IFERROR(__xludf.DUMMYFUNCTION("""COMPUTED_VALUE"""),"Egyszer véget ér a lázas ifjúság¤¤¤Egyszer elmúlnak a színes éjszakák¤¤¤Egyszer véget ér az álom, egyszer véget ér a nyár¤¤¤Ami elmúlt, soha nem jön vissza már¤¤¤¤¤¤Egyszer véget ér a lázas ifjúság¤¤¤Egyszer nélkülünk megy a vonat tovább¤¤¤És az állomáson"&amp;" állunk, ahol integetni kell¤¤¤De a búcsúra csak pár ember figyel¤¤¤¤¤¤Egyszer véget ér a lázas ifjúság¤¤¤Egyszer elmúlnak a színes éjszakák¤¤¤Sajnos véget ér az álom, sajnos véget ér a nyár¤¤¤De a szívünk addig új csodára vár¤¤¤¤¤¤Ezért ne féljünk az újt"&amp;"ól, mert az jót hozhat nekünk¤¤¤Talán abban van az utolsó remény¤¤¤Létünk ingoványra épül, mely a sötét mélybe húz¤¤¤De ha akarjuk, még tűzhet ránk a fény¤¤¤¤¤¤Egyszer véget érnek múló napjaink¤¤¤Egyszer elbúcsúznak túlzó vágyaink¤¤¤Tudjuk azt, hogy egysz"&amp;"er végleg,sajnos végleg elmegyünk¤¤¤De még addig mindent újra kezdhetünk")</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E108" s="24" t="str">
        <f>IFERROR(__xludf.DUMMYFUNCTION("""COMPUTED_VALUE"""),"         Am         E         Am¤¤¤Egyszer véget ér a lázas ifjúság¤¤¤        Am           E          Am¤¤¤Egyszer elmúlnak a színes éjszakák¤¤¤         C          G              F           E¤¤¤Egyszer véget ér az álom, egyszer véget ér a nyár¤¤¤    F   "&amp;"          E             Am¤¤¤Ami elmúlt, soha nem jön vissza már¤¤¤¤¤¤¤¤¤         Am         E         Am¤¤¤Egyszer véget ér a lázas ifjúság¤¤¤         Am           E           Am¤¤¤Egyszer nélkülünk megy a vonat tovább¤¤¤      C         G            F   "&amp;"       E¤¤¤És az állomáson állunk, ahol integetni kell¤¤¤      F            E            Am¤¤¤De a búcsúra csak pár ember figyel¤¤¤ ¤¤¤¤¤¤         Am         E         Am¤¤¤Egyszer véget ér a lázas ifjúság¤¤¤        Am           E          Am¤¤¤Egyszer el"&amp;"múlnak a színes éjszakák¤¤¤        C          G             F           E¤¤¤Sajnos véget ér az álom, sajnos véget ér a nyár¤¤¤       F           E           Am¤¤¤De a szívünk addig új csodára vár¤¤¤ ¤¤¤¤¤¤           C            G               C         "&amp;"   G¤¤¤Ezért ne féljünk az újtól, mert az jót hozhat nekünk¤¤¤      C            G         C          G¤¤¤Talán abban van az utolsó remény¤¤¤        C         G             C            G¤¤¤Létünk ingoványra épül, mely a sötét mélybe húz¤¤¤      C        "&amp;"     G             B                                ¤¤¤De ha akarjuk, még tűzhet ránk a fény¤¤¤¤¤¤                               ¤¤¤        Am           E        Am                                   ¤¤¤Egyszer véget érnek múló napjaink                    "&amp;"              ¤¤¤        Am           E        Am                                   ¤¤¤Egyszer elbúcsúznak túlzó vágyaink                                 ¤¤¤       C                  G              F           E             ¤¤¤Tudjuk azt, hogy egyszer vég"&amp;"leg, sajnos végleg elmegyünk           ¤¤¤       F             E           Am                                ¤¤¤De még addig mindent újra kezdhetünk                               ¤¤¤¤¤¤                   ¤¤¤      Am       E              Am                "&amp;"                   ¤¤¤La-la-la-la-la la-la-la-la-la-la                                   ¤¤¤      Am       E              Am                                   ¤¤¤la-la-la-la-la la-la-la-la-la-la                                   ¤¤¤      C           G    "&amp;"       F            E                       ¤¤¤la-la-la-la-la-la-la-la la-la-la-la-la-la-la                       ¤¤¤      F          E            Am                                   ¤¤¤la-la-la-la-la-la la-la-la-la-la")</f>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c r="F108" s="24" t="str">
        <f>IFERROR(__xludf.DUMMYFUNCTION("""COMPUTED_VALUE"""),"Tábori dalok")</f>
        <v>Tábori dalok</v>
      </c>
      <c r="G108" s="24" t="b">
        <f>IFERROR(__xludf.DUMMYFUNCTION("""COMPUTED_VALUE"""),FALSE)</f>
        <v>0</v>
      </c>
      <c r="H108" s="25">
        <f t="shared" ref="H108:I108" si="108">LEN(D108)</f>
        <v>837</v>
      </c>
      <c r="I108" s="25">
        <f t="shared" si="108"/>
        <v>2514</v>
      </c>
      <c r="J108" s="10">
        <f t="shared" si="3"/>
        <v>1</v>
      </c>
      <c r="K108" s="10" t="str">
        <f>VLOOKUP(F108,Data!$A$2:$C$12,3,false)</f>
        <v>bg3.pdf</v>
      </c>
      <c r="L108" s="10" t="str">
        <f>IF(G108,Data!$G$4,Data!$G$5)</f>
        <v/>
      </c>
      <c r="M108" s="25" t="str">
        <f>VLOOKUP(F108,Data!$A$2:$E$12,4,false)</f>
        <v>ill3.pdf</v>
      </c>
      <c r="N108" s="25" t="str">
        <f>VLOOKUP(F108,Data!$A$2:$E$12,5,false)</f>
        <v>patt3.pdf</v>
      </c>
    </row>
    <row r="109" ht="15.75" customHeight="1">
      <c r="A109" s="24" t="str">
        <f>IFERROR(__xludf.DUMMYFUNCTION("""COMPUTED_VALUE"""),"T49")</f>
        <v>T49</v>
      </c>
      <c r="B109" s="24" t="str">
        <f>IFERROR(__xludf.DUMMYFUNCTION("""COMPUTED_VALUE"""),"Most élsz")</f>
        <v>Most élsz</v>
      </c>
      <c r="C109" s="24" t="str">
        <f>IFERROR(__xludf.DUMMYFUNCTION("""COMPUTED_VALUE"""),"Máté Péter")</f>
        <v>Máté Péter</v>
      </c>
      <c r="D109" s="24" t="str">
        <f>IFERROR(__xludf.DUMMYFUNCTION("""COMPUTED_VALUE"""),"Olvad az idő, mint a halvány jégvirág,¤¤¤és a tűnő boldogság majd véget ér.¤¤¤Ott állsz egyedül, falevél a dombtetőn,¤¤¤álmos holdfény rád köszön, s elfúj a szél.¤¤¤De addig van remény, minden perc ünnepel,¤¤¤Hisz mindig van remény, hinni kell, ó hidd hát"&amp;" el!¤¤¤¤¤¤Most élsz, most vigyázz, hogy jól csináld,¤¤¤Mert a legapróbb hibád megbosszulja önmagát.¤¤¤Most élsz, most örülj, hogy szép a nyár,¤¤¤Most örülj, hogy van ki vár, és a két karjába zár.")</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v>
      </c>
      <c r="E109" s="24" t="str">
        <f>IFERROR(__xludf.DUMMYFUNCTION("""COMPUTED_VALUE"""),"Bm                   Am7         G¤¤¤Olvad az idő, mint a halvány jégvirág,¤¤¤       A           F#m          Bm¤¤¤és a tűnő boldogság majd véget ér.¤¤¤ Bm                  D             G¤¤¤Ott állsz egyedül, falevél a dombtetőn,¤¤¤ A                    "&amp;"F#m            Bm¤¤¤álmos holdfény rád köszön, s elfúj a szél.¤¤¤ ¤¤¤¤¤¤A           D            Am7        D¤¤¤Addig van remény, minden perc ünnepel,¤¤¤   A              D              G             F#¤¤¤hisz mindig van remény, hinni kell, ó hidd hát el!"&amp;"¤¤¤ ¤¤¤ ¤¤¤ ¤¤¤  Bm                B7                Em¤¤¤Most élsz, most vigyázz, hogy jól csináld,¤¤¤ C                 Bm          G7         F#¤¤¤mert a legapróbb hibád megbosszulja önmagát.¤¤¤   Bm             B7                Em¤¤¤Most élsz, most v"&amp;"igyázz, hogy jól csináld,¤¤¤      C                 Bm        G7          F#¤¤¤most örülj, hogy van ki vár, és a két karjába zár.")</f>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v>
      </c>
      <c r="F109" s="24" t="str">
        <f>IFERROR(__xludf.DUMMYFUNCTION("""COMPUTED_VALUE"""),"Tábori dalok")</f>
        <v>Tábori dalok</v>
      </c>
      <c r="G109" s="24" t="b">
        <f>IFERROR(__xludf.DUMMYFUNCTION("""COMPUTED_VALUE"""),FALSE)</f>
        <v>0</v>
      </c>
      <c r="H109" s="25">
        <f t="shared" ref="H109:I109" si="109">LEN(D109)</f>
        <v>450</v>
      </c>
      <c r="I109" s="25">
        <f t="shared" si="109"/>
        <v>894</v>
      </c>
      <c r="J109" s="10">
        <f t="shared" si="3"/>
        <v>1</v>
      </c>
      <c r="K109" s="10" t="str">
        <f>VLOOKUP(F109,Data!$A$2:$C$12,3,false)</f>
        <v>bg3.pdf</v>
      </c>
      <c r="L109" s="10" t="str">
        <f>IF(G109,Data!$G$4,Data!$G$5)</f>
        <v/>
      </c>
      <c r="M109" s="25" t="str">
        <f>VLOOKUP(F109,Data!$A$2:$E$12,4,false)</f>
        <v>ill3.pdf</v>
      </c>
      <c r="N109" s="25" t="str">
        <f>VLOOKUP(F109,Data!$A$2:$E$12,5,false)</f>
        <v>patt3.pdf</v>
      </c>
    </row>
    <row r="110" ht="15.75" hidden="1" customHeight="1">
      <c r="A110" s="24" t="str">
        <f>IFERROR(__xludf.DUMMYFUNCTION("""COMPUTED_VALUE"""),"T49")</f>
        <v>T49</v>
      </c>
      <c r="B110" s="24" t="str">
        <f>IFERROR(__xludf.DUMMYFUNCTION("""COMPUTED_VALUE"""),"Most élsz")</f>
        <v>Most élsz</v>
      </c>
      <c r="C110" s="24" t="str">
        <f>IFERROR(__xludf.DUMMYFUNCTION("""COMPUTED_VALUE"""),"Máté Péter")</f>
        <v>Máté Péter</v>
      </c>
      <c r="D110" s="24" t="str">
        <f>IFERROR(__xludf.DUMMYFUNCTION("""COMPUTED_VALUE"""),"Múló örömök sivár létünk színpadán,¤¤¤Mikor egy szó hallatán dobban a szív.¤¤¤Sajnos vége lesz, tudjuk már a kezdetén,¤¤¤Túl az álmaink ködén a semmi hív.¤¤¤De addig van remény, minden perc ünnepel,¤¤¤Hisz mindig van remény, hinni kell, ó hidd hát el!¤¤¤¤"&amp;"¤¤Most élsz, most vigyázz, hogy jól csináld,¤¤¤Mert a legapróbb hibád megbosszulja önmagát.¤¤¤Most élsz, most örülj, hogy szép a nyár,¤¤¤Most örülj, hogy van ki vár, és a két karjába zár.¤¤¤Most, most, most, most élsz, most örülj, hogy szép a nyár,¤¤¤Most"&amp;" örülj, hogy van ki vár, és a két karjába zár.¤¤¤Most, most, most, most élsz, most örülj, hogy szép a nyár,¤¤¤Most örülj, hogy van ki vár, és a két karjába zár.")</f>
        <v>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E110" s="24" t="str">
        <f>IFERROR(__xludf.DUMMYFUNCTION("""COMPUTED_VALUE"""),"Bm                 Am7           G¤¤¤Múló örömök sivár létünk színpadán,¤¤¤       A           F#m          Bm¤¤¤mikor egy szó hallatán dobban a szív.¤¤¤  Bm                  D             G¤¤¤Sajnos vége lesz, tudjuk már a kezdetén,¤¤¤A               F#m "&amp;"           Bm¤¤¤túl az álmaink ködén a semmi hív.¤¤¤ ¤¤¤ ¤¤¤A           D            Am7        D¤¤¤De addig van remény, minden perc ünnepel,¤¤¤ A              D              G             F#¤¤¤hisz mindig van remény, hinni kell, ó hidd hát el!¤¤¤Bm      "&amp;"          B7                Em¤¤¤Most élsz, most vigyázz, hogy jól csináld,¤¤¤       C           Bm   G7               F#¤¤¤mert a legapróbb hibád megbosszulja önmagát.¤¤¤¤¤¤¤¤¤  Bm            B7                  Em¤¤¤Most élsz, most örülj, hogy szép a ny"&amp;"ár,¤¤¤  C                      Bm       G7             F#¤¤¤most örülj, hogy van ki vár, és a két karjába zár.¤¤¤ Bm                                B7                   Em¤¤¤Most, most, most, most élsz, most örülj, hogy szép a nyár,¤¤¤  C                 "&amp;"    Bm        G7          F#        Bm¤¤¤most örülj, hogy van ki vár, és a két karjába zár.")</f>
        <v>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c r="F110" s="24" t="str">
        <f>IFERROR(__xludf.DUMMYFUNCTION("""COMPUTED_VALUE"""),"Tábori dalok")</f>
        <v>Tábori dalok</v>
      </c>
      <c r="G110" s="24" t="b">
        <f>IFERROR(__xludf.DUMMYFUNCTION("""COMPUTED_VALUE"""),FALSE)</f>
        <v>0</v>
      </c>
      <c r="H110" s="25">
        <f t="shared" ref="H110:I110" si="110">LEN(D110)</f>
        <v>670</v>
      </c>
      <c r="I110" s="25">
        <f t="shared" si="110"/>
        <v>1111</v>
      </c>
      <c r="J110" s="10">
        <f t="shared" si="3"/>
        <v>1</v>
      </c>
      <c r="K110" s="10" t="str">
        <f>VLOOKUP(F110,Data!$A$2:$C$12,3,false)</f>
        <v>bg3.pdf</v>
      </c>
      <c r="L110" s="10" t="str">
        <f>IF(G110,Data!$G$4,Data!$G$5)</f>
        <v/>
      </c>
      <c r="M110" s="25" t="str">
        <f>VLOOKUP(F110,Data!$A$2:$E$12,4,false)</f>
        <v>ill3.pdf</v>
      </c>
      <c r="N110" s="25" t="str">
        <f>VLOOKUP(F110,Data!$A$2:$E$12,5,false)</f>
        <v>patt3.pdf</v>
      </c>
    </row>
    <row r="111" ht="15.75" hidden="1" customHeight="1">
      <c r="A111" s="24" t="str">
        <f>IFERROR(__xludf.DUMMYFUNCTION("""COMPUTED_VALUE"""),"T50")</f>
        <v>T50</v>
      </c>
      <c r="B111" s="24" t="str">
        <f>IFERROR(__xludf.DUMMYFUNCTION("""COMPUTED_VALUE"""),"Csúzli dal (-&gt;)")</f>
        <v>Csúzli dal (-&gt;)</v>
      </c>
      <c r="C111" s="24" t="str">
        <f>IFERROR(__xludf.DUMMYFUNCTION("""COMPUTED_VALUE"""),"Mericske Zoltán")</f>
        <v>Mericske Zoltán</v>
      </c>
      <c r="D111" s="24" t="str">
        <f>IFERROR(__xludf.DUMMYFUNCTION("""COMPUTED_VALUE"""),"Képzeld csak, mi lenne akkor, ha mindenki remegne attól,¤¤¤hogy új dolgok jöhetnek szembe, s emiatt inkább semmit se tenne¤¤¤Ésszel kell előre menni, de leckéből elég ma ennyi¤¤¤Nem kell a falnak rohannod, elég, ha megmászod¤¤¤¤¤¤Refr.: Illemtanár nem kel"&amp;"l, hogy a palánta nőjön¤¤¤Nincsen szabály, magától zöldül a fű is a földön¤¤¤Minden madár jól tudja, hogyan repüljön¤¤¤Nincsen szabály, csak az az igazi, ami a szívből jön¤¤¤¤¤¤Ezt kéne még megtanulni, célozni, nem törni-zúzni¤¤¤Jó kézben lesz így a csúzl"&amp;"i, ideje volna már megtanulni¤¤¤Célba talált ma a csúzli, sajnos, hogy el kell búcsúzni¤¤¤Próbáld te is velünk fújni, szóljon a csúzli dal¤¤¤¤¤¤Refr.")</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E111" s="24" t="str">
        <f>IFERROR(__xludf.DUMMYFUNCTION("""COMPUTED_VALUE"""),"G                            E¤¤¤Képzeld csak mi lenne akkor, ha mindenki remegne attól, hogy¤¤¤A                            D7            G¤¤¤új dolgok jöhetnek szembe, s emiatt inkább semmit se tenne¤¤¤G                        E¤¤¤Ésszel kell előre menn"&amp;"i, de leckéből elég ma ennyi¤¤¤A                           D7             G¤¤¤Nem kell a falnak rohannod, elég ha megmászod¤¤¤¤¤¤¤¤¤E          D                E¤¤¤Illemtanár nem kell, hogy a palánta nőjön¤¤¤E                D                C¤¤¤Nincsen s"&amp;"zabály, magától zöldül a fű is a földön¤¤¤E            D         E¤¤¤Minden madár jól tudja hogyan repüljön¤¤¤E                D                 C             E¤¤¤Nincsen szabály, csak az az igazi, ami a szívből jön¤¤¤¤¤¤¤¤¤G                        E¤¤¤Ez"&amp;"t kéne még megtanulni, célozni, nem törni-zúzni¤¤¤A                            D7          G¤¤¤Jó kézben lesz így a csúzli, ideje volna már megtanulni¤¤¤G                         E¤¤¤Célba talált ma a csúzli, sajnos, hogy el kell búcsúzni¤¤¤A             "&amp;"              E                G¤¤¤Próbáld te is velünk fújni, szóljon a csúzli dal¤¤¤¤¤¤¤¤¤Refr.")</f>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c r="F111" s="24" t="str">
        <f>IFERROR(__xludf.DUMMYFUNCTION("""COMPUTED_VALUE"""),"Tábori dalok")</f>
        <v>Tábori dalok</v>
      </c>
      <c r="G111" s="24" t="b">
        <f>IFERROR(__xludf.DUMMYFUNCTION("""COMPUTED_VALUE"""),FALSE)</f>
        <v>0</v>
      </c>
      <c r="H111" s="25">
        <f t="shared" ref="H111:I111" si="111">LEN(D111)</f>
        <v>659</v>
      </c>
      <c r="I111" s="25">
        <f t="shared" si="111"/>
        <v>1117</v>
      </c>
      <c r="J111" s="10">
        <f t="shared" si="3"/>
        <v>1</v>
      </c>
      <c r="K111" s="10" t="str">
        <f>VLOOKUP(F111,Data!$A$2:$C$12,3,false)</f>
        <v>bg3.pdf</v>
      </c>
      <c r="L111" s="10" t="str">
        <f>IF(G111,Data!$G$4,Data!$G$5)</f>
        <v/>
      </c>
      <c r="M111" s="25" t="str">
        <f>VLOOKUP(F111,Data!$A$2:$E$12,4,false)</f>
        <v>ill3.pdf</v>
      </c>
      <c r="N111" s="25" t="str">
        <f>VLOOKUP(F111,Data!$A$2:$E$12,5,false)</f>
        <v>patt3.pdf</v>
      </c>
    </row>
    <row r="112" ht="15.75" hidden="1" customHeight="1">
      <c r="A112" s="24" t="str">
        <f>IFERROR(__xludf.DUMMYFUNCTION("""COMPUTED_VALUE"""),"T50")</f>
        <v>T50</v>
      </c>
      <c r="B112" s="24" t="str">
        <f>IFERROR(__xludf.DUMMYFUNCTION("""COMPUTED_VALUE"""),"Csúzli dal (...)")</f>
        <v>Csúzli dal (...)</v>
      </c>
      <c r="C112" s="24" t="str">
        <f>IFERROR(__xludf.DUMMYFUNCTION("""COMPUTED_VALUE"""),"Mericske Zoltán")</f>
        <v>Mericske Zoltán</v>
      </c>
      <c r="D112" s="24" t="str">
        <f>IFERROR(__xludf.DUMMYFUNCTION("""COMPUTED_VALUE"""),"Mindenki nem fog szeretni, jó lecke volt mára ennyi¤¤¤Mindenki nem fog szeretni, de emiatt nem kell kétségbe esni¤¤¤Több az, ha kevesen szeretnek, de vannak, kik veled nevetnek¤¤¤Érted, ha kell, tűzbe mennek, s mosolyuk őszinte¤¤¤¤¤¤Refr.¤¤¤¤¤¤Mindenki me"&amp;"gérti egyszer, hogy miért van a kézben hangszer,¤¤¤Addig, míg külön-külön szól, zenekar nem lesz sohasem abból.¤¤¤Célba talált ma a csúzli, sajnos, hogy el kell búcsúzni,¤¤¤Próbáld Te is velünk fújni, szóljon a csúzli dal.¤¤¤¤¤¤Refr.¤¤¤¤¤¤Hidd el, hogy ma"&amp;"gadba nézve, nincs, amit takarni kéne,¤¤¤A pózok csak zavart okoznak, mire valók az idegen tollak,¤¤¤Álarcot hiába vesz fel, attól még ugyanaz az ember,¤¤¤Változni belülről tud csak, ki magán változtat.")</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E112" s="24" t="str">
        <f>IFERROR(__xludf.DUMMYFUNCTION("""COMPUTED_VALUE"""),"G                          E¤¤¤Mindenki nem fog szeretni, jó lecke volt mára ennyi¤¤¤A                          D7                 G¤¤¤Mindenki nem fog szeretni, de emiatt nem kell kétségbe esni¤¤¤G                              E¤¤¤Több az, ha kevesen sze"&amp;"retnek, de vannak, kik veled nevetnek¤¤¤A                             D7               G¤¤¤Érted, ha kell, tűzbe mennek, s mosolyuk őszinte¤¤¤¤¤¤¤¤¤Refr.¤¤¤¤¤¤¤¤¤G                         E¤¤¤Mindenki megérti egyszer, hogy miért van a kézben hangszer,¤¤¤A"&amp;"                            D7               G¤¤¤Addig, míg külön-külön szól, zenekar nem lesz sohasem abból.¤¤¤G                         E¤¤¤Célba talált ma a csúzli, sajnos, hogy el kell búcsúzni,¤¤¤A                           D7                G¤¤¤Prób"&amp;"áld Te is velünk fújni, szóljon a csúzli dal.¤¤¤¤¤¤¤¤¤Refr.¤¤¤¤¤¤¤¤¤G                            E¤¤¤Hidd el, hogy magadba nézve, nincs, amit takarni kéne,¤¤¤A                            D7            G¤¤¤A pózok csak zavart okoznak, mire valók az idegen "&amp;"tollak,¤¤¤G                       E¤¤¤Álarcot hiába vesz fel, attól még ugyanaz az ember,¤¤¤A                           D7              G¤¤¤Változni belülről tud csak, ki magán változtat.¤¤¤¤¤¤¤¤¤Refr.")</f>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c r="F112" s="24" t="str">
        <f>IFERROR(__xludf.DUMMYFUNCTION("""COMPUTED_VALUE"""),"Tábori dalok")</f>
        <v>Tábori dalok</v>
      </c>
      <c r="G112" s="24" t="b">
        <f>IFERROR(__xludf.DUMMYFUNCTION("""COMPUTED_VALUE"""),FALSE)</f>
        <v>0</v>
      </c>
      <c r="H112" s="25">
        <f t="shared" ref="H112:I112" si="112">LEN(D112)</f>
        <v>712</v>
      </c>
      <c r="I112" s="25">
        <f t="shared" si="112"/>
        <v>1221</v>
      </c>
      <c r="J112" s="10">
        <f t="shared" si="3"/>
        <v>1</v>
      </c>
      <c r="K112" s="10" t="str">
        <f>VLOOKUP(F112,Data!$A$2:$C$12,3,false)</f>
        <v>bg3.pdf</v>
      </c>
      <c r="L112" s="10" t="str">
        <f>IF(G112,Data!$G$4,Data!$G$5)</f>
        <v/>
      </c>
      <c r="M112" s="25" t="str">
        <f>VLOOKUP(F112,Data!$A$2:$E$12,4,false)</f>
        <v>ill3.pdf</v>
      </c>
      <c r="N112" s="25" t="str">
        <f>VLOOKUP(F112,Data!$A$2:$E$12,5,false)</f>
        <v>patt3.pdf</v>
      </c>
    </row>
    <row r="113" ht="15.75" hidden="1" customHeight="1">
      <c r="A113" s="24" t="str">
        <f>IFERROR(__xludf.DUMMYFUNCTION("""COMPUTED_VALUE"""),"T51")</f>
        <v>T51</v>
      </c>
      <c r="B113" s="24" t="str">
        <f>IFERROR(__xludf.DUMMYFUNCTION("""COMPUTED_VALUE"""),"Legyetek jók, ha tudtok!  (...)")</f>
        <v>Legyetek jók, ha tudtok!  (...)</v>
      </c>
      <c r="C113" s="24" t="str">
        <f>IFERROR(__xludf.DUMMYFUNCTION("""COMPUTED_VALUE"""),"Napoleon Boulevard")</f>
        <v>Napoleon Boulevard</v>
      </c>
      <c r="D113" s="24" t="str">
        <f>IFERROR(__xludf.DUMMYFUNCTION("""COMPUTED_VALUE"""),"Végre elmúlt, ennek is vége,¤¤¤Az iskola udvara üresen áll.¤¤¤Vége az évnek, pont ez a lényeg,¤¤¤A csomagom kész van, a küszöbön áll.¤¤¤¤¤¤Oly nehéz most jónak lenni,¤¤¤El se tudnád képzelni,¤¤¤Annyi mindent meg kell tenni,¤¤¤De nem ígérem, hogy jó leszek"&amp;".¤¤¤¤¤¤Semmi jóból most ki ne hagyjál,¤¤¤Nem tart soká a hetedik nyár.¤¤¤Ha néha durva volt is a játék,¤¤¤Nem mutattam, de nekem is fájt.¤¤¤¤¤¤Oly nehéz most jónak lenni,¤¤¤El se tudnád képzelni,¤¤¤Annyi mindent meg kell tenni,¤¤¤De nem ígérem, hogy jó le"&amp;"szek.")</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v>
      </c>
      <c r="E113" s="24" t="str">
        <f>IFERROR(__xludf.DUMMYFUNCTION("""COMPUTED_VALUE"""),"Am    E       Am       E¤¤¤Végre elmúlt, ennek is vége,¤¤¤   Am            C      E¤¤¤Az iskola udvara üresen áll¤¤¤Am      E      Am        E¤¤¤Vége az évnek, pont ez a lényeg,¤¤¤  Am                   C        E¤¤¤A csomagom kész van, a küszöbön áll.¤¤¤"&amp;"¤¤¤¤¤¤C              G¤¤¤Oly nehéz most jónak lenni,¤¤¤C             G¤¤¤El sem tudnád képzelni,                    ¤¤¤C                 G¤¤¤Annyi mindent meg kell tenni    ¤¤¤   Am               G     Am¤¤¤De nem ígérem, hogy jó leszek¤¤¤¤¤¤¤¤¤Am    E   "&amp;"  Am         E¤¤¤Semmi jóból most ki ne hagyjál,   ¤¤¤Am              C       E         ¤¤¤Nem tart soká a hetedik nyár,¤¤¤Am   E     Am        E¤¤¤Néha durva volt is a játék,           ¤¤¤Am               C        E¤¤¤Nem mutattam, de nekem is fáj.¤¤¤¤¤¤"&amp;"¤¤¤C              G¤¤¤Oly nehéz most jónak lenni,¤¤¤C             G¤¤¤El sem tudnád képzelni,                    ¤¤¤C                 G¤¤¤Annyi mindent meg kell tenni    ¤¤¤   Am               G     Am¤¤¤De nem ígérem, hogy jó leszek")</f>
        <v>Am    E       Am       E¤¤¤Végre elmúlt, ennek is vége,¤¤¤   Am            C      E¤¤¤Az iskola udvara üresen áll¤¤¤Am      E      Am        E¤¤¤Vége az évnek, pont ez a lényeg,¤¤¤  Am                   C        E¤¤¤A csomagom kész van, a küszöbön áll.¤¤¤¤¤¤¤¤¤C              G¤¤¤Oly nehéz most jónak lenni,¤¤¤C             G¤¤¤El sem tudnád képzelni,                    ¤¤¤C                 G¤¤¤Annyi mindent meg kell tenni    ¤¤¤   Am               G     Am¤¤¤De nem ígérem, hogy jó leszek¤¤¤¤¤¤¤¤¤Am    E     Am         E¤¤¤Semmi jóból most ki ne hagyjál,   ¤¤¤Am              C       E         ¤¤¤Nem tart soká a hetedik nyár,¤¤¤Am   E     Am        E¤¤¤Néha durva volt is a játék,           ¤¤¤Am               C        E¤¤¤Nem mutattam, de nekem is fáj.¤¤¤¤¤¤¤¤¤C              G¤¤¤Oly nehéz most jónak lenni,¤¤¤C             G¤¤¤El sem tudnád képzelni,                    ¤¤¤C                 G¤¤¤Annyi mindent meg kell tenni    ¤¤¤   Am               G     Am¤¤¤De nem ígérem, hogy jó leszek</v>
      </c>
      <c r="F113" s="24" t="str">
        <f>IFERROR(__xludf.DUMMYFUNCTION("""COMPUTED_VALUE"""),"Tábori dalok")</f>
        <v>Tábori dalok</v>
      </c>
      <c r="G113" s="24" t="b">
        <f>IFERROR(__xludf.DUMMYFUNCTION("""COMPUTED_VALUE"""),FALSE)</f>
        <v>0</v>
      </c>
      <c r="H113" s="25">
        <f t="shared" ref="H113:I113" si="113">LEN(D113)</f>
        <v>515</v>
      </c>
      <c r="I113" s="25">
        <f t="shared" si="113"/>
        <v>998</v>
      </c>
      <c r="J113" s="10">
        <f t="shared" si="3"/>
        <v>1</v>
      </c>
      <c r="K113" s="10" t="str">
        <f>VLOOKUP(F113,Data!$A$2:$C$12,3,false)</f>
        <v>bg3.pdf</v>
      </c>
      <c r="L113" s="10" t="str">
        <f>IF(G113,Data!$G$4,Data!$G$5)</f>
        <v/>
      </c>
      <c r="M113" s="25" t="str">
        <f>VLOOKUP(F113,Data!$A$2:$E$12,4,false)</f>
        <v>ill3.pdf</v>
      </c>
      <c r="N113" s="25" t="str">
        <f>VLOOKUP(F113,Data!$A$2:$E$12,5,false)</f>
        <v>patt3.pdf</v>
      </c>
    </row>
    <row r="114" ht="15.75" hidden="1" customHeight="1">
      <c r="A114" s="24" t="str">
        <f>IFERROR(__xludf.DUMMYFUNCTION("""COMPUTED_VALUE"""),"T51")</f>
        <v>T51</v>
      </c>
      <c r="B114" s="24" t="str">
        <f>IFERROR(__xludf.DUMMYFUNCTION("""COMPUTED_VALUE"""),"Legyetek jók, ha tudtok!  (-&gt;)")</f>
        <v>Legyetek jók, ha tudtok!  (-&gt;)</v>
      </c>
      <c r="C114" s="24" t="str">
        <f>IFERROR(__xludf.DUMMYFUNCTION("""COMPUTED_VALUE"""),"Napoleon Boulevard")</f>
        <v>Napoleon Boulevard</v>
      </c>
      <c r="D114" s="24" t="str">
        <f>IFERROR(__xludf.DUMMYFUNCTION("""COMPUTED_VALUE"""),"Refr.:¤¤¤Az az egy fontos: legyetek jók most,¤¤¤Már nem kell túl sok a holnaphoz;¤¤¤Legyen szent most nekünk a játék,¤¤¤Legalább egyszer még!¤¤¤Az az egy fontos: legyetek jók most,¤¤¤Már nem kell túl sok a holnaphoz;¤¤¤Legyetek jók, ha tudtok,¤¤¤A többi n"&amp;"em számít.¤¤¤¤¤¤Ugye tényleg nem fog fájni,¤¤¤Ha majd végre nagy leszek,¤¤¤Ugye másképp fogom gondolni,¤¤¤Azt, hogy milyenek a felnőttek?¤¤¤¤¤¤Refr.¤¤¤¤¤¤Semmi jóból most ki ne hagyjál,¤¤¤Nem tart soká a hetedik nyár.¤¤¤Ha néha durva volt is a játék,¤¤¤Ne"&amp;"m mutattam, de nekem is fájt.¤¤¤¤¤¤Oly nehéz most jónak lenni,¤¤¤El se tudnád képzelni,¤¤¤Annyi mindent meg kell tenni,¤¤¤De nem ígérem, hogy jó leszek.¤¤¤¤¤¤Refr.")</f>
        <v>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E114" s="24" t="str">
        <f>IFERROR(__xludf.DUMMYFUNCTION("""COMPUTED_VALUE"""),"Am                Am¤¤¤Az az egy fontos: legyetek jók most,         ¤¤¤Am                     E¤¤¤Már nem kell túl sok a holnaphoz;                                              ¤¤¤       C                   E¤¤¤Legyen szebb most nekünk a játék,           "&amp;"      ¤¤¤Am       E      Am¤¤¤Legalább egyszer még!¤¤¤¤¤¤¤¤¤Am    C              G¤¤¤Ugye tényleg nem fog fájni,¤¤¤G       Dm            C¤¤¤Ha majd végre nagy leszek,                               ¤¤¤C                  G¤¤¤Ugye másképp fogom gondolni,   "&amp;"            ¤¤¤Am        G          Am¤¤¤Azt, hogy milyenek a felnőttek?¤¤¤¤¤¤¤¤¤Am                Am¤¤¤Az az egy fontos: legyetek jók most,         ¤¤¤Am                     E¤¤¤Már nem kell túl sok a holnaphoz;                                           "&amp;"   ¤¤¤       C                   E¤¤¤Legyen szebb most nekünk a játék,                 ¤¤¤Am       E      Am¤¤¤Legalább egyszer még!")</f>
        <v>Am                Am¤¤¤Az az egy fontos: legyetek jók most,         ¤¤¤Am                     E¤¤¤Már nem kell túl sok a holnaphoz;                                              ¤¤¤       C                   E¤¤¤Legyen szebb most nekünk a játék,                 ¤¤¤Am       E      Am¤¤¤Legalább egyszer még!¤¤¤¤¤¤¤¤¤Am    C              G¤¤¤Ugye tényleg nem fog fájni,¤¤¤G       Dm            C¤¤¤Ha majd végre nagy leszek,                               ¤¤¤C                  G¤¤¤Ugye másképp fogom gondolni,               ¤¤¤Am        G          Am¤¤¤Azt, hogy milyenek a felnőttek?¤¤¤¤¤¤¤¤¤Am                Am¤¤¤Az az egy fontos: legyetek jók most,         ¤¤¤Am                     E¤¤¤Már nem kell túl sok a holnaphoz;                                              ¤¤¤       C                   E¤¤¤Legyen szebb most nekünk a játék,                 ¤¤¤Am       E      Am¤¤¤Legalább egyszer még!</v>
      </c>
      <c r="F114" s="24" t="str">
        <f>IFERROR(__xludf.DUMMYFUNCTION("""COMPUTED_VALUE"""),"Tábori dalok")</f>
        <v>Tábori dalok</v>
      </c>
      <c r="G114" s="24" t="b">
        <f>IFERROR(__xludf.DUMMYFUNCTION("""COMPUTED_VALUE"""),FALSE)</f>
        <v>0</v>
      </c>
      <c r="H114" s="25">
        <f t="shared" ref="H114:I114" si="114">LEN(D114)</f>
        <v>673</v>
      </c>
      <c r="I114" s="25">
        <f t="shared" si="114"/>
        <v>897</v>
      </c>
      <c r="J114" s="10">
        <f t="shared" si="3"/>
        <v>1</v>
      </c>
      <c r="K114" s="10" t="str">
        <f>VLOOKUP(F114,Data!$A$2:$C$12,3,false)</f>
        <v>bg3.pdf</v>
      </c>
      <c r="L114" s="10" t="str">
        <f>IF(G114,Data!$G$4,Data!$G$5)</f>
        <v/>
      </c>
      <c r="M114" s="25" t="str">
        <f>VLOOKUP(F114,Data!$A$2:$E$12,4,false)</f>
        <v>ill3.pdf</v>
      </c>
      <c r="N114" s="25" t="str">
        <f>VLOOKUP(F114,Data!$A$2:$E$12,5,false)</f>
        <v>patt3.pdf</v>
      </c>
    </row>
    <row r="115" ht="15.75" hidden="1" customHeight="1">
      <c r="A115" s="24" t="str">
        <f>IFERROR(__xludf.DUMMYFUNCTION("""COMPUTED_VALUE"""),"T52")</f>
        <v>T52</v>
      </c>
      <c r="B115" s="24" t="str">
        <f>IFERROR(__xludf.DUMMYFUNCTION("""COMPUTED_VALUE"""),"Jó nekem")</f>
        <v>Jó nekem</v>
      </c>
      <c r="C115" s="24" t="str">
        <f>IFERROR(__xludf.DUMMYFUNCTION("""COMPUTED_VALUE"""),"Ocho Macho")</f>
        <v>Ocho Macho</v>
      </c>
      <c r="D115" s="24" t="str">
        <f>IFERROR(__xludf.DUMMYFUNCTION("""COMPUTED_VALUE"""),"Reggel mikor kinéztem és láttam¤¤¤De sajnos szemembe sütött a Nap¤¤¤Reggel mikor kinéztem és láttam¤¤¤De sajnos szemembe sütött a Nap¤¤¤¤¤¤Láttam a madarakat szállni az égen¤¤¤Sajnos szemembe sütött a Nap¤¤¤Láttam az embereket járni a réten¤¤¤Sajnos szeme"&amp;"mbe sütött a Nap¤¤¤¤¤¤Az öreg raszta tanítja, Everything's alright¤¤¤Az öreg raszta tanítja, Everything's alright¤¤¤Az öreg raszta tanítja, Everything's alright¤¤¤Csak dúdolom azt, hogy jó jó¤¤¤Jó jó jó jó, de jó nekem¤¤¤¤¤¤Azt, hogy jó jó jó jó, de jó ne"&amp;"kem¤¤¤Jó nekem¤¤¤¤¤¤Azt mondják, hogy pozitívan éljek¤¤¤De nem rezeg bennem már semmi sem¤¤¤Azt mondják, hogy pozitívan éljek¤¤¤De nem rezeg bennem már semmi sem")</f>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v>
      </c>
      <c r="E115" s="24" t="str">
        <f>IFERROR(__xludf.DUMMYFUNCTION("""COMPUTED_VALUE"""),"Em C G D x2¤¤¤¤¤¤¤¤¤Em             C                  G¤¤¤  Reggel mikor kinéztem és láttam,¤¤¤            D                 Em¤¤¤  De sajnos szemembe sütött a Nap.¤¤¤               C               G¤¤¤  Reggel mikor kinéztem és láttam,¤¤¤            D   "&amp;"              Em¤¤¤  De sajnos szemembe sütött a Nap.¤¤¤ ¤¤¤¤¤¤Em         C                    G¤¤¤  Láttam a madarakat szállni az égen,¤¤¤         D                 Em¤¤¤  Sajnos szemembe sütött a Nap.¤¤¤            C                 G¤¤¤  Láttam az embe"&amp;"reket járni a réten,¤¤¤         D                 Em¤¤¤  Sajnos szemembe sütött a Nap.¤¤¤ ¤¤¤¤¤¤  Em               C                    G¤¤¤    Az öreg raszta tanítja Everything’s alright,¤¤¤                   D                    Em¤¤¤    Az öreg raszta "&amp;"tanítja Everything’s alright,¤¤¤                   C                    G¤¤¤    Az öreg raszta tanítja Everything’s alright,¤¤¤                 D         Em    C                   G¤¤¤    Csak dúdolom azt, hogy jó jó jó jó jó jó de jó nekem,¤¤¤  D        "&amp;"  Em    C           G¤¤¤    Azt hogy jó jó jó jó de jó nekem,¤¤¤       D¤¤¤    Jó nekem.¤¤¤ ¤¤¤¤¤¤Em             C                  G¤¤¤  Azt mondják, hogy pozitívan éljek,¤¤¤               D                Em¤¤¤  De nem rezeg bennem már semmi sem.¤¤¤    "&amp;"           C                 G¤¤¤  Azt mondják, hogy pozitívan éljek,¤¤¤               D                Em¤¤¤  De nem rezeg bennem már semmi sem.")</f>
        <v>Em C G D x2¤¤¤¤¤¤¤¤¤Em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c r="F115" s="24" t="str">
        <f>IFERROR(__xludf.DUMMYFUNCTION("""COMPUTED_VALUE"""),"Tábori dalok")</f>
        <v>Tábori dalok</v>
      </c>
      <c r="G115" s="24" t="b">
        <f>IFERROR(__xludf.DUMMYFUNCTION("""COMPUTED_VALUE"""),FALSE)</f>
        <v>0</v>
      </c>
      <c r="H115" s="25">
        <f t="shared" ref="H115:I115" si="115">LEN(D115)</f>
        <v>671</v>
      </c>
      <c r="I115" s="25">
        <f t="shared" si="115"/>
        <v>1420</v>
      </c>
      <c r="J115" s="10">
        <f t="shared" si="3"/>
        <v>1</v>
      </c>
      <c r="K115" s="10" t="str">
        <f>VLOOKUP(F115,Data!$A$2:$C$12,3,false)</f>
        <v>bg3.pdf</v>
      </c>
      <c r="L115" s="10" t="str">
        <f>IF(G115,Data!$G$4,Data!$G$5)</f>
        <v/>
      </c>
      <c r="M115" s="25" t="str">
        <f>VLOOKUP(F115,Data!$A$2:$E$12,4,false)</f>
        <v>ill3.pdf</v>
      </c>
      <c r="N115" s="25" t="str">
        <f>VLOOKUP(F115,Data!$A$2:$E$12,5,false)</f>
        <v>patt3.pdf</v>
      </c>
    </row>
    <row r="116" ht="15.75" customHeight="1">
      <c r="A116" s="24" t="str">
        <f>IFERROR(__xludf.DUMMYFUNCTION("""COMPUTED_VALUE"""),"T52")</f>
        <v>T52</v>
      </c>
      <c r="B116" s="24" t="str">
        <f>IFERROR(__xludf.DUMMYFUNCTION("""COMPUTED_VALUE"""),"Jó nekem")</f>
        <v>Jó nekem</v>
      </c>
      <c r="C116" s="24" t="str">
        <f>IFERROR(__xludf.DUMMYFUNCTION("""COMPUTED_VALUE"""),"Ocho Macho")</f>
        <v>Ocho Macho</v>
      </c>
      <c r="D116" s="24" t="str">
        <f>IFERROR(__xludf.DUMMYFUNCTION("""COMPUTED_VALUE"""),"Lekéstem a gépemet, nem megyek¤¤¤Nem megyek én már haza¤¤¤Lekéstem a gépemet, nem megyek¤¤¤Csak dúdolom azt, hogy jó jó¤¤¤Jó jó jó jó, de jó nekem¤¤¤¤¤¤Azt hogy jó jó jó jó, de jó nekem¤¤¤Jó nekem¤¤¤¤¤¤Reggel mikor kinéztem és láttam¤¤¤De sajnos szemembe "&amp;"sütött a Nap¤¤¤Reggel mikor kinéztem és láttam¤¤¤De sajnos szemembe sütött a Nap¤¤¤¤¤¤Láttam a madarakat szállni az égen¤¤¤Sajnos szemembe sütött a Nap¤¤¤Láttam az embereket járni a réten¤¤¤Sajnos szemembe sütött a Nap¤¤¤¤¤¤Az öreg raszta tanítja, Everyth"&amp;"ing's alright¤¤¤Az öreg raszta tanítja, Everything's alright¤¤¤Az öreg raszta tanítja, Everything's alright¤¤¤Csak dúdolom azt, hogy jó jó¤¤¤Jó jó jó jó, de jó nekem¤¤¤¤¤¤Azt, hogy jó jó jó jó, de jó nekem¤¤¤Azt, hogy jó jó jó jó, de jó nekem¤¤¤Azt, hogy "&amp;"jó jó jó jó, de jó nekem¤¤¤Azt, hogy jó jó jó jó, de jó nekem¤¤¤Azt, hogy jó jó jó jó, de jó nekem")</f>
        <v>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E116" s="24" t="str">
        <f>IFERROR(__xludf.DUMMYFUNCTION("""COMPUTED_VALUE"""),"Em            C              G¤¤¤  Lekéstem a gépemet, nem megyek,¤¤¤      D                 Em¤¤¤  Nem megyek én már haza.¤¤¤              C              G¤¤¤  Lekéstem a gépemet, nem megyek,¤¤¤               D         Em    C                   G¤¤¤  Csa"&amp;"k dúdolom azt, hogy jó jó jó jó jó jó de jó nekem,¤¤¤D          Em    C           G¤¤¤  Azt hogy jó jó jó jó de jó nekem,¤¤¤     D¤¤¤  Jó nekem.¤¤¤ ¤¤¤¤¤¤Em             C                  G¤¤¤  Reggel mikor kinéztem és láttam,¤¤¤            D             "&amp;"    Em¤¤¤  De sajnos szemembe sütött a Nap.¤¤¤               C               G¤¤¤  Reggel mikor kinéztem és láttam,¤¤¤            D                 Em¤¤¤  De sajnos szemembe sütött a Nap.¤¤¤ ¤¤¤¤¤¤ ¤¤¤Em         C                    G¤¤¤  Láttam a madarak"&amp;"at szállni az égen,¤¤¤         D                 Em¤¤¤  Sajnos szemembe sütött a Nap.¤¤¤            C                 G¤¤¤  Láttam az embereket járni a réten,¤¤¤         D                 Em¤¤¤  Sajnos szemembe sütött a Nap.¤¤¤ ¤¤¤¤¤¤  Em               C "&amp;"                   G¤¤¤    Az öreg raszta tanítja Everything’s alright,¤¤¤                   D                    Em¤¤¤    Az öreg raszta tanítja Everything’s alright,¤¤¤                   C                    G¤¤¤    Az öreg raszta tanítja Everything’s a"&amp;"lright,¤¤¤                 D         Em    C                   G¤¤¤    Csak dúdolom 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nekem,¤¤¤D          Em    C           G¤¤¤  Azt hogy jó jó jó jó de jó nekem,¤¤¤     D¤¤¤  Jó nekem.¤¤¤ ¤¤¤¤¤¤Em             C                  G¤¤¤  Reggel mikor kinéztem és láttam,¤¤¤            D                 Em¤¤¤  De sajnos szemembe sütött a Nap.¤¤¤               C               G¤¤¤  Reggel mikor kinéztem és láttam,¤¤¤            D                 Em¤¤¤  De sajnos szemembe sütött a Nap.¤¤¤ ¤¤¤¤¤¤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F116" s="24" t="str">
        <f>IFERROR(__xludf.DUMMYFUNCTION("""COMPUTED_VALUE"""),"Tábori dalok")</f>
        <v>Tábori dalok</v>
      </c>
      <c r="G116" s="24" t="b">
        <f>IFERROR(__xludf.DUMMYFUNCTION("""COMPUTED_VALUE"""),FALSE)</f>
        <v>0</v>
      </c>
      <c r="H116" s="25">
        <f t="shared" ref="H116:I116" si="116">LEN(D116)</f>
        <v>863</v>
      </c>
      <c r="I116" s="25">
        <f t="shared" si="116"/>
        <v>1501</v>
      </c>
      <c r="J116" s="10">
        <f t="shared" si="3"/>
        <v>1</v>
      </c>
      <c r="K116" s="10" t="str">
        <f>VLOOKUP(F116,Data!$A$2:$C$12,3,false)</f>
        <v>bg3.pdf</v>
      </c>
      <c r="L116" s="10" t="str">
        <f>IF(G116,Data!$G$4,Data!$G$5)</f>
        <v/>
      </c>
      <c r="M116" s="25" t="str">
        <f>VLOOKUP(F116,Data!$A$2:$E$12,4,false)</f>
        <v>ill3.pdf</v>
      </c>
      <c r="N116" s="25" t="str">
        <f>VLOOKUP(F116,Data!$A$2:$E$12,5,false)</f>
        <v>patt3.pdf</v>
      </c>
    </row>
    <row r="117" ht="15.75" hidden="1" customHeight="1">
      <c r="A117" s="24" t="str">
        <f>IFERROR(__xludf.DUMMYFUNCTION("""COMPUTED_VALUE"""),"T53")</f>
        <v>T53</v>
      </c>
      <c r="B117" s="24" t="str">
        <f>IFERROR(__xludf.DUMMYFUNCTION("""COMPUTED_VALUE"""),"Bella ciao")</f>
        <v>Bella ciao</v>
      </c>
      <c r="C117" s="24" t="str">
        <f>IFERROR(__xludf.DUMMYFUNCTION("""COMPUTED_VALUE"""),"Olasz partizán dal")</f>
        <v>Olasz partizán dal</v>
      </c>
      <c r="D117" s="24" t="str">
        <f>IFERROR(__xludf.DUMMYFUNCTION("""COMPUTED_VALUE"""),"Eljött a hajnal, elébe mentem,¤¤¤Ó bella ciao, bella ciao, bella ciao, ciao, ciao,¤¤¤Eljött a hajnal, elébe mentem,¤¤¤És rám talált a megszálló.¤¤¤¤¤¤Ha partizán vagy, vigyél el innen,¤¤¤Ó bella ciao, bella ciao, bella ciao, ciao, ciao,¤¤¤Ha partizán vagy"&amp;", vigyél el innen,¤¤¤Mert ma érzem, meghalok!¤¤¤¤¤¤Ha meghalok majd, mint annyi társam,¤¤¤Ó bella ciao, bella ciao, bella ciao, ciao, ciao,¤¤¤Ha meghalok majd, mint annyi társam,¤¤¤Légy te az, ki eltemet.¤¤¤¤¤¤A hegyvidéken temess el engem,¤¤¤Ó bella ciao"&amp;", bella ciao, bella ciao, ciao, ciao,¤¤¤A hegyvidéken temess el engem,¤¤¤Legyen virág a síromon.¤¤¤¤¤¤Az ő virága, a partizáné,¤¤¤Ó bella ciao, bella ciao, bella ciao, ciao, ciao,¤¤¤Az ő virága, a partizáné,¤¤¤Ki a szabadságért halt meg.")</f>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E117" s="24" t="str">
        <f>IFERROR(__xludf.DUMMYFUNCTION("""COMPUTED_VALUE"""),"Dm                          ¤¤¤Eljött a hajnal, elébe mentem,¤¤¤         F                      A7          ¤¤¤Ó bella ciao, bella ciao, bella ciao, ciao, ciao,¤¤¤         C7            F     ¤¤¤Eljött a hajnal, elébe mentem,¤¤¤        A7           Dm¤¤¤É"&amp;"s rámtalált a megszálló.¤¤¤¤¤¤Dm     ¤¤¤Ha partizán vagy, vigyél el innen,  ¤¤¤         F                      A7                      ¤¤¤Ó bella ciao, bella ciao, bella ciao, ciao, ciao,¤¤¤   C7             F  ¤¤¤Ha partizán vagy, vigyél el innen,¤¤¤    "&amp;"    A7           Dm¤¤¤Mert ma érzem, meghalok!¤¤¤¤¤¤Dm     ¤¤¤Ha meghalok majd, mint annyi társam,¤¤¤         F                      A7          ¤¤¤Ó bella ciao, bella ciao, bella ciao, ciao, ciao,¤¤¤    C7             F  ¤¤¤Ha meghalok majd, mint annyi t"&amp;"ársam,¤¤¤       A7           Dm¤¤¤Légy te az, ki eltemet.¤¤¤¤¤¤Dm     ¤¤¤A hegyvidéken temess el engem,¤¤¤         F                      A7          ¤¤¤Ó bella ciao, bella ciao, bella ciao, ciao, ciao,¤¤¤   C7          F  ¤¤¤A hegyvidéken temess el engem"&amp;",¤¤¤        A7      Dm¤¤¤Legyen virág a síromon.¤¤¤¤¤¤Dm     ¤¤¤Az ő virága, a partizáné,¤¤¤         F                      A7          ¤¤¤Ó bella ciao, bella ciao, bella ciao, ciao, ciao,¤¤¤   C7          F  ¤¤¤Az ő virága, a partizáné,¤¤¤        A7     "&amp;"    Dm¤¤¤Ki a szabadságért halt meg.")</f>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c r="F117" s="24" t="str">
        <f>IFERROR(__xludf.DUMMYFUNCTION("""COMPUTED_VALUE"""),"Tábori dalok")</f>
        <v>Tábori dalok</v>
      </c>
      <c r="G117" s="24" t="b">
        <f>IFERROR(__xludf.DUMMYFUNCTION("""COMPUTED_VALUE"""),TRUE)</f>
        <v>1</v>
      </c>
      <c r="H117" s="25">
        <f t="shared" ref="H117:I117" si="117">LEN(D117)</f>
        <v>747</v>
      </c>
      <c r="I117" s="25">
        <f t="shared" si="117"/>
        <v>1311</v>
      </c>
      <c r="J117" s="10">
        <f t="shared" si="3"/>
        <v>1</v>
      </c>
      <c r="K117" s="10" t="str">
        <f>VLOOKUP(F117,Data!$A$2:$C$12,3,false)</f>
        <v>bg3.pdf</v>
      </c>
      <c r="L117" s="10" t="str">
        <f>IF(G117,Data!$G$4,Data!$G$5)</f>
        <v>szokimondo.pdf</v>
      </c>
      <c r="M117" s="25" t="str">
        <f>VLOOKUP(F117,Data!$A$2:$E$12,4,false)</f>
        <v>ill3.pdf</v>
      </c>
      <c r="N117" s="25" t="str">
        <f>VLOOKUP(F117,Data!$A$2:$E$12,5,false)</f>
        <v>patt3.pdf</v>
      </c>
    </row>
    <row r="118" ht="15.75" hidden="1" customHeight="1">
      <c r="A118" s="24" t="str">
        <f>IFERROR(__xludf.DUMMYFUNCTION("""COMPUTED_VALUE"""),"T54")</f>
        <v>T54</v>
      </c>
      <c r="B118" s="24" t="str">
        <f>IFERROR(__xludf.DUMMYFUNCTION("""COMPUTED_VALUE"""),"Petróleumlámpa ")</f>
        <v>Petróleumlámpa </v>
      </c>
      <c r="C118" s="24" t="str">
        <f>IFERROR(__xludf.DUMMYFUNCTION("""COMPUTED_VALUE"""),"Omega")</f>
        <v>Omega</v>
      </c>
      <c r="D118" s="24" t="str">
        <f>IFERROR(__xludf.DUMMYFUNCTION("""COMPUTED_VALUE"""),"Kényes porcelán és itt áll a zongorán¤¤¤Egy fényes régi, régi, régi, régi lámpa¤¤¤Talpán zöld betűk: Én vagyok a fény, a tűz¤¤¤Hogy láss az éjszakában¤¤¤¤¤¤Petróleumlámpa, milyen szép a lángja¤¤¤La-la-la-la¤¤¤¤¤¤Kémlelt éjeket, sok lepkét megégetett¤¤¤És "&amp;"tűrt sok-sok hazugságot¤¤¤Száz év rálépett, ismeri az életet¤¤¤És érti a nagyvilágot¤¤¤¤¤¤Petróleumlámpa, milyen szép a lángja¤¤¤La-la-la-la¤¤¤¤¤¤Kislány, ha itt jársz, árnyékod kék óriás¤¤¤Megnéz és elvarázsol¤¤¤Bámulsz, hogy mi van, nézel, mint a moziba"&amp;"n¤¤¤És két szép szemedben táncol¤¤¤¤¤¤Petróleumlámpa, milyen szép a lángja¤¤¤La-la-la-la")</f>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E118" s="24" t="str">
        <f>IFERROR(__xludf.DUMMYFUNCTION("""COMPUTED_VALUE"""),"F C F C F C F C F  F¤¤¤ ¤¤¤   F¤¤¤Kényes porcelán, és itt áll a zongorán¤¤¤         Ab         Bb                                F¤¤¤Egy fényes régi régi régi régi lámpa.¤¤¤   F¤¤¤Talpán zöld betűk: én vagyok a fény, a tűz,¤¤¤             Ab Bb           "&amp;"   F¤¤¤Hogy láss az éjszakába'.¤¤¤                             E¤¤¤Petróleumlámpa,¤¤¤                Am              F4 F4 C¤¤¤Milyen szép a lángja.¤¤¤¤¤¤F C F C F C F C F  F¤¤¤¤¤¤   F¤¤¤Kémlelt éjjeket, sok lepkét megégetett¤¤¤         Ab         Bb     "&amp;"                           F¤¤¤És tűrt sok sok sok hazugságot¤¤¤   F¤¤¤Száz év rálépett, ismeri az életet¤¤¤             Ab Bb              F¤¤¤És érti a nagyvilágot¤¤¤                             E¤¤¤Petróleum lámpa,¤¤¤                Am              F4 "&amp;"F4 C¤¤¤Milyen szép a lángja¤¤¤ ¤¤¤F C F C F C F C F  F¤¤¤á á á¤¤¤¤¤¤   F¤¤¤Kislány, ha itt jársz, az árnyékod kék óriás,¤¤¤         Ab         Bb                                F¤¤¤Megnéz és elvarázsol¤¤¤   F¤¤¤Bámulsz, hogy mi van, nézel, mint a moziban,"&amp;"¤¤¤             Ab Bb              F¤¤¤És két szép szemedben táncol¤¤¤                             E¤¤¤Petróleum lámpa,¤¤¤                Am              F4 F4 C¤¤¤Milyen szép a lángja¤¤¤¤¤¤F C F C F C F C F  F¤¤¤á á á")</f>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c r="F118" s="24" t="str">
        <f>IFERROR(__xludf.DUMMYFUNCTION("""COMPUTED_VALUE"""),"Tábori dalok")</f>
        <v>Tábori dalok</v>
      </c>
      <c r="G118" s="24" t="b">
        <f>IFERROR(__xludf.DUMMYFUNCTION("""COMPUTED_VALUE"""),FALSE)</f>
        <v>0</v>
      </c>
      <c r="H118" s="25">
        <f t="shared" ref="H118:I118" si="118">LEN(D118)</f>
        <v>598</v>
      </c>
      <c r="I118" s="25">
        <f t="shared" si="118"/>
        <v>1238</v>
      </c>
      <c r="J118" s="10">
        <f t="shared" si="3"/>
        <v>1</v>
      </c>
      <c r="K118" s="10" t="str">
        <f>VLOOKUP(F118,Data!$A$2:$C$12,3,false)</f>
        <v>bg3.pdf</v>
      </c>
      <c r="L118" s="10" t="str">
        <f>IF(G118,Data!$G$4,Data!$G$5)</f>
        <v/>
      </c>
      <c r="M118" s="25" t="str">
        <f>VLOOKUP(F118,Data!$A$2:$E$12,4,false)</f>
        <v>ill3.pdf</v>
      </c>
      <c r="N118" s="25" t="str">
        <f>VLOOKUP(F118,Data!$A$2:$E$12,5,false)</f>
        <v>patt3.pdf</v>
      </c>
    </row>
    <row r="119" ht="15.75" hidden="1" customHeight="1">
      <c r="A119" s="24" t="str">
        <f>IFERROR(__xludf.DUMMYFUNCTION("""COMPUTED_VALUE"""),"T55")</f>
        <v>T55</v>
      </c>
      <c r="B119" s="24" t="str">
        <f>IFERROR(__xludf.DUMMYFUNCTION("""COMPUTED_VALUE"""),"Szása")</f>
        <v>Szása</v>
      </c>
      <c r="C119" s="24" t="str">
        <f>IFERROR(__xludf.DUMMYFUNCTION("""COMPUTED_VALUE"""),"Orosz népdal")</f>
        <v>Orosz népdal</v>
      </c>
      <c r="D119" s="24" t="str">
        <f>IFERROR(__xludf.DUMMYFUNCTION("""COMPUTED_VALUE"""),"Nem volt a Szása egy moszkvai nagy dáma,¤¤¤Nem volt a Szása csak egy kis cigányleány,¤¤¤Nagy Oroszországban a vad Ural aljában¤¤¤Vitte kopott trojkáján egy cigánykaraván.¤¤¤¤¤¤Szergej dalára víg táncot jár a Szása,¤¤¤Szergej virága díszlik dús barna haján"&amp;",¤¤¤Csodás nyári éjen az erdő sűrűjében¤¤¤Csókot kér a legény, s csókra csókot ád a lány.¤¤¤¤¤¤Egyszer csak vége lett a dalnak és a táncnak,¤¤¤Elvitte őt erővel egy kozák legény,¤¤¤Hites feleségnek és törvényes cselédnek,¤¤¤Álmaiban él csupán az erdei leg"&amp;"ény.¤¤¤¤¤¤Sápadt a Szása és búsan jár a házban,¤¤¤Unott minden éjszakája, unott nappala,¤¤¤De, ha Szergej eljő, hogy „Szása, hív az erdő!”,¤¤¤Újra ő a legvidámabb, a legboldogabb.")</f>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E119" s="24" t="str">
        <f>IFERROR(__xludf.DUMMYFUNCTION("""COMPUTED_VALUE"""),"Am         E     Am                E¤¤¤Nem volt a Szása egy moszkvai nagy dáma,¤¤¤Am         E              Am  C        Am¤¤¤Nem volt a Szása csak egy kis cigánykisleány,¤¤¤Dm                  Am¤¤¤Nagy Oroszországban a vad Ural aljában¤¤¤E            E7"&amp;"        Am  E         Am¤¤¤Vitte kopott trojkáján egy cigánykaraván.¤¤¤¤¤¤Am      E          Am           E¤¤¤Szergej dalára víg táncot jár a Szása,¤¤¤Am      E              Am  E     Am¤¤¤Szergej virága díszlik dús barna haján,¤¤¤Dm                Am¤¤¤C"&amp;"sodás nyári éjen az erdő sűrűjében¤¤¤E            E7               Am     E    Am¤¤¤Csókot kér a legény, s csókra csókot ád a lány.¤¤¤¤¤¤Am         E     Am                E¤¤¤Egyszer csak vége lett a dalnak és a táncnak,¤¤¤Am         E      Am  C        "&amp;"Am¤¤¤Elvitte őt erővel egy kozák legény,¤¤¤Dm                  Am¤¤¤Hites feleségnek és törvényes cselédnek,¤¤¤E            E7    Am E     Am¤¤¤Álmaiban él csupán az erdei legény.¤¤¤¤¤¤Am         E     Am                E¤¤¤Sápadt a Szása és búsan jár a h"&amp;"ázban,¤¤¤Am         E      Am  C        Am¤¤¤Unott minden éjszakája, unott nappala,¤¤¤Dm                  Am¤¤¤De, ha Szergej eljő, hogy „Szása, hív az erdő!”,¤¤¤E            E7    Am E     Am¤¤¤Újra ő a legvidámabb, a legboldogabb.¤¤¤¤¤¤¤¤¤")</f>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c r="F119" s="24" t="str">
        <f>IFERROR(__xludf.DUMMYFUNCTION("""COMPUTED_VALUE"""),"Tábori dalok")</f>
        <v>Tábori dalok</v>
      </c>
      <c r="G119" s="24" t="b">
        <f>IFERROR(__xludf.DUMMYFUNCTION("""COMPUTED_VALUE"""),TRUE)</f>
        <v>1</v>
      </c>
      <c r="H119" s="25">
        <f t="shared" ref="H119:I119" si="119">LEN(D119)</f>
        <v>689</v>
      </c>
      <c r="I119" s="25">
        <f t="shared" si="119"/>
        <v>1261</v>
      </c>
      <c r="J119" s="10">
        <f t="shared" si="3"/>
        <v>1</v>
      </c>
      <c r="K119" s="10" t="str">
        <f>VLOOKUP(F119,Data!$A$2:$C$12,3,false)</f>
        <v>bg3.pdf</v>
      </c>
      <c r="L119" s="10" t="str">
        <f>IF(G119,Data!$G$4,Data!$G$5)</f>
        <v>szokimondo.pdf</v>
      </c>
      <c r="M119" s="25" t="str">
        <f>VLOOKUP(F119,Data!$A$2:$E$12,4,false)</f>
        <v>ill3.pdf</v>
      </c>
      <c r="N119" s="25" t="str">
        <f>VLOOKUP(F119,Data!$A$2:$E$12,5,false)</f>
        <v>patt3.pdf</v>
      </c>
    </row>
    <row r="120" ht="15.75" hidden="1" customHeight="1">
      <c r="A120" s="24" t="str">
        <f>IFERROR(__xludf.DUMMYFUNCTION("""COMPUTED_VALUE"""),"T56")</f>
        <v>T56</v>
      </c>
      <c r="B120" s="24" t="str">
        <f>IFERROR(__xludf.DUMMYFUNCTION("""COMPUTED_VALUE"""),"A börtön ablakában")</f>
        <v>A börtön ablakában</v>
      </c>
      <c r="C120" s="24" t="str">
        <f>IFERROR(__xludf.DUMMYFUNCTION("""COMPUTED_VALUE"""),"Őrségi börtöndal ")</f>
        <v>Őrségi börtöndal </v>
      </c>
      <c r="D120" s="24" t="str">
        <f>IFERROR(__xludf.DUMMYFUNCTION("""COMPUTED_VALUE"""),"A börtön ablakába¤¤¤soha nem süt be a nap¤¤¤az évek tovaszállnak¤¤¤mint egy múló pillanat¤¤¤¤¤¤refrén:¤¤¤Ragyogón süt a nap¤¤¤és szikrázik a fény¤¤¤csak a szívem szomorú¤¤¤ha rád gondolok én¤¤¤szeretlek én. szeretlek én.¤¤¤¤¤¤Egy késő üzenet¤¤¤egy elkéset"&amp;"t levél¤¤¤amelyben üzenem¤¤¤hogy nem vagy már enyém¤¤¤¤¤¤refrén¤¤¤¤¤¤A börtönben az évek¤¤¤oly lassan múlnak el¤¤¤egy csavargó dalától¤¤¤vidámabb leszel¤¤¤¤¤¤refrén")</f>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E120" s="24" t="str">
        <f>IFERROR(__xludf.DUMMYFUNCTION("""COMPUTED_VALUE"""),"C   Am    F   G¤¤¤ ¤¤¤C   Am    F   G¤¤¤¤¤¤ ¤¤¤  C           Am¤¤¤A börtön ablakába¤¤¤      F            G¤¤¤soha nem süt be a nap¤¤¤   C          Am¤¤¤az évek tovaszállnak¤¤¤          F         G¤¤¤mint egy múló pillanat¤¤¤ ¤¤¤¤¤¤ ¤¤¤      C         Am¤¤"&amp;"¤ragyogón süt a nap¤¤¤     F          G¤¤¤és szikrázik a fény¤¤¤         C         Am¤¤¤csak a szívem szomorú¤¤¤    F           G¤¤¤ha rád gondolok én¤¤¤           C   Am   F   G¤¤¤szeretlek én.           Ó...¤¤¤ ¤¤¤¤¤¤C   Am   F   G¤¤¤ ¤¤¤ ¤¤¤ C         "&amp;"  Am¤¤¤Egy késő üzenet¤¤¤       F        G¤¤¤egy elkésett levél¤¤¤  C           Am¤¤¤amelyben üzenem¤¤¤      F              G¤¤¤hogy nem vagy már enyém¤¤¤ ¤¤¤¤¤¤¤¤¤      C         Am¤¤¤ragyogón süt a nap¤¤¤     F          G¤¤¤és szikrázik a fény¤¤¤       "&amp;"  C         Am¤¤¤csak a szívem szomorú¤¤¤    F           G¤¤¤ha rád gondolok én¤¤¤           C   Am   F   G¤¤¤szeretlek én.           Ó...¤¤¤ ¤¤¤C   Am   F   G¤¤¤¤¤¤   C           Am¤¤¤A börtönben az évek¤¤¤     F            G¤¤¤oly lassan múlnak el¤¤¤   "&amp;"   C          Am¤¤¤egy csavargó dalától¤¤¤ F           G¤¤¤vidámabb leszel¤¤¤ ¤¤¤¤¤¤ ¤¤¤      C         Am¤¤¤ragyogón süt a nap¤¤¤     F          G¤¤¤és szikrázik a fény¤¤¤         C         Am¤¤¤csak a szívem szomorú¤¤¤    F           G¤¤¤ha rád gondolok"&amp;" én¤¤¤           C   Am   F   G¤¤¤szeretlek én.           Ó...¤¤¤ ¤¤¤C   Am   F   G¤¤¤¤¤¤          C¤¤¤szeretlek én.")</f>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c r="F120" s="24" t="str">
        <f>IFERROR(__xludf.DUMMYFUNCTION("""COMPUTED_VALUE"""),"Tábori dalok")</f>
        <v>Tábori dalok</v>
      </c>
      <c r="G120" s="24" t="b">
        <f>IFERROR(__xludf.DUMMYFUNCTION("""COMPUTED_VALUE"""),TRUE)</f>
        <v>1</v>
      </c>
      <c r="H120" s="25">
        <f t="shared" ref="H120:I120" si="120">LEN(D120)</f>
        <v>419</v>
      </c>
      <c r="I120" s="25">
        <f t="shared" si="120"/>
        <v>1391</v>
      </c>
      <c r="J120" s="10">
        <f t="shared" si="3"/>
        <v>1</v>
      </c>
      <c r="K120" s="10" t="str">
        <f>VLOOKUP(F120,Data!$A$2:$C$12,3,false)</f>
        <v>bg3.pdf</v>
      </c>
      <c r="L120" s="10" t="str">
        <f>IF(G120,Data!$G$4,Data!$G$5)</f>
        <v>szokimondo.pdf</v>
      </c>
      <c r="M120" s="25" t="str">
        <f>VLOOKUP(F120,Data!$A$2:$E$12,4,false)</f>
        <v>ill3.pdf</v>
      </c>
      <c r="N120" s="25" t="str">
        <f>VLOOKUP(F120,Data!$A$2:$E$12,5,false)</f>
        <v>patt3.pdf</v>
      </c>
    </row>
    <row r="121" ht="15.75" hidden="1" customHeight="1">
      <c r="A121" s="24" t="str">
        <f>IFERROR(__xludf.DUMMYFUNCTION("""COMPUTED_VALUE"""),"T57")</f>
        <v>T57</v>
      </c>
      <c r="B121" s="24" t="str">
        <f>IFERROR(__xludf.DUMMYFUNCTION("""COMPUTED_VALUE"""),"Szállj fel magasra ")</f>
        <v>Szállj fel magasra </v>
      </c>
      <c r="C121" s="24" t="str">
        <f>IFERROR(__xludf.DUMMYFUNCTION("""COMPUTED_VALUE"""),"Piramis")</f>
        <v>Piramis</v>
      </c>
      <c r="D121" s="24" t="str">
        <f>IFERROR(__xludf.DUMMYFUNCTION("""COMPUTED_VALUE"""),"Szállj, szállj, szállj fel magasra¤¤¤Dalom, hódítsd meg most a kék eget¤¤¤Jöjj, jöjj, kérlek, ne menj el¤¤¤Gyere, hallgasd csak az éneket¤¤¤¤¤¤Vártam, hogy végre szóljak¤¤¤Azt, hogy elmondjam, mit is gondolok¤¤¤Hallgasd, hallgasd meg kérlek¤¤¤Azt, mi szám"&amp;"omra a legszentebb dolog¤¤¤¤¤¤Kérlek, higgy, hogy neked higgyek¤¤¤Kérlek, bízz, hogy bízhassak én¤¤¤Kérlek, szólj, hogy hozzád szóljak¤¤¤Kérlek, élj, hogy élhessek én¤¤¤Szállj, szállj, szállj fel magasra¤¤¤Dalom, hódítsd meg most a kék eget¤¤¤Jöjj, jöjj, "&amp;"kérlek, ne menj el¤¤¤Gyere, hallgasd csak az éneket érlek, ¤¤¤Kérlek, higgy, hogy neked higgyek¤¤¤Kérlek, bízz, hogy bízhassak én¤¤¤Kérlek, szólj, hogy hozzád szóljak¤¤¤Kérlek, élj, hogy élhessek én¤¤¤¤¤¤Szállj, szállj, szállj fel magasra¤¤¤Dalom, hódítsd"&amp;" meg most a kék eget¤¤¤Jöjj, jöjj, kérlek, ne menj el¤¤¤Gyere, hallgasd csak az éneket 2x")</f>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E121" s="24" t="str">
        <f>IFERROR(__xludf.DUMMYFUNCTION("""COMPUTED_VALUE"""),"  C       F      E             Am¤¤¤Szállj, szállj, szállj fel magasra!¤¤¤       F           G          C    F-G¤¤¤Dalom hódítsd meg most a kék eget!¤¤¤ C     F    E            Am¤¤¤Jöjj, jöjj, kérlek, ne menj el,¤¤¤        F         G         C   \¤¤¤Gye"&amp;"re, hallgasd csak az éneket!¤¤¤¤¤¤¤¤¤Vártam, hogy végre szóljak,¤¤¤Azt  hogy elmondjam, mit is gondolok.¤¤¤Hallgasd, hallgasd meg, kérlek,¤¤¤Azt, mi számomra a legszentebb dolog.¤¤¤¤¤¤¤¤¤F                    G¤¤¤Kérlek, higgy, hogy neked higgyek,¤¤¤E     "&amp;"               Am¤¤¤Kérlek, bízz, hogy bízhassak én!¤¤¤F                    G¤¤¤Kérlek, szólj, hogy hozzád szóljak,¤¤¤E                 Am          F   \¤¤¤Kérlek, élj, hogy élhessek én!¤¤¤¤¤¤¤¤¤Szállj, szállj...¤¤¤¤¤¤¤¤¤[Szóló]¤¤¤¤¤¤¤¤¤Kérlek, higgy...¤¤"&amp;"¤¤¤¤¤¤¤Szállj, szállj...¤¤¤¤¤¤¤¤¤Szállj, szállj...¤¤¤")</f>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c r="F121" s="24" t="str">
        <f>IFERROR(__xludf.DUMMYFUNCTION("""COMPUTED_VALUE"""),"Tábori dalok")</f>
        <v>Tábori dalok</v>
      </c>
      <c r="G121" s="24" t="b">
        <f>IFERROR(__xludf.DUMMYFUNCTION("""COMPUTED_VALUE"""),FALSE)</f>
        <v>0</v>
      </c>
      <c r="H121" s="25">
        <f t="shared" ref="H121:I121" si="121">LEN(D121)</f>
        <v>854</v>
      </c>
      <c r="I121" s="25">
        <f t="shared" si="121"/>
        <v>818</v>
      </c>
      <c r="J121" s="10">
        <f t="shared" si="3"/>
        <v>1</v>
      </c>
      <c r="K121" s="10" t="str">
        <f>VLOOKUP(F121,Data!$A$2:$C$12,3,false)</f>
        <v>bg3.pdf</v>
      </c>
      <c r="L121" s="10" t="str">
        <f>IF(G121,Data!$G$4,Data!$G$5)</f>
        <v/>
      </c>
      <c r="M121" s="25" t="str">
        <f>VLOOKUP(F121,Data!$A$2:$E$12,4,false)</f>
        <v>ill3.pdf</v>
      </c>
      <c r="N121" s="25" t="str">
        <f>VLOOKUP(F121,Data!$A$2:$E$12,5,false)</f>
        <v>patt3.pdf</v>
      </c>
    </row>
    <row r="122" ht="15.75" hidden="1" customHeight="1">
      <c r="A122" s="24" t="str">
        <f>IFERROR(__xludf.DUMMYFUNCTION("""COMPUTED_VALUE"""),"T58")</f>
        <v>T58</v>
      </c>
      <c r="B122" s="24" t="str">
        <f>IFERROR(__xludf.DUMMYFUNCTION("""COMPUTED_VALUE"""),"Ajjajjaj ")</f>
        <v>Ajjajjaj </v>
      </c>
      <c r="C122" s="24" t="str">
        <f>IFERROR(__xludf.DUMMYFUNCTION("""COMPUTED_VALUE"""),"Quimby")</f>
        <v>Quimby</v>
      </c>
      <c r="D122" s="24" t="str">
        <f>IFERROR(__xludf.DUMMYFUNCTION("""COMPUTED_VALUE"""),"Ha nyikorog a szekér,¤¤¤És ködbe' iázik a szamár.¤¤¤Lebeg a szögre akasztva az idő,¤¤¤De a mami ma még haza vár.¤¤¤Ragad a hajnal, süpped a beton,¤¤¤És visszafele forog a föld.¤¤¤Egy angyal zúg le a gangról ,mer' az Úr¤¤¤A bánat rozsdás kardjába dől.¤¤¤¤¤"&amp;"¤Nem tudom a neved,¤¤¤Csak hallgatom, mit ugat a mély.¤¤¤Szívesen szánkóznék lefele veled,¤¤¤De engem nem vonz már a meredély.¤¤¤Dugd le az ujjad, dőlj meg egy kicsit,¤¤¤Míg hánysz, én tartom a fejed.¤¤¤Rakétákat lő a telihold,¤¤¤S te valahogy nem találod"&amp;" a helyed.¤¤¤¤¤¤Refrén:¤¤¤Ajjajjaj,¤¤¤Egy levelet felkapott a vihar.¤¤¤Ajjajjaj, ajjajjaj,¤¤¤Lehet a szívben is zivatar.¤¤¤Tudom szeretet nélkül minden ház üres,¤¤¤Minden városka lakatlan.¤¤¤Minden zseni ügyetlen,¤¤¤Félős nyuszi csak a kalapban.¤¤¤¤¤¤Hall"&amp;"od-e, te bolond¤¤¤Ahogy az ereimben lüktet a vér.¤¤¤Rezeg az emberben minden atom,¤¤¤És csak az téved el, aki él!¤¤¤De ha csak dünnyödsz, mardosod magad,¤¤¤És nyaldosod a sebeidet.¤¤¤Ami ma még az ajtón bejön,¤¤¤Holnap a kulcslyukon kimegy.¤¤¤¤¤¤2X Refrén")</f>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E122" s="24" t="str">
        <f>IFERROR(__xludf.DUMMYFUNCTION("""COMPUTED_VALUE"""),"Am          C¤¤¤Ha nyikorog a szekér¤¤¤   F  Em       Dm¤¤¤És ködbe iázik a szamár¤¤¤         Am             C¤¤¤Lebeg a szögre akasztva az idő¤¤¤     F    Em    Dm¤¤¤De a mami ma még hazavár¤¤¤        Am            C¤¤¤Ragad a hajnal süpped a beton¤¤¤   "&amp;"F        Em    Dm¤¤¤És visszafele forog a föld¤¤¤Bm7b5¤¤¤        Egy angyal zúg le a gangról¤¤¤      E                         Am¤¤¤Mer az Úr a bánat rozsdás kardjába dőlt¤¤¤¤¤¤¤¤¤            C¤¤¤Nem tudom a neved¤¤¤     F          Em    Dm¤¤¤Csak hallgat"&amp;"om mit ugat a mély¤¤¤          Am             C¤¤¤Szívesen szánkóznék lefele veled¤¤¤         F      Em     Dm¤¤¤De engem nem vonz már a meredély¤¤¤          Am                 C¤¤¤Dugd le az ujjad, dőlj meg egy kicsit¤¤¤    F       Em       Dm¤¤¤Míg hány"&amp;"sz én tartom a fejed¤¤¤Bm7b5                      E¤¤¤        Rakétákat lő a telihold¤¤¤              Am¤¤¤S te valahogy nem találod a helyed¤¤¤ ¤¤¤¤¤¤Am C              F           C¤¤¤Ajjajjaj, egy levelet felkapott a vihar¤¤¤     Am      C          F   "&amp;"        C¤¤¤Ajjajjaj, ajjajjaj lehet a szívben is zivatar¤¤¤      Am            C         F¤¤¤Tudom szeretet nélkül minden ház üres¤¤¤       C          Am¤¤¤Minden városka lakatlan¤¤¤        C       F¤¤¤Minden zseni ügyetlen¤¤¤       E               Dm¤¤¤"&amp;"Félős nyuszi csak a kalapban¤¤¤ ¤¤¤¤¤¤Am C F Em Dm¤¤¤ ¤¤¤ ¤¤¤Am        C¤¤¤Hallod e te bolond,¤¤¤        F       Em     Dm¤¤¤Ahogy az ereimben lüktet a vér?¤¤¤        Am            C¤¤¤Rezeg az emberben minden atom¤¤¤       F      Em   Dm¤¤¤És csak az tév"&amp;"ed el aki él¤¤¤           Am                C¤¤¤De ha csak dünnyögsz, mardosod magad¤¤¤    F       Em  Dm¤¤¤És nyaldosod a sebeidet¤¤¤Bm7b5                        E¤¤¤        Ami ma még az ajtón bejött¤¤¤               Am¤¤¤Holnap a kulcslyukon kimegy.¤¤¤"&amp;" ¤¤¤¤¤¤Am C              F           C¤¤¤Ajjajjaj, egy levelet felkapott a vihar¤¤¤     Am      C          F           C¤¤¤Ajjajjaj, ajjajjaj lehet a szívben is zivatar¤¤¤       Am           C         F¤¤¤Tudom szeretet nélkül minden ház üres¤¤¤       C  "&amp;"        Am¤¤¤Minden városka lakatlan¤¤¤        C       F¤¤¤Minden zseni ügyetlen¤¤¤       E               F   Em   F   G¤¤¤Félős nyuszi csak a kalapban¤¤¤ ¤¤¤ ¤¤¤     Am      C             F           C¤¤¤Ajjajjaj, ajjajjaj egy levelet felkapott a vihar¤¤"&amp;"¤     Am      C          F           C¤¤¤Ajjajjaj, ajjajjaj lehet a szívben is zivatar¤¤¤      Am            C         F¤¤¤Tudom szeretet nélkül minden ház üres¤¤¤       C          Am¤¤¤Minden városka lakatlan¤¤¤        C       F¤¤¤Minden zseni ügyetlen¤¤"&amp;"¤        E             Dm¤¤¤Céltalan üzenet a palackban¤¤¤")</f>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c r="F122" s="24" t="str">
        <f>IFERROR(__xludf.DUMMYFUNCTION("""COMPUTED_VALUE"""),"Tábori dalok")</f>
        <v>Tábori dalok</v>
      </c>
      <c r="G122" s="24" t="b">
        <f>IFERROR(__xludf.DUMMYFUNCTION("""COMPUTED_VALUE"""),FALSE)</f>
        <v>0</v>
      </c>
      <c r="H122" s="25">
        <f t="shared" ref="H122:I122" si="122">LEN(D122)</f>
        <v>1020</v>
      </c>
      <c r="I122" s="25">
        <f t="shared" si="122"/>
        <v>2608</v>
      </c>
      <c r="J122" s="10">
        <f t="shared" si="3"/>
        <v>1</v>
      </c>
      <c r="K122" s="10" t="str">
        <f>VLOOKUP(F122,Data!$A$2:$C$12,3,false)</f>
        <v>bg3.pdf</v>
      </c>
      <c r="L122" s="10" t="str">
        <f>IF(G122,Data!$G$4,Data!$G$5)</f>
        <v/>
      </c>
      <c r="M122" s="25" t="str">
        <f>VLOOKUP(F122,Data!$A$2:$E$12,4,false)</f>
        <v>ill3.pdf</v>
      </c>
      <c r="N122" s="25" t="str">
        <f>VLOOKUP(F122,Data!$A$2:$E$12,5,false)</f>
        <v>patt3.pdf</v>
      </c>
    </row>
    <row r="123" ht="15.75" hidden="1" customHeight="1">
      <c r="A123" s="24" t="str">
        <f>IFERROR(__xludf.DUMMYFUNCTION("""COMPUTED_VALUE"""),"T59")</f>
        <v>T59</v>
      </c>
      <c r="B123" s="24" t="str">
        <f>IFERROR(__xludf.DUMMYFUNCTION("""COMPUTED_VALUE"""),"Autó egy szerpentinen ")</f>
        <v>Autó egy szerpentinen </v>
      </c>
      <c r="C123" s="24" t="str">
        <f>IFERROR(__xludf.DUMMYFUNCTION("""COMPUTED_VALUE"""),"Quimby")</f>
        <v>Quimby</v>
      </c>
      <c r="D123" s="24" t="str">
        <f>IFERROR(__xludf.DUMMYFUNCTION("""COMPUTED_VALUE"""),"Most olyan könnyű minden,¤¤¤szinte csak a semmi tart.¤¤¤A kutyákat elengedtem,¤¤¤és a forgószél elvitte a vihart.¤¤¤¤¤¤Alattunk a tenger,¤¤¤szemben a nap zuhan.¤¤¤Nyeljük a csíkokat¤¤¤és a világ pajkos szellőként suhan.¤¤¤¤¤¤Tékozló angyal a magasban,¤¤¤b"&amp;"öffent nincs baj, nincs haragban senkivel.¤¤¤G dúrban zúgják a fákon a kabócák,¤¤¤hogy láss csodát, láss ezer csodát,¤¤¤láss ezer csodát.¤¤¤¤¤¤Éhes pupillákkal¤¤¤vállamra ördög ül.¤¤¤Ballal elpöckölöm¤¤¤az élet jobb híján egyedül.¤¤¤¤¤¤Autó egy szerpentin"&amp;"en¤¤¤mely ki tudja merre tart.¤¤¤Kócos kis romantika¤¤¤tejfogával a szívembe mart.¤¤¤¤¤¤Tékozló angyal a magasban,¤¤¤böffent nincs baj, nincs haragban senkivel.¤¤¤G dúrban zúgják a fákon a kabócák,¤¤¤hogy láss csodát, láss ezer csodát,¤¤¤láss ezer csodát."&amp;"¤¤¤(3x)¤¤¤¤¤¤Láss ezer csodát!")</f>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E123" s="24" t="str">
        <f>IFERROR(__xludf.DUMMYFUNCTION("""COMPUTED_VALUE"""),"Am            G¤¤¤Most olyan könnyű minden¤¤¤Am              G¤¤¤Szinte csak a semmi tart¤¤¤Am              G¤¤¤A kutyákat elengedtem¤¤¤Dm               F¤¤¤És a forgószél elvitte a vihart¤¤¤¤¤¤ ¤¤¤Am          G¤¤¤Alattunk a tenger¤¤¤Am             G¤¤¤Sz"&amp;"emben a nap zuhan¤¤¤Am            G¤¤¤Nyeljük a csíkokat¤¤¤Dm                     F¤¤¤És a világ pajkos szellőként suhan¤¤¤¤¤¤ ¤¤¤C                      G¤¤¤Tékozló angyal a magasban¤¤¤                                Dm¤¤¤Böffent nincs baj, nincs haragban"&amp;" senkivel¤¤¤F                                 C¤¤¤G dúrban zúgják a fákon a kabócák¤¤¤              G                   Dm¤¤¤Hogy láss csodát, láss ezer csodát¤¤¤ ¤¤¤Láss ezer csodát¤¤¤¤¤¤ ¤¤¤Am         G¤¤¤Éhes pupillákkal¤¤¤Am          G¤¤¤Vállamra ördö"&amp;"g ül¤¤¤Am           G¤¤¤Ballal elpöckölöm¤¤¤Dm              F¤¤¤Az élet jobb híján egyedül¤¤¤¤¤¤ ¤¤¤Am              G¤¤¤Autó egy szerpentinen¤¤¤Am                G¤¤¤Mely ki tudja merre tart¤¤¤Am             G¤¤¤Kócos kis romantika¤¤¤Dm                F¤¤"&amp;"¤Tejfogával a szívembe mart¤¤¤¤¤¤ ¤¤¤C                      G¤¤¤Tékozló angyal a magasban¤¤¤                                Dm¤¤¤Böffent nincs baj, nincs haragban senkivel¤¤¤F                                 C¤¤¤G dúrban zúgják a fákon a kabócák¤¤¤       "&amp;"       G                   Dm¤¤¤Hogy láss csodát, láss ezer csodát¤¤¤Dm¤¤¤Láss ezer csodát¤¤¤ ¤¤¤Láss ezer csodát!")</f>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c r="F123" s="24" t="str">
        <f>IFERROR(__xludf.DUMMYFUNCTION("""COMPUTED_VALUE"""),"Tábori dalok")</f>
        <v>Tábori dalok</v>
      </c>
      <c r="G123" s="24" t="b">
        <f>IFERROR(__xludf.DUMMYFUNCTION("""COMPUTED_VALUE"""),FALSE)</f>
        <v>0</v>
      </c>
      <c r="H123" s="25">
        <f t="shared" ref="H123:I123" si="123">LEN(D123)</f>
        <v>795</v>
      </c>
      <c r="I123" s="25">
        <f t="shared" si="123"/>
        <v>1389</v>
      </c>
      <c r="J123" s="10">
        <f t="shared" si="3"/>
        <v>1</v>
      </c>
      <c r="K123" s="10" t="str">
        <f>VLOOKUP(F123,Data!$A$2:$C$12,3,false)</f>
        <v>bg3.pdf</v>
      </c>
      <c r="L123" s="10" t="str">
        <f>IF(G123,Data!$G$4,Data!$G$5)</f>
        <v/>
      </c>
      <c r="M123" s="25" t="str">
        <f>VLOOKUP(F123,Data!$A$2:$E$12,4,false)</f>
        <v>ill3.pdf</v>
      </c>
      <c r="N123" s="25" t="str">
        <f>VLOOKUP(F123,Data!$A$2:$E$12,5,false)</f>
        <v>patt3.pdf</v>
      </c>
    </row>
    <row r="124" ht="15.75" hidden="1" customHeight="1">
      <c r="A124" s="24" t="str">
        <f>IFERROR(__xludf.DUMMYFUNCTION("""COMPUTED_VALUE"""),"T60")</f>
        <v>T60</v>
      </c>
      <c r="B124" s="24" t="str">
        <f>IFERROR(__xludf.DUMMYFUNCTION("""COMPUTED_VALUE"""),"Most múlik pontosan")</f>
        <v>Most múlik pontosan</v>
      </c>
      <c r="C124" s="24" t="str">
        <f>IFERROR(__xludf.DUMMYFUNCTION("""COMPUTED_VALUE"""),"Quimby")</f>
        <v>Quimby</v>
      </c>
      <c r="D124" s="24" t="str">
        <f>IFERROR(__xludf.DUMMYFUNCTION("""COMPUTED_VALUE"""),"Most múlik pontosan,¤¤¤Engedem hadd menjen,¤¤¤szaladjon kifelé belőlem¤¤¤gondoltam egyetlen.¤¤¤Nem vagy itt jó helyen,¤¤¤nem vagy való nekem.¤¤¤Villámlik mennydörög,¤¤¤ez tényleg szerelem.¤¤¤¤¤¤Látom, hogy elsuhan¤¤¤felettem egy madár,¤¤¤tátongó szívében "&amp;"szögesdrót,¤¤¤csőrében szalmaszál.¤¤¤Magamat ringatom,¤¤¤míg ő landol egy almafán,¤¤¤az Isten kertjében¤¤¤almabort inhalál.¤¤¤¤¤¤Vágtatnék tovább veled az éjben¤¤¤az álmok foltos indián lován.¤¤¤Egy táltos szív remeg a konyhakésben,¤¤¤talpam alatt sár és "&amp;"ingovány.¤¤¤¤¤¤Azóta szüntelen¤¤¤őt látom mindenhol.¤¤¤Meredten nézek a távolba,¤¤¤otthonom kőpokol.¤¤¤Szilánkos mennyország,¤¤¤folyékony torz tükör.¤¤¤Szentjánosbogarak¤¤¤fényében tündököl.¤¤¤¤¤¤Egy indián lidérc kísért itt bennem.¤¤¤Szemhéjain rozsdás s"&amp;"zemfedő.¤¤¤A tükrökön túl, fenn a fellegekben¤¤¤furulyáját elejti egy angyalszárnyú kígyóbűvölő.")</f>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E124" s="24" t="str">
        <f>IFERROR(__xludf.DUMMYFUNCTION("""COMPUTED_VALUE"""),"G¤¤¤Most múlik pontosan¤¤¤         D¤¤¤engedem hadd menjen¤¤¤Em                                 C¤¤¤szaladjon kifelé belőlem gondoltam egyetlen¤¤¤              G¤¤¤nem vagy itt jó helyen¤¤¤            D¤¤¤nem vagy való nekem¤¤¤          C           Am¤¤¤v"&amp;"illámlik mennydörög¤¤¤            G         D¤¤¤ez tényleg szerelem¤¤¤ ¤¤¤¤¤¤            G¤¤¤Látom, hogy elsuhan¤¤¤         D¤¤¤felettem egy madár¤¤¤Em¤¤¤tátongó szívében szögesdrót¤¤¤          C¤¤¤csőrében szalmaszál¤¤¤        G¤¤¤Magamat ringatom,¤¤¤   "&amp;"              D¤¤¤még ő landol egy almafán¤¤¤         C           Am¤¤¤az Isten kertjében¤¤¤         G        D¤¤¤almabort inhalál¤¤¤ ¤¤¤ ¤¤¤¤¤¤B7                        Em¤¤¤Vágtatnék tovább veled az éjben¤¤¤   C                   F7¤¤¤Az álmok foltos in"&amp;"dián lován¤¤¤B7                            Em¤¤¤Egy táltos szív remeg a konyhakésben¤¤¤C                       D¤¤¤Talpam alatt sár és ingovány¤¤¤¤¤¤ ¤¤¤      G¤¤¤Azóta szüntelen¤¤¤         D¤¤¤őt látom mindenhol¤¤¤Em¤¤¤Meredten nézek a távolba¤¤¤        "&amp;" C¤¤¤otthonom kőpokol¤¤¤          G¤¤¤szilánkos mennyország¤¤¤          D¤¤¤folyékony torztükör¤¤¤          C        Am           G          D¤¤¤szentjánosbogarak      fényében tündököl¤¤¤ ¤¤¤¤¤¤ ¤¤¤B7                           Em¤¤¤Egy indián lidérc kísé"&amp;"rt itt bennem¤¤¤C                      F7¤¤¤Szemhéjain rozsdás szemfedő¤¤¤B7                         Em¤¤¤A tükrökön túl fenn a fellegekben¤¤¤C                     D¤¤¤Furulyáját elejti egy angyalszárnyú kígyóbűvölő.")</f>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c r="F124" s="24" t="str">
        <f>IFERROR(__xludf.DUMMYFUNCTION("""COMPUTED_VALUE"""),"Tábori dalok")</f>
        <v>Tábori dalok</v>
      </c>
      <c r="G124" s="24" t="b">
        <f>IFERROR(__xludf.DUMMYFUNCTION("""COMPUTED_VALUE"""),FALSE)</f>
        <v>0</v>
      </c>
      <c r="H124" s="25">
        <f t="shared" ref="H124:I124" si="124">LEN(D124)</f>
        <v>861</v>
      </c>
      <c r="I124" s="25">
        <f t="shared" si="124"/>
        <v>1491</v>
      </c>
      <c r="J124" s="10">
        <f t="shared" si="3"/>
        <v>1</v>
      </c>
      <c r="K124" s="10" t="str">
        <f>VLOOKUP(F124,Data!$A$2:$C$12,3,false)</f>
        <v>bg3.pdf</v>
      </c>
      <c r="L124" s="10" t="str">
        <f>IF(G124,Data!$G$4,Data!$G$5)</f>
        <v/>
      </c>
      <c r="M124" s="25" t="str">
        <f>VLOOKUP(F124,Data!$A$2:$E$12,4,false)</f>
        <v>ill3.pdf</v>
      </c>
      <c r="N124" s="25" t="str">
        <f>VLOOKUP(F124,Data!$A$2:$E$12,5,false)</f>
        <v>patt3.pdf</v>
      </c>
    </row>
    <row r="125" ht="15.75" hidden="1" customHeight="1">
      <c r="A125" s="24" t="str">
        <f>IFERROR(__xludf.DUMMYFUNCTION("""COMPUTED_VALUE"""),"T61")</f>
        <v>T61</v>
      </c>
      <c r="B125" s="24" t="str">
        <f>IFERROR(__xludf.DUMMYFUNCTION("""COMPUTED_VALUE"""),"Sehol se talállak ")</f>
        <v>Sehol se talállak </v>
      </c>
      <c r="C125" s="24" t="str">
        <f>IFERROR(__xludf.DUMMYFUNCTION("""COMPUTED_VALUE"""),"Quimby")</f>
        <v>Quimby</v>
      </c>
      <c r="D125" s="24" t="str">
        <f>IFERROR(__xludf.DUMMYFUNCTION("""COMPUTED_VALUE"""),"voltam New Yorkban¤¤¤reptéren Londonban¤¤¤Berlinben lassú volt a fény¤¤¤imbolygott Amszterdam¤¤¤és hess jött Marakesh¤¤¤Párizsból sms¤¤¤szikrázott Velence¤¤¤mint Varsóban a fűszeres¤¤¤lány aki eladó¤¤¤de én nem Bem apó¤¤¤halló halló halló¤¤¤hallucináció¤¤"&amp;"¤csak a szerelem eleven elemem¤¤¤valahol elveszett¤¤¤veszettül keresem¤¤¤sehol se talállak téged életem¤¤¤¤¤¤voltam Keleten¤¤¤jártam Nyugaton¤¤¤déli legelőn¤¤¤északi ugaron¤¤¤sorstalan utakon¤¤¤fejvesztve kutatom őt¤¤¤nem tudom hol lakom¤¤¤¤¤¤itt lesz a s"&amp;"zekrényben¤¤¤a kávés csészében¤¤¤vagy tán a szőnyeg alatt¤¤¤az ajtó mögött nem néztem¤¤¤egy sötét sarokban¤¤¤nyilvános wc-ben¤¤¤a körúton egy kávéházban¤¤¤budai erkélyen¤¤¤jaj hívok nyomozó¤¤¤mer én nem Columbo¤¤¤halló halló halló¤¤¤halucináció...¤¤¤¤¤¤cs"&amp;"ak a szerelem eleven elemem¤¤¤valahol elveszett¤¤¤veszettül keresem¤¤¤sehol se talállak téged életem¤¤¤¤¤¤voltam Keleten¤¤¤jártam Nyugaton¤¤¤déli legelőn¤¤¤északi ugaron¤¤¤sorstalan utakon¤¤¤fejvesztve kutatom őt¤¤¤nem tudom hol lakom")</f>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E125" s="24" t="str">
        <f>IFERROR(__xludf.DUMMYFUNCTION("""COMPUTED_VALUE"""),"Em¤¤¤voltam New Yorkban¤¤¤F#¤¤¤reptéren Londonban¤¤¤Am¤¤¤Berlinben lassú volt a fény¤¤¤B¤¤¤imbolygott Amszterdam¤¤¤¤¤¤Em¤¤¤és hess jött Marrakech¤¤¤F#¤¤¤Párizsból sms¤¤¤Am¤¤¤szikrázott Velence¤¤¤B¤¤¤mint Varsóban a fűszeres¤¤¤¤¤¤Em¤¤¤lány aki eladó¤¤¤F#¤¤"&amp;"¤de én nem Bem apó¤¤¤Am¤¤¤halló halló halló¤¤¤B¤¤¤hallucináció¤¤¤¤¤¤Em¤¤¤csak a szerelem¤¤¤F#¤¤¤eleven elemem¤¤¤Am¤¤¤valahol elveszett¤¤¤B¤¤¤veszettül keresem¤¤¤C                 D     B¤¤¤sehol se talállak téged életem¤¤¤ ¤¤¤Em      G¤¤¤voltam Keleten¤¤¤"&amp;"D       C¤¤¤jártam Nyugaton¤¤¤Em      G¤¤¤déli legelőn¤¤¤D       C¤¤¤északi ugaron¤¤¤Em      G¤¤¤sorstalan utakon¤¤¤D       C          D¤¤¤fejvesztve kutatom őt¤¤¤B¤¤¤nem tudom hol lakom¤¤¤¤¤¤Em F# Am B (2x)¤¤¤¤¤¤Em¤¤¤itt lesz a szekrényben¤¤¤F#¤¤¤a kávés"&amp;"csészében¤¤¤Am¤¤¤vagy tán a szőnyeg alatt¤¤¤B¤¤¤az ajtó mögött nem néztem¤¤¤¤¤¤Em¤¤¤egy sötét sarokban¤¤¤F#¤¤¤nyilvános wc-ben¤¤¤Am¤¤¤a körúton egy kávéházban¤¤¤B¤¤¤budai erkélyen¤¤¤¤¤¤Em¤¤¤jaj hívok nyomozó¤¤¤F#¤¤¤mer én nem Columbo¤¤¤Am¤¤¤halló halló ha"&amp;"lló¤¤¤B¤¤¤hallucináció¤¤¤¤¤¤Em¤¤¤csak a szerelem¤¤¤F#¤¤¤eleven elemem¤¤¤Am¤¤¤valahol elveszett¤¤¤B¤¤¤veszettül keresem¤¤¤C                 D     B¤¤¤sehol se talállak téged életem¤¤¤ ¤¤¤Em      G¤¤¤voltam Keleten¤¤¤D       C¤¤¤jártam Nyugaton¤¤¤Em      G¤"&amp;"¤¤déli legelőn¤¤¤D       C¤¤¤északi ugaron¤¤¤Em      G¤¤¤sorstalan utakon¤¤¤D       C          D¤¤¤fejvesztve kutatom őt¤¤¤B¤¤¤nem tudom hol lakom¤¤¤¤¤¤Em F# Am B (10x)¤¤¤Em")</f>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c r="F125" s="24" t="str">
        <f>IFERROR(__xludf.DUMMYFUNCTION("""COMPUTED_VALUE"""),"Tábori dalok")</f>
        <v>Tábori dalok</v>
      </c>
      <c r="G125" s="24" t="b">
        <f>IFERROR(__xludf.DUMMYFUNCTION("""COMPUTED_VALUE"""),FALSE)</f>
        <v>0</v>
      </c>
      <c r="H125" s="25">
        <f t="shared" ref="H125:I125" si="125">LEN(D125)</f>
        <v>999</v>
      </c>
      <c r="I125" s="25">
        <f t="shared" si="125"/>
        <v>1448</v>
      </c>
      <c r="J125" s="10">
        <f t="shared" si="3"/>
        <v>1</v>
      </c>
      <c r="K125" s="10" t="str">
        <f>VLOOKUP(F125,Data!$A$2:$C$12,3,false)</f>
        <v>bg3.pdf</v>
      </c>
      <c r="L125" s="10" t="str">
        <f>IF(G125,Data!$G$4,Data!$G$5)</f>
        <v/>
      </c>
      <c r="M125" s="25" t="str">
        <f>VLOOKUP(F125,Data!$A$2:$E$12,4,false)</f>
        <v>ill3.pdf</v>
      </c>
      <c r="N125" s="25" t="str">
        <f>VLOOKUP(F125,Data!$A$2:$E$12,5,false)</f>
        <v>patt3.pdf</v>
      </c>
    </row>
    <row r="126" ht="15.75" customHeight="1">
      <c r="A126" s="24" t="str">
        <f>IFERROR(__xludf.DUMMYFUNCTION("""COMPUTED_VALUE"""),"T62")</f>
        <v>T62</v>
      </c>
      <c r="B126" s="24" t="str">
        <f>IFERROR(__xludf.DUMMYFUNCTION("""COMPUTED_VALUE"""),"67-es út ")</f>
        <v>67-es út </v>
      </c>
      <c r="C126" s="24" t="str">
        <f>IFERROR(__xludf.DUMMYFUNCTION("""COMPUTED_VALUE"""),"Republic")</f>
        <v>Republic</v>
      </c>
      <c r="D126" s="24" t="str">
        <f>IFERROR(__xludf.DUMMYFUNCTION("""COMPUTED_VALUE"""),"Nagy esők jönnek és elindulok, elmegyek innen messze¤¤¤A 67-es úton várhatsz rám dideregve¤¤¤Nyáréjszakán ha nem jövök, esik az eső és mennydörög¤¤¤A csillagokkal, ha szédülök, esik az eső és nem találsz rám¤¤¤¤¤¤Csillagok, csillagok mondjátok el nekem¤¤¤"&amp;"Merre jár, hol lehet most a kedvesem¤¤¤Veszélyes út, amin jársz, veszélyes út, amin járok¤¤¤Egyszer te is hazatalálsz, egyszer én is hazatalálok¤¤¤¤¤¤Nagy esők jönnek és itt maradok, itt maradok örökre,¤¤¤A 67-es út mellett az árokparton ülve¤¤¤Nyáréjszak"&amp;"án ha nem jövök, esik az eső és mennydörög¤¤¤A csillagokkal ha szédülök, esik az eső és nem találsz rám¤¤¤¤¤¤Csillagok, csillagok, mondjátok el nekem¤¤¤Merre jár, hol lehet most a kedvesem¤¤¤Veszélyes út, amin jársz, veszélyes út, amin járok¤¤¤Egyszer te "&amp;"is hazatalálsz, egyszer én is hazatalálok")</f>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E126" s="24" t="str">
        <f>IFERROR(__xludf.DUMMYFUNCTION("""COMPUTED_VALUE"""),"G                   D          Em             C¤¤¤Nagy esők jönnek és elindulok, elmegyek innen messze¤¤¤  G     C    Em           C¤¤¤A 67-es úton várhatsz rám dideregve¤¤¤G               D          Em             C¤¤¤Nyáréjszakán ha nem jövök, esik az e"&amp;"ső és mennydörög¤¤¤  G                D         Em             C¤¤¤A csillagokkal, ha szédülök, esik az eső és nem találsz rám¤¤¤¤¤¤C      Em          C D¤¤¤Csillagok, csillagok mondjátok el nekem¤¤¤G     Em           C D¤¤¤Merre jár, hol lehet most a ked"&amp;"vesem¤¤¤G         Em       Am               D        G¤¤¤Veszélyes út, amin jársz, veszélyes út, amin járok¤¤¤G       Em            Am           D            G¤¤¤Egyszer te is hazatalálsz, egyszer én is hazatalálok¤¤¤¤¤¤G                   D          Em  "&amp;"           C¤¤¤Nagy esők jönnek és itt maradok, itt maradok örökre,¤¤¤  G     C    Em           C¤¤¤A 67-es út mellett az árokparton ülve¤¤¤G               D          Em             C¤¤¤Nyáréjszakán ha nem jövök, esik az eső és mennydörög¤¤¤  G           "&amp;"     D         Em             C¤¤¤A csillagokkal ha szédülök, esik az eső és nem találsz rám¤¤¤¤¤¤¤¤¤C      Em          C D¤¤¤Csillagok, csillagok mondjátok el nekem¤¤¤G     Em           C D¤¤¤Merre jár, hol lehet most a kedvesem¤¤¤G         Em       Am  "&amp;"             D        G¤¤¤Veszélyes út, amin jársz, veszélyes út, amin járok¤¤¤G       Em            Am           D            G¤¤¤Egyszer te is hazatalálsz, egyszer én is hazatalálok")</f>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c r="F126" s="24" t="str">
        <f>IFERROR(__xludf.DUMMYFUNCTION("""COMPUTED_VALUE"""),"Tábori dalok")</f>
        <v>Tábori dalok</v>
      </c>
      <c r="G126" s="24" t="b">
        <f>IFERROR(__xludf.DUMMYFUNCTION("""COMPUTED_VALUE"""),FALSE)</f>
        <v>0</v>
      </c>
      <c r="H126" s="25">
        <f t="shared" ref="H126:I126" si="126">LEN(D126)</f>
        <v>806</v>
      </c>
      <c r="I126" s="25">
        <f t="shared" si="126"/>
        <v>1458</v>
      </c>
      <c r="J126" s="10">
        <f t="shared" si="3"/>
        <v>1</v>
      </c>
      <c r="K126" s="10" t="str">
        <f>VLOOKUP(F126,Data!$A$2:$C$12,3,false)</f>
        <v>bg3.pdf</v>
      </c>
      <c r="L126" s="10" t="str">
        <f>IF(G126,Data!$G$4,Data!$G$5)</f>
        <v/>
      </c>
      <c r="M126" s="25" t="str">
        <f>VLOOKUP(F126,Data!$A$2:$E$12,4,false)</f>
        <v>ill3.pdf</v>
      </c>
      <c r="N126" s="25" t="str">
        <f>VLOOKUP(F126,Data!$A$2:$E$12,5,false)</f>
        <v>patt3.pdf</v>
      </c>
    </row>
    <row r="127" ht="15.75" hidden="1" customHeight="1">
      <c r="A127" s="24" t="str">
        <f>IFERROR(__xludf.DUMMYFUNCTION("""COMPUTED_VALUE"""),"T63")</f>
        <v>T63</v>
      </c>
      <c r="B127" s="24" t="str">
        <f>IFERROR(__xludf.DUMMYFUNCTION("""COMPUTED_VALUE"""),"Erdő közepében ")</f>
        <v>Erdő közepében </v>
      </c>
      <c r="C127" s="24" t="str">
        <f>IFERROR(__xludf.DUMMYFUNCTION("""COMPUTED_VALUE"""),"Republic")</f>
        <v>Republic</v>
      </c>
      <c r="D127" s="24" t="str">
        <f>IFERROR(__xludf.DUMMYFUNCTION("""COMPUTED_VALUE"""),"Sötét kapuk, magas házak¤¤¤Fényes udvarok¤¤¤Nyíljatok meg lábam előtt¤¤¤Ha arra indulok¤¤¤¤¤¤Erdő közepében járok¤¤¤Egyszer majd rád találok¤¤¤Csillagom vezess¤¤¤Én utánad megyek¤¤¤¤¤¤Felhő, felhő fenn az égen¤¤¤Vártunk már nagyon¤¤¤Esőt hozz a virágoknak"&amp;"¤¤¤Mosd el sok bajom¤¤¤¤¤¤Erdő közepében járok¤¤¤Egyszer majd rád találok¤¤¤Csillagom vezess¤¤¤Én utánad megyek¤¤¤¤¤¤Fehér ingem tiszta legyen¤¤¤Olyan, mint a hó¤¤¤Átok engem el ne érjen¤¤¤Ne bánthasson a szó¤¤¤¤¤¤Erdő közepében járok¤¤¤Egyszer majd rád t"&amp;"alálok¤¤¤Csillagom vezess¤¤¤Én utánad megyek")</f>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E127" s="24" t="str">
        <f>IFERROR(__xludf.DUMMYFUNCTION("""COMPUTED_VALUE"""),"Am¤¤¤Sötét kapuk, magas házak¤¤¤E           Am¤¤¤Fényes udvarok¤¤¤Am¤¤¤Nyíljatok meg lábam előtt¤¤¤   E         Am¤¤¤Ha arra indulok¤¤¤¤¤¤C¤¤¤Erdő közepében járok¤¤¤Dm¤¤¤Egyszer majd rád találok¤¤¤Am          C¤¤¤Csillagom vezess¤¤¤   E          Am¤¤¤Én u"&amp;"tánad megyek¤¤¤ ¤¤¤C¤¤¤Erdő közepében járok¤¤¤Dm¤¤¤Egyszer majd rád találok¤¤¤Am          C¤¤¤Csillagom vezess¤¤¤   E          Am¤¤¤Én utánad megyek¤¤¤ ¤¤¤Am¤¤¤Felhő, felhő fenn az égen¤¤¤E             Am¤¤¤Vártunk már nagyon¤¤¤Am¤¤¤Esőt hozz a virágoknak"&amp;"¤¤¤E             Am¤¤¤Mosd el sok bajom¤¤¤¤¤¤C¤¤¤Erdő közepében járok¤¤¤Dm¤¤¤Egyszer majd rád találok¤¤¤Am          C¤¤¤Csillagom vezess¤¤¤   E          Am¤¤¤Én utánad megyek¤¤¤ ¤¤¤C¤¤¤Erdő közepében járok¤¤¤Dm¤¤¤Egyszer majd rád találok¤¤¤Am          C¤¤"&amp;"¤Csillagom vezess¤¤¤   E          Am¤¤¤Én utánad megyek¤¤¤¤¤¤Am¤¤¤Fehér ingem tiszta legyen¤¤¤E             Am¤¤¤Olyan, mint a hó¤¤¤Am¤¤¤Átok engem el ne érjen¤¤¤E               Am¤¤¤Ne bánthasson a szó¤¤¤¤¤¤C¤¤¤Erdő közepében járok¤¤¤Dm¤¤¤Egyszer majd rá"&amp;"d találok¤¤¤Am          C¤¤¤Csillagom vezess¤¤¤   E          Am¤¤¤Én utánad megyek¤¤¤ ¤¤¤C¤¤¤Erdő közepében járok¤¤¤Dm¤¤¤Egyszer majd rád találok¤¤¤Am          C¤¤¤Csillagom vezess¤¤¤   E          Am¤¤¤Én utánad megyek")</f>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c r="F127" s="24" t="str">
        <f>IFERROR(__xludf.DUMMYFUNCTION("""COMPUTED_VALUE"""),"Tábori dalok")</f>
        <v>Tábori dalok</v>
      </c>
      <c r="G127" s="24" t="b">
        <f>IFERROR(__xludf.DUMMYFUNCTION("""COMPUTED_VALUE"""),FALSE)</f>
        <v>0</v>
      </c>
      <c r="H127" s="25">
        <f t="shared" ref="H127:I127" si="127">LEN(D127)</f>
        <v>554</v>
      </c>
      <c r="I127" s="25">
        <f t="shared" si="127"/>
        <v>1238</v>
      </c>
      <c r="J127" s="10">
        <f t="shared" si="3"/>
        <v>1</v>
      </c>
      <c r="K127" s="10" t="str">
        <f>VLOOKUP(F127,Data!$A$2:$C$12,3,false)</f>
        <v>bg3.pdf</v>
      </c>
      <c r="L127" s="10" t="str">
        <f>IF(G127,Data!$G$4,Data!$G$5)</f>
        <v/>
      </c>
      <c r="M127" s="25" t="str">
        <f>VLOOKUP(F127,Data!$A$2:$E$12,4,false)</f>
        <v>ill3.pdf</v>
      </c>
      <c r="N127" s="25" t="str">
        <f>VLOOKUP(F127,Data!$A$2:$E$12,5,false)</f>
        <v>patt3.pdf</v>
      </c>
    </row>
    <row r="128" ht="15.75" hidden="1" customHeight="1">
      <c r="A128" s="24" t="str">
        <f>IFERROR(__xludf.DUMMYFUNCTION("""COMPUTED_VALUE"""),"T64")</f>
        <v>T64</v>
      </c>
      <c r="B128" s="24" t="str">
        <f>IFERROR(__xludf.DUMMYFUNCTION("""COMPUTED_VALUE"""),"Fáj a szívem érted")</f>
        <v>Fáj a szívem érted</v>
      </c>
      <c r="C128" s="24" t="str">
        <f>IFERROR(__xludf.DUMMYFUNCTION("""COMPUTED_VALUE"""),"Republic")</f>
        <v>Republic</v>
      </c>
      <c r="D128" s="24" t="str">
        <f>IFERROR(__xludf.DUMMYFUNCTION("""COMPUTED_VALUE"""),"Letörlöm én minden könnyed¤¤¤Áldjon meg az isten téged¤¤¤Bocsássa meg rossz szavamat¤¤¤Bocsássa meg, ha bántottalak¤¤¤¤¤¤Aj-aj-ja-jaj Aj-aj-jaj¤¤¤Fáj a szívem érted¤¤¤Aj-aj-ja-jaj Aj-aj-jaj¤¤¤Fáj a szívem érted¤¤¤¤¤¤Elindulok, merre megyek?¤¤¤Sehova se ne"&amp;"m érkezek¤¤¤Sehova se nem érkezek¤¤¤Otthonomra sosem lelek¤¤¤¤¤¤Aj-aj-ja-jaj Aj-aj-jaj¤¤¤Fáj a szívem érted…¤¤¤¤¤¤Eső esik a magas égből¤¤¤Könnycsepp hull a két szememből¤¤¤Felhők közé elbújt a nap¤¤¤Mindhalálig téged várlak¤¤¤¤¤¤Aj-aj-ja-jaj Aj-aj-jaj¤¤¤"&amp;"Fáj a szívem érted..¤¤¤¤¤¤")</f>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E128" s="24" t="str">
        <f>IFERROR(__xludf.DUMMYFUNCTION("""COMPUTED_VALUE"""),"Dm F A Dm Dm F A# Dm¤¤¤¤¤¤Dm          Bb       ¤¤¤Letörlöm én minden könnyed¤¤¤F             A¤¤¤Áldjon meg az isten téged¤¤¤Dm           Bb¤¤¤Bocsássa meg rossz szavamat¤¤¤F               A       ¤¤¤Bocsássa meg ha bántottalak¤¤¤Dm    A   F       G¤¤¤Aj-"&amp;"aj-ja-jaj Aj-aj-jaj¤¤¤G     A      Dm¤¤¤Fáj a szívem érted¤¤¤Dm    A      F     G¤¤¤Aj-aj-ja-jaj Aj-aj-jaj¤¤¤G     A      Dm  ¤¤¤Fáj a szívem ér - ted¤¤¤¤¤¤Dm         Bb¤¤¤Elindulok, merre megyek?¤¤¤F         A            ¤¤¤Sehova se nem érkezek¤¤¤Dm    "&amp;"    Bb         ¤¤¤Sehova se nem érkezek¤¤¤F          A       ¤¤¤Otthonomra sosem lelek¤¤¤D      A     F      G¤¤¤Aj-aj-ja-jaj Aj-aj-jaj¤¤¤      A      Dm¤¤¤Fáj a szívem érted¤¤¤¤¤¤D#m        H¤¤¤Eső esik a magas égből¤¤¤F#                A#   ¤¤¤Könnycsep"&amp;"p hull a két szememből¤¤¤D#m         H¤¤¤Felhők közé elbujtanak¤¤¤F#          A#     ¤¤¤Mindhalálig téged várlak¤¤¤D#m     A#     F#     G#¤¤¤A j  -  aj  -  ja  -  jaj.¤¤¤G#    Bb     D#m¤¤¤Fáj a szívem ér - ted¤¤¤¤¤¤Em          C          ¤¤¤Letörlöm én "&amp;"minden könnyed¤¤¤G             H      ¤¤¤Áldjon meg az isten téged¤¤¤Em           C          ¤¤¤Bocsássa meg rossz szavamat¤¤¤G               H      ¤¤¤Bocsássa meg ha bántottalak¤¤¤Em      H      G      A¤¤¤A j  -  aj  -  ja  -  jaj.¤¤¤A     H      Em¤¤¤"&amp;"Fáj a szívem ér - ted")</f>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c r="F128" s="24" t="str">
        <f>IFERROR(__xludf.DUMMYFUNCTION("""COMPUTED_VALUE"""),"Tábori dalok")</f>
        <v>Tábori dalok</v>
      </c>
      <c r="G128" s="24" t="b">
        <f>IFERROR(__xludf.DUMMYFUNCTION("""COMPUTED_VALUE"""),FALSE)</f>
        <v>0</v>
      </c>
      <c r="H128" s="25">
        <f t="shared" ref="H128:I128" si="128">LEN(D128)</f>
        <v>536</v>
      </c>
      <c r="I128" s="25">
        <f t="shared" si="128"/>
        <v>1296</v>
      </c>
      <c r="J128" s="10">
        <f t="shared" si="3"/>
        <v>1</v>
      </c>
      <c r="K128" s="10" t="str">
        <f>VLOOKUP(F128,Data!$A$2:$C$12,3,false)</f>
        <v>bg3.pdf</v>
      </c>
      <c r="L128" s="10" t="str">
        <f>IF(G128,Data!$G$4,Data!$G$5)</f>
        <v/>
      </c>
      <c r="M128" s="25" t="str">
        <f>VLOOKUP(F128,Data!$A$2:$E$12,4,false)</f>
        <v>ill3.pdf</v>
      </c>
      <c r="N128" s="25" t="str">
        <f>VLOOKUP(F128,Data!$A$2:$E$12,5,false)</f>
        <v>patt3.pdf</v>
      </c>
    </row>
    <row r="129" ht="15.75" hidden="1" customHeight="1">
      <c r="A129" s="24" t="str">
        <f>IFERROR(__xludf.DUMMYFUNCTION("""COMPUTED_VALUE"""),"T65")</f>
        <v>T65</v>
      </c>
      <c r="B129" s="24" t="str">
        <f>IFERROR(__xludf.DUMMYFUNCTION("""COMPUTED_VALUE"""),"Ha itt lennél velem")</f>
        <v>Ha itt lennél velem</v>
      </c>
      <c r="C129" s="24" t="str">
        <f>IFERROR(__xludf.DUMMYFUNCTION("""COMPUTED_VALUE"""),"Republic")</f>
        <v>Republic</v>
      </c>
      <c r="D129" s="24" t="str">
        <f>IFERROR(__xludf.DUMMYFUNCTION("""COMPUTED_VALUE"""),"Én mennék veled, de nem akarod,¤¤¤Csak nézek utánad az ablakon¤¤¤Ahogy egy kisfiú, ha nem hiszi el,¤¤¤hogy most már menni kell¤¤¤¤¤¤A mesének vége és álmodom¤¤¤Hogy virág nyílik a domboldalon¤¤¤A felhők fölött ragyog a nap¤¤¤Ha itt lennél velem¤¤¤¤¤¤Én le"&amp;"törölném a könnyeid¤¤¤És elmondanám, hogy szép lehet¤¤¤a holnap, hogyha elhiszed¤¤¤Ha itt lennél velem¤¤¤¤¤¤Ha itt lennél velem és fognád a két kezem¤¤¤Én nem engedném el többé már sosem¤¤¤Ha itt lennél velem és fognád a két kezem¤¤¤Én nem engedném el töb"&amp;"bé már sosem¤¤¤Kedvesem¤¤¤¤¤¤")</f>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v>
      </c>
      <c r="E129" s="24" t="str">
        <f>IFERROR(__xludf.DUMMYFUNCTION("""COMPUTED_VALUE"""),"   C        G       C¤¤¤Én mennék veled, de nem akarod¤¤¤      F      C       G     C¤¤¤Csak nézek utánad az ablakon¤¤¤           F     C     G        C¤¤¤Ahogy egy kisfiú, ha nem hiszi el¤¤¤      C        E     Am¤¤¤Hogy most már menni kell¤¤¤¤¤¤ ¤¤¤    "&amp;"C        G       C¤¤¤A mesének vége és álmodom¤¤¤      F      C       G     C¤¤¤Hogy virág nyílik a domboldalon¤¤¤    F     C     G        C¤¤¤A felhők fölött ragyog a nap¤¤¤   C        E     Am¤¤¤Ha itt lennél velem¤¤¤¤¤¤ ¤¤¤    C        G       C¤¤¤Én l"&amp;"etörölném a könnyeid¤¤¤   F      C       G     C¤¤¤És elmondanám, hogy szép lehet¤¤¤    F     C     G        C¤¤¤A holnap, hogyha elhiszed¤¤¤   C        E     Am¤¤¤Ha itt lennél velem¤¤¤¤¤¤ ¤¤¤   C              G¤¤¤Ha itt lennél velem¤¤¤    C             "&amp;"  F¤¤¤És fognád a két kezem¤¤¤    C            G¤¤¤Én nem engedném el¤¤¤ C     F     G            C  C G¤¤¤Többé már sosem, kedvesem")</f>
        <v>   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v>
      </c>
      <c r="F129" s="24" t="str">
        <f>IFERROR(__xludf.DUMMYFUNCTION("""COMPUTED_VALUE"""),"Tábori dalok")</f>
        <v>Tábori dalok</v>
      </c>
      <c r="G129" s="24" t="b">
        <f>IFERROR(__xludf.DUMMYFUNCTION("""COMPUTED_VALUE"""),FALSE)</f>
        <v>0</v>
      </c>
      <c r="H129" s="25">
        <f t="shared" ref="H129:I129" si="129">LEN(D129)</f>
        <v>539</v>
      </c>
      <c r="I129" s="25">
        <f t="shared" si="129"/>
        <v>897</v>
      </c>
      <c r="J129" s="10">
        <f t="shared" si="3"/>
        <v>1</v>
      </c>
      <c r="K129" s="10" t="str">
        <f>VLOOKUP(F129,Data!$A$2:$C$12,3,false)</f>
        <v>bg3.pdf</v>
      </c>
      <c r="L129" s="10" t="str">
        <f>IF(G129,Data!$G$4,Data!$G$5)</f>
        <v/>
      </c>
      <c r="M129" s="25" t="str">
        <f>VLOOKUP(F129,Data!$A$2:$E$12,4,false)</f>
        <v>ill3.pdf</v>
      </c>
      <c r="N129" s="25" t="str">
        <f>VLOOKUP(F129,Data!$A$2:$E$12,5,false)</f>
        <v>patt3.pdf</v>
      </c>
    </row>
    <row r="130" ht="15.75" hidden="1" customHeight="1">
      <c r="A130" s="24" t="str">
        <f>IFERROR(__xludf.DUMMYFUNCTION("""COMPUTED_VALUE"""),"T65")</f>
        <v>T65</v>
      </c>
      <c r="B130" s="24" t="str">
        <f>IFERROR(__xludf.DUMMYFUNCTION("""COMPUTED_VALUE"""),"Ha itt lennél velem")</f>
        <v>Ha itt lennél velem</v>
      </c>
      <c r="C130" s="24" t="str">
        <f>IFERROR(__xludf.DUMMYFUNCTION("""COMPUTED_VALUE"""),"Republic")</f>
        <v>Republic</v>
      </c>
      <c r="D130" s="24" t="str">
        <f>IFERROR(__xludf.DUMMYFUNCTION("""COMPUTED_VALUE"""),"A mesének vége és álmodom¤¤¤Hogy reggel újra fel kel a nap¤¤¤Igazat mond és megsimogat¤¤¤Ha itt lennél velem¤¤¤¤¤¤Én mennék veled, de nem akarod¤¤¤Csak nézek utánad az ablakon¤¤¤Ahogy egy kisfiú, ha nem hiszi el,¤¤¤hogy most már menni kell.¤¤¤¤¤¤¤¤¤Ha itt"&amp;" lennél velem és fognád a két kezem¤¤¤Én nem engedném el többé már sosem¤¤¤Ha itt lennél velem és fognád a két kezem¤¤¤Én azt kérném megint, hogy hazudj még nekem¤¤¤Kedvesem¤¤¤¤¤¤Ha itt lennél velem és fognád a két kezem¤¤¤Én nem engedném el többé már sos"&amp;"em¤¤¤Ha itt lennél velem és fognád a két kezem¤¤¤Én nem engedném el többé már sosem¤¤¤Kedvesem")</f>
        <v>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E130" s="24" t="str">
        <f>IFERROR(__xludf.DUMMYFUNCTION("""COMPUTED_VALUE"""),"C        G       C¤¤¤A mesének vége és álmodom¤¤¤   F      C       G     C¤¤¤Hogy reggel újra felkel a nap¤¤¤   F     C     G        C¤¤¤Igazat mond és megsimogat¤¤¤   C        E     Am¤¤¤Ha itt lennél velem¤¤¤¤¤¤¤¤¤     C        G       C¤¤¤Én mennék vel"&amp;"ed, de nem akarod¤¤¤   F      C       G     C¤¤¤Csak nézek utánad az ablakon¤¤¤           F     C     G        C¤¤¤Ahogy egy kisfiú, ha nem hiszi el,¤¤¤      C        E     Am¤¤¤hogy most már menni kell.¤¤¤ ¤¤¤ ¤¤¤   C              G¤¤¤Ha itt lennél velem"&amp;"¤¤¤    C               F¤¤¤És fognád a két kezem¤¤¤    C            G¤¤¤Én azt kérném megint¤¤¤ C     F     G            C  C G¤¤¤Hogy hazudj még nekem, kedvesem¤¤¤¤¤¤¤¤¤   C              G¤¤¤Ha itt lennél velem¤¤¤    C               F¤¤¤És fognád a két k"&amp;"ezem¤¤¤    C            G¤¤¤Én azt kérném megint¤¤¤ C     F     G            C  C G¤¤¤Hogy hazudj még nekem, kedvesem")</f>
        <v>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c r="F130" s="24" t="str">
        <f>IFERROR(__xludf.DUMMYFUNCTION("""COMPUTED_VALUE"""),"Tábori dalok")</f>
        <v>Tábori dalok</v>
      </c>
      <c r="G130" s="24" t="b">
        <f>IFERROR(__xludf.DUMMYFUNCTION("""COMPUTED_VALUE"""),FALSE)</f>
        <v>0</v>
      </c>
      <c r="H130" s="25">
        <f t="shared" ref="H130:I130" si="130">LEN(D130)</f>
        <v>604</v>
      </c>
      <c r="I130" s="25">
        <f t="shared" si="130"/>
        <v>882</v>
      </c>
      <c r="J130" s="10">
        <f t="shared" si="3"/>
        <v>1</v>
      </c>
      <c r="K130" s="10" t="str">
        <f>VLOOKUP(F130,Data!$A$2:$C$12,3,false)</f>
        <v>bg3.pdf</v>
      </c>
      <c r="L130" s="10" t="str">
        <f>IF(G130,Data!$G$4,Data!$G$5)</f>
        <v/>
      </c>
      <c r="M130" s="25" t="str">
        <f>VLOOKUP(F130,Data!$A$2:$E$12,4,false)</f>
        <v>ill3.pdf</v>
      </c>
      <c r="N130" s="25" t="str">
        <f>VLOOKUP(F130,Data!$A$2:$E$12,5,false)</f>
        <v>patt3.pdf</v>
      </c>
    </row>
    <row r="131" ht="15.75" hidden="1" customHeight="1">
      <c r="A131" s="24" t="str">
        <f>IFERROR(__xludf.DUMMYFUNCTION("""COMPUTED_VALUE"""),"T66")</f>
        <v>T66</v>
      </c>
      <c r="B131" s="24" t="str">
        <f>IFERROR(__xludf.DUMMYFUNCTION("""COMPUTED_VALUE"""),"Szállj el kismadár")</f>
        <v>Szállj el kismadár</v>
      </c>
      <c r="C131" s="24" t="str">
        <f>IFERROR(__xludf.DUMMYFUNCTION("""COMPUTED_VALUE"""),"Republic")</f>
        <v>Republic</v>
      </c>
      <c r="D131" s="24" t="str">
        <f>IFERROR(__xludf.DUMMYFUNCTION("""COMPUTED_VALUE"""),"Szállj el kismadár¤¤¤Nézd meg, hogy merre jár¤¤¤Mondd el, hogy merre járhat Ő¤¤¤¤¤¤Mondd el, hogy szeretem¤¤¤Mondd el, hogy kell nekem¤¤¤Mondd el, hogy semmi más nem kell¤¤¤¤¤¤Csak a Hold az égen¤¤¤Csak a Nap ragyogjon¤¤¤Simogasson a szél¤¤¤Simogasson, ha"&amp;" arcomhoz ér¤¤¤Csak a Hold ragyogjon¤¤¤Csak a Nap az égen¤¤¤Nekem semmi más nem kell¤¤¤¤¤¤Kell, hogy rátalálj¤¤¤Szállj el kismadár¤¤¤Nézd meg, hogy merre járhat Ő!¤¤¤¤¤¤Vidd el a levelem¤¤¤Mondd el, hogy kell nekem¤¤¤Mondd el, hogy semmi más nem kell¤¤¤¤¤"&amp;"¤Csak a hold az égen¤¤¤Csak a nap ragyogjon¤¤¤Simogasson a szél¤¤¤Simogasson, ha arcomhoz ér¤¤¤Csak a hold ragyogjon¤¤¤Csak a nap az égen¤¤¤Nekem semmi más nem kell¤¤¤¤¤¤Soha ne gyere, ha most nem jössz¤¤¤Soha ne szeress, ha most nem vagy itt¤¤¤Soha ne gy"&amp;"ere, ha most nem jössz¤¤¤Soha ne szeress, ha most nem vagy itt¤¤¤¤¤¤Csak a Hold az égen¤¤¤Csak a Nap ragyogjon¤¤¤Simogasson a szél¤¤¤Simogasson, ha arcomhoz ér¤¤¤Csak a Hold ragyogjon¤¤¤Csak a Nap az égen¤¤¤Nekem semmi más nem kell")</f>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E131" s="24" t="str">
        <f>IFERROR(__xludf.DUMMYFUNCTION("""COMPUTED_VALUE"""),"C¤¤¤Szállj el kismadár¤¤¤G¤¤¤Nézd meg, hogy merre jár¤¤¤Am                          F¤¤¤Mondd el, hogy merre járhat ő¤¤¤ ¤¤¤C¤¤¤Mondd el, hogy szeretem¤¤¤G¤¤¤Mondd el, hogy kell nekem¤¤¤Am                           F¤¤¤Mondd el, hogy semmi más nem kell¤¤¤"&amp;" ¤¤¤       C¤¤¤Csak a hold az égen¤¤¤                E¤¤¤Csak a nap ragyogjon¤¤¤              Am¤¤¤Simogasson a szél¤¤¤    F          G       C¤¤¤Simogasson ha arcomhoz ér¤¤¤                  E¤¤¤Csak a hold ragyogjon¤¤¤              Am¤¤¤Csak a nap az ég"&amp;"en¤¤¤       F     G¤¤¤Nekem semmi más nem kell.¤¤¤ ¤¤¤C¤¤¤Kell, hogy rátalálj¤¤¤G¤¤¤Szállj el kismadár¤¤¤Am                          F¤¤¤Nézd meg, hogy merre járhat ő¤¤¤ ¤¤¤C¤¤¤Vidd el a levelem¤¤¤G¤¤¤Mondd el, hogy kell nekem¤¤¤Am                        "&amp;"   F¤¤¤Mondd el, hogy semmi más nem kell¤¤¤ ¤¤¤               C¤¤¤Csak a hold az égen¤¤¤               E¤¤¤Csak a nap ragyogjon¤¤¤             Am¤¤¤Simogasson a szél¤¤¤    F          G       C¤¤¤Simogasson ha arcomhoz ér¤¤¤                  E¤¤¤Csak a hol"&amp;"d ragyogjon¤¤¤              Am¤¤¤Csak a nap az égen¤¤¤       F    G¤¤¤Nekem semmi más nem¤¤¤ ¤¤¤C                          G¤¤¤Soha ne gyere, ha most nem jössz¤¤¤Am                                F¤¤¤Soha ne szeress, ha most nem vagy itt¤¤¤C              "&amp;"            G¤¤¤Soha ne gyere, ha most nem jössz¤¤¤Am                                F¤¤¤Soha ne szeress, ha most nem vagy itt   ¤¤¤¤¤¤               C¤¤¤Csak a hold az égen¤¤¤               E¤¤¤Csak a nap ragyogjon¤¤¤             Am¤¤¤Simogasson a szél¤¤"&amp;"¤    F          G       C¤¤¤Simogasson ha arcomhoz ér¤¤¤                  E¤¤¤Csak a hold ragyogjon¤¤¤              Am¤¤¤Csak a nap az égen¤¤¤       F    G¤¤¤Nekem semmi más nem kell¤¤¤ ¤¤¤")</f>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c r="F131" s="24" t="str">
        <f>IFERROR(__xludf.DUMMYFUNCTION("""COMPUTED_VALUE"""),"Tábori dalok")</f>
        <v>Tábori dalok</v>
      </c>
      <c r="G131" s="24" t="b">
        <f>IFERROR(__xludf.DUMMYFUNCTION("""COMPUTED_VALUE"""),FALSE)</f>
        <v>0</v>
      </c>
      <c r="H131" s="25">
        <f t="shared" ref="H131:I131" si="131">LEN(D131)</f>
        <v>996</v>
      </c>
      <c r="I131" s="25">
        <f t="shared" si="131"/>
        <v>1719</v>
      </c>
      <c r="J131" s="10">
        <f t="shared" si="3"/>
        <v>1</v>
      </c>
      <c r="K131" s="10" t="str">
        <f>VLOOKUP(F131,Data!$A$2:$C$12,3,false)</f>
        <v>bg3.pdf</v>
      </c>
      <c r="L131" s="10" t="str">
        <f>IF(G131,Data!$G$4,Data!$G$5)</f>
        <v/>
      </c>
      <c r="M131" s="25" t="str">
        <f>VLOOKUP(F131,Data!$A$2:$E$12,4,false)</f>
        <v>ill3.pdf</v>
      </c>
      <c r="N131" s="25" t="str">
        <f>VLOOKUP(F131,Data!$A$2:$E$12,5,false)</f>
        <v>patt3.pdf</v>
      </c>
    </row>
    <row r="132" ht="15.75" hidden="1" customHeight="1">
      <c r="A132" s="24" t="str">
        <f>IFERROR(__xludf.DUMMYFUNCTION("""COMPUTED_VALUE"""),"T67")</f>
        <v>T67</v>
      </c>
      <c r="B132" s="24" t="str">
        <f>IFERROR(__xludf.DUMMYFUNCTION("""COMPUTED_VALUE"""),"Szeretni valakit valamiért ")</f>
        <v>Szeretni valakit valamiért </v>
      </c>
      <c r="C132" s="24" t="str">
        <f>IFERROR(__xludf.DUMMYFUNCTION("""COMPUTED_VALUE"""),"Republic")</f>
        <v>Republic</v>
      </c>
      <c r="D132" s="24" t="str">
        <f>IFERROR(__xludf.DUMMYFUNCTION("""COMPUTED_VALUE"""),"Hosszú az út míg a kezem a kezedhez ér¤¤¤Szeretni valakit valamiért¤¤¤Ne tudja senki, ne értse senki, hogy m’ért¤¤¤Szeretni valakit valamiért¤¤¤Ezer életen és ezer bajon át¤¤¤Szeretni valakit valamiért¤¤¤Akkor is, hogyha nem lehet, hogyha fáj¤¤¤Szeretni v"&amp;"alakit valamiért¤¤¤¤¤¤Fenn az ég s lenn a Föld¤¤¤Álmodunk s felébredünk¤¤¤Minden út körbe fut¤¤¤Béke van, felejts el minden¤¤¤háborút¤¤¤¤¤¤Esik a hó és szemembe fúj a szél¤¤¤Szeretni valakit valamiért¤¤¤Ég a gyertya ég, el ne aludjék¤¤¤Szeretni valakit va"&amp;"lamiért¤¤¤Ezer életen és ezer bajon át¤¤¤Szeretni valakit valamiért¤¤¤Akkor is, hogyha nem lehet, hogyha fáj¤¤¤Szeretni valakit valamiért¤¤¤¤¤¤Fenn az ég s lenn a Föld¤¤¤Álmodunk s felébredünk¤¤¤Minden út körbe fut¤¤¤Béke van felejts el minden¤¤¤háborút¤¤"&amp;"¤¤¤¤Fenn az ég, s lenn a Föld¤¤¤Álmodunk s felébredünk¤¤¤Minden út körbe fut¤¤¤Béke van felejts el minden¤¤¤háborút")</f>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E132" s="24" t="str">
        <f>IFERROR(__xludf.DUMMYFUNCTION("""COMPUTED_VALUE"""),"G  D  Em  C  G  D  G  C¤¤¤¤¤¤¤¤¤G                    D                Em¤¤¤Hosszú az út, míg a kezem a kezedhez ér.¤¤¤C                 G     D¤¤¤Szeretni valakit valamiért.¤¤¤G                  D                  Em¤¤¤Ne tudja senki, ne értse senki, hogy"&amp;" miért.¤¤¤C                 G     D¤¤¤Szeretni valakit valamiért.¤¤¤¤¤¤¤¤¤Ezer életen és ezer bajon át,¤¤¤Szeretni valakit valamiért.¤¤¤Akkor is, hogyha nem lehet, hogyha fáj,¤¤¤Szeretni valakit valamiért.¤¤¤¤¤¤¤¤¤        G             C¤¤¤Fenn az ég s le"&amp;"nt a föld,¤¤¤      Am            D¤¤¤Álmodunk s felébredünk.¤¤¤       G          C¤¤¤Minden út körbe fut,¤¤¤       Am              D             G¤¤¤Béke van, felejts el minden háborút!¤¤¤¤¤¤¤¤¤G  Em  C  D  (x2)¤¤¤¤¤¤¤¤¤Esik a hó és szemembe fúj a szél.¤¤"&amp;"¤Szeretni valakit valamiért.¤¤¤Ég a gyertya ég, el ne aludjék.¤¤¤Szeretni valakit valamiért.¤¤¤¤¤¤¤¤¤Ezer életen és ezer bajon át...¤¤¤¤¤¤¤¤¤Fenn az ég s lent a föld...¤¤¤¤¤¤¤¤¤Fenn az ég s lent a föld...¤¤¤¤¤¤¤¤¤G  Em  C  D  (x2)¤¤¤")</f>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c r="F132" s="24" t="str">
        <f>IFERROR(__xludf.DUMMYFUNCTION("""COMPUTED_VALUE"""),"Tábori dalok")</f>
        <v>Tábori dalok</v>
      </c>
      <c r="G132" s="24" t="b">
        <f>IFERROR(__xludf.DUMMYFUNCTION("""COMPUTED_VALUE"""),FALSE)</f>
        <v>0</v>
      </c>
      <c r="H132" s="25">
        <f t="shared" ref="H132:I132" si="132">LEN(D132)</f>
        <v>880</v>
      </c>
      <c r="I132" s="25">
        <f t="shared" si="132"/>
        <v>998</v>
      </c>
      <c r="J132" s="10">
        <f t="shared" si="3"/>
        <v>1</v>
      </c>
      <c r="K132" s="10" t="str">
        <f>VLOOKUP(F132,Data!$A$2:$C$12,3,false)</f>
        <v>bg3.pdf</v>
      </c>
      <c r="L132" s="10" t="str">
        <f>IF(G132,Data!$G$4,Data!$G$5)</f>
        <v/>
      </c>
      <c r="M132" s="25" t="str">
        <f>VLOOKUP(F132,Data!$A$2:$E$12,4,false)</f>
        <v>ill3.pdf</v>
      </c>
      <c r="N132" s="25" t="str">
        <f>VLOOKUP(F132,Data!$A$2:$E$12,5,false)</f>
        <v>patt3.pdf</v>
      </c>
    </row>
    <row r="133" ht="15.75" hidden="1" customHeight="1">
      <c r="A133" s="24" t="str">
        <f>IFERROR(__xludf.DUMMYFUNCTION("""COMPUTED_VALUE"""),"T68")</f>
        <v>T68</v>
      </c>
      <c r="B133" s="24" t="str">
        <f>IFERROR(__xludf.DUMMYFUNCTION("""COMPUTED_VALUE"""),"Vigyázz a madárra")</f>
        <v>Vigyázz a madárra</v>
      </c>
      <c r="C133" s="24" t="str">
        <f>IFERROR(__xludf.DUMMYFUNCTION("""COMPUTED_VALUE"""),"Révész Sándor")</f>
        <v>Révész Sándor</v>
      </c>
      <c r="D133" s="24" t="str">
        <f>IFERROR(__xludf.DUMMYFUNCTION("""COMPUTED_VALUE"""),"Ember, a világ két kezedtől sír¤¤¤Egyikkel a kerted ásod, másikkal a sírt¤¤¤A másik tudod bőven várhat rád¤¤¤Építsd a kertet hát tovább¤¤¤s közben a Mindent jól vigyázd¤¤¤¤¤¤Vigyázz a madárra ha kertedbe repül¤¤¤Őrizd meg a csendet, el se menekül¤¤¤Bajban"&amp;" a világ, ha egyszer újra messze száll¤¤¤Vigyázz a madárra, ha válladra repül¤¤¤Amerre az élet, arra menekül¤¤¤Bajban a világ, ha egyszer újra messze száll¤¤¤¤¤¤Ember a világból csak a sajátod érdekel¤¤¤A szükség határát ritkán hagytad el¤¤¤Azontúl szinté"&amp;"n van világ¤¤¤Gondolhatod: ott gondolnak rád¤¤¤S értünk a mindent jól vigyázd¤¤¤¤¤¤¤¤¤Vigyázz a madárra ha kertedbe repül¤¤¤Őrizd meg a csendet, el se menekül¤¤¤Bajban a világ, ha egyszer újra messze száll¤¤¤Vigyázz a madárra, ha válladra repül¤¤¤Amerre a"&amp;"z élet, arra menekül¤¤¤Bajban a világ, ha egyszer újra messze száll")</f>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E133" s="24" t="str">
        <f>IFERROR(__xludf.DUMMYFUNCTION("""COMPUTED_VALUE"""),"D    Am     2x¤¤¤¤¤¤ ¤¤¤¤¤¤D                           Am¤¤¤¤¤¤Ember, a világ a két kezedtől sír,¤¤¤D¤¤¤¤¤¤Egyikkel a kerted ásod,¤¤¤A¤¤¤¤¤¤Másikkal a sírt.¤¤¤A7                                             D¤¤¤¤¤¤A másik, tudod, bőven várhat rád,¤¤¤G     "&amp;"        A                    Hm      E¤¤¤¤¤¤Építsd a kerted hát tovább,¤¤¤D               A                      G¤¤¤¤¤¤S, közben a mindent jól vigyázd!¤¤¤¤¤¤C¤¤¤¤¤¤Vigyázz a madárra,¤¤¤Ha kertedbe repül,¤¤¤Am¤¤¤¤¤¤Őrizd meg a csendet,¤¤¤S el se menekül.¤"&amp;"¤¤F                              C¤¤¤¤¤¤Bajban a világ, ha egyszer újra¤¤¤Dm      G¤¤¤¤¤¤messze száll.¤¤¤C¤¤¤¤¤¤Vigyázz a madárra, ha¤¤¤Válladra repül,¤¤¤Am¤¤¤¤¤¤Amerre az élet, arra menekül.¤¤¤F                              C¤¤¤¤¤¤Bajban a világ, ha egys"&amp;"zer újra¤¤¤Dm     G       A¤¤¤¤¤¤messze száll.¤¤¤¤¤¤Ember, a világból csak¤¤¤a sajátod érdekel,¤¤¤a szükség határát, oh, ritkán hagytad el.¤¤¤Azon túl szintén van világ,¤¤¤Gondolhatod, ott gondolnak rád¤¤¤S, értük a mindent jól vigyázd!¤¤¤¤¤¤ ¤¤¤¤¤¤Vigyáz"&amp;"z a madárra,¤¤¤Ha kertedbe repül,¤¤¤¤¤¤Őrizd meg a csendet,¤¤¤S el se menekül.¤¤¤¤¤¤Bajban a világ, ha egyszer újra¤¤¤¤¤¤messze száll.¤¤¤¤¤¤Vigyázz a madárra, ha¤¤¤Válladra repül,¤¤¤¤¤¤Amerre az élet, arra menekül.¤¤¤Bajban a világ, ha egyszer újra¤¤¤¤¤¤m"&amp;"essze száll.¤¤¤¤¤¤ ¤¤¤¤¤¤D¤¤¤¤¤¤Vigyázz a madárra,¤¤¤Ha kertedbe repül,¤¤¤Hm¤¤¤¤¤¤Őrizd meg a csendet,¤¤¤S el se menekül.¤¤¤G                              D¤¤¤¤¤¤Bajban a világ, ha egyszer újra¤¤¤Em      A¤¤¤¤¤¤messze száll.¤¤¤D¤¤¤¤¤¤Vigyázz a madárra, ha"&amp;"¤¤¤Válladra repül,¤¤¤Hm¤¤¤¤¤¤Amerre az élet, arra menekül.¤¤¤G                              D¤¤¤¤¤¤Bajban a világ, ha egyszer újra¤¤¤Em     A       D¤¤¤¤¤¤messze száll.")</f>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c r="F133" s="24" t="str">
        <f>IFERROR(__xludf.DUMMYFUNCTION("""COMPUTED_VALUE"""),"Tábori dalok")</f>
        <v>Tábori dalok</v>
      </c>
      <c r="G133" s="24" t="b">
        <f>IFERROR(__xludf.DUMMYFUNCTION("""COMPUTED_VALUE"""),FALSE)</f>
        <v>0</v>
      </c>
      <c r="H133" s="25">
        <f t="shared" ref="H133:I133" si="133">LEN(D133)</f>
        <v>832</v>
      </c>
      <c r="I133" s="25">
        <f t="shared" si="133"/>
        <v>1698</v>
      </c>
      <c r="J133" s="10">
        <f t="shared" si="3"/>
        <v>1</v>
      </c>
      <c r="K133" s="10" t="str">
        <f>VLOOKUP(F133,Data!$A$2:$C$12,3,false)</f>
        <v>bg3.pdf</v>
      </c>
      <c r="L133" s="10" t="str">
        <f>IF(G133,Data!$G$4,Data!$G$5)</f>
        <v/>
      </c>
      <c r="M133" s="25" t="str">
        <f>VLOOKUP(F133,Data!$A$2:$E$12,4,false)</f>
        <v>ill3.pdf</v>
      </c>
      <c r="N133" s="25" t="str">
        <f>VLOOKUP(F133,Data!$A$2:$E$12,5,false)</f>
        <v>patt3.pdf</v>
      </c>
    </row>
    <row r="134" ht="15.75" hidden="1" customHeight="1">
      <c r="A134" s="24" t="str">
        <f>IFERROR(__xludf.DUMMYFUNCTION("""COMPUTED_VALUE"""),"T69")</f>
        <v>T69</v>
      </c>
      <c r="B134" s="24" t="str">
        <f>IFERROR(__xludf.DUMMYFUNCTION("""COMPUTED_VALUE"""),"16 tonna")</f>
        <v>16 tonna</v>
      </c>
      <c r="C134" s="24" t="str">
        <f>IFERROR(__xludf.DUMMYFUNCTION("""COMPUTED_VALUE"""),"Spirituálé")</f>
        <v>Spirituálé</v>
      </c>
      <c r="D134" s="24" t="str">
        <f>IFERROR(__xludf.DUMMYFUNCTION("""COMPUTED_VALUE"""),"Az ember sárból jön és sárba tér¤¤¤A szegény ember nem más csak izom és vér¤¤¤Csak izom és vér és csontos kéz¤¤¤És erős hát és durva ész¤¤¤¤¤¤16 tonnát raksz és mennyi a bér¤¤¤Egy nappal vénebb vagy a hiteledért¤¤¤Szent Péter engem ne hívj, én nem mehetek"&amp;"¤¤¤A lelkem a vállalatot illeti meg¤¤¤¤¤¤Hogy megszülettem nem volt még napsugár¤¤¤De csákányt a kézbe és a bánya vár¤¤¤16 tonnát raktam, akár a gép¤¤¤S a zord főnök így szólt: ”Elég szép!”¤¤¤¤¤¤Hogy megszülettem eső hullt a telepeken¤¤¤Csak „küszködj” és"&amp;" „melózz” lett a becenevem¤¤¤Mint kölykét az oroszlán, nevelt a sors¤¤¤S az asszony hallgat, mert a kezem gyors¤¤¤¤¤¤Ki jönni lát, jobb, ha félrelép¤¤¤Volt, ki nem tűnt el, s már egy csontja se épp¤¤¤Az egyik öklöm vas, a másik acél¤¤¤Ha nem talál el jobb"&amp;"ról, akkor balról ér")</f>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E134" s="24" t="str">
        <f>IFERROR(__xludf.DUMMYFUNCTION("""COMPUTED_VALUE"""),"F                 Am¤¤¤ Aki most lent van a föld alatt¤¤¤F                  G      -     C¤¤¤ Aki most lent van, lent is marad¤¤¤F                  Am¤¤¤ Aki most fent jár, a föld felett¤¤¤Dm                        E¤¤¤ Örül nagyon, hogy ott lehet¤¤¤ ¤¤¤ "&amp;"   Am - E        Am - E¤¤¤16 tonna fekete szén¤¤¤    F     -     G  F    -   E¤¤¤16 tonnát raksz és mennyi a bér¤¤¤          Am - E         Am - E¤¤¤Meghalni kéne, de nem lehet¤¤¤        F     -     G  F    -   E¤¤¤A vállalat nem engedi,  a lelkemet¤¤¤ ¤¤"&amp;"¤      Am    -     F         G      -     C¤¤¤Kedvesem, jöjj velem, ez a harc lesz a végső¤¤¤      Dm    -     F          G     -    C¤¤¤Kedvesem, jöjj velem, senki más nem jöhet¤¤¤      Am    -     F             G    -   C¤¤¤Kedvesem, jöjj velem, az égbe"&amp;" visz ez a lépcső¤¤¤       Dm    -    F        E¤¤¤Innen más út ki már nem vezet¤¤¤ ¤¤¤Ha szombat este indul a parti¤¤¤A malacnak reggel ki fog enni adni¤¤¤A színpadon három majom¤¤¤Hülyének néznek minket, azt gondolom¤¤¤ ¤¤¤Kedvesem, jöjj velem...¤¤¤ ¤¤¤"&amp;"Aki most lent van...¤¤¤ ¤¤¤16 tonna fekete szén...¤¤¤ ¤¤¤Am-E  Am-E  F-G  F-E  (x2)¤¤¤ ¤¤¤Kedvesem, jöjj velem...¤¤¤ ¤¤¤Am-E  Am-E  F-G  F-E  (x4, gyorsítva)")</f>
        <v>F                 Am¤¤¤ Aki most lent van a föld alatt¤¤¤F                  G      -     C¤¤¤ Aki most lent van, lent is marad¤¤¤F                  Am¤¤¤ Aki most fent jár, a föld felett¤¤¤Dm                        E¤¤¤ Örül nagyon, hogy ott lehet¤¤¤ ¤¤¤    Am - E        Am - E¤¤¤16 tonna fekete szén¤¤¤    F     -     G  F    -   E¤¤¤16 tonnát raksz és mennyi a bér¤¤¤          Am - E         Am - E¤¤¤Meghalni kéne, de nem lehet¤¤¤        F     -     G  F    -   E¤¤¤A vállalat nem engedi,  a lelkemet¤¤¤ ¤¤¤      Am    -     F         G      -     C¤¤¤Kedvesem, jöjj velem, ez a harc lesz a végső¤¤¤      Dm    -     F          G     -    C¤¤¤Kedvesem, jöjj velem, senki más nem jöhet¤¤¤      Am    -     F             G    -   C¤¤¤Kedvesem, jöjj velem, az égbe visz ez a lépcső¤¤¤       Dm    -    F        E¤¤¤Innen más út ki már nem vezet¤¤¤ ¤¤¤Ha szombat este indul a parti¤¤¤A malacnak reggel ki fog enni adni¤¤¤A színpadon három majom¤¤¤Hülyének néznek minket, azt gondolom¤¤¤ ¤¤¤Kedvesem, jöjj velem...¤¤¤ ¤¤¤Aki most lent van...¤¤¤ ¤¤¤16 tonna fekete szén...¤¤¤ ¤¤¤Am-E  Am-E  F-G  F-E  (x2)¤¤¤ ¤¤¤Kedvesem, jöjj velem...¤¤¤ ¤¤¤Am-E  Am-E  F-G  F-E  (x4, gyorsítva)</v>
      </c>
      <c r="F134" s="24" t="str">
        <f>IFERROR(__xludf.DUMMYFUNCTION("""COMPUTED_VALUE"""),"Tábori dalok")</f>
        <v>Tábori dalok</v>
      </c>
      <c r="G134" s="24" t="b">
        <f>IFERROR(__xludf.DUMMYFUNCTION("""COMPUTED_VALUE"""),FALSE)</f>
        <v>0</v>
      </c>
      <c r="H134" s="25">
        <f t="shared" ref="H134:I134" si="134">LEN(D134)</f>
        <v>785</v>
      </c>
      <c r="I134" s="25">
        <f t="shared" si="134"/>
        <v>1177</v>
      </c>
      <c r="J134" s="10">
        <f t="shared" si="3"/>
        <v>1</v>
      </c>
      <c r="K134" s="10" t="str">
        <f>VLOOKUP(F134,Data!$A$2:$C$12,3,false)</f>
        <v>bg3.pdf</v>
      </c>
      <c r="L134" s="10" t="str">
        <f>IF(G134,Data!$G$4,Data!$G$5)</f>
        <v/>
      </c>
      <c r="M134" s="25" t="str">
        <f>VLOOKUP(F134,Data!$A$2:$E$12,4,false)</f>
        <v>ill3.pdf</v>
      </c>
      <c r="N134" s="25" t="str">
        <f>VLOOKUP(F134,Data!$A$2:$E$12,5,false)</f>
        <v>patt3.pdf</v>
      </c>
    </row>
    <row r="135" ht="15.75" hidden="1" customHeight="1">
      <c r="A135" s="24" t="str">
        <f>IFERROR(__xludf.DUMMYFUNCTION("""COMPUTED_VALUE"""),"T70")</f>
        <v>T70</v>
      </c>
      <c r="B135" s="24" t="str">
        <f>IFERROR(__xludf.DUMMYFUNCTION("""COMPUTED_VALUE"""),"Ohio")</f>
        <v>Ohio</v>
      </c>
      <c r="C135" s="24" t="str">
        <f>IFERROR(__xludf.DUMMYFUNCTION("""COMPUTED_VALUE"""),"Spirituálé")</f>
        <v>Spirituálé</v>
      </c>
      <c r="D135" s="24" t="str">
        <f>IFERROR(__xludf.DUMMYFUNCTION("""COMPUTED_VALUE"""),"Megkértem őt, szép kedvesen¤¤¤Jöjjön velem, sétáljon velem¤¤¤Vár ránk a part, hív a nagy folyó¤¤¤Csobban a víz, hív az Ohio¤¤¤¤¤¤Megmondtam én, enyém leszel¤¤¤És többé már senki nem ölel¤¤¤Vár ránk a part, hív a nagy folyó¤¤¤Csobban a víz, hív az Ohio¤¤¤¤"&amp;"¤¤Ott a parton átöleltem¤¤¤S a késemet nekiszegeztem¤¤¤Felkiáltott, kérlek, ne ölj meg¤¤¤A halálba ne küldj engemet¤¤¤¤¤¤Éjfél után mentem haza¤¤¤Jaj, mit tettem, ó, én ostoba¤¤¤Megöltem őt, akit szerettem¤¤¤Mert nem kellett, ó, a szerelmem")</f>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E135" s="24" t="str">
        <f>IFERROR(__xludf.DUMMYFUNCTION("""COMPUTED_VALUE"""),"D                  A¤¤¤Megkértem őt, szép kedvesen¤¤¤       A7              D¤¤¤Jöjjön velem, sétáljon velem¤¤¤           D7               G¤¤¤Vár ránk a part, hív a nagy folyó¤¤¤Gm        D    A7        D¤¤¤Csobban a víz, hív az Ohio¤¤¤¤¤¤¤¤¤D           "&amp;"       A¤¤¤Megmondtam én, enyém leszel¤¤¤       A7              D¤¤¤És többé már senki nem ölel¤¤¤           D7               G¤¤¤Vár ránk a part, hív a nagy folyó¤¤¤Gm        D    A7        D¤¤¤Csobban a víz, hív az Ohio¤¤¤¤¤¤¤¤¤D                  A¤¤¤Ot"&amp;"t a parton átöleltem¤¤¤       A7              D¤¤¤S a késemet nekiszegeztem¤¤¤           D7               G¤¤¤Felkiáltott, kérlek, ne ölj meg¤¤¤Gm        D    A7        D¤¤¤A halálba ne küldj engemet¤¤¤¤¤¤¤¤¤D                  A¤¤¤Éjfél után mentem haza¤¤"&amp;"¤       A7              D¤¤¤Jaj, mit tettem, ó, én ostoba¤¤¤           D7               G¤¤¤Megöltem őt, akit szerettem¤¤¤Gm        D    A7        D¤¤¤Mert nem kellett, ó, a szerelmem")</f>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c r="F135" s="24" t="str">
        <f>IFERROR(__xludf.DUMMYFUNCTION("""COMPUTED_VALUE"""),"Tábori dalok")</f>
        <v>Tábori dalok</v>
      </c>
      <c r="G135" s="24" t="b">
        <f>IFERROR(__xludf.DUMMYFUNCTION("""COMPUTED_VALUE"""),TRUE)</f>
        <v>1</v>
      </c>
      <c r="H135" s="25">
        <f t="shared" ref="H135:I135" si="135">LEN(D135)</f>
        <v>495</v>
      </c>
      <c r="I135" s="25">
        <f t="shared" si="135"/>
        <v>948</v>
      </c>
      <c r="J135" s="10">
        <f t="shared" si="3"/>
        <v>1</v>
      </c>
      <c r="K135" s="10" t="str">
        <f>VLOOKUP(F135,Data!$A$2:$C$12,3,false)</f>
        <v>bg3.pdf</v>
      </c>
      <c r="L135" s="10" t="str">
        <f>IF(G135,Data!$G$4,Data!$G$5)</f>
        <v>szokimondo.pdf</v>
      </c>
      <c r="M135" s="25" t="str">
        <f>VLOOKUP(F135,Data!$A$2:$E$12,4,false)</f>
        <v>ill3.pdf</v>
      </c>
      <c r="N135" s="25" t="str">
        <f>VLOOKUP(F135,Data!$A$2:$E$12,5,false)</f>
        <v>patt3.pdf</v>
      </c>
    </row>
    <row r="136" ht="15.75" hidden="1" customHeight="1">
      <c r="A136" s="24" t="str">
        <f>IFERROR(__xludf.DUMMYFUNCTION("""COMPUTED_VALUE"""),"T71")</f>
        <v>T71</v>
      </c>
      <c r="B136" s="24" t="str">
        <f>IFERROR(__xludf.DUMMYFUNCTION("""COMPUTED_VALUE"""),"Bájoló")</f>
        <v>Bájoló</v>
      </c>
      <c r="C136" s="24" t="str">
        <f>IFERROR(__xludf.DUMMYFUNCTION("""COMPUTED_VALUE"""),"Szabó Balázs Bandája")</f>
        <v>Szabó Balázs Bandája</v>
      </c>
      <c r="D136" s="24" t="str">
        <f>IFERROR(__xludf.DUMMYFUNCTION("""COMPUTED_VALUE"""),"Rebbenő szemmel ülök a fényben,¤¤¤Rózsafa ugrik át a sövényen,¤¤¤Ugrik a fény is, gyűlik a felleg,¤¤¤Surran a villám, s már feleselget.¤¤¤S már feleselget fenn a magasban,¤¤¤Fenn a magasban dörgedelem vad,¤¤¤Dörgedelem vad, dörgedelemmel,¤¤¤Dörgedelemmel,"&amp;" s kékje lehervad.¤¤¤S kékje lehervad, lenn a tavaknak,¤¤¤Lenn a tavaknak, s tükre megárad,¤¤¤S tükre megárad, jöjj be a házba,¤¤¤Jöjj be a házba, vesd le ruhádat.¤¤¤Vesd le ruhádat, már esik is kinn,¤¤¤Már esik is kinn, már esik is kinn,¤¤¤Vesd le az ing"&amp;"ed mossa az eső,¤¤¤Mossa az eső össze szívünket.")</f>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E136" s="24" t="str">
        <f>IFERROR(__xludf.DUMMYFUNCTION("""COMPUTED_VALUE"""),"           C             G¤¤¤Rebbenő szemmel ülök a fényben,¤¤¤         Dm          Am¤¤¤Rózsafa ugrik át a sövényen,¤¤¤           C             G¤¤¤Ugrik a fény is, gyűlik a felleg,¤¤¤         Dm              Am¤¤¤Surran a villám, s már feleselget.¤¤¤   "&amp;"       C             G¤¤¤S már feleselget, fenn a magasban,¤¤¤         Dm            Am¤¤¤Fenn a magasban dörgedelem vad,¤¤¤        C             G¤¤¤Dörgedelem vad, dörgedelemmel,¤¤¤         Dm              Am¤¤¤Dörgedelemmel, s kékje lehervad.¤¤¤       "&amp;"  C             G¤¤¤S kékje lehervad, lenn a tavaknak,¤¤¤          Dm               Am¤¤¤Lenn a tavaknak, s tükre megárad.¤¤¤          C             G¤¤¤S tükre megárad, jöjj be a házba,¤¤¤         Dm                Am¤¤¤Jöjj be a házba, vesd le ruhádat.¤"&amp;"¤¤          C             G¤¤¤Vesd le ruhádat, már esik is kinn,¤¤¤          Dm                Am¤¤¤Már esik is kinn, már esik is kinn.¤¤¤         C             G¤¤¤Vesd le az inged, mossa az eső,¤¤¤         Dm         Am¤¤¤Mossa az eső össze szívünket.¤¤"&amp;"¤")</f>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c r="F136" s="24" t="str">
        <f>IFERROR(__xludf.DUMMYFUNCTION("""COMPUTED_VALUE"""),"Tábori dalok")</f>
        <v>Tábori dalok</v>
      </c>
      <c r="G136" s="24" t="b">
        <f>IFERROR(__xludf.DUMMYFUNCTION("""COMPUTED_VALUE"""),FALSE)</f>
        <v>0</v>
      </c>
      <c r="H136" s="25">
        <f t="shared" ref="H136:I136" si="136">LEN(D136)</f>
        <v>558</v>
      </c>
      <c r="I136" s="25">
        <f t="shared" si="136"/>
        <v>1021</v>
      </c>
      <c r="J136" s="10">
        <f t="shared" si="3"/>
        <v>1</v>
      </c>
      <c r="K136" s="10" t="str">
        <f>VLOOKUP(F136,Data!$A$2:$C$12,3,false)</f>
        <v>bg3.pdf</v>
      </c>
      <c r="L136" s="10" t="str">
        <f>IF(G136,Data!$G$4,Data!$G$5)</f>
        <v/>
      </c>
      <c r="M136" s="25" t="str">
        <f>VLOOKUP(F136,Data!$A$2:$E$12,4,false)</f>
        <v>ill3.pdf</v>
      </c>
      <c r="N136" s="25" t="str">
        <f>VLOOKUP(F136,Data!$A$2:$E$12,5,false)</f>
        <v>patt3.pdf</v>
      </c>
    </row>
    <row r="137" ht="15.75" hidden="1" customHeight="1">
      <c r="A137" s="24" t="str">
        <f>IFERROR(__xludf.DUMMYFUNCTION("""COMPUTED_VALUE"""),"T72")</f>
        <v>T72</v>
      </c>
      <c r="B137" s="24" t="str">
        <f>IFERROR(__xludf.DUMMYFUNCTION("""COMPUTED_VALUE"""),"Egyszerű dal")</f>
        <v>Egyszerű dal</v>
      </c>
      <c r="C137" s="24" t="str">
        <f>IFERROR(__xludf.DUMMYFUNCTION("""COMPUTED_VALUE"""),"Tankcsapda")</f>
        <v>Tankcsapda</v>
      </c>
      <c r="D137" s="24" t="str">
        <f>IFERROR(__xludf.DUMMYFUNCTION("""COMPUTED_VALUE"""),"Néha úgy hiányzik a marijuana,¤¤¤mint a hercegnõnek Don Juan,¤¤¤ha az erkélyrõl a szemébe néz, vonzza,¤¤¤mit méhet a méz, meg az a srác,¤¤¤akit már te is láttál és tudtam jól utálja magát,¤¤¤de mégse hittem volna,¤¤¤hogy a végén elõveszi a pisztolyát.¤¤¤¤"&amp;"¤¤Refr.:¤¤¤Ez csak egy egyszerû dal,¤¤¤semmit nem akar, néha ilyen is kell,¤¤¤ez csak egy egyszerû dal semmit nem akar,¤¤¤de ennél többet nem árulhatok el.¤¤¤¤¤¤Valami szomorú dallam hangjai¤¤¤halkan kísértenek éjszakákon át,¤¤¤velem vannak és együtt dúdo"&amp;"lgatjuk¤¤¤a halál dalát: hogy ez a szerelem nekem¤¤¤nem a május, én örülök, ha valahogy túl élem,¤¤¤a szerelem csak egy rohadt mágus,¤¤¤ha elkapom úgyis kiherélem.¤¤¤¤¤¤Ref.¤¤¤¤¤¤Repülõgépek, óceánok, a füvek,¤¤¤a fák, a mezõk, a virágok.¤¤¤A különös álmo"&amp;"k, amiket látok,¤¤¤ha egyszer éjjel hiába vártok.¤¤¤¤¤¤Ref.")</f>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E137" s="24" t="str">
        <f>IFERROR(__xludf.DUMMYFUNCTION("""COMPUTED_VALUE"""),"   Em  -  G        D  -  G¤¤¤Néha úgy hiányzik a marihuána¤¤¤        Em -  G       D  -  G¤¤¤Mint a hercegnőnek a Don Juan¤¤¤      Em  -  G       D  -   G¤¤¤Ha az erkélyről, a szemébe néz¤¤¤ Em - G        D   -   G¤¤¤Vonzza, mint méhet a méz¤¤¤¤¤¤¤¤¤Meg a"&amp;"z a srác, akit már te is láttál¤¤¤És tudtam jól, utálja magát¤¤¤De mégsem hittem volna, hogy a végén¤¤¤Előveszi a pisztolyát¤¤¤¤¤¤¤¤¤            C                  D¤¤¤Ez csak egy egyszerű dal, semmit nem akar¤¤¤     Em    -    G   D - G¤¤¤Néha ilyen is k"&amp;"ell¤¤¤            C                  D¤¤¤Ez csak egy egyszerű dal, semmit nem akar¤¤¤   Em            D             C  \¤¤¤De ennél többet nem árulhatok el¤¤¤¤¤¤¤¤¤Valami szomorú dallam hangja halkan¤¤¤Kísértenek éjszakákon át¤¤¤Velem vannak és együtt¤¤¤D"&amp;"údolgatjuk a halál dalát¤¤¤¤¤¤¤¤¤Hogy ez a szerelem nekem nem a május¤¤¤Én örülök, ha valahogy túlélem¤¤¤A szerelem csak egy rohadt mágus¤¤¤Ha elkapom úgyis kiherélem¤¤¤¤¤¤¤¤¤Ez csak egy egyszerű dal...¤¤¤")</f>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c r="F137" s="24" t="str">
        <f>IFERROR(__xludf.DUMMYFUNCTION("""COMPUTED_VALUE"""),"Tábori dalok")</f>
        <v>Tábori dalok</v>
      </c>
      <c r="G137" s="24" t="b">
        <f>IFERROR(__xludf.DUMMYFUNCTION("""COMPUTED_VALUE"""),TRUE)</f>
        <v>1</v>
      </c>
      <c r="H137" s="25">
        <f t="shared" ref="H137:I137" si="137">LEN(D137)</f>
        <v>824</v>
      </c>
      <c r="I137" s="25">
        <f t="shared" si="137"/>
        <v>970</v>
      </c>
      <c r="J137" s="10">
        <f t="shared" si="3"/>
        <v>1</v>
      </c>
      <c r="K137" s="10" t="str">
        <f>VLOOKUP(F137,Data!$A$2:$C$12,3,false)</f>
        <v>bg3.pdf</v>
      </c>
      <c r="L137" s="10" t="str">
        <f>IF(G137,Data!$G$4,Data!$G$5)</f>
        <v>szokimondo.pdf</v>
      </c>
      <c r="M137" s="25" t="str">
        <f>VLOOKUP(F137,Data!$A$2:$E$12,4,false)</f>
        <v>ill3.pdf</v>
      </c>
      <c r="N137" s="25" t="str">
        <f>VLOOKUP(F137,Data!$A$2:$E$12,5,false)</f>
        <v>patt3.pdf</v>
      </c>
    </row>
    <row r="138" ht="15.75" hidden="1" customHeight="1">
      <c r="A138" s="24" t="str">
        <f>IFERROR(__xludf.DUMMYFUNCTION("""COMPUTED_VALUE"""),"T73")</f>
        <v>T73</v>
      </c>
      <c r="B138" s="24" t="str">
        <f>IFERROR(__xludf.DUMMYFUNCTION("""COMPUTED_VALUE"""),"Mennyország Tourist (–&gt;)")</f>
        <v>Mennyország Tourist (–&gt;)</v>
      </c>
      <c r="C138" s="24" t="str">
        <f>IFERROR(__xludf.DUMMYFUNCTION("""COMPUTED_VALUE"""),"Tankcsapda")</f>
        <v>Tankcsapda</v>
      </c>
      <c r="D138" s="24" t="str">
        <f>IFERROR(__xludf.DUMMYFUNCTION("""COMPUTED_VALUE"""),"Ülj le mellém¤¤¤Valamit mondok¤¤¤Szomjas vagy látom¤¤¤Egy üveg bort kibontok¤¤¤Figyelj…¤¤¤¤¤¤Lehet, hogy nem vagy gyenge¤¤¤De ha a szívedbe szalad a penge¤¤¤Attól nem érzed magad jobban¤¤¤Ha a kocsidban bomba robban¤¤¤Tudom én, erős vagy persze¤¤¤De ha a "&amp;"fejedben ott van a fejsze¤¤¤Majd a fegyver csövébe nézel¤¤¤Ott már semmire nem mégy pénzzel és¤¤¤Hiába vagy gazdag¤¤¤Ha az égiek leszavaznak¤¤¤A kocka, ha el van vetve¤¤¤Te meg a föld alá temetve¤¤¤Ott már hiába van ügyvéd¤¤¤Aki a törvényektől megvéd¤¤¤It"&amp;"t senki se golyóálló és¤¤¤És Ha szakad a védőháló¤¤¤A halálugrás végén a túlvilági TV-n majd¤¤¤¤¤¤Majd rólad szólnak a hírek¤¤¤Veled van tele a sajtó¤¤¤Aki a pokolra kíván jutni annak¤¤¤Balra a második ajtó¤¤¤De ha a Szent-Péter szigetekre már¤¤¤Be van fi"&amp;"zetve az útja¤¤¤Önnek a Mennyország Tourist¤¤¤A legjobb szolgáltatást nyújtja¤¤¤")</f>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E138" s="24" t="str">
        <f>IFERROR(__xludf.DUMMYFUNCTION("""COMPUTED_VALUE"""),"Am*¤¤¤Ülj le mellém¤¤¤C*¤¤¤Valamit mondok¤¤¤G*¤¤¤Szomjas vagy látom¤¤¤N.C.¤¤¤Egy üveg bort kibontok¤¤¤N.C.¤¤¤Figyelj…¤¤¤¤¤¤¤¤¤Am¤¤¤Lehet hogy nem vagy gyenge¤¤¤           C¤¤¤De ha a szívedbe szalad a penge¤¤¤      Am¤¤¤Attól nem érzed magad jobban¤¤¤    "&amp;"    C¤¤¤Ha a kocsidban bomba robban¤¤¤           Am¤¤¤Tudom én, erős vagy persze¤¤¤           C¤¤¤De ha a fejedben ott van a fejsze¤¤¤          Am¤¤¤Vagy a fegyver csövébe nézel¤¤¤          C¤¤¤Ott már semmire nem mész pénzzel és¤¤¤Am¤¤¤Hiába vagy gazdag¤"&amp;"¤¤       C¤¤¤Ha az égiek leszavaznak¤¤¤Am¤¤¤A kocka, ha el van vetve¤¤¤          C¤¤¤Te meg a föld alá temetve¤¤¤Am¤¤¤Ott már hiába van ügyvéd¤¤¤      C¤¤¤Aki a törvényektől megvéd¤¤¤Am¤¤¤Itt senki se golyóálló és¤¤¤     C¤¤¤Ha szakad a védőháló¤¤¤¤¤¤¤¤¤F"&amp;"                     E¤¤¤A halálugrás végén és a túlvilági TV-n majd¤¤¤¤¤¤¤¤¤  Am              F¤¤¤Rólad szólnak a hírek¤¤¤  C                G¤¤¤Veled van tele a sajtó¤¤¤Am                    F¤¤¤Aki a pokolra kíván jutni annak¤¤¤  C              G¤¤¤Bal"&amp;"ra a második ajtó¤¤¤        Am               F¤¤¤De ha a Szent-Péter szigetekre már¤¤¤C                  G¤¤¤Be van fizetve az útja¤¤¤        F¤¤¤Önnek a Mennyország Tourist¤¤¤          E                     Am¤¤¤A legjobb szolgáltatást nyújtja")</f>
        <v>Am*¤¤¤Ülj le mellém¤¤¤C*¤¤¤Valamit mondok¤¤¤G*¤¤¤Szomjas vagy látom¤¤¤N.C.¤¤¤Egy üveg bort kibontok¤¤¤N.C.¤¤¤Figyelj…¤¤¤¤¤¤¤¤¤Am¤¤¤Lehet hogy nem vagy gyenge¤¤¤           C¤¤¤De ha a szívedbe szalad a penge¤¤¤      Am¤¤¤Attól nem érzed magad jobban¤¤¤        C¤¤¤Ha a kocsidban bomba robban¤¤¤           Am¤¤¤Tudom én, erős vagy persze¤¤¤           C¤¤¤De ha a fejedben ott van a fejsze¤¤¤          Am¤¤¤Vagy a fegyver csövébe nézel¤¤¤          C¤¤¤Ott már semmire nem mész pénzzel és¤¤¤Am¤¤¤Hiába vagy gazdag¤¤¤       C¤¤¤Ha az égiek leszavaznak¤¤¤Am¤¤¤A kocka, ha el van vetve¤¤¤          C¤¤¤Te meg a föld alá temetve¤¤¤Am¤¤¤Ott már hiába van ügyvéd¤¤¤      C¤¤¤Aki a törvényektől megvéd¤¤¤Am¤¤¤Itt senki se golyóálló és¤¤¤     C¤¤¤Ha szakad a védőháló¤¤¤¤¤¤¤¤¤F                     E¤¤¤A halálugrás végén és a túlvilági TV-n majd¤¤¤¤¤¤¤¤¤  Am              F¤¤¤Rólad szólnak a hírek¤¤¤  C                G¤¤¤Veled van tele a sajtó¤¤¤Am                    F¤¤¤Aki a pokolra kíván jutni annak¤¤¤  C              G¤¤¤Balra a második ajtó¤¤¤        Am               F¤¤¤De ha a Szent-Péter szigetekre már¤¤¤C                  G¤¤¤Be van fizetve az útja¤¤¤        F¤¤¤Önnek a Mennyország Tourist¤¤¤          E                     Am¤¤¤A legjobb szolgáltatást nyújtja</v>
      </c>
      <c r="F138" s="24" t="str">
        <f>IFERROR(__xludf.DUMMYFUNCTION("""COMPUTED_VALUE"""),"Tábori dalok")</f>
        <v>Tábori dalok</v>
      </c>
      <c r="G138" s="24" t="b">
        <f>IFERROR(__xludf.DUMMYFUNCTION("""COMPUTED_VALUE"""),TRUE)</f>
        <v>1</v>
      </c>
      <c r="H138" s="25">
        <f t="shared" ref="H138:I138" si="138">LEN(D138)</f>
        <v>845</v>
      </c>
      <c r="I138" s="25">
        <f t="shared" si="138"/>
        <v>1264</v>
      </c>
      <c r="J138" s="10">
        <f t="shared" si="3"/>
        <v>1</v>
      </c>
      <c r="K138" s="10" t="str">
        <f>VLOOKUP(F138,Data!$A$2:$C$12,3,false)</f>
        <v>bg3.pdf</v>
      </c>
      <c r="L138" s="10" t="str">
        <f>IF(G138,Data!$G$4,Data!$G$5)</f>
        <v>szokimondo.pdf</v>
      </c>
      <c r="M138" s="25" t="str">
        <f>VLOOKUP(F138,Data!$A$2:$E$12,4,false)</f>
        <v>ill3.pdf</v>
      </c>
      <c r="N138" s="25" t="str">
        <f>VLOOKUP(F138,Data!$A$2:$E$12,5,false)</f>
        <v>patt3.pdf</v>
      </c>
    </row>
    <row r="139" ht="15.75" hidden="1" customHeight="1">
      <c r="A139" s="24" t="str">
        <f>IFERROR(__xludf.DUMMYFUNCTION("""COMPUTED_VALUE"""),"T73")</f>
        <v>T73</v>
      </c>
      <c r="B139" s="24" t="str">
        <f>IFERROR(__xludf.DUMMYFUNCTION("""COMPUTED_VALUE"""),"Mennyország Tourist (...)")</f>
        <v>Mennyország Tourist (...)</v>
      </c>
      <c r="C139" s="24" t="str">
        <f>IFERROR(__xludf.DUMMYFUNCTION("""COMPUTED_VALUE"""),"Tankcsapda")</f>
        <v>Tankcsapda</v>
      </c>
      <c r="D139" s="24" t="str">
        <f>IFERROR(__xludf.DUMMYFUNCTION("""COMPUTED_VALUE"""),"És...¤¤¤Lehet hogy nem vagy gyáva és¤¤¤A végén Te maradsz állva¤¤¤De mire jó úgy ez az élet¤¤¤Hogyha futnod kell, amíg éled¤¤¤És hiába vagy bátor¤¤¤Mint egy római gladiátor¤¤¤Aki keményebb mint a szikla¤¤¤Mégis lehet hogy elég egy szikra¤¤¤A gyújtózsinór "&amp;"végén és¤¤¤A túlvilági TV-n majd¤¤¤¤¤¤Majd rólad szólnak a hírek...¤¤¤¤¤¤Mi Atyánk ki vagy a mennyekbe' mondd csak melyik ajtón menjek be?¤¤¤Mi Atyánk ki vagy a mennyekbe' mondd csak melyik ajtón menjek be?¤¤¤Mi Atyánk ki vagy a mennyekbe' mondd csak Én m"&amp;"elyik ajtón menjek be?¤¤¤Mi atyánk ki vagy a mennyekbe mond csak!¤¤¤¤¤¤Az emberek meg néznek¤¤¤Hogy az Isten a pénz lett¤¤¤Sorban nyílnak a bankok és¤¤¤Az jelenti a rangot¤¤¤Hogy mennyire állat az autód¤¤¤Mekkora mellű a nőd és hogy¤¤¤Meddig bírod felteke"&amp;"rni¤¤¤A kocsiban a hangerőt¤¤¤A kocsiban a hangerőt!¤¤¤¤¤¤É-é-é¤¤¤¤¤¤Majd rólad szólnak a hírek...¤¤¤¤¤¤[4x]¤¤¤Mi Atyánk ki vagy a mennyekbe' mondd csak melyik ajtón menjek be?¤¤¤¤¤¤Melyik ajtón menjek be?¤¤¤Én melyik ajtón menjek be?¤¤¤Melyik ajtón menje"&amp;"k be?¤¤¤¤¤¤Yeah¤¤¤¤¤¤Ülj le mellém¤¤¤Valamit mondok...")</f>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E139" s="24" t="str">
        <f>IFERROR(__xludf.DUMMYFUNCTION("""COMPUTED_VALUE"""),"N.C.¤¤¤Ééés...¤¤¤Am                        G¤¤¤Lehet hogy nem vagy gyáva és¤¤¤    C                    G¤¤¤A végén Te maradsz állva¤¤¤    Am¤¤¤De mire jó úgy ez az élet¤¤¤         C¤¤¤Hogyha futnod kell, amíg éled¤¤¤    Am¤¤¤És hiába vagy bátor¤¤¤ G    C¤"&amp;"¤¤Mint egy római gladiátor¤¤¤ G  Am¤¤¤Aki keményebb mint a szikla¤¤¤        C¤¤¤Mégis lehet hogy elég egy szikra¤¤¤¤¤¤¤¤¤ ¤¤¤F                       E¤¤¤A gyújtózsinór végén és a túlvilági TV-n majd¤¤¤¤¤¤¤¤¤ ¤¤¤Am                F¤¤¤Rólad szólnak a hírek¤"&amp;"¤¤  C                G¤¤¤Veled van tele a sajtó¤¤¤        Am              F¤¤¤Aki a pokolra kíván jutni annak¤¤¤  C              G¤¤¤Balra a második ajtó¤¤¤        Am              F¤¤¤De ha a Szent-Péter szigetekre már¤¤¤C                  G¤¤¤Be van fize"&amp;"tve az útja¤¤¤        F¤¤¤Önnek a Mennyország Tourist¤¤¤          E¤¤¤A legjobb szolgáltatást nyújtja¤¤¤¤¤¤¤¤¤Am                      C                   F            G¤¤¤Mi atyánk ki vagy a mennyekbe' mondd csak melyik ajtón menjek be?¤¤¤Am              "&amp;"        C                   F            G¤¤¤Mi atyánk ki vagy a mennyekbe' mondd csak melyik ajtón menjek be?¤¤¤Am                      C                 F                 G¤¤¤Mi atyánk ki vagy a mennyekbe' mondd csak Én melyik ajtón menjek be?¤¤¤Am     "&amp;"                 C                F    G¤¤¤Mi atyánk ki vagy a mennyekbe mooondd csaaak!¤¤¤¤¤¤¤¤¤Am*              F¤¤¤Az emberek meg néznek¤¤¤ C*  G*¤¤¤Hogy az Isten a pénz lett¤¤¤  Am*              F*¤¤¤Sorban nyílnak a bankok és¤¤¤C*             G*¤¤¤Az"&amp;" jelenti a rangot¤¤¤       Am*               F*¤¤¤Hogy mennyire állat az autód¤¤¤   C*      G*¤¤¤Mekkora mellű a nőd és hogy¤¤¤   F¤¤¤Meddig bírod feltekerni¤¤¤     G¤¤¤A kocsidban a hangerőt¤¤¤     G¤¤¤A kocsidban a hangerőt!¤¤¤¤¤¤¤¤¤Am F C Am F C D Am F"&amp;" C G F G¤¤¤¤¤¤¤¤¤N.C.¤¤¤Ééé¤¤¤Am                F¤¤¤Rólad szólnak a hírek¤¤¤C                  G¤¤¤Veled van tele a sajtó¤¤¤      Am              F¤¤¤Aki a pokolra kíván jutni annak¤¤¤  C               G¤¤¤Balra a második ajtó¤¤¤        Am              F¤"&amp;"¤¤De ha a Szent-Péter szigetekre már¤¤¤C                  G¤¤¤Be van fizetve az útja¤¤¤        F¤¤¤Önnek a Mennyország Tourist¤¤¤          E¤¤¤A legjobb szolgáltatást nyújtja¤¤¤¤¤¤¤¤¤Am                      C                   F            G¤¤¤Mi atyánk k"&amp;"i vagy a mennyekbe' mondd csak melyik ajtón menjek be?¤¤¤Am                      C                   F            G¤¤¤Mi atyánk ki vagy a mennyekbe' mondd csak melyik ajtón menjek be?¤¤¤Am                      F                   C            G¤¤¤Mi atyán"&amp;"k ki vagy a mennyekbe' mondd csak melyik ajtón menjek be?¤¤¤Am                      C                   F            G       Am   F¤¤¤Mi atyánk ki vagy a mennyekbe' mondd csak melyik ajtón meenjeek beee?¤¤¤¤¤¤¤¤¤  C            G        Am  F¤¤¤Melyik ajtó"&amp;"n menjek be?¤¤¤     C            G        Am  F¤¤¤Én melyik ajtón menjek be!¤¤¤  C              G         Am  F  C  G¤¤¤Melyik ajtón meenjeek bee!¤¤¤¤¤¤ ¤¤¤Am*      F*¤¤¤Ülj le mellém¤¤¤C*      G*     Am*¤¤¤Valamit mondok")</f>
        <v>N.C.¤¤¤Ééés...¤¤¤Am                        G¤¤¤Lehet hogy nem vagy gyáva és¤¤¤    C                    G¤¤¤A végén Te maradsz állva¤¤¤    Am¤¤¤De mire jó úgy ez az élet¤¤¤         C¤¤¤Hogyha futnod kell, amíg éled¤¤¤    Am¤¤¤És hiába vagy bátor¤¤¤ G    C¤¤¤Mint egy római gladiátor¤¤¤ G  Am¤¤¤Aki keményebb mint a szikla¤¤¤        C¤¤¤Mégis lehet hogy elég egy szikra¤¤¤¤¤¤¤¤¤ ¤¤¤F                       E¤¤¤A gyújtózsinór végén és a túlvilági TV-n majd¤¤¤¤¤¤¤¤¤ ¤¤¤Am                F¤¤¤Rólad szólnak a hírek¤¤¤  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C                 F                 G¤¤¤Mi atyánk ki vagy a mennyekbe' mondd csak Én melyik ajtón menjek be?¤¤¤Am                      C                F    G¤¤¤Mi atyánk ki vagy a mennyekbe mooondd csaaak!¤¤¤¤¤¤¤¤¤Am*              F¤¤¤Az emberek meg néznek¤¤¤ C*  G*¤¤¤Hogy az Isten a pénz lett¤¤¤  Am*              F*¤¤¤Sorban nyílnak a bankok és¤¤¤C*             G*¤¤¤Az jelenti a rangot¤¤¤       Am*               F*¤¤¤Hogy mennyire állat az autód¤¤¤   C*      G*¤¤¤Mekkora mellű a nőd és hogy¤¤¤   F¤¤¤Meddig bírod feltekerni¤¤¤     G¤¤¤A kocsidban a hangerőt¤¤¤     G¤¤¤A kocsidban a hangerőt!¤¤¤¤¤¤¤¤¤Am F C Am F C D Am F C G F G¤¤¤¤¤¤¤¤¤N.C.¤¤¤Ééé¤¤¤Am                F¤¤¤Rólad szólnak a hírek¤¤¤C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F                   C            G¤¤¤Mi atyánk ki vagy a mennyekbe' mondd csak melyik ajtón menjek be?¤¤¤Am                      C                   F            G       Am   F¤¤¤Mi atyánk ki vagy a mennyekbe' mondd csak melyik ajtón meenjeek beee?¤¤¤¤¤¤¤¤¤  C            G        Am  F¤¤¤Melyik ajtón menjek be?¤¤¤     C            G        Am  F¤¤¤Én melyik ajtón menjek be!¤¤¤  C              G         Am  F  C  G¤¤¤Melyik ajtón meenjeek bee!¤¤¤¤¤¤ ¤¤¤Am*      F*¤¤¤Ülj le mellém¤¤¤C*      G*     Am*¤¤¤Valamit mondok</v>
      </c>
      <c r="F139" s="24" t="str">
        <f>IFERROR(__xludf.DUMMYFUNCTION("""COMPUTED_VALUE"""),"Tábori dalok")</f>
        <v>Tábori dalok</v>
      </c>
      <c r="G139" s="24" t="b">
        <f>IFERROR(__xludf.DUMMYFUNCTION("""COMPUTED_VALUE"""),TRUE)</f>
        <v>1</v>
      </c>
      <c r="H139" s="25">
        <f t="shared" ref="H139:I139" si="139">LEN(D139)</f>
        <v>1074</v>
      </c>
      <c r="I139" s="25">
        <f t="shared" si="139"/>
        <v>3026</v>
      </c>
      <c r="J139" s="10">
        <f t="shared" si="3"/>
        <v>1</v>
      </c>
      <c r="K139" s="10" t="str">
        <f>VLOOKUP(F139,Data!$A$2:$C$12,3,false)</f>
        <v>bg3.pdf</v>
      </c>
      <c r="L139" s="10" t="str">
        <f>IF(G139,Data!$G$4,Data!$G$5)</f>
        <v>szokimondo.pdf</v>
      </c>
      <c r="M139" s="25" t="str">
        <f>VLOOKUP(F139,Data!$A$2:$E$12,4,false)</f>
        <v>ill3.pdf</v>
      </c>
      <c r="N139" s="25" t="str">
        <f>VLOOKUP(F139,Data!$A$2:$E$12,5,false)</f>
        <v>patt3.pdf</v>
      </c>
    </row>
    <row r="140" ht="15.75" hidden="1" customHeight="1">
      <c r="A140" s="24" t="str">
        <f>IFERROR(__xludf.DUMMYFUNCTION("""COMPUTED_VALUE"""),"T74")</f>
        <v>T74</v>
      </c>
      <c r="B140" s="24" t="str">
        <f>IFERROR(__xludf.DUMMYFUNCTION("""COMPUTED_VALUE"""),"Örökké tart (-&gt;)")</f>
        <v>Örökké tart (-&gt;)</v>
      </c>
      <c r="C140" s="24" t="str">
        <f>IFERROR(__xludf.DUMMYFUNCTION("""COMPUTED_VALUE"""),"Tankcsapda")</f>
        <v>Tankcsapda</v>
      </c>
      <c r="D140" s="24" t="str">
        <f>IFERROR(__xludf.DUMMYFUNCTION("""COMPUTED_VALUE"""),"Gyere, mondd el, mi a baj béb' én,figyelek rád.¤¤¤Előttem ne legyen titkod, én nem vagyok az apád.¤¤¤Látom van valami, ami a szívedet nyomja,¤¤¤Tudom az élet súlya, tudom a világ gondja.¤¤¤¤¤¤Gyere ne félj tőlem én nem verlek át,¤¤¤Ha belekezdtél hát foly"&amp;"tasd tovább,¤¤¤Ha akarod suttoghatsz,¤¤¤Nekem az is elég hogy halljam,¤¤¤És én majd,ott leszek és segítek ha baj van!¤¤¤¤¤¤Ref.:¤¤¤Ha nem hiszed el hogy az életed ajándék,¤¤¤Nézd meg jobban hogy élnek anyádék!¤¤¤Ha nem hiszed el hogy az élet,¤¤¤Tényleg ör"&amp;"ökké tart,¤¤¤Hiába úszol belefulladsz,¤¤¤Pedig ott van a másik part.¤¤¤¤¤¤")</f>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E140" s="24" t="str">
        <f>IFERROR(__xludf.DUMMYFUNCTION("""COMPUTED_VALUE"""),"E  A  E  A¤¤¤ ¤¤¤       E                                     A¤¤¤Gyere, mondd el, mi a baj, bébi, én figyelek rád¤¤¤        E                                     A¤¤¤Előttem ne legyen titkod, én nem vagyok az apád¤¤¤E                                 A¤¤¤"&amp;"Látom, van valami, ami a szívedet nyomja¤¤¤         D                           E¤¤¤Tudom az élet súlya, tudom a világ gondja¤¤¤ ¤¤¤ ¤¤¤       E                            A¤¤¤Gyere, ne félj tõlem én nem verlek át¤¤¤   E                             A¤¤¤Ha"&amp;" belekezdtél, hát folytasd tovább¤¤¤          E                                  A¤¤¤Ha akarod suttoghatsz, nekem az is elég hogy halljam,¤¤¤           D                          E¤¤¤és én majd ott leszek és segítek, ha baj van¤¤¤ ¤¤¤ ¤¤¤   C             "&amp;"                      G¤¤¤Ha nem hiszed el, hogy az életed ajándék¤¤¤C                                 G¤¤¤Nézd meg jobban, hogy élnek anyádék¤¤¤   C¤¤¤Ha nem hiszed el, hogy az élet¤¤¤G¤¤¤Tényleg örökké tart¤¤¤D¤¤¤Hiába úszol, belefulladsz¤¤¤      D¤¤¤Pe"&amp;"dig ott van a másik part")</f>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c r="F140" s="24" t="str">
        <f>IFERROR(__xludf.DUMMYFUNCTION("""COMPUTED_VALUE"""),"Tábori dalok")</f>
        <v>Tábori dalok</v>
      </c>
      <c r="G140" s="24" t="b">
        <f>IFERROR(__xludf.DUMMYFUNCTION("""COMPUTED_VALUE"""),TRUE)</f>
        <v>1</v>
      </c>
      <c r="H140" s="25">
        <f t="shared" ref="H140:I140" si="140">LEN(D140)</f>
        <v>584</v>
      </c>
      <c r="I140" s="25">
        <f t="shared" si="140"/>
        <v>1044</v>
      </c>
      <c r="J140" s="10">
        <f t="shared" si="3"/>
        <v>1</v>
      </c>
      <c r="K140" s="10" t="str">
        <f>VLOOKUP(F140,Data!$A$2:$C$12,3,false)</f>
        <v>bg3.pdf</v>
      </c>
      <c r="L140" s="10" t="str">
        <f>IF(G140,Data!$G$4,Data!$G$5)</f>
        <v>szokimondo.pdf</v>
      </c>
      <c r="M140" s="25" t="str">
        <f>VLOOKUP(F140,Data!$A$2:$E$12,4,false)</f>
        <v>ill3.pdf</v>
      </c>
      <c r="N140" s="25" t="str">
        <f>VLOOKUP(F140,Data!$A$2:$E$12,5,false)</f>
        <v>patt3.pdf</v>
      </c>
    </row>
    <row r="141" ht="15.75" hidden="1" customHeight="1">
      <c r="A141" s="24" t="str">
        <f>IFERROR(__xludf.DUMMYFUNCTION("""COMPUTED_VALUE"""),"T74")</f>
        <v>T74</v>
      </c>
      <c r="B141" s="24" t="str">
        <f>IFERROR(__xludf.DUMMYFUNCTION("""COMPUTED_VALUE"""),"Örökké tart (...)")</f>
        <v>Örökké tart (...)</v>
      </c>
      <c r="C141" s="24" t="str">
        <f>IFERROR(__xludf.DUMMYFUNCTION("""COMPUTED_VALUE"""),"Tankcsapda")</f>
        <v>Tankcsapda</v>
      </c>
      <c r="D141" s="24" t="str">
        <f>IFERROR(__xludf.DUMMYFUNCTION("""COMPUTED_VALUE"""),"Na jól van, borítsunk fátylat a múltra,¤¤¤A dolgok jönnek aztán mennek hirtelen,¤¤¤És néha elvisznek magukkal arra az útra,¤¤¤Ahol az érzelmek laknak nem az értelem.¤¤¤¤¤¤Gyere ne félj tőlem, én jól tudom mi bánt,¤¤¤Néha mindenki elkövet néhány hibát,¤¤¤D"&amp;"e ha magadba nézel és azt látod,¤¤¤Hogy a szíved tiszta,¤¤¤Akkor jó az út amin jársz¤¤¤És többé ne is fordulj vissza!¤¤¤¤¤¤Ref.:¤¤¤Ha nem hiszed el hogy az életed ajándék,¤¤¤Nézd meg jobban hogy élnek anyádék,¤¤¤Ha nem hiszed el hogy az élet,¤¤¤Tényleg ör"&amp;"ökké tart,¤¤¤Hiába úszol belefulladsz,¤¤¤Pedig ott van a másik part!¤¤¤¤¤¤Gyere, mondd el, mi a baj bébi,figyelek rád.¤¤¤Előttem ne legyen titkod, én nem vagyok az apád.¤¤¤Látom van valami, ami a szívedet nyomja,¤¤¤Tudom az élet súlya, tudom a világ gondj"&amp;"a.¤¤¤Az élet súlya,a világ gondja.")</f>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E141" s="24" t="str">
        <f>IFERROR(__xludf.DUMMYFUNCTION("""COMPUTED_VALUE"""),"E                   A¤¤¤Na jól van, borítsunk fátylat a múltra¤¤¤         E                          A¤¤¤A dolgok jönnek, aztán mennek hirtelen¤¤¤         E                         A¤¤¤És néha elvisznek magukkal arra az útra¤¤¤        D                   "&amp;"         E¤¤¤Ahol az érzelmek laknak, nem az értelem¤¤¤ ¤¤¤ ¤¤¤       E                                 A¤¤¤Gyere, ne félj tőlem, én jól tudom, mi bánt¤¤¤     E                           A¤¤¤Néha mindenki elkövet néhány hibát¤¤¤      E                    "&amp;"      A¤¤¤De ha magadba nézel és azt látod,  hogy a szíved tiszta¤¤¤      D¤¤¤Akkor jó az út, amin jársz és többé¤¤¤E¤¤¤ Ne is fordulj vissza¤¤¤ ¤¤¤ ¤¤¤   C                                   G¤¤¤Ha nem hiszed el, hogy az életed ajándék¤¤¤C                "&amp;"                 G¤¤¤Nézd meg jobban, hogy élnek anyádék¤¤¤   C¤¤¤Ha nem hiszed el, hogy az élet¤¤¤G¤¤¤Tényleg örökké tart¤¤¤D¤¤¤Hiába úszol, belefulladsz¤¤¤      D¤¤¤Pedig ott van a másik part¤¤¤ ¤¤¤ ¤¤¤                             G¤¤¤Ha nem hiszed el, "&amp;"hogy az életed ajándék¤¤¤C                                 G¤¤¤Nézd meg jobban, hogy élnek anyádék¤¤¤   C¤¤¤Ha nem hiszed el, hogy az élet¤¤¤G¤¤¤Tényleg örökké tart¤¤¤D¤¤¤Hiába úszol, belefulladsz¤¤¤      D¤¤¤Pedig ott van a másik part¤¤¤ ¤¤¤¤¤¤       E  "&amp;"                               A¤¤¤Gyere, mondd el, mi a baj bébi, figyelek rád¤¤¤        E                                     A¤¤¤Előttem ne legyen titkod, én nem vagyok az apád¤¤¤E                                 A¤¤¤Látom, van valami, ami a szívedet n"&amp;"yomja¤¤¤         D                           E¤¤¤Tudom az élet súlya, tudom a világ gondja")</f>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c r="F141" s="24" t="str">
        <f>IFERROR(__xludf.DUMMYFUNCTION("""COMPUTED_VALUE"""),"Tábori dalok")</f>
        <v>Tábori dalok</v>
      </c>
      <c r="G141" s="24" t="b">
        <f>IFERROR(__xludf.DUMMYFUNCTION("""COMPUTED_VALUE"""),TRUE)</f>
        <v>1</v>
      </c>
      <c r="H141" s="25">
        <f t="shared" ref="H141:I141" si="141">LEN(D141)</f>
        <v>799</v>
      </c>
      <c r="I141" s="25">
        <f t="shared" si="141"/>
        <v>1620</v>
      </c>
      <c r="J141" s="10">
        <f t="shared" si="3"/>
        <v>1</v>
      </c>
      <c r="K141" s="10" t="str">
        <f>VLOOKUP(F141,Data!$A$2:$C$12,3,false)</f>
        <v>bg3.pdf</v>
      </c>
      <c r="L141" s="10" t="str">
        <f>IF(G141,Data!$G$4,Data!$G$5)</f>
        <v>szokimondo.pdf</v>
      </c>
      <c r="M141" s="25" t="str">
        <f>VLOOKUP(F141,Data!$A$2:$E$12,4,false)</f>
        <v>ill3.pdf</v>
      </c>
      <c r="N141" s="25" t="str">
        <f>VLOOKUP(F141,Data!$A$2:$E$12,5,false)</f>
        <v>patt3.pdf</v>
      </c>
    </row>
    <row r="142" ht="15.75" hidden="1" customHeight="1">
      <c r="A142" s="24" t="str">
        <f>IFERROR(__xludf.DUMMYFUNCTION("""COMPUTED_VALUE"""),"T75")</f>
        <v>T75</v>
      </c>
      <c r="B142" s="24" t="str">
        <f>IFERROR(__xludf.DUMMYFUNCTION("""COMPUTED_VALUE"""),"Európa ")</f>
        <v>Európa </v>
      </c>
      <c r="C142" s="24" t="str">
        <f>IFERROR(__xludf.DUMMYFUNCTION("""COMPUTED_VALUE"""),"Varga Miklós")</f>
        <v>Varga Miklós</v>
      </c>
      <c r="D142" s="24" t="str">
        <f>IFERROR(__xludf.DUMMYFUNCTION("""COMPUTED_VALUE"""),"Dús hajába tép a szél, kék szemében ott a szenvedély,¤¤¤Foltos sokszín ruhája oly sokszor elszakadt, álma adja az álmokat.¤¤¤Megszülte hűtlen gyermekét, nem sírt akkor sem, ha elvetélt,¤¤¤Akármi történt mindig büszkenő maradt, így élt a sok-sok év alatt.¤"&amp;"¤¤¤¤¤Ezért értsd meg, szeretem őt, a vén Európát, a büszke nőt.¤¤¤Nagyon kérlek, becsüld meg őt, a vén Európát, a gyönyörű nőt.¤¤¤¤¤¤Magából ad, ha enni kérsz, testével véd, amikor visszatérsz,¤¤¤Ölén a szerelem minden öröme hívogat, arcában látod az arco"&amp;"dat.¤¤¤Olasz csizmáján a nap, remélem, mindörökre megmarad.¤¤¤A sötét felhő végre mind aludni tér, földjében túl sok már a vér.¤¤¤¤¤¤Ezért értsd meg, szeretem őt, a vén Európát, a büszke nőt.¤¤¤Nagyon kérlek, becsüld meg őt, a vén Európát, a gyönyörű nőt.")</f>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E142" s="24" t="str">
        <f>IFERROR(__xludf.DUMMYFUNCTION("""COMPUTED_VALUE"""),"Am                G¤¤¤Dús hajába tép a szél,¤¤¤Am                 G¤¤¤Kék szemében ott a szenvedély,¤¤¤F                     C¤¤¤Foltos sokszín ruhája oly sokszor elszakadt,¤¤¤G                 Am¤¤¤Álma adja az álmokat.¤¤¤¤¤¤Am                     G¤¤¤Me"&amp;"gszülte hűtlen gyermekét,¤¤¤Am                     G¤¤¤Nem sírt akkor sem, ha elvetélt,¤¤¤f                     c¤¤¤Akármi történt mindig büszke nő maradt,¤¤¤g                       Am¤¤¤Így élt a sok-sok év alatt.¤¤¤¤¤¤¤¤¤       F             C¤¤¤Ezért é"&amp;"rtsd meg, szeretem őt,¤¤¤   G                    Am¤¤¤A vén Európát, a büszke nőt.¤¤¤        F          C¤¤¤Nagyon kérlek, becsüld meg őt,¤¤¤   G                      Am¤¤¤A vén Európát, a gyönyörű nőt.¤¤¤¤¤¤Am                  G¤¤¤Magából ad, ha enni kér"&amp;"sz,¤¤¤Am                   G¤¤¤Testével véd, amikor visszatérsz,¤¤¤F                      C¤¤¤Ölén a szerelem minden öröme hívogat,¤¤¤G                     Am¤¤¤Arcában látod az arcodat.¤¤¤¤¤¤Am                G¤¤¤Olasz csizmáján a nap,¤¤¤Am              "&amp;"   G¤¤¤Remélem mindörökre megmarad.¤¤¤F                   C¤¤¤A sötét felhő végre mind aludni tér,¤¤¤G                        Am¤¤¤Földjében túl sok már a vér.¤¤¤¤¤¤¤¤¤       F             C¤¤¤Ezért értsd meg, szeretem őt,¤¤¤   G                    Am¤¤¤A"&amp;" vén Európát, a büszke nőt.¤¤¤        F          C¤¤¤Nagyon kérlek, becsüld meg őt,¤¤¤   G                      Am¤¤¤A vén Európát, a gyönyörű nőt.")</f>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c r="F142" s="24" t="str">
        <f>IFERROR(__xludf.DUMMYFUNCTION("""COMPUTED_VALUE"""),"Tábori dalok")</f>
        <v>Tábori dalok</v>
      </c>
      <c r="G142" s="24" t="b">
        <f>IFERROR(__xludf.DUMMYFUNCTION("""COMPUTED_VALUE"""),FALSE)</f>
        <v>0</v>
      </c>
      <c r="H142" s="25">
        <f t="shared" ref="H142:I142" si="142">LEN(D142)</f>
        <v>765</v>
      </c>
      <c r="I142" s="25">
        <f t="shared" si="142"/>
        <v>1422</v>
      </c>
      <c r="J142" s="10">
        <f t="shared" si="3"/>
        <v>1</v>
      </c>
      <c r="K142" s="10" t="str">
        <f>VLOOKUP(F142,Data!$A$2:$C$12,3,false)</f>
        <v>bg3.pdf</v>
      </c>
      <c r="L142" s="10" t="str">
        <f>IF(G142,Data!$G$4,Data!$G$5)</f>
        <v/>
      </c>
      <c r="M142" s="25" t="str">
        <f>VLOOKUP(F142,Data!$A$2:$E$12,4,false)</f>
        <v>ill3.pdf</v>
      </c>
      <c r="N142" s="25" t="str">
        <f>VLOOKUP(F142,Data!$A$2:$E$12,5,false)</f>
        <v>patt3.pdf</v>
      </c>
    </row>
    <row r="143" ht="15.75" hidden="1" customHeight="1">
      <c r="A143" s="24" t="str">
        <f>IFERROR(__xludf.DUMMYFUNCTION("""COMPUTED_VALUE"""),"T76")</f>
        <v>T76</v>
      </c>
      <c r="B143" s="24" t="str">
        <f>IFERROR(__xludf.DUMMYFUNCTION("""COMPUTED_VALUE"""),"Amikor elmentél tőlem")</f>
        <v>Amikor elmentél tőlem</v>
      </c>
      <c r="C143" s="24" t="str">
        <f>IFERROR(__xludf.DUMMYFUNCTION("""COMPUTED_VALUE"""),"Zorán")</f>
        <v>Zorán</v>
      </c>
      <c r="D143" s="24" t="str">
        <f>IFERROR(__xludf.DUMMYFUNCTION("""COMPUTED_VALUE"""),"Amikor elmentél tőlem, majdnem meghaltam¤¤¤Nem tudtam enni és forgolódtam álmomban¤¤¤Később egy régi lány vigaszait hallgattam¤¤¤Amikor elmentél tőlem, majdnem meghaltam¤¤¤¤¤¤¤¤¤Amikor elmentél tőlem, majdnem meghaltam¤¤¤És Mario Lanza régi lemezeit hallg"&amp;"attam¤¤¤És álmomban újra összebújva tangód táncoltam, veled¤¤¤Amikor elmentél tőlem, majdnem meghaltam¤¤¤¤¤¤¤¤¤De az élet szép s a lemezgyárat felhívtam¤¤¤És emlékül neked ezt a dalt írtam¤¤¤¤¤¤¤¤¤Amikor elmentél tőlem, majdnem meghaltam¤¤¤S egy régi dalo"&amp;"mtól meghatódtam titokban¤¤¤És egy héten parkoltam a tilosban, miattad¤¤¤Amikor elmentél tőlem, majdnem meghaltam¤¤¤¤¤¤¤¤¤Amikor elmentél tőlem, majdnem meghaltam¤¤¤Nagyokat ettem és negyven szivart elszívtam¤¤¤Egyszer még ittam is, pedig soha nem bírtam¤"&amp;"¤¤Így amikor elmentél tőlem, tényleg majdnem meghaltam¤¤¤¤¤¤¤¤¤De az élet szép s a lemezgyárat felhívtam¤¤¤És emlékül neked ezt a dalt írtam")</f>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E143" s="24" t="str">
        <f>IFERROR(__xludf.DUMMYFUNCTION("""COMPUTED_VALUE"""),"Dm              G7             C      Am¤¤¤Amikor elmentél tőlem, majdnem meghaltam¤¤¤Dm                 G7                C¤¤¤Nem tudtam enni és forgolódtam álmomban¤¤¤C7                                F    Dm¤¤¤Később egy régi lány vigaszait hallgattam¤"&amp;"¤¤Dm              G7                    C¤¤¤Amikor elmentél tőlem, majdnem meghaltam¤¤¤¤¤¤¤¤¤Dm              G7             C      Am¤¤¤Amikor elmentél tőlem, majdnem meghaltam¤¤¤Dm                  G7               C¤¤¤És Mario Lanza régi lemezeit hallga"&amp;"ttam¤¤¤   C7                              F      Dm ¤¤¤És álmomban újra összebújva tangód táncoltam, veled¤¤¤Dm              G7                    C¤¤¤Amikor elmentél tőlem, majdnem meghaltam¤¤¤¤¤¤¤¤¤C7         F        A7                 Dm¤¤¤De az élet "&amp;"szép s a lemezgyárat felhívtam¤¤¤F7      B  D7                  Gm  C7¤¤¤És emlékül neked ezt a dalt írtam¤¤¤¤¤¤¤¤¤Dm              G7             C      Am¤¤¤Amikor elmentél tőlem, majdnem meghaltam¤¤¤      Dm            G7               C¤¤¤S egy régi da"&amp;"lomtól meghatódtam titokban¤¤¤C7                       F      Dm ¤¤¤És egy héten parkoltam a tilosban, miattad¤¤¤Dm              G7             C      Am¤¤¤Amikor elmentél tőlem, majdnem meghaltam¤¤¤¤¤¤¤¤¤Dm              G7             C      Am¤¤¤Amikor "&amp;"elmentél tőlem, majdnem meghaltam¤¤¤Dm                G7              C¤¤¤Nagyokat ettem és negyven szivart elszívtam¤¤¤C7                               F      Dm ¤¤¤Egyszer még ittam is, pedig soha nem bírtam¤¤¤     Dm              G7             C      "&amp;"Am¤¤¤Így amikor elmentél tőlem, tényleg majdnem meghaltam¤¤¤¤¤¤¤¤¤C7         F        A7                 Dm¤¤¤De az élet szép s a lemezgyárat felhívtam¤¤¤F7      B  D7                  Gm  C7¤¤¤És emlékül neked ezt a dalt írtam")</f>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c r="F143" s="24" t="str">
        <f>IFERROR(__xludf.DUMMYFUNCTION("""COMPUTED_VALUE"""),"Tábori dalok")</f>
        <v>Tábori dalok</v>
      </c>
      <c r="G143" s="24" t="b">
        <f>IFERROR(__xludf.DUMMYFUNCTION("""COMPUTED_VALUE"""),FALSE)</f>
        <v>0</v>
      </c>
      <c r="H143" s="25">
        <f t="shared" ref="H143:I143" si="143">LEN(D143)</f>
        <v>905</v>
      </c>
      <c r="I143" s="25">
        <f t="shared" si="143"/>
        <v>1757</v>
      </c>
      <c r="J143" s="10">
        <f t="shared" si="3"/>
        <v>1</v>
      </c>
      <c r="K143" s="10" t="str">
        <f>VLOOKUP(F143,Data!$A$2:$C$12,3,false)</f>
        <v>bg3.pdf</v>
      </c>
      <c r="L143" s="10" t="str">
        <f>IF(G143,Data!$G$4,Data!$G$5)</f>
        <v/>
      </c>
      <c r="M143" s="25" t="str">
        <f>VLOOKUP(F143,Data!$A$2:$E$12,4,false)</f>
        <v>ill3.pdf</v>
      </c>
      <c r="N143" s="25" t="str">
        <f>VLOOKUP(F143,Data!$A$2:$E$12,5,false)</f>
        <v>patt3.pdf</v>
      </c>
    </row>
    <row r="144" ht="15.75" hidden="1" customHeight="1">
      <c r="A144" s="24" t="str">
        <f>IFERROR(__xludf.DUMMYFUNCTION("""COMPUTED_VALUE"""),"T77")</f>
        <v>T77</v>
      </c>
      <c r="B144" s="24" t="str">
        <f>IFERROR(__xludf.DUMMYFUNCTION("""COMPUTED_VALUE"""),"Apám hitte (–&gt;)")</f>
        <v>Apám hitte (–&gt;)</v>
      </c>
      <c r="C144" s="24" t="str">
        <f>IFERROR(__xludf.DUMMYFUNCTION("""COMPUTED_VALUE"""),"Zorán")</f>
        <v>Zorán</v>
      </c>
      <c r="D144" s="24" t="str">
        <f>IFERROR(__xludf.DUMMYFUNCTION("""COMPUTED_VALUE"""),"Apám hitte az otthon melegét,¤¤¤Apám hitte az ünnep örömét,¤¤¤Apám hitte az apja örökét,¤¤¤S úgy hiszem, ez így volt szép.¤¤¤¤¤¤¤¤¤Apám hitte az elsõ éjszakát,¤¤¤Apám hitte a gyûrû aranyát,¤¤¤Apám hitte a szavak igazát,¤¤¤S úgy hiszem, ez így volt szép.¤¤"&amp;"¤ ¤¤¤¤¤¤Tü rü-rü-rü-rü rü rü-rü-rü-rü¤¤¤S úgy hiszem, ez így volt szép.¤¤¤ ¤¤¤¤¤¤Apám hitte a hős tetteket,¤¤¤Apám hitte a bölcsességeket,¤¤¤Apám hitte a szép verseket,¤¤¤S úgy hiszem ez így volt szép¤¤¤ ¤¤¤¤¤¤Ná-ná-ná ná-ná-ná-ná-ná ná ná ná ná-ná-ná¤¤¤ "&amp;"¤¤¤¤¤¤Apám elhitte a hírmondók szavát,¤¤¤Apám elhitte Chaplin bánatát,¤¤¤Apám elhitte a folyók irányát,¤¤¤S azt hiszem, ez így van jól.¤¤¤")</f>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v>
      </c>
      <c r="E144" s="24" t="str">
        <f>IFERROR(__xludf.DUMMYFUNCTION("""COMPUTED_VALUE"""),"Am   Em7      Am             E4 E7¤¤¤Apám hitte az otthon melegét,¤¤¤Am   Em7      F           E4 E7¤¤¤Apám hitte az ünnep örömét,¤¤¤C        G    F        E4¤¤¤Apám hitte az apja örökét,¤¤¤  E7     Am      E7          Am    E¤¤¤S úgy hiszem, ez így volt "&amp;"szép.¤¤¤¤¤¤¤¤¤Am   Em7      Am           E4 E7¤¤¤Apám hitte az elsõ éjszakát,¤¤¤Am   G       F           E4 E7¤¤¤Apám hitte a gyûrû aranyát,¤¤¤C    G       F          E4¤¤¤Apám hitte a szavak igazát,¤¤¤  E7   Am    E7           Am¤¤¤S úgy hiszem, ez így v"&amp;"olt szép.¤¤¤ ¤¤¤¤¤¤    G          C          Am¤¤¤Tü rü-rü-rü-rü rü rü-rü-rü-rü¤¤¤         Dm7  E7           Am¤¤¤S úgy hiszem, ez így volt szép.¤¤¤ ¤¤¤¤¤¤Am   Em7     Am         Esus4 E7¤¤¤Apám hitte a hős tetteket,¤¤¤Am   Em7     F            Esus4 E7¤¤"&amp;"¤Apám hitte a bölcsességeket,¤¤¤C    G       F           Esus4¤¤¤Apám hitte a szép verseket,¤¤¤  E7      Am E7           Am¤¤¤S úgy hiszem ez így volt szép¤¤¤ ¤¤¤¤¤¤       C                         E7    Am¤¤¤Ná-ná-ná ná-ná-ná-ná-ná ná ná ná ná-ná-ná¤¤¤ ¤"&amp;"¤¤¤¤¤Am     Em7     Am             Esus4 E7¤¤¤Apám elhitte a hírmondók szavát,¤¤¤Am   Em7       F           Esus4 E7¤¤¤Apám elhitte Chaplin bánatát,¤¤¤C    G         F           Esus4¤¤¤Apám elhitte a folyók irányát,¤¤¤  E7      Am  E7         Am¤¤¤S azt "&amp;"hiszem, ez így van jól.")</f>
        <v>Am   Em7      Am             E4 E7¤¤¤Apám hitte az otthon melegét,¤¤¤Am   Em7      F           E4 E7¤¤¤Apám hitte az ünnep örömét,¤¤¤C        G    F        E4¤¤¤Apám hitte az apja örökét,¤¤¤  E7     Am      E7          Am    E¤¤¤S úgy hiszem, ez így volt szép.¤¤¤¤¤¤¤¤¤Am   Em7      Am           E4 E7¤¤¤Apám hitte az elsõ éjszakát,¤¤¤Am   G       F           E4 E7¤¤¤Apám hitte a gyûrû aranyát,¤¤¤C    G       F          E4¤¤¤Apám hitte a szavak igazát,¤¤¤  E7   Am    E7           Am¤¤¤S úgy hiszem, ez így volt szép.¤¤¤ ¤¤¤¤¤¤    G          C          Am¤¤¤Tü rü-rü-rü-rü rü rü-rü-rü-rü¤¤¤         Dm7  E7           Am¤¤¤S úgy hiszem, ez így volt szép.¤¤¤ ¤¤¤¤¤¤Am   Em7     Am         Esus4 E7¤¤¤Apám hitte a hős tetteket,¤¤¤Am   Em7     F            Esus4 E7¤¤¤Apám hitte a bölcsességeket,¤¤¤C    G       F           Esus4¤¤¤Apám hitte a szép verseket,¤¤¤  E7      Am E7           Am¤¤¤S úgy hiszem ez így volt szép¤¤¤ ¤¤¤¤¤¤       C                         E7    Am¤¤¤Ná-ná-ná ná-ná-ná-ná-ná ná ná ná ná-ná-ná¤¤¤ ¤¤¤¤¤¤Am     Em7     Am             Esus4 E7¤¤¤Apám elhitte a hírmondók szavát,¤¤¤Am   Em7       F           Esus4 E7¤¤¤Apám elhitte Chaplin bánatát,¤¤¤C    G         F           Esus4¤¤¤Apám elhitte a folyók irányát,¤¤¤  E7      Am  E7         Am¤¤¤S azt hiszem, ez így van jól.</v>
      </c>
      <c r="F144" s="24" t="str">
        <f>IFERROR(__xludf.DUMMYFUNCTION("""COMPUTED_VALUE"""),"Tábori dalok")</f>
        <v>Tábori dalok</v>
      </c>
      <c r="G144" s="24" t="b">
        <f>IFERROR(__xludf.DUMMYFUNCTION("""COMPUTED_VALUE"""),FALSE)</f>
        <v>0</v>
      </c>
      <c r="H144" s="25">
        <f t="shared" ref="H144:I144" si="144">LEN(D144)</f>
        <v>648</v>
      </c>
      <c r="I144" s="25">
        <f t="shared" si="144"/>
        <v>1298</v>
      </c>
      <c r="J144" s="10">
        <f t="shared" si="3"/>
        <v>1</v>
      </c>
      <c r="K144" s="10" t="str">
        <f>VLOOKUP(F144,Data!$A$2:$C$12,3,false)</f>
        <v>bg3.pdf</v>
      </c>
      <c r="L144" s="10" t="str">
        <f>IF(G144,Data!$G$4,Data!$G$5)</f>
        <v/>
      </c>
      <c r="M144" s="25" t="str">
        <f>VLOOKUP(F144,Data!$A$2:$E$12,4,false)</f>
        <v>ill3.pdf</v>
      </c>
      <c r="N144" s="25" t="str">
        <f>VLOOKUP(F144,Data!$A$2:$E$12,5,false)</f>
        <v>patt3.pdf</v>
      </c>
    </row>
    <row r="145" ht="15.75" hidden="1" customHeight="1">
      <c r="A145" s="24" t="str">
        <f>IFERROR(__xludf.DUMMYFUNCTION("""COMPUTED_VALUE"""),"T77")</f>
        <v>T77</v>
      </c>
      <c r="B145" s="24" t="str">
        <f>IFERROR(__xludf.DUMMYFUNCTION("""COMPUTED_VALUE"""),"Apám hitte (...)")</f>
        <v>Apám hitte (...)</v>
      </c>
      <c r="C145" s="24" t="str">
        <f>IFERROR(__xludf.DUMMYFUNCTION("""COMPUTED_VALUE"""),"Zorán")</f>
        <v>Zorán</v>
      </c>
      <c r="D145" s="24" t="str">
        <f>IFERROR(__xludf.DUMMYFUNCTION("""COMPUTED_VALUE"""),"Tü rü-rü-rü-rü rü-rü-rü-rü-rü¤¤¤Azt hiszem ez így van jól.¤¤¤ ¤¤¤¤¤¤Na na-na-na na-na-na-na-na-na na na na-na-na¤¤¤Na na-na-na na-na-na-na-na-na na na na-na-na.....¤¤¤ ¤¤¤¤¤¤Én is hiszek egy-két szép dologban,¤¤¤Hiszek a dalban, a dalban, a dalban.¤¤¤És é"&amp;"n hiszek a város zajában,¤¤¤És én hiszek benne, s magamban.¤¤¤¤¤¤¤¤¤És én hiszek a mikrobarázdában,¤¤¤És én hiszek a táguló világban.¤¤¤És én hiszek a lézersugárban,¤¤¤És én hiszek az ezredfordulóban.¤¤¤¤¤¤¤¤¤És én hiszek a kvadrofóniában,¤¤¤És én hiszek "&amp;"a fegyver halálában.¤¤¤És én hiszek a folyóban s a hídban,¤¤¤És én hiszek hiszek hiszek apámban.¤¤¤Na na-na-na na-na-na-na-na-na na na na-na-na...")</f>
        <v>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E145" s="24" t="str">
        <f>IFERROR(__xludf.DUMMYFUNCTION("""COMPUTED_VALUE"""),"   G               C         Am¤¤¤Tü rü-rü-rü-rü rü-rü-rü-rü-rü¤¤¤       Dm7    E7       Am¤¤¤Azt hiszem ez így van jól.¤¤¤ ¤¤¤¤¤¤          C                         E7    Am¤¤¤Na na-na-na na-na-na-na-na-na na na na-na-na¤¤¤          C                    "&amp;"     E7     Am¤¤¤Na na-na-na na-na-na-na-na-na na na na-na-na.....¤¤¤ ¤¤¤¤¤¤                              C¤¤¤Én is hiszek egy-két szép dologban,¤¤¤                   E7      Am¤¤¤Hiszek a dalban, a dalban, a dalban.¤¤¤Am                      C¤¤¤És én hi"&amp;"szek a város zajában,¤¤¤              E7        Am¤¤¤És én hiszek benne, s magamban.¤¤¤                          C¤¤¤És én hiszek a mikrobarázdában,¤¤¤                E7      Am¤¤¤És én hiszek a táguló világban.¤¤¤                      C¤¤¤És én hiszek a "&amp;"lézersugárban,¤¤¤                 E         Am¤¤¤És én hiszek az ezredfordulóban.¤¤¤                         C¤¤¤És én hiszek a kvadrofóniában,¤¤¤               E7           Am¤¤¤És én hiszek a fegyver halálában.¤¤¤                             C¤¤¤És én h"&amp;"iszek a folyóban s a hídban,¤¤¤             E7              Am¤¤¤És én hiszek hiszek hiszek apámban.¤¤¤ ¤¤¤¤¤¤Am       C                          E7   Am¤¤¤Na na-na-na na-na-na-na-na-na na na na-na-na...")</f>
        <v>   G               C         Am¤¤¤Tü rü-rü-rü-rü rü-rü-rü-rü-rü¤¤¤       Dm7    E7       Am¤¤¤Azt hiszem ez így van jól.¤¤¤ ¤¤¤¤¤¤          C                         E7    Am¤¤¤Na na-na-na na-na-na-na-na-na na na na-na-na¤¤¤          C                         E7     Am¤¤¤Na na-na-na na-na-na-na-na-na na na na-na-na.....¤¤¤ ¤¤¤¤¤¤                              C¤¤¤Én is hiszek egy-két szép dologban,¤¤¤                   E7      Am¤¤¤Hiszek a dalban, a dalban, a dalban.¤¤¤Am                      C¤¤¤És én hiszek a város zajában,¤¤¤              E7        Am¤¤¤És én hiszek benne, s magamban.¤¤¤                          C¤¤¤És én hiszek a mikrobarázdában,¤¤¤                E7      Am¤¤¤És én hiszek a táguló világban.¤¤¤                      C¤¤¤És én hiszek a lézersugárban,¤¤¤                 E         Am¤¤¤És én hiszek az ezredfordulóban.¤¤¤                         C¤¤¤És én hiszek a kvadrofóniában,¤¤¤               E7           Am¤¤¤És én hiszek a fegyver halálában.¤¤¤                             C¤¤¤És én hiszek a folyóban s a hídban,¤¤¤             E7              Am¤¤¤És én hiszek hiszek hiszek apámban.¤¤¤ ¤¤¤¤¤¤Am       C                          E7   Am¤¤¤Na na-na-na na-na-na-na-na-na na na na-na-na...</v>
      </c>
      <c r="F145" s="24" t="str">
        <f>IFERROR(__xludf.DUMMYFUNCTION("""COMPUTED_VALUE"""),"Tábori dalok")</f>
        <v>Tábori dalok</v>
      </c>
      <c r="G145" s="24" t="b">
        <f>IFERROR(__xludf.DUMMYFUNCTION("""COMPUTED_VALUE"""),FALSE)</f>
        <v>0</v>
      </c>
      <c r="H145" s="25">
        <f t="shared" ref="H145:I145" si="145">LEN(D145)</f>
        <v>656</v>
      </c>
      <c r="I145" s="25">
        <f t="shared" si="145"/>
        <v>1223</v>
      </c>
      <c r="J145" s="10">
        <f t="shared" si="3"/>
        <v>1</v>
      </c>
      <c r="K145" s="10" t="str">
        <f>VLOOKUP(F145,Data!$A$2:$C$12,3,false)</f>
        <v>bg3.pdf</v>
      </c>
      <c r="L145" s="10" t="str">
        <f>IF(G145,Data!$G$4,Data!$G$5)</f>
        <v/>
      </c>
      <c r="M145" s="25" t="str">
        <f>VLOOKUP(F145,Data!$A$2:$E$12,4,false)</f>
        <v>ill3.pdf</v>
      </c>
      <c r="N145" s="25" t="str">
        <f>VLOOKUP(F145,Data!$A$2:$E$12,5,false)</f>
        <v>patt3.pdf</v>
      </c>
    </row>
    <row r="146" ht="15.75" hidden="1" customHeight="1">
      <c r="A146" s="24" t="str">
        <f>IFERROR(__xludf.DUMMYFUNCTION("""COMPUTED_VALUE"""),"T78")</f>
        <v>T78</v>
      </c>
      <c r="B146" s="24" t="str">
        <f>IFERROR(__xludf.DUMMYFUNCTION("""COMPUTED_VALUE"""),"Kócos kis ördögök")</f>
        <v>Kócos kis ördögök</v>
      </c>
      <c r="C146" s="24" t="str">
        <f>IFERROR(__xludf.DUMMYFUNCTION("""COMPUTED_VALUE"""),"Zorán – Metró")</f>
        <v>Zorán – Metró</v>
      </c>
      <c r="D146" s="24" t="str">
        <f>IFERROR(__xludf.DUMMYFUNCTION("""COMPUTED_VALUE"""),"Kócos kis ördögök voltunk, naptól és kosztól sötét volt arcunk¤¤¤Nyáron csak mezítláb jártunk, barátom tán még emlékszel rá¤¤¤Egyszer egy lánynak orgonát vittünk, mert tetszett a lány nekünk¤¤¤És mert a saját kertjében szedtük, csak átadtuk s futottunk¤¤¤"&amp;"¤¤¤Kócos kis ördögök voltunk, naptól és kosztól sötét volt arcunk¤¤¤Nyáron csak mezítláb jártunk, barátom tán még emlékszel rá¤¤¤Nyolc éven át egy suliba jártunk, az utat jól ismertük¤¤¤S megtörtént néha hogy nem találtuk, s egy moziba tévedtünk¤¤¤¤¤¤Kóco"&amp;"s kis ördögök voltunk, naptól és kosztól sötét volt arcunk¤¤¤Nyáron csak mezítláb jártunk, barátom tán még emlékszel rá¤¤¤Egyszer egy szürke egeret fogtunk, a szürke szín hatásos¤¤¤Mert minden lány, kinek kezébe adtuk, fehér lett vagy piros")</f>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E146" s="24"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"&amp;"      G C ¤¤¤Kócos kis ördögök voltunk,¤¤¤ G C                D ¤¤¤Naptól és kosztól sötét volt arcunk,¤¤¤ G C            G C ¤¤¤Nyáron csak mezítláb jártunk,¤¤¤ G          D        D      G ¤¤¤Barátom, tán még emlékszel rá.¤¤¤¤¤¤ C               G       "&amp;"        ¤¤¤Nyolc éven át egy suliba jártunk¤¤¤ D7         G ¤¤¤Az utat jól ismertük,¤¤¤ C                    G               ¤¤¤És megtörtént mégis,hogy nem találtuk¤¤¤ D                  G      D ¤¤¤S egy moziba tévedtünk.¤¤¤¤¤¤ G C            G C ¤¤¤Kóc"&amp;"os kis ördögök voltunk,¤¤¤ G C                D ¤¤¤Naptól és kosztól sötét volt arcunk,¤¤¤ G C            G C ¤¤¤Nyáron csak mezítláb jártunk,¤¤¤ G          D        D      G ¤¤¤Barátom, tán még emlékszel rá.¤¤¤¤¤¤ C               G            ¤¤¤Egyszer "&amp;"egy szürke egeret fogtunk,¤¤¤ D7         G ¤¤¤A szürke szín hatásos,¤¤¤ C                    G   ¤¤¤Mert minden lány, kinek kezébe adtuk,¤¤¤ D              G      D#   ¤¤¤Fehér lett, vagy piros¤¤¤¤¤¤")</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c r="F146" s="24" t="str">
        <f>IFERROR(__xludf.DUMMYFUNCTION("""COMPUTED_VALUE"""),"Tábori dalok")</f>
        <v>Tábori dalok</v>
      </c>
      <c r="G146" s="24" t="b">
        <f>IFERROR(__xludf.DUMMYFUNCTION("""COMPUTED_VALUE"""),FALSE)</f>
        <v>0</v>
      </c>
      <c r="H146" s="25">
        <f t="shared" ref="H146:I146" si="146">LEN(D146)</f>
        <v>750</v>
      </c>
      <c r="I146" s="25">
        <f t="shared" si="146"/>
        <v>1474</v>
      </c>
      <c r="J146" s="10">
        <f t="shared" si="3"/>
        <v>1</v>
      </c>
      <c r="K146" s="10" t="str">
        <f>VLOOKUP(F146,Data!$A$2:$C$12,3,false)</f>
        <v>bg3.pdf</v>
      </c>
      <c r="L146" s="10" t="str">
        <f>IF(G146,Data!$G$4,Data!$G$5)</f>
        <v/>
      </c>
      <c r="M146" s="25" t="str">
        <f>VLOOKUP(F146,Data!$A$2:$E$12,4,false)</f>
        <v>ill3.pdf</v>
      </c>
      <c r="N146" s="25" t="str">
        <f>VLOOKUP(F146,Data!$A$2:$E$12,5,false)</f>
        <v>patt3.pdf</v>
      </c>
    </row>
    <row r="147" ht="15.75" hidden="1" customHeight="1">
      <c r="A147" s="24" t="str">
        <f>IFERROR(__xludf.DUMMYFUNCTION("""COMPUTED_VALUE"""),"T79")</f>
        <v>T79</v>
      </c>
      <c r="B147" s="24" t="str">
        <f>IFERROR(__xludf.DUMMYFUNCTION("""COMPUTED_VALUE"""),"Tihany")</f>
        <v>Tihany</v>
      </c>
      <c r="C147" s="24" t="str">
        <f>IFERROR(__xludf.DUMMYFUNCTION("""COMPUTED_VALUE"""),"Csaknekedkislány")</f>
        <v>Csaknekedkislány</v>
      </c>
      <c r="D147" s="24" t="str">
        <f>IFERROR(__xludf.DUMMYFUNCTION("""COMPUTED_VALUE"""),"Van egy vaksötét utcarész Tihanyban¤¤¤Ott megcsókolhattalak volna, de kihagytam…¤¤¤Körém nőtt az a rész, ne mondd, hogy köréd nem!¤¤¤Most is ott csókolózunk a sötétben…¤¤¤¤¤¤Nem vagy nekem teremtve¤¤¤Kiderült, hogy te nem nekem…¤¤¤Ezentúl, hogy senki más,"&amp;" kis zsibbadás a lelkemen¤¤¤Azóta megtanultuk, hogy kell¤¤¤Azóta nem fáj, nem büntet¤¤¤Választottunk mást, és rajta levezetjük a szerelmünket…¤¤¤¤¤¤Senki, senki, nem azzal van, akivel szeretne lenni¤¤¤Senki, senki, nem azzal van, akivel szeretne lenni¤¤¤S"&amp;"enki, senki, nem azzal van, akivel szeretne lenni¤¤¤Senki, senki, nem azzal van, akivel szeretne lenni")</f>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E147" s="24" t="str">
        <f>IFERROR(__xludf.DUMMYFUNCTION("""COMPUTED_VALUE"""),"A7¤¤¤Van egy vaksötét utcarész Tihanyban¤¤¤    Gm7                      Dm7¤¤¤Ott megcsókolhattalak volna de kihagytam¤¤¤                      Gm¤¤¤Körém nőtt az a rész, ne mondd hogy köréd nem!¤¤¤A7                D7                Gm7¤¤¤Most is ott csók"&amp;"olózunk a sötétben¤¤¤ ¤¤¤A7                                       Dm7¤¤¤Nem vagy nekem teremtve kiderült hogy te nem nekem¤¤¤Gm7                       G7¤¤¤Ezentúl hogy semmi más kis zsibbadás a lelkemen¤¤¤  G                          Gm¤¤¤Azóta megtanult"&amp;"uk hogy kell, azóta nem fáj nem büntet¤¤¤Am7                         D7¤¤¤Választottunk mást és rajta levezetjük a¤¤¤Gm7¤¤¤szerelmünket¤¤¤ ¤¤¤C Am7¤¤¤ ¤¤¤Gm7    C7         B#m              Am7¤¤¤Senki, senki nem azzal van akivel szeretne lenni¤¤¤Cm7    F7"&amp;"        B#m              Dm7¤¤¤Senki, senki nem azzal van akivel szeretne lenni¤¤¤Gm7    F7         B#m             Am7¤¤¤Senki, senki nem azzal van akivel szeretne lenni¤¤¤Gm                Am7             D7¤¤¤Senki, senki nem azzal van akivel szeretne "&amp;"lenni¤¤¤ ")</f>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c r="F147" s="24" t="str">
        <f>IFERROR(__xludf.DUMMYFUNCTION("""COMPUTED_VALUE"""),"Tábori dalok")</f>
        <v>Tábori dalok</v>
      </c>
      <c r="G147" s="24" t="b">
        <f>IFERROR(__xludf.DUMMYFUNCTION("""COMPUTED_VALUE"""),FALSE)</f>
        <v>0</v>
      </c>
      <c r="H147" s="25">
        <f t="shared" ref="H147:I147" si="147">LEN(D147)</f>
        <v>612</v>
      </c>
      <c r="I147" s="25">
        <f t="shared" si="147"/>
        <v>1029</v>
      </c>
      <c r="J147" s="10">
        <f t="shared" si="3"/>
        <v>1</v>
      </c>
      <c r="K147" s="10" t="str">
        <f>VLOOKUP(F147,Data!$A$2:$C$12,3,false)</f>
        <v>bg3.pdf</v>
      </c>
      <c r="L147" s="10" t="str">
        <f>IF(G147,Data!$G$4,Data!$G$5)</f>
        <v/>
      </c>
      <c r="M147" s="25" t="str">
        <f>VLOOKUP(F147,Data!$A$2:$E$12,4,false)</f>
        <v>ill3.pdf</v>
      </c>
      <c r="N147" s="25" t="str">
        <f>VLOOKUP(F147,Data!$A$2:$E$12,5,false)</f>
        <v>patt3.pdf</v>
      </c>
    </row>
    <row r="148" ht="15.75" hidden="1" customHeight="1">
      <c r="A148" s="24" t="str">
        <f>IFERROR(__xludf.DUMMYFUNCTION("""COMPUTED_VALUE"""),"V01")</f>
        <v>V01</v>
      </c>
      <c r="B148" s="24" t="str">
        <f>IFERROR(__xludf.DUMMYFUNCTION("""COMPUTED_VALUE"""),"Sijáhámbá")</f>
        <v>Sijáhámbá</v>
      </c>
      <c r="C148" s="24" t="str">
        <f>IFERROR(__xludf.DUMMYFUNCTION("""COMPUTED_VALUE"""),"Zulu népdal")</f>
        <v>Zulu népdal</v>
      </c>
      <c r="D148" s="24" t="str">
        <f>IFERROR(__xludf.DUMMYFUNCTION("""COMPUTED_VALUE"""),"Szijáhámbá ekukuanien kvenkosz¤¤¤Szijáhámbá ekukuanien kvenkosz¤¤¤Szijáhámbá ekukuanien kvenkosz¤¤¤Szijáhámbá ekukuanien kvenkosz¤¤¤Szijáhámbá, Szijáhámbá oh,¤¤¤Szijáhámbá ekukuanien kvenkosz¤¤¤Szijáhámbá, Szijáhámbá oh,¤¤¤Szijáhámbá ekukuanien kvenkosz")</f>
        <v>Szijáhámbá ekukuanien kvenkosz¤¤¤Szijáhámbá ekukuanien kvenkosz¤¤¤Szijáhámbá ekukuanien kvenkosz¤¤¤Szijáhámbá ekukuanien kvenkosz¤¤¤Szijáhámbá, Szijáhámbá oh,¤¤¤Szijáhámbá ekukuanien kvenkosz¤¤¤Szijáhámbá, Szijáhámbá oh,¤¤¤Szijáhámbá ekukuanien kvenkosz</v>
      </c>
      <c r="E148" s="24" t="str">
        <f>IFERROR(__xludf.DUMMYFUNCTION("""COMPUTED_VALUE"""),"G             G¤¤¤Szijáhámbá ekukuanien kvenkosz¤¤¤D                         G¤¤¤Szijáhámbá ekukuanien kvenkosz¤¤¤G             G¤¤¤Szijáhámbá ekukuanien kvenkosz¤¤¤D                         G¤¤¤Szijáhámbá ekukuanien kvenkosz¤¤¤C                G¤¤¤Szijáh"&amp;"ámbá, Szijáhámbá oh,¤¤¤D                         G¤¤¤Szijáhámbá ekukuanien kvenkosz¤¤¤C                G¤¤¤Szijáhámbá, Szijáhámbá oh,¤¤¤D                         G¤¤¤Szijáhámbá ekukuanien kvenkosz")</f>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c r="F148" s="24" t="str">
        <f>IFERROR(__xludf.DUMMYFUNCTION("""COMPUTED_VALUE"""),"Világzenei dalok")</f>
        <v>Világzenei dalok</v>
      </c>
      <c r="G148" s="24" t="b">
        <f>IFERROR(__xludf.DUMMYFUNCTION("""COMPUTED_VALUE"""),FALSE)</f>
        <v>0</v>
      </c>
      <c r="H148" s="25">
        <f t="shared" ref="H148:I148" si="148">LEN(D148)</f>
        <v>253</v>
      </c>
      <c r="I148" s="25">
        <f t="shared" si="148"/>
        <v>451</v>
      </c>
      <c r="J148" s="10">
        <f t="shared" si="3"/>
        <v>1</v>
      </c>
      <c r="K148" s="10" t="str">
        <f>VLOOKUP(F148,Data!$A$2:$C$12,3,false)</f>
        <v>bg7.pdf</v>
      </c>
      <c r="L148" s="10" t="str">
        <f>IF(G148,Data!$G$4,Data!$G$5)</f>
        <v/>
      </c>
      <c r="M148" s="25" t="str">
        <f>VLOOKUP(F148,Data!$A$2:$E$12,4,false)</f>
        <v>ill7.pdf</v>
      </c>
      <c r="N148" s="25" t="str">
        <f>VLOOKUP(F148,Data!$A$2:$E$12,5,false)</f>
        <v>patt7.pdf</v>
      </c>
    </row>
    <row r="149" ht="15.75" hidden="1" customHeight="1">
      <c r="A149" s="24" t="str">
        <f>IFERROR(__xludf.DUMMYFUNCTION("""COMPUTED_VALUE"""),"V02")</f>
        <v>V02</v>
      </c>
      <c r="B149" s="24" t="str">
        <f>IFERROR(__xludf.DUMMYFUNCTION("""COMPUTED_VALUE"""),"Shosholozá")</f>
        <v>Shosholozá</v>
      </c>
      <c r="C149" s="24" t="str">
        <f>IFERROR(__xludf.DUMMYFUNCTION("""COMPUTED_VALUE"""),"Zulu népdal")</f>
        <v>Zulu népdal</v>
      </c>
      <c r="D149" s="24" t="str">
        <f>IFERROR(__xludf.DUMMYFUNCTION("""COMPUTED_VALUE"""),"Shosholozá¤¤¤Kulezo ntábá¤¤¤Sztimela szikuema South Africa.¤¤¤¤¤¤Ven' ujábáleká¤¤¤Kulezo ntábá¤¤¤Sztimela szikuema South Africa.")</f>
        <v>Shosholozá¤¤¤Kulezo ntábá¤¤¤Sztimela szikuema South Africa.¤¤¤¤¤¤Ven' ujábáleká¤¤¤Kulezo ntábá¤¤¤Sztimela szikuema South Africa.</v>
      </c>
      <c r="E149" s="24" t="str">
        <f>IFERROR(__xludf.DUMMYFUNCTION("""COMPUTED_VALUE"""),"G¤¤¤Shosholozá¤¤¤  C¤¤¤Kulezo ntábá¤¤¤D                       G¤¤¤Sztimela szikuema South Africa.¤¤¤¤¤¤¤¤¤G¤¤¤Ven' ujábáleká¤¤¤  C¤¤¤Kulezo ntábá¤¤¤D¤¤¤Sztimela szikuema South Africa.")</f>
        <v>G¤¤¤Shosholozá¤¤¤  C¤¤¤Kulezo ntábá¤¤¤D                       G¤¤¤Sztimela szikuema South Africa.¤¤¤¤¤¤¤¤¤G¤¤¤Ven' ujábáleká¤¤¤  C¤¤¤Kulezo ntábá¤¤¤D¤¤¤Sztimela szikuema South Africa.</v>
      </c>
      <c r="F149" s="24" t="str">
        <f>IFERROR(__xludf.DUMMYFUNCTION("""COMPUTED_VALUE"""),"Világzenei dalok")</f>
        <v>Világzenei dalok</v>
      </c>
      <c r="G149" s="24" t="b">
        <f>IFERROR(__xludf.DUMMYFUNCTION("""COMPUTED_VALUE"""),FALSE)</f>
        <v>0</v>
      </c>
      <c r="H149" s="25">
        <f t="shared" ref="H149:I149" si="149">LEN(D149)</f>
        <v>128</v>
      </c>
      <c r="I149" s="25">
        <f t="shared" si="149"/>
        <v>183</v>
      </c>
      <c r="J149" s="10">
        <f t="shared" si="3"/>
        <v>1</v>
      </c>
      <c r="K149" s="10" t="str">
        <f>VLOOKUP(F149,Data!$A$2:$C$12,3,false)</f>
        <v>bg7.pdf</v>
      </c>
      <c r="L149" s="10" t="str">
        <f>IF(G149,Data!$G$4,Data!$G$5)</f>
        <v/>
      </c>
      <c r="M149" s="25" t="str">
        <f>VLOOKUP(F149,Data!$A$2:$E$12,4,false)</f>
        <v>ill7.pdf</v>
      </c>
      <c r="N149" s="25" t="str">
        <f>VLOOKUP(F149,Data!$A$2:$E$12,5,false)</f>
        <v>patt7.pdf</v>
      </c>
    </row>
    <row r="150" ht="15.75" customHeight="1">
      <c r="A150" s="24" t="str">
        <f>IFERROR(__xludf.DUMMYFUNCTION("""COMPUTED_VALUE"""),"ZS01")</f>
        <v>ZS01</v>
      </c>
      <c r="B150" s="24" t="str">
        <f>IFERROR(__xludf.DUMMYFUNCTION("""COMPUTED_VALUE"""),"Ádon olam")</f>
        <v>Ádon olam</v>
      </c>
      <c r="C150" s="24" t="str">
        <f>IFERROR(__xludf.DUMMYFUNCTION("""COMPUTED_VALUE"""),"Solomon ibn Gabirol")</f>
        <v>Solomon ibn Gabirol</v>
      </c>
      <c r="D150" s="24" t="str">
        <f>IFERROR(__xludf.DUMMYFUNCTION("""COMPUTED_VALUE"""),"Adon olam, aser malah, ¤¤¤b'terem kol j'tzir nivra.¤¤¤L'et na'asah v'cheftzo kol,¤¤¤azai melech sh'mo nikra.¤¤¤¤¤¤V'achare kihlot hakol,¤¤¤l'vado jimloh nora.¤¤¤V'hu haja, v'hu hoveí,¤¤¤v'hu jih'jeh b'tifara.¤¤¤¤¤¤V'hu ehad, v'en sheni¤¤¤l'hamshil lo, l'h"&amp;"ahbira.¤¤¤B'li reishit, b'li tachlit,¤¤¤v'lo ha'oz v'hamisrah.¤¤¤¤¤¤V'hu Eli, v'chai go'ali,¤¤¤v'tzur chevli b'et tzarah.¤¤¤V'hu nisi umanos li,¤¤¤m'nat kosi b'yom ekra.¤¤¤¤¤¤B'yado afkid ruchi¤¤¤b'et ishan v'a'irah.¤¤¤V'im ruchi g'viyati,¤¤¤Adonai li v'l"&amp;"o ira.")</f>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E150" s="24" t="str">
        <f>IFERROR(__xludf.DUMMYFUNCTION("""COMPUTED_VALUE"""),"E7    Am     E7     Am¤¤¤Adon olam, asher malach,¤¤¤        G7            C¤¤¤b'terem kol y'tzir nivra.¤¤¤E7      Am     E7      Am¤¤¤L'et na'asah v'cheftzo kol,¤¤¤ E7     Am     E7    Am¤¤¤azai melech sh'mo nikra.¤¤¤ ¤¤¤[Verse 2]¤¤¤E7    Am      E7    Am"&amp;"¤¤¤V'acharei kichlot hakol,¤¤¤   G7            C¤¤¤l'vado yimloch nora.¤¤¤E7     Am    E7   Am¤¤¤V'hu haya, v'hu hoveh,¤¤¤E7       Am    E7  Am¤¤¤v'hu yih'yeh b'tifara.¤¤¤ ¤¤¤[Verse 3]¤¤¤E7    Am     E7      Am¤¤¤V'hu echad, v'eyn sheni¤¤¤          G7    "&amp;"      C¤¤¤l'hamshil lo, l'hachbira.¤¤¤E7      Am      E7     Am¤¤¤B'li reishit, b'li tachlit,¤¤¤E7      Am   E7   Am¤¤¤v'lo ha'oz v'hamisrah.¤¤¤ ¤¤¤[Verse 4]¤¤¤E7    Am    E7       Am¤¤¤V'hu Eli, v'chai go'ali,¤¤¤           G7         C¤¤¤v'tzur chevli b'"&amp;"et tzarah.¤¤¤E7     Am  E7    Am¤¤¤V'hu nisi umanos li,¤¤¤E7      Am   E7    Am¤¤¤m'nat kosi b'yom ekra.¤¤¤ ¤¤¤[Verse 5]¤¤¤E7   Am   E7    Am¤¤¤B'yado afkid ruchi¤¤¤       G7       C¤¤¤b'et ishan v'a'irah.¤¤¤E7      Am   E7  Am¤¤¤V'im ruchi g'viyati,¤¤¤E7"&amp;"     Am   E7  Am¤¤¤Adonai li v'lo ira.")</f>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c r="F150" s="24" t="str">
        <f>IFERROR(__xludf.DUMMYFUNCTION("""COMPUTED_VALUE"""),"Zsidó dalok")</f>
        <v>Zsidó dalok</v>
      </c>
      <c r="G150" s="24" t="b">
        <f>IFERROR(__xludf.DUMMYFUNCTION("""COMPUTED_VALUE"""),FALSE)</f>
        <v>0</v>
      </c>
      <c r="H150" s="25">
        <f t="shared" ref="H150:I150" si="150">LEN(D150)</f>
        <v>516</v>
      </c>
      <c r="I150" s="25">
        <f t="shared" si="150"/>
        <v>1058</v>
      </c>
      <c r="J150" s="10">
        <f t="shared" si="3"/>
        <v>1</v>
      </c>
      <c r="K150" s="10" t="str">
        <f>VLOOKUP(F150,Data!$A$2:$C$12,3,false)</f>
        <v>bg6.pdf</v>
      </c>
      <c r="L150" s="10" t="str">
        <f>IF(G150,Data!$G$4,Data!$G$5)</f>
        <v/>
      </c>
      <c r="M150" s="25" t="str">
        <f>VLOOKUP(F150,Data!$A$2:$E$12,4,false)</f>
        <v>ill6.pdf</v>
      </c>
      <c r="N150" s="25" t="str">
        <f>VLOOKUP(F150,Data!$A$2:$E$12,5,false)</f>
        <v>patt6.pdf</v>
      </c>
    </row>
    <row r="151" ht="15.75" hidden="1" customHeight="1">
      <c r="A151" s="24" t="str">
        <f>IFERROR(__xludf.DUMMYFUNCTION("""COMPUTED_VALUE"""),"ZS02")</f>
        <v>ZS02</v>
      </c>
      <c r="B151" s="24" t="str">
        <f>IFERROR(__xludf.DUMMYFUNCTION("""COMPUTED_VALUE"""),"Máoz cur")</f>
        <v>Máoz cur</v>
      </c>
      <c r="C151" s="24" t="str">
        <f>IFERROR(__xludf.DUMMYFUNCTION("""COMPUTED_VALUE"""),"Pijut")</f>
        <v>Pijut</v>
      </c>
      <c r="D151" s="24" t="str">
        <f>IFERROR(__xludf.DUMMYFUNCTION("""COMPUTED_VALUE"""),"Máoz cur jesuáti,¤¤¤leḥá náe lesábeáḥ.¤¤¤Tikon bet tefiláti,¤¤¤vesám todá nezábeáḥ.¤¤¤ ¤¤¤Leet táḥin mátbeáḥ,¤¤¤micár hámnábeáḥ.¤¤¤Áz egmor besir mizmor,¤¤¤ḥánukát hámizbeáḥ.¤¤¤Áz egmor besir mizmor,¤¤¤ḥánukát hámizbeáḥ.")</f>
        <v>Máoz cur jesuáti,¤¤¤leḥá náe lesábeáḥ.¤¤¤Tikon bet tefiláti,¤¤¤vesám todá nezábeáḥ.¤¤¤ ¤¤¤Leet táḥin mátbeáḥ,¤¤¤micár hámnábeáḥ.¤¤¤Áz egmor besir mizmor,¤¤¤ḥánukát hámizbeáḥ.¤¤¤Áz egmor besir mizmor,¤¤¤ḥánukát hámizbeáḥ.</v>
      </c>
      <c r="E151" s="24" t="str">
        <f>IFERROR(__xludf.DUMMYFUNCTION("""COMPUTED_VALUE"""),"C           G  C¤¤¤Máoz cur jesuáti,¤¤¤C      G       C¤¤¤leḥá náe lesábeáḥ.¤¤¤C           G    C¤¤¤Tikon bet tefiláti,¤¤¤C        G       C¤¤¤vesám todá nezábeáḥ.¤¤¤¤¤¤ ¤¤¤C       F      C¤¤¤Leet táḥin mátbeáḥ,¤¤¤Am Em F  C G¤¤¤micár hámnábeáḥ.¤¤¤C      "&amp;"     G¤¤¤Áz egmor besir mizmor,¤¤¤C    Am      G C¤¤¤ḥánukát hámizbeáḥ.¤¤¤C           G¤¤¤Áz egmor besir mizmor,¤¤¤C    Am    C  G C¤¤¤ḥánukát hámizbeáḥ.")</f>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c r="F151" s="24" t="str">
        <f>IFERROR(__xludf.DUMMYFUNCTION("""COMPUTED_VALUE"""),"Zsidó dalok")</f>
        <v>Zsidó dalok</v>
      </c>
      <c r="G151" s="24" t="b">
        <f>IFERROR(__xludf.DUMMYFUNCTION("""COMPUTED_VALUE"""),FALSE)</f>
        <v>0</v>
      </c>
      <c r="H151" s="25">
        <f t="shared" ref="H151:I151" si="151">LEN(D151)</f>
        <v>220</v>
      </c>
      <c r="I151" s="25">
        <f t="shared" si="151"/>
        <v>408</v>
      </c>
      <c r="J151" s="10">
        <f t="shared" si="3"/>
        <v>1</v>
      </c>
      <c r="K151" s="10" t="str">
        <f>VLOOKUP(F151,Data!$A$2:$C$12,3,false)</f>
        <v>bg6.pdf</v>
      </c>
      <c r="L151" s="10" t="str">
        <f>IF(G151,Data!$G$4,Data!$G$5)</f>
        <v/>
      </c>
      <c r="M151" s="25" t="str">
        <f>VLOOKUP(F151,Data!$A$2:$E$12,4,false)</f>
        <v>ill6.pdf</v>
      </c>
      <c r="N151" s="25" t="str">
        <f>VLOOKUP(F151,Data!$A$2:$E$12,5,false)</f>
        <v>patt6.pdf</v>
      </c>
    </row>
    <row r="152" ht="15.75" hidden="1" customHeight="1">
      <c r="A152" s="24" t="str">
        <f>IFERROR(__xludf.DUMMYFUNCTION("""COMPUTED_VALUE"""),"ZS03")</f>
        <v>ZS03</v>
      </c>
      <c r="B152" s="24" t="str">
        <f>IFERROR(__xludf.DUMMYFUNCTION("""COMPUTED_VALUE"""),"Élt egyszer egy gonosz ember")</f>
        <v>Élt egyszer egy gonosz ember</v>
      </c>
      <c r="C152" s="24"/>
      <c r="D152" s="24" t="str">
        <f>IFERROR(__xludf.DUMMYFUNCTION("""COMPUTED_VALUE"""),"Élt egyszer egy gonosz ember, gonosz ember,¤¤¤a kezében éles kard és gyilkos fegyver.¤¤¤Ki? Antiókhusz, Antiókhusz...¤¤¤¤¤¤Tudta róla Jeruzsálem, Jeruzsálem,¤¤¤hogy szívében nincs irgalom, nincs kegyelem.¤¤¤Ki? Antiókhusz, Antiókhusz…¤¤¤¤¤¤Elégette szent "&amp;"Tóránkat, szent Tóránkat,¤¤¤kioltotta menóránkat, menóránkat.¤¤¤Ki? Antiókhusz, Antiókhusz…¤¤¤¤¤¤Egy hős végre megunta a zsarnokságot,¤¤¤gonosz ellen bátor szívvel síkra szállott.¤¤¤Ki? Júda Makabi, Júda Makabi...¤¤¤¤¤¤Új fény áradt Jeruzsálem templomára,"&amp;"¤¤¤gyújtsunk gyertyát, emlékezzünk hős Júdára.¤¤¤Mikor? Ha jön a hanuka, ha jön a hanuka…")</f>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E152" s="24" t="str">
        <f>IFERROR(__xludf.DUMMYFUNCTION("""COMPUTED_VALUE"""),"Am¤¤¤Élt egyszer egy gonosz ember, gonosz ember,¤¤¤C¤¤¤a kezében éles kard és gyilkos fegyver.¤¤¤Am  Am  C       Am  G      Am  C       Am¤¤¤Ki? Antiókhusz, Antiókhusz Antiókhusz, Antiókhusz¤¤¤¤¤¤¤¤¤¤¤¤Am¤¤¤Tudta róla Jeruzsálem, Jeruzsálem,¤¤¤C¤¤¤hogy sz"&amp;"ívében nincs irgalom, nincs kegyelem.¤¤¤Am  Am  C       Am  G      Am  C       Am   g¤¤¤Ki? Antiókhusz, Antiókhusz Antiókhusz, Antiókhusz¤¤¤¤¤¤¤¤¤Am¤¤¤Elégette szent Tóránkat, szent Tóránkat,¤¤¤C¤¤¤kioltotta menóránkat, menóránkat.¤¤¤Am  Am  C       Am  G"&amp;"      Am  C       Am  G¤¤¤Ki? Antiókhusz, Antiókhusz Antiókhusz, Antiókhusz¤¤¤¤¤¤¤¤¤Am¤¤¤Egy hős végre megunta a zsarnokságot,¤¤¤C¤¤¤gonosz ellen bátor szívvel síkra szállott.¤¤¤Am  Am   C       Am   G       Am   C       Am   G¤¤¤Ki? Júda Makabi, Júda Mak"&amp;"abi, Júda Makabi, Júda Makabi¤¤¤¤¤¤¤¤¤Am¤¤¤Új fény áradt Jeruzsálem templomára,¤¤¤C¤¤¤gyújtsunk gyertyát, emlékezzünk hős Júdára.¤¤¤Am     Am       C       Am       G       Am       C       Am       G¤¤¤Mikor? Ha jön a hanuka, ha jön a hanuka, ha jön a ha"&amp;"nuka, ha jön a hanuka")</f>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c r="F152" s="24" t="str">
        <f>IFERROR(__xludf.DUMMYFUNCTION("""COMPUTED_VALUE"""),"Zsidó dalok")</f>
        <v>Zsidó dalok</v>
      </c>
      <c r="G152" s="24" t="b">
        <f>IFERROR(__xludf.DUMMYFUNCTION("""COMPUTED_VALUE"""),FALSE)</f>
        <v>0</v>
      </c>
      <c r="H152" s="25">
        <f t="shared" ref="H152:I152" si="152">LEN(D152)</f>
        <v>599</v>
      </c>
      <c r="I152" s="25">
        <f t="shared" si="152"/>
        <v>1041</v>
      </c>
      <c r="J152" s="10">
        <f t="shared" si="3"/>
        <v>1</v>
      </c>
      <c r="K152" s="10" t="str">
        <f>VLOOKUP(F152,Data!$A$2:$C$12,3,false)</f>
        <v>bg6.pdf</v>
      </c>
      <c r="L152" s="10" t="str">
        <f>IF(G152,Data!$G$4,Data!$G$5)</f>
        <v/>
      </c>
      <c r="M152" s="25" t="str">
        <f>VLOOKUP(F152,Data!$A$2:$E$12,4,false)</f>
        <v>ill6.pdf</v>
      </c>
      <c r="N152" s="25" t="str">
        <f>VLOOKUP(F152,Data!$A$2:$E$12,5,false)</f>
        <v>patt6.pdf</v>
      </c>
    </row>
    <row r="153" ht="15.75" hidden="1" customHeight="1">
      <c r="A153" s="24" t="str">
        <f>IFERROR(__xludf.DUMMYFUNCTION("""COMPUTED_VALUE"""),"ZS04")</f>
        <v>ZS04</v>
      </c>
      <c r="B153" s="24" t="str">
        <f>IFERROR(__xludf.DUMMYFUNCTION("""COMPUTED_VALUE"""),"Szevivon, szov szov szov")</f>
        <v>Szevivon, szov szov szov</v>
      </c>
      <c r="C153" s="24" t="str">
        <f>IFERROR(__xludf.DUMMYFUNCTION("""COMPUTED_VALUE"""),"Levin Kipnis")</f>
        <v>Levin Kipnis</v>
      </c>
      <c r="D153" s="24" t="str">
        <f>IFERROR(__xludf.DUMMYFUNCTION("""COMPUTED_VALUE"""),"Szevivon, szov szov szov,¤¤¤ḥánuká hu ḥág tov,¤¤¤ḥánuká hu ḥág tov,¤¤¤szevivon, szov szov szov!¤¤¤¤¤¤Szov ná, szov ko váḥo,¤¤¤nesz gádol hájá po,¤¤¤nesz gádol hájá po,¤¤¤szov ná, szov ko váḥo!")</f>
        <v>Szevivon, szov szov szov,¤¤¤ḥánuká hu ḥág tov,¤¤¤ḥánuká hu ḥág tov,¤¤¤szevivon, szov szov szov!¤¤¤¤¤¤Szov ná, szov ko váḥo,¤¤¤nesz gádol hájá po,¤¤¤nesz gádol hájá po,¤¤¤szov ná, szov ko váḥo!</v>
      </c>
      <c r="E153" s="24" t="str">
        <f>IFERROR(__xludf.DUMMYFUNCTION("""COMPUTED_VALUE"""),"Dm    A   Dm          A¤¤¤Szevivon, szov szov szov,¤¤¤Dm  Gm Dm     A¤¤¤ḥánuká hu ḥág tov,¤¤¤Dm   A Dm     Gm¤¤¤ḥánuká hu ḥág tov,¤¤¤A         Dm¤¤¤szevivon, szov szov szov!¤¤¤¤¤¤¤¤¤Gm            Dm¤¤¤Szov ná, szov ko váḥo,¤¤¤A            Dm¤¤¤nesz gádol "&amp;"hájá po,¤¤¤Gm           Dm¤¤¤nesz gádol hájá po,¤¤¤A             Dm¤¤¤szov ná, szov ko váḥo!")</f>
        <v>Dm    A   Dm          A¤¤¤Szevivon, szov szov szov,¤¤¤Dm  Gm Dm     A¤¤¤ḥánuká hu ḥág tov,¤¤¤Dm   A Dm     Gm¤¤¤ḥánuká hu ḥág tov,¤¤¤A         Dm¤¤¤szevivon, szov szov szov!¤¤¤¤¤¤¤¤¤Gm            Dm¤¤¤Szov ná, szov ko váḥo,¤¤¤A            Dm¤¤¤nesz gádol hájá po,¤¤¤Gm           Dm¤¤¤nesz gádol hájá po,¤¤¤A             Dm¤¤¤szov ná, szov ko váḥo!</v>
      </c>
      <c r="F153" s="24" t="str">
        <f>IFERROR(__xludf.DUMMYFUNCTION("""COMPUTED_VALUE"""),"Zsidó dalok")</f>
        <v>Zsidó dalok</v>
      </c>
      <c r="G153" s="24" t="b">
        <f>IFERROR(__xludf.DUMMYFUNCTION("""COMPUTED_VALUE"""),FALSE)</f>
        <v>0</v>
      </c>
      <c r="J153" s="10"/>
      <c r="K153" s="10"/>
      <c r="L153" s="10"/>
    </row>
    <row r="154" ht="15.75" hidden="1" customHeight="1">
      <c r="A154" s="24" t="str">
        <f>IFERROR(__xludf.DUMMYFUNCTION("""COMPUTED_VALUE"""),"ZS05")</f>
        <v>ZS05</v>
      </c>
      <c r="B154" s="24" t="str">
        <f>IFERROR(__xludf.DUMMYFUNCTION("""COMPUTED_VALUE"""),"Má nistáná")</f>
        <v>Má nistáná</v>
      </c>
      <c r="C154" s="24" t="str">
        <f>IFERROR(__xludf.DUMMYFUNCTION("""COMPUTED_VALUE"""),"Részlet a széder esti Hágádából")</f>
        <v>Részlet a széder esti Hágádából</v>
      </c>
      <c r="D154" s="24" t="str">
        <f>IFERROR(__xludf.DUMMYFUNCTION("""COMPUTED_VALUE"""),"Má nistáná hálájlá háze¤¤¤mikol hálelot, mikol hálelot?¤¤¤Sebeḥol hálelot ánu oḥlin¤¤¤ḥámec umácá, ḥámec umácá,¤¤¤hálájlá háze, hálájlá háze kulo mácá.¤¤¤Hálájlá háze, hálájlá háze kulo mácá.¤¤¤¤¤¤Sebeḥol hálelot ánu oḥlin¤¤¤seár jerákot, seár jerákot,¤¤¤"&amp;"hálájlá háze, hálájlá háze kulo máror.¤¤¤Hálájlá háze, hálájlá háze kulo máror.¤¤¤¤¤¤Sebeḥol hálelot ejn enu mátbilin¤¤¤áfilu páám áḥát, áfilu páám áḥát,¤¤¤hálájlá háze, hálájlá háze setej peámim.¤¤¤Hálájlá háze, hálájlá háze setej peámim.¤¤¤¤¤¤Sebeḥol há"&amp;"lelot ánu oḥlin¤¤¤ben josvin uven meszubin,¤¤¤ben josvin uven meszubin,¤¤¤hálájlá háze, hálájlá háze kulánu meszubin.¤¤¤Hálájlá háze, hálájlá háze kulánu meszubin.¤¤¤")</f>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E154" s="24" t="str">
        <f>IFERROR(__xludf.DUMMYFUNCTION("""COMPUTED_VALUE"""),"Cm¤¤¤Má nistáná hálájlá háze¤¤¤  Fm       Cm    Fm      Cm¤¤¤mikol hálelot, mikol hálelot?¤¤¤¤¤¤¤¤¤Cm¤¤¤Sebeḥol hálelot ánu oḥlin¤¤¤  Fm     Cm    Fm     Cm¤¤¤ḥámec umácá, ḥámec umácá,¤¤¤  Cm            Eb           G    Cm¤¤¤hálájlá háze, hálájlá háze ku"&amp;"lo mácá.¤¤¤  Cm            Eb           G    Cm¤¤¤Hálájlá háze, hálájlá háze kulo mácá.¤¤¤¤¤¤¤¤¤Cm¤¤¤Sebeḥol hálelot ánu oḥlin¤¤¤  Fm     Cm    Fm     Cm¤¤¤seár jerákot, seár jerákot,¤¤¤  Cm            Eb           G    Cm¤¤¤hálájlá háze, hálájlá háze kul"&amp;"o máror.¤¤¤  Cm            Eb           G    Cm¤¤¤Hálájlá háze, hálájlá háze kulo máror.¤¤¤¤¤¤Cm¤¤¤Sebeḥol hálelot ejn enu mátbilin¤¤¤  Fm       Cm    Fm         Cm¤¤¤áfilu páám áḥát, áfilu páám áḥát,¤¤¤  Cm            Eb           G    Cm¤¤¤hálájlá háze,"&amp;" hálájlá háze setej peámim.¤¤¤  Cm            Eb           G    Cm¤¤¤Hálájlá háze, hálájlá háze setej peámim.¤¤¤¤¤¤Cm¤¤¤Sebeḥol hálelot ánu oḥlin¤¤¤    Fm          Cm            Fm          Cm¤¤¤ben josvin uven meszubin, ben josvin uven meszubin,¤¤¤  Cm  "&amp;"          Eb           G    Cm¤¤¤hálájlá háze, hálájlá háze kulánu meszubin.¤¤¤  Cm            Eb           G    Cm¤¤¤Hálájlá háze, hálájlá háze kulánu meszubin.")</f>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máror.¤¤¤¤¤¤Cm¤¤¤Sebeḥol hálelot ejn enu mátbilin¤¤¤  Fm       Cm    Fm         Cm¤¤¤áfilu páám áḥát, áfilu páám áḥát,¤¤¤  Cm            Eb           G    Cm¤¤¤hálájlá háze, hálájlá háze setej peámim.¤¤¤  Cm            Eb           G    Cm¤¤¤Hálájlá háze, hálájlá háze setej peámim.¤¤¤¤¤¤Cm¤¤¤Sebeḥol hálelot ánu oḥlin¤¤¤    Fm          Cm            Fm          Cm¤¤¤ben josvin uven meszubin, ben josvin uven meszubin,¤¤¤  Cm            Eb           G    Cm¤¤¤hálájlá háze, hálájlá háze kulánu meszubin.¤¤¤  Cm            Eb           G    Cm¤¤¤Hálájlá háze, hálájlá háze kulánu meszubin.</v>
      </c>
      <c r="F154" s="24" t="str">
        <f>IFERROR(__xludf.DUMMYFUNCTION("""COMPUTED_VALUE"""),"Zsidó dalok")</f>
        <v>Zsidó dalok</v>
      </c>
      <c r="G154" s="24" t="b">
        <f>IFERROR(__xludf.DUMMYFUNCTION("""COMPUTED_VALUE"""),FALSE)</f>
        <v>0</v>
      </c>
      <c r="J154" s="10"/>
      <c r="K154" s="10"/>
      <c r="L154" s="10"/>
    </row>
    <row r="155" ht="15.75" hidden="1" customHeight="1">
      <c r="A155" s="24" t="str">
        <f>IFERROR(__xludf.DUMMYFUNCTION("""COMPUTED_VALUE"""),"ZS06")</f>
        <v>ZS06</v>
      </c>
      <c r="B155" s="24" t="str">
        <f>IFERROR(__xludf.DUMMYFUNCTION("""COMPUTED_VALUE"""),"Ilu ilu hociánu / Dájénu")</f>
        <v>Ilu ilu hociánu / Dájénu</v>
      </c>
      <c r="C155" s="24" t="str">
        <f>IFERROR(__xludf.DUMMYFUNCTION("""COMPUTED_VALUE"""),"Részlet a széder esti Hágádából")</f>
        <v>Részlet a széder esti Hágádából</v>
      </c>
      <c r="D155" s="24" t="str">
        <f>IFERROR(__xludf.DUMMYFUNCTION("""COMPUTED_VALUE"""),"Ilu ilu hociánu,¤¤¤hociánu mimicrájim,¤¤¤mimicrájim hociánu, dájenu.¤¤¤Dáj dájenu…")</f>
        <v>Ilu ilu hociánu,¤¤¤hociánu mimicrájim,¤¤¤mimicrájim hociánu, dájenu.¤¤¤Dáj dájenu…</v>
      </c>
      <c r="E155" s="24" t="str">
        <f>IFERROR(__xludf.DUMMYFUNCTION("""COMPUTED_VALUE"""),"C       C   G¤¤¤Ilu ilu hociánu,¤¤¤C       C     G¤¤¤hociánu mimicrájim,¤¤¤C     G    C   G    C¤¤¤mimicrájim hociánu, dájenu.¤¤¤C      G    G     C¤¤¤Dáj dájenu, dáj dájenu,¤¤¤C     G       G         C ¤¤¤dáj dájenu, dájenu dájenu ")</f>
        <v>C       C   G¤¤¤Ilu ilu hociánu,¤¤¤C       C     G¤¤¤hociánu mimicrájim,¤¤¤C     G    C   G    C¤¤¤mimicrájim hociánu, dájenu.¤¤¤C      G    G     C¤¤¤Dáj dájenu, dáj dájenu,¤¤¤C     G       G         C ¤¤¤dáj dájenu, dájenu dájenu </v>
      </c>
      <c r="F155" s="24" t="str">
        <f>IFERROR(__xludf.DUMMYFUNCTION("""COMPUTED_VALUE"""),"Zsidó dalok")</f>
        <v>Zsidó dalok</v>
      </c>
      <c r="G155" s="24" t="b">
        <f>IFERROR(__xludf.DUMMYFUNCTION("""COMPUTED_VALUE"""),FALSE)</f>
        <v>0</v>
      </c>
      <c r="J155" s="10"/>
      <c r="K155" s="10"/>
      <c r="L155" s="10"/>
    </row>
    <row r="156" ht="15.75" hidden="1" customHeight="1">
      <c r="A156" s="24" t="str">
        <f>IFERROR(__xludf.DUMMYFUNCTION("""COMPUTED_VALUE"""),"ZS07")</f>
        <v>ZS07</v>
      </c>
      <c r="B156" s="24" t="str">
        <f>IFERROR(__xludf.DUMMYFUNCTION("""COMPUTED_VALUE"""),"Ehad mi jodeá")</f>
        <v>Ehad mi jodeá</v>
      </c>
      <c r="C156" s="24"/>
      <c r="D156" s="24" t="str">
        <f>IFERROR(__xludf.DUMMYFUNCTION("""COMPUTED_VALUE"""),"Eḥád mi jodeá?¤¤¤Eḥád áni jodeá:¤¤¤eḥád elohenu sebásámájim uváárec.¤¤¤¤¤¤Snájim mi jodeá?¤¤¤Snájim áni jodeá:¤¤¤snéj luhot hábrit,¤¤¤eḥád elohenu sebásámájim uváárec.¤¤¤¤¤¤Slosá mi jodeá?¤¤¤Slosá áni jodeá:¤¤¤slosá ávot, snéj luhot hábrit,¤¤¤eḥád elohenu"&amp;" sebásámájim uváárec.¤¤¤¤¤¤Árbá mi jodeá?¤¤¤Árbá áni jodeá:¤¤¤árbá imáhot, slosá ávot, snéj luhot hábrit,¤¤¤eḥád elohenu sebásámájim uváárec.¤¤¤¤¤¤Hámisá mi jodeá?¤¤¤Hámisá áni jodeá:¤¤¤hámisá humséj torá, árbá imáhot,¤¤¤slosá ávot, snéj luhot hábrit,¤¤¤e"&amp;"ḥád elohenu sebásámájim uváárec.")</f>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E156" s="24" t="str">
        <f>IFERROR(__xludf.DUMMYFUNCTION("""COMPUTED_VALUE"""),"C#m¤¤¤Eḥád mi jodeá?¤¤¤C#m¤¤¤Eḥád áni jodeá:¤¤¤C#m          E       F#m     E       C#m¤¤¤eḥád elohenu elohenu elohenu elohenu elohenu ¤¤¤E           F#m  C#m¤¤¤sebásámájim uváárec.¤¤¤¤¤¤¤¤¤C#m¤¤¤Snájim mi jodeá?¤¤¤C#m¤¤¤Snájim áni jodeá:¤¤¤C#m¤¤¤snéj luh"&amp;"ot hábrit,¤¤¤C#m          E       F#m     E       C#m¤¤¤eḥád elohenu elohenu elohenu elohenu elohenu ¤¤¤E           F#m  C#m¤¤¤sebásámájim uváárec.¤¤¤¤¤¤¤¤¤C#m¤¤¤Slosá mi jodeá?¤¤¤C#m¤¤¤Slosá áni jodeá:¤¤¤C#m¤¤¤slosá ávot, snéj luhot hábrit,¤¤¤C#m        "&amp;"  E       F#m     E       C#m¤¤¤eḥád elohenu elohenu elohenu elohenu elohenu ¤¤¤E           F#m  C#m¤¤¤sebásámájim uváárec.¤¤¤¤¤¤¤¤¤C#m¤¤¤Árbá mi jodeá?¤¤¤C#m¤¤¤Árbá áni jodeá:¤¤¤C#m¤¤¤árbá imáhot, slosá ávot, snéj luhot hábrit,¤¤¤C#m          E       F#m"&amp;"     E       C#m¤¤¤eḥád elohenu elohenu elohenu elohenu elohenu ¤¤¤E           F#m  C#m¤¤¤sebásámájim uváárec.¤¤¤¤¤¤¤¤¤C#m¤¤¤Hámisá mi jodeá?¤¤¤C#m¤¤¤Hámisá áni jodeá:¤¤¤C#m¤¤¤hámisá humséj torá, árbá imáhot,¤¤¤C#m¤¤¤slosá ávot, snéj luhot hábrit,¤¤¤C#m  "&amp;"        E       F#m     E       C#m¤¤¤eḥád elohenu elohenu elohenu elohenu elohenu ¤¤¤E           F#m  C#m¤¤¤sebásámájim uváárec.")</f>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c r="F156" s="24" t="str">
        <f>IFERROR(__xludf.DUMMYFUNCTION("""COMPUTED_VALUE"""),"Zsidó dalok")</f>
        <v>Zsidó dalok</v>
      </c>
      <c r="G156" s="24" t="b">
        <f>IFERROR(__xludf.DUMMYFUNCTION("""COMPUTED_VALUE"""),FALSE)</f>
        <v>0</v>
      </c>
      <c r="J156" s="10"/>
      <c r="K156" s="10"/>
      <c r="L156" s="10"/>
    </row>
    <row r="157" ht="15.75" hidden="1" customHeight="1">
      <c r="A157" s="24" t="str">
        <f>IFERROR(__xludf.DUMMYFUNCTION("""COMPUTED_VALUE"""),"ZS08")</f>
        <v>ZS08</v>
      </c>
      <c r="B157" s="24" t="str">
        <f>IFERROR(__xludf.DUMMYFUNCTION("""COMPUTED_VALUE"""),"Osze Sálom")</f>
        <v>Osze Sálom</v>
      </c>
      <c r="C157" s="24"/>
      <c r="D157" s="24" t="str">
        <f>IFERROR(__xludf.DUMMYFUNCTION("""COMPUTED_VALUE"""),"Osze sálom bimromáv,¤¤¤hu jáásze sálom álenu,¤¤¤veál kol Jiszráel.¤¤¤Veimru, imru: ámen.¤¤¤¤¤¤Jáásze sálom, jáásze sálom,¤¤¤sálom álenu veál kol Jiszráel.")</f>
        <v>Osze sálom bimromáv,¤¤¤hu jáásze sálom álenu,¤¤¤veál kol Jiszráel.¤¤¤Veimru, imru: ámen.¤¤¤¤¤¤Jáásze sálom, jáásze sálom,¤¤¤sálom álenu veál kol Jiszráel.</v>
      </c>
      <c r="E157" s="24" t="str">
        <f>IFERROR(__xludf.DUMMYFUNCTION("""COMPUTED_VALUE"""),"Am      E       Am¤¤¤Osze salom bimromáv,¤¤¤Dm      G       C  Am ¤¤¤Hu jáásze sálom álénu¤¤¤Dm G   Am¤¤¤Veálko Iszráél¤¤¤   Dm  E7 Am¤¤¤Veimru ámen.¤¤¤A7     Dm     G7     Am¤¤¤Jáásze sálom, jáásze sálom,¤¤¤Dm     G7    E7        Am¤¤¤Sáálom alénu veálko"&amp;" Iszráél.")</f>
        <v>Am      E       Am¤¤¤Osze salom bimromáv,¤¤¤Dm      G       C  Am ¤¤¤Hu jáásze sálom álénu¤¤¤Dm G   Am¤¤¤Veálko Iszráél¤¤¤   Dm  E7 Am¤¤¤Veimru ámen.¤¤¤A7     Dm     G7     Am¤¤¤Jáásze sálom, jáásze sálom,¤¤¤Dm     G7    E7        Am¤¤¤Sáálom alénu veálko Iszráél.</v>
      </c>
      <c r="F157" s="24" t="str">
        <f>IFERROR(__xludf.DUMMYFUNCTION("""COMPUTED_VALUE"""),"Zsidó dalok")</f>
        <v>Zsidó dalok</v>
      </c>
      <c r="G157" s="24" t="b">
        <f>IFERROR(__xludf.DUMMYFUNCTION("""COMPUTED_VALUE"""),FALSE)</f>
        <v>0</v>
      </c>
      <c r="J157" s="10"/>
      <c r="K157" s="10"/>
      <c r="L157" s="10"/>
    </row>
    <row r="158" ht="15.75" hidden="1" customHeight="1">
      <c r="A158" s="24" t="str">
        <f>IFERROR(__xludf.DUMMYFUNCTION("""COMPUTED_VALUE"""),"ZS09")</f>
        <v>ZS09</v>
      </c>
      <c r="B158" s="24" t="str">
        <f>IFERROR(__xludf.DUMMYFUNCTION("""COMPUTED_VALUE"""),"Sálom álehem")</f>
        <v>Sálom álehem</v>
      </c>
      <c r="C158" s="24"/>
      <c r="D158" s="24" t="str">
        <f>IFERROR(__xludf.DUMMYFUNCTION("""COMPUTED_VALUE"""),"Sálom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háml"&amp;"áḥim, hákádos báruḥ hu.¤¤¤¤¤¤Cétḥem lesálom máláḥe hásálom, máláḥe eljon,¤¤¤mimeleḥ máláḥe hámláḥim, hákádos báruḥ hu.")</f>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E158" s="24" t="str">
        <f>IFERROR(__xludf.DUMMYFUNCTION("""COMPUTED_VALUE"""),"Dm           A                     Dm A¤¤¤Sálom áleḥem máláḥe hásáret máláḥe eljon,¤¤¤Dm      A                  Gm         A¤¤¤Mimeleḥ máláḥe hámláḥim hákádos báruḥ hu.¤¤¤¤¤¤¤¤¤Dm        F    C              Dm     A¤¤¤Boáḥem lesálom máláḥe hásálom máláḥe"&amp;" eljon,¤¤¤Gm      A      Dm               A     Dm¤¤¤Mimeleḥ máláḥe hámláḥim hákádos báruḥ hu.¤¤¤¤¤¤¤¤¤Dm              A                     Dm A¤¤¤Bárḥuni lesálom máláḥe hásálom máláḥe eljon,¤¤¤Dm      A               Gm            a¤¤¤Mimeleḥ máláḥe hám"&amp;"láḥim hákádos báruḥ hu.¤¤¤¤¤¤¤¤¤Dm        F    c              Dm        A¤¤¤Cetḥem lesálom máláḥe hásálom máláḥe eljon,¤¤¤Gm      A      Dm               A     Dm¤¤¤Mimeleḥ máláḥe hámláḥim hákádos báruḥ hu.")</f>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c r="F158" s="24" t="str">
        <f>IFERROR(__xludf.DUMMYFUNCTION("""COMPUTED_VALUE"""),"Zsidó dalok")</f>
        <v>Zsidó dalok</v>
      </c>
      <c r="G158" s="24" t="b">
        <f>IFERROR(__xludf.DUMMYFUNCTION("""COMPUTED_VALUE"""),FALSE)</f>
        <v>0</v>
      </c>
      <c r="J158" s="10"/>
      <c r="K158" s="10"/>
      <c r="L158" s="10"/>
    </row>
    <row r="159" ht="15.75" hidden="1" customHeight="1">
      <c r="A159" s="24" t="str">
        <f>IFERROR(__xludf.DUMMYFUNCTION("""COMPUTED_VALUE"""),"ZS10")</f>
        <v>ZS10</v>
      </c>
      <c r="B159" s="24" t="str">
        <f>IFERROR(__xludf.DUMMYFUNCTION("""COMPUTED_VALUE"""),"Sábát Sálom")</f>
        <v>Sábát Sálom</v>
      </c>
      <c r="C159" s="24" t="str">
        <f>IFERROR(__xludf.DUMMYFUNCTION("""COMPUTED_VALUE"""),"Elana Jagoda")</f>
        <v>Elana Jagoda</v>
      </c>
      <c r="D159" s="24" t="str">
        <f>IFERROR(__xludf.DUMMYFUNCTION("""COMPUTED_VALUE"""),"Bim-bam, bim-bibi-bam¤¤¤Bim-bibi bim-bim bam-bam¤¤¤¤¤¤Bim-bam, bim-bibi-bam¤¤¤Bim-bibi bim-bim bam-bam¤¤¤¤¤¤Sábát sálom, sábát sálom, sábát, sábát, sábát, sábát sálom.¤¤¤Sábát sálom, sábát sálom, sábát, sábát, sábát, sábát sálom.")</f>
        <v>Bim-bam, bim-bibi-bam¤¤¤Bim-bibi bim-bim bam-bam¤¤¤¤¤¤Bim-bam, bim-bibi-bam¤¤¤Bim-bibi bim-bim bam-bam¤¤¤¤¤¤Sábát sálom, sábát sálom, sábát, sábát, sábát, sábát sálom.¤¤¤Sábát sálom, sábát sálom, sábát, sábát, sábát, sábát sálom.</v>
      </c>
      <c r="E159" s="24" t="str">
        <f>IFERROR(__xludf.DUMMYFUNCTION("""COMPUTED_VALUE"""),"Am      Dm¤¤¤Bim—bom—bim, bim, bim, bom¤¤¤Am          E       Am¤¤¤Bim bim bim bim bim bom¤¤¤Am      Dm¤¤¤Bim—bom—bim, bim, bim, bom¤¤¤Am          E       Am¤¤¤Bim bim bim bim bim bom¤¤¤ ¤¤¤ ¤¤¤Am       Dm¤¤¤Shabbat Shalom¤¤¤Am       Dm¤¤¤Shabbat Shalom¤¤"&amp;"¤Am      Dm¤¤¤Shabbat Shabbat Shabbat,¤¤¤Dm   Am  E    Am¤¤¤Shab-bat sha -lom¤¤¤ ¤¤¤Am       Dm¤¤¤Shabbat Shalom¤¤¤Am       Dm¤¤¤Shabbat Shalom¤¤¤Am      Dm¤¤¤Shabbat Shabbat Shabbat,¤¤¤Dm   Am  E    Am¤¤¤Shab-bat sha -lom¤¤¤ ¤¤¤¤¤¤Am      F¤¤¤Shabbat Sha"&amp;"bbat,¤¤¤G7           C       E7¤¤¤Shabbat Shab-bat sha-lom ¤¤¤Am      F¤¤¤Shabbat Shabbat,¤¤¤G7           C       E7¤¤¤Shabbat Shab-bat sha-lom ¤¤¤ ¤¤¤ ¤¤¤Am       Dm¤¤¤Shabbat Shalom¤¤¤Am       Dm¤¤¤Shabbat Shalom¤¤¤Am      Dm¤¤¤Shabbat Shabbat Shabbat,¤"&amp;"¤¤Dm   Am  E    Am¤¤¤Shab-bat sha -lom")</f>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c r="F159" s="24" t="str">
        <f>IFERROR(__xludf.DUMMYFUNCTION("""COMPUTED_VALUE"""),"Zsidó dalok")</f>
        <v>Zsidó dalok</v>
      </c>
      <c r="G159" s="24" t="b">
        <f>IFERROR(__xludf.DUMMYFUNCTION("""COMPUTED_VALUE"""),FALSE)</f>
        <v>0</v>
      </c>
      <c r="J159" s="10"/>
      <c r="K159" s="10"/>
      <c r="L159" s="10"/>
    </row>
    <row r="160" ht="15.75" hidden="1" customHeight="1">
      <c r="A160" s="24" t="str">
        <f>IFERROR(__xludf.DUMMYFUNCTION("""COMPUTED_VALUE"""),"ZS11")</f>
        <v>ZS11</v>
      </c>
      <c r="B160" s="24" t="str">
        <f>IFERROR(__xludf.DUMMYFUNCTION("""COMPUTED_VALUE"""),"Havdala")</f>
        <v>Havdala</v>
      </c>
      <c r="C160" s="24"/>
      <c r="D160" s="24" t="str">
        <f>IFERROR(__xludf.DUMMYFUNCTION("""COMPUTED_VALUE"""),"Báruḥ átá Ádonáj,¤¤¤elohenu meleḥ háolám, boré pri hágáfen.¤¤¤¤¤¤Báruḥ átá Ádonáj,¤¤¤elohenu meleḥ háolám, boré miné beszámim.¤¤¤¤¤¤Báruḥ átá Ádonáj,¤¤¤elohenu meleḥ háolám, boré meoré háes.¤¤¤¤¤¤Báruḥ átá Ádonáj,¤¤¤elohenu meleḥ háolám,¤¤¤hámávdil ben ko"&amp;"des leḥol,¤¤¤ben or leḥoseḥ, ben Jiszráel láámim,¤¤¤ben jom hásvii leseset jemé hámáásze.¤¤¤¤¤¤Báruḥ átá Ádonáj,¤¤¤hámávdil ben kodes leḥol.")</f>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E160" s="24" t="str">
        <f>IFERROR(__xludf.DUMMYFUNCTION("""COMPUTED_VALUE"""),"|. Em           C      .| 8x¤¤¤|˙ Najnananana Najnana ˙|¤¤¤¤¤¤¤¤¤   G     Am     C     D¤¤¤Báruḥ átá Ádonáj elohenu¤¤¤ G     Am   D¤¤¤meleḥ háolám,¤¤¤C  Am  C    D E¤¤¤boré pri hágáfen,¤¤¤C  Am  C    D E¤¤¤boré pri hágáfen.¤¤¤¤¤¤|. Em           C      .| "&amp;"8x¤¤¤|˙ Najnananana Najnana ˙|¤¤¤¤¤¤   G   Am     C     D¤¤¤Báruḥ átá Ádonáj elohenu¤¤¤ G      Am D¤¤¤meleḥ háolám¤¤¤C  Am   C     D E¤¤¤boré miné beszámim,¤¤¤C  Am   C     D E¤¤¤boré miné beszámim.¤¤¤¤¤¤|. Em           C      .| 8x¤¤¤|˙ Najnananana Najna"&amp;"na ˙|¤¤¤¤¤¤   G   Am     C     D¤¤¤Báruḥ átá Ádonáj elohenu¤¤¤ G      Am D¤¤¤meleḥ háolám¤¤¤C  Am    C  D E¤¤¤boré meoré háés,¤¤¤C  Am    C  D E¤¤¤boré meoré háés.¤¤¤¤¤¤|. Em           C      .| 8x¤¤¤|˙ Najnananana Najnana ˙|¤¤¤¤¤¤   G   Am     C     D¤¤¤"&amp;"Báruḥ átá Ádonáj elohenu¤¤¤ G      Am D¤¤¤meleḥ háolám¤¤¤   C  D       G       Am¤¤¤hámávdil bén kodes leḥol.¤¤¤     C    D  G¤¤¤Bén ohr leḥoseḥ¤¤¤¤¤¤|. Em           C      .| 8x¤¤¤|˙ Najnananana Najnana ˙|¤¤¤¤¤¤     G  Am   C D¤¤¤Bén Israel Laamim¤¤¤    "&amp;" G        Am¤¤¤Bén jom hashivii¤¤¤             C        D¤¤¤Leshishes jimei hamaszeh¤¤¤C  D    G    Am¤¤¤Báruḥ átá Ádonáj¤¤¤   C  D       G       Am¤¤¤hámávdil bén kodes leḥol.")</f>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c r="F160" s="24" t="str">
        <f>IFERROR(__xludf.DUMMYFUNCTION("""COMPUTED_VALUE"""),"Zsidó dalok")</f>
        <v>Zsidó dalok</v>
      </c>
      <c r="G160" s="24" t="b">
        <f>IFERROR(__xludf.DUMMYFUNCTION("""COMPUTED_VALUE"""),FALSE)</f>
        <v>0</v>
      </c>
      <c r="J160" s="10"/>
      <c r="K160" s="10"/>
      <c r="L160" s="10"/>
    </row>
    <row r="161" ht="15.75" hidden="1" customHeight="1">
      <c r="A161" s="24" t="str">
        <f>IFERROR(__xludf.DUMMYFUNCTION("""COMPUTED_VALUE"""),"ZS12")</f>
        <v>ZS12</v>
      </c>
      <c r="B161" s="24" t="str">
        <f>IFERROR(__xludf.DUMMYFUNCTION("""COMPUTED_VALUE"""),"Eliyahu Hanavi")</f>
        <v>Eliyahu Hanavi</v>
      </c>
      <c r="C161" s="24"/>
      <c r="D161" s="24" t="str">
        <f>IFERROR(__xludf.DUMMYFUNCTION("""COMPUTED_VALUE"""),"Eliyahu ha-navi, ¤¤¤Eliyahu ha-Tishbi, ¤¤¤Eliyahu, Eliyahu, ¤¤¤Eliyahu ha-Giladi.¤¤¤ ¤¤¤Bimhayrah v'yamenu, ¤¤¤Yavo aleynu, ¤¤¤Im Moshiach ben David, ¤¤¤Im Moshiach ben David.¤¤¤ ¤¤¤Eliyahu ha-navi, ¤¤¤Eliyahu ha-Tishbi, ¤¤¤Eliyahu, Eliyahu, ¤¤¤Eliyahu ha"&amp;"-Giladi")</f>
        <v>Eliyahu ha-navi, ¤¤¤Eliyahu ha-Tishbi, ¤¤¤Eliyahu, Eliyahu, ¤¤¤Eliyahu ha-Giladi.¤¤¤ ¤¤¤Bimhayrah v'yamenu, ¤¤¤Yavo aleynu, ¤¤¤Im Moshiach ben David, ¤¤¤Im Moshiach ben David.¤¤¤ ¤¤¤Eliyahu ha-navi, ¤¤¤Eliyahu ha-Tishbi, ¤¤¤Eliyahu, Eliyahu, ¤¤¤Eliyahu ha-Giladi</v>
      </c>
      <c r="E161" s="24" t="str">
        <f>IFERROR(__xludf.DUMMYFUNCTION("""COMPUTED_VALUE"""),"Am      E7  Am¤¤¤Eliyahu ha-navi, ¤¤¤ Am     G7   C¤¤¤Eliyahu ha-Tishbi, ¤¤¤ C        E7¤¤¤Eliyahu, Eliyahu, ¤¤¤Am       E7 Am¤¤¤Eliyahu ha-Giladi.¤¤¤ ¤¤¤Dm¤¤¤Bimhayrah v'yamenu, ¤¤¤ E7     Am¤¤¤Yavo aleynu, ¤¤¤  Dm¤¤¤Im Moshiach ben David, ¤¤¤    E      "&amp;"        Am¤¤¤Im Moshiach ben David.¤¤¤ ¤¤¤Am      E7  Am¤¤¤Eliyahu ha-navi, ¤¤¤ Am     G7   C¤¤¤Eliyahu ha-Tishbi, ¤¤¤ C        E7¤¤¤Eliyahu, Eliyahu, ¤¤¤Am       E7 Am¤¤¤Eliyahu ha-Giladi")</f>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c r="F161" s="24" t="str">
        <f>IFERROR(__xludf.DUMMYFUNCTION("""COMPUTED_VALUE"""),"Zsidó dalok")</f>
        <v>Zsidó dalok</v>
      </c>
      <c r="G161" s="24" t="b">
        <f>IFERROR(__xludf.DUMMYFUNCTION("""COMPUTED_VALUE"""),FALSE)</f>
        <v>0</v>
      </c>
      <c r="J161" s="10"/>
      <c r="K161" s="10"/>
      <c r="L161" s="10"/>
    </row>
    <row r="162" ht="15.75" hidden="1" customHeight="1">
      <c r="A162" s="24" t="str">
        <f>IFERROR(__xludf.DUMMYFUNCTION("""COMPUTED_VALUE"""),"ZS13")</f>
        <v>ZS13</v>
      </c>
      <c r="B162" s="24" t="str">
        <f>IFERROR(__xludf.DUMMYFUNCTION("""COMPUTED_VALUE"""),"Lehá Dodi")</f>
        <v>Lehá Dodi</v>
      </c>
      <c r="C162" s="24" t="str">
        <f>IFERROR(__xludf.DUMMYFUNCTION("""COMPUTED_VALUE"""),"Shlomo Halevi Alkabetz")</f>
        <v>Shlomo Halevi Alkabetz</v>
      </c>
      <c r="D162" s="24" t="str">
        <f>IFERROR(__xludf.DUMMYFUNCTION("""COMPUTED_VALUE"""),"Leḥá dodi likrát kálá,¤¤¤pené sábát nekábelá.¤¤¤¤¤¤Sámor vezáḥor bedibur eḥád,¤¤¤hismijánu el hámejuḥád.¤¤¤Ádonáj eḥád usmo eḥád,¤¤¤lesem uletiferet velithilá.¤¤¤¤¤¤Leḥá dodi…¤¤¤¤¤¤Likrát sábát leḥu venelḥá,¤¤¤ki hi mekor hábráḥá,¤¤¤meros mikedem neszuḥá,"&amp;"¤¤¤szof máásze bámáḥsává tehilá.¤¤¤¤¤¤Leḥá dodi…¤¤¤¤¤¤Mikdás meleḥ ir meluḥá,¤¤¤kumi cei mitoḥ háháfeḥá,¤¤¤ráv láḥ sevet beemek hábáḥá,¤¤¤vehu jáḥámol álájiḥ ḥemlá.¤¤¤¤¤¤Leḥá dodi…¤¤¤¤¤¤Boi besálom áteret báálá,¤¤¤gám beszimḥá uvcoholá,¤¤¤toḥ emuné ám sze"&amp;"gulá.¤¤¤Boi ḥálá boi ḥálá.¤¤¤¤¤¤Leḥá dodi…")</f>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E162" s="24" t="str">
        <f>IFERROR(__xludf.DUMMYFUNCTION("""COMPUTED_VALUE"""),"Dm¤¤¤Leḥá dodi likrát kálá,¤¤¤Dm   A           Dm¤¤¤pené sábát nekábelá.¤¤¤¤¤¤¤¤¤Dm¤¤¤Sámor vezáḥor bedibur eḥád,¤¤¤Gm¤¤¤hismijánu el hámejuḥád.¤¤¤F           A¤¤¤Ádonáj eḥád usmo eḥád,¤¤¤Dm               A      Dm¤¤¤lesem uletiferet velithilá.¤¤¤¤¤¤¤¤¤Dm"&amp;"¤¤¤Leḥá dodi likrát kálá,¤¤¤Dm   A           Dm¤¤¤pené sábát nekábelá.¤¤¤¤¤¤¤¤¤Dm¤¤¤Likrát sábát leḥu venelḥá,¤¤¤Gm¤¤¤ki hi mekor hábráḥá,¤¤¤F             A¤¤¤meros mikedem neszuḥá,¤¤¤Dm            A            Dm¤¤¤szof máásze bámáḥsává tehilá.¤¤¤¤¤¤¤¤¤D"&amp;"m¤¤¤Leḥá dodi likrát kálá,¤¤¤Dm   A           Dm¤¤¤pené sábát nekábelá.¤¤¤¤¤¤¤¤¤Dm¤¤¤Mikdás meleḥ ir meluḥá,¤¤¤Gm¤¤¤kumi cei mitoḥ háháfeḥá,¤¤¤F             A¤¤¤ráv láḥ sevet beemek hábáḥá,¤¤¤Dm           A         Dm¤¤¤vehu jáḥámol álájiḥ ḥemlá.¤¤¤¤¤¤¤¤¤"&amp;"Dm¤¤¤Leḥá dodi likrát kálá,¤¤¤Dm   A           Dm¤¤¤pené sábát nekábelá.¤¤¤¤¤¤¤¤¤Dm¤¤¤Boi besálom áteret báálá,¤¤¤Gm¤¤¤gám beszimḥá uvcoholá,¤¤¤F         A¤¤¤toḥ emuné ám szegulá.¤¤¤Dm       A      Dm¤¤¤Boi ḥálá boi ḥálá.¤¤¤¤¤¤¤¤¤Dm¤¤¤Leḥá dodi likrát kál"&amp;"á,¤¤¤Dm   A           Dm¤¤¤pené sábát nekábelá.")</f>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c r="F162" s="24" t="str">
        <f>IFERROR(__xludf.DUMMYFUNCTION("""COMPUTED_VALUE"""),"Zsidó dalok")</f>
        <v>Zsidó dalok</v>
      </c>
      <c r="G162" s="24" t="b">
        <f>IFERROR(__xludf.DUMMYFUNCTION("""COMPUTED_VALUE"""),FALSE)</f>
        <v>0</v>
      </c>
      <c r="J162" s="10"/>
      <c r="K162" s="10"/>
      <c r="L162" s="10"/>
    </row>
    <row r="163" ht="15.75" hidden="1" customHeight="1">
      <c r="A163" s="24" t="str">
        <f>IFERROR(__xludf.DUMMYFUNCTION("""COMPUTED_VALUE"""),"ZS14")</f>
        <v>ZS14</v>
      </c>
      <c r="B163" s="24" t="str">
        <f>IFERROR(__xludf.DUMMYFUNCTION("""COMPUTED_VALUE"""),"Jedid Nefes")</f>
        <v>Jedid Nefes</v>
      </c>
      <c r="C163" s="24"/>
      <c r="D163" s="24" t="str">
        <f>IFERROR(__xludf.DUMMYFUNCTION("""COMPUTED_VALUE"""),"Jedid nefes áv háráḥámán, ¤¤¤mesoḥ ávdeḥá el reconeḥá. ¤¤¤Járuc ávdeḥá kmo ájál, ¤¤¤jistáḥáve el mul hádáreḥá.")</f>
        <v>Jedid nefes áv háráḥámán, ¤¤¤mesoḥ ávdeḥá el reconeḥá. ¤¤¤Járuc ávdeḥá kmo ájál, ¤¤¤jistáḥáve el mul hádáreḥá.</v>
      </c>
      <c r="E163" s="24" t="str">
        <f>IFERROR(__xludf.DUMMYFUNCTION("""COMPUTED_VALUE"""),"Am           Dm¤¤¤Jedid nefes áv háráḥámán, ¤¤¤Am           Dm¤¤¤Jedid nefes áv háráḥámán,¤¤¤Dm       C   Dm       Am¤¤¤mesoḥ ávdeḥá el reconeḥá. ¤¤¤Dm    C      Dm          Am¤¤¤Járuc ávdeḥá kmo ájál, ¤¤¤Dm        C  Dm     Am¤¤¤jistáḥáve el mul hádáreḥá"&amp;".")</f>
        <v>Am           Dm¤¤¤Jedid nefes áv háráḥámán, ¤¤¤Am           Dm¤¤¤Jedid nefes áv háráḥámán,¤¤¤Dm       C   Dm       Am¤¤¤mesoḥ ávdeḥá el reconeḥá. ¤¤¤Dm    C      Dm          Am¤¤¤Járuc ávdeḥá kmo ájál, ¤¤¤Dm        C  Dm     Am¤¤¤jistáḥáve el mul hádáreḥá.</v>
      </c>
      <c r="F163" s="24" t="str">
        <f>IFERROR(__xludf.DUMMYFUNCTION("""COMPUTED_VALUE"""),"Zsidó dalok")</f>
        <v>Zsidó dalok</v>
      </c>
      <c r="G163" s="24" t="b">
        <f>IFERROR(__xludf.DUMMYFUNCTION("""COMPUTED_VALUE"""),FALSE)</f>
        <v>0</v>
      </c>
      <c r="J163" s="10"/>
      <c r="K163" s="10"/>
      <c r="L163" s="10"/>
    </row>
    <row r="164" ht="15.75" hidden="1" customHeight="1">
      <c r="A164" s="24" t="str">
        <f>IFERROR(__xludf.DUMMYFUNCTION("""COMPUTED_VALUE"""),"ZS15")</f>
        <v>ZS15</v>
      </c>
      <c r="B164" s="24" t="str">
        <f>IFERROR(__xludf.DUMMYFUNCTION("""COMPUTED_VALUE"""),"Ávinu málkénu")</f>
        <v>Ávinu málkénu</v>
      </c>
      <c r="C164" s="24"/>
      <c r="D164" s="24" t="str">
        <f>IFERROR(__xludf.DUMMYFUNCTION("""COMPUTED_VALUE"""),"Ávinu málkenu, ḥonenu váánenu,¤¤¤ávinu málkenu, ḥonenu váánenu,¤¤¤ki en bánu máászim.¤¤¤¤¤¤Ászé imánu cedáká váḥeszed,¤¤¤szé imánu cedáká váḥeszed,¤¤¤vehosienu.")</f>
        <v>Ávinu málkenu, ḥonenu váánenu,¤¤¤ávinu málkenu, ḥonenu váánenu,¤¤¤ki en bánu máászim.¤¤¤¤¤¤Ászé imánu cedáká váḥeszed,¤¤¤szé imánu cedáká váḥeszed,¤¤¤vehosienu.</v>
      </c>
      <c r="E164" s="24" t="str">
        <f>IFERROR(__xludf.DUMMYFUNCTION("""COMPUTED_VALUE"""),"C        C# C  C        C# C¤¤¤Ávinu málkenu, ḥonenu váánenu,¤¤¤C        C#    C        C# ¤¤¤ávinu málkenu, ḥonenu váánenu,¤¤¤C          C#  C¤¤¤ki en bánu máászim.¤¤¤C        C#    C        C# ¤¤¤ávinu málkenu, ḥonenu váánenu,¤¤¤C          C#  C¤¤¤ki en"&amp;" bánu máászim.¤¤¤¤¤¤¤¤¤G#m  Fm      Gm       C¤¤¤Ászé imánu cedáká váḥeszed,¤¤¤G#m  Fm      Gm       C¤¤¤Aszé imánu cedáká váḥeszed,¤¤¤C    C# C¤¤¤vehosienu.")</f>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c r="F164" s="24" t="str">
        <f>IFERROR(__xludf.DUMMYFUNCTION("""COMPUTED_VALUE"""),"Zsidó dalok")</f>
        <v>Zsidó dalok</v>
      </c>
      <c r="G164" s="24" t="b">
        <f>IFERROR(__xludf.DUMMYFUNCTION("""COMPUTED_VALUE"""),FALSE)</f>
        <v>0</v>
      </c>
      <c r="J164" s="10"/>
      <c r="K164" s="10"/>
      <c r="L164" s="10"/>
    </row>
    <row r="165" ht="15.75" hidden="1" customHeight="1">
      <c r="A165" s="24" t="str">
        <f>IFERROR(__xludf.DUMMYFUNCTION("""COMPUTED_VALUE"""),"ZS16")</f>
        <v>ZS16</v>
      </c>
      <c r="B165" s="24" t="str">
        <f>IFERROR(__xludf.DUMMYFUNCTION("""COMPUTED_VALUE"""),"Jemé háhánuká")</f>
        <v>Jemé háhánuká</v>
      </c>
      <c r="C165" s="24" t="str">
        <f>IFERROR(__xludf.DUMMYFUNCTION("""COMPUTED_VALUE"""),"Ávráhám Ávronin")</f>
        <v>Ávráhám Ávronin</v>
      </c>
      <c r="D165" s="24" t="str">
        <f>IFERROR(__xludf.DUMMYFUNCTION("""COMPUTED_VALUE"""),"Jemé háḥánuká ḥánukát mikdásenu,¤¤¤begil uveszimḥá memálim et libenu.¤¤¤Lájlá vájom szvivonenu jiszov,¤¤¤szufgánijot noḥál bám lárov.¤¤¤¤¤¤Háiru, hádliku nerot ḥánuká rábim.¤¤¤Ál hániszim veál hánifláot áser ḥolelu hámákábim.¤¤¤¤¤¤Úgy örülünk mi gyerekek "&amp;"a szép ḥanukának,¤¤¤az ifjak és az öregek vidám táncot járnak.¤¤¤Este a sok finom étel után¤¤¤asztalon a pergő játék vár.¤¤¤¤¤¤Fel pajtás a gyertyát,¤¤¤hadd égjen a láng szaporán.¤¤¤És zengjen a hála, az Úr nevét áldva,¤¤¤az ifjú s a lány ajakán!¤¤¤")</f>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E165" s="24" t="str">
        <f>IFERROR(__xludf.DUMMYFUNCTION("""COMPUTED_VALUE"""),"Am¤¤¤Jemé háḥánuká ḥánukát mikdásenu,¤¤¤Am¤¤¤begil uveszimḥá memálim et libenu.¤¤¤Am              C      G   Am¤¤¤Lájlá vájom szvivonenu jiszov,¤¤¤Am          C     G      Am¤¤¤szufgánijot noḥál bám lárov.¤¤¤¤¤¤¤¤¤Am             ¤¤¤Háiru, hádliku ¤¤¤Am   "&amp;" G         Am¤¤¤nerot ḥánuká rábim.¤¤¤Am     C      Am        C¤¤¤Ál hániszim veál hánifláot ¤¤¤Am      G          Am¤¤¤áser ḥolelu hámákábim.¤¤¤¤¤¤¤¤¤Am¤¤¤Úgy örülünk mi gyerekek a szép ḥanukának,¤¤¤Am¤¤¤az ifjak és az öregek vidám táncot járnak.¤¤¤Am   "&amp;"      C     G    Am¤¤¤Este a sok finom étel után¤¤¤Am         C     G    Am¤¤¤asztalon a pergő játék vár.¤¤¤¤¤¤¤¤¤Am¤¤¤Fel pajtás a gyertyát,¤¤¤Am           G          Am¤¤¤hadd égjen a láng szaporán.¤¤¤Am           C        Am       C            ¤¤¤És ze"&amp;"ngjen a hála, az Úr nevét áldva,¤¤¤Am          G        Am¤¤¤az ifjú s a lány ajakán!¤¤¤")</f>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c r="F165" s="24" t="str">
        <f>IFERROR(__xludf.DUMMYFUNCTION("""COMPUTED_VALUE"""),"Zsidó dalok")</f>
        <v>Zsidó dalok</v>
      </c>
      <c r="G165" s="24" t="b">
        <f>IFERROR(__xludf.DUMMYFUNCTION("""COMPUTED_VALUE"""),FALSE)</f>
        <v>0</v>
      </c>
      <c r="J165" s="10"/>
      <c r="K165" s="10"/>
      <c r="L165" s="10"/>
    </row>
    <row r="166" ht="15.75" hidden="1" customHeight="1">
      <c r="A166" s="24" t="str">
        <f>IFERROR(__xludf.DUMMYFUNCTION("""COMPUTED_VALUE"""),"ZS16")</f>
        <v>ZS16</v>
      </c>
      <c r="B166" s="24" t="str">
        <f>IFERROR(__xludf.DUMMYFUNCTION("""COMPUTED_VALUE"""),"Oh Hanukkah")</f>
        <v>Oh Hanukkah</v>
      </c>
      <c r="C166" s="24" t="str">
        <f>IFERROR(__xludf.DUMMYFUNCTION("""COMPUTED_VALUE"""),"Ávráhám Ávronin")</f>
        <v>Ávráhám Ávronin</v>
      </c>
      <c r="D166" s="24" t="str">
        <f>IFERROR(__xludf.DUMMYFUNCTION("""COMPUTED_VALUE"""),"Oh Hanukkah, Oh, Hanukkah¤¤¤Come light the menorah¤¤¤Let's have a party¤¤¤We'll all dance the hora¤¤¤Gather 'round the table¤¤¤We'll give you a treat,¤¤¤Sivivon to play with and latkes to eat¤¤¤¤¤¤And while we are playing¤¤¤The candles are burning low¤¤¤O"&amp;"ne for each night, they shed a sweet light¤¤¤To remind us of days long ago¤¤¤One for each night, they shed a sweet light¤¤¤To remind us of days long ago¤¤¤¤¤¤Oh Hanukkah, Oh, Hanukkah¤¤¤Come light the menorah¤¤¤Let's have a party¤¤¤We'll all dance the hor"&amp;"a¤¤¤Gather 'round the table¤¤¤We'll give you a treat,¤¤¤Sivivon to play with and latkes to eat¤¤¤¤¤¤Refrén:¤¤¤And while we are playing¤¤¤The candles are burning low¤¤¤One for each night, they shed a sweet light¤¤¤To remind us of days long ago")</f>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E166" s="24" t="str">
        <f>IFERROR(__xludf.DUMMYFUNCTION("""COMPUTED_VALUE"""),"Am¤¤¤Oh Hanukkah, Oh, Hanukkah Come light the menorah¤¤¤Am¤¤¤Let's have a party We'll all dance the hora¤¤¤Am                C           G          Am¤¤¤Gather 'round the table We'll give you a treat,¤¤¤Am         C             G         Am¤¤¤Sivivon to p"&amp;"lay with and latkes to eat¤¤¤¤¤¤¤¤¤Am¤¤¤And while we are playing¤¤¤Am              G        Am¤¤¤The candles are burning low¤¤¤Am           C           Am           C¤¤¤One for each night, they shed a sweet light¤¤¤Am              G         Am¤¤¤To remind"&amp;" us of days long ago¤¤¤Am           C           Am           C¤¤¤One for each night, they shed a sweet light¤¤¤Am              G         Am¤¤¤To remind us of days long ago¤¤¤¤¤¤¤¤¤Am¤¤¤Oh Hanukkah, Oh, Hanukkah Come light the menorah¤¤¤Am¤¤¤Let's have a p"&amp;"arty We'll all dance the hora¤¤¤Am                C           G          Am¤¤¤Gather 'round the table We'll give you a treat,¤¤¤Am         C             G         Am¤¤¤Sivivon to play with and latkes to eat¤¤¤¤¤¤¤¤¤Am¤¤¤And while we are playing¤¤¤Am      "&amp;"        G        Am¤¤¤The candles are burning low¤¤¤Am           C           Am           C¤¤¤One for each night, they shed a sweet light¤¤¤Am              G         Am¤¤¤To remind us of days long ago¤¤¤Am           C           Am           C¤¤¤One for ea"&amp;"ch night, they shed a sweet light¤¤¤Am              G         Am¤¤¤To remind us of days long ago")</f>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c r="F166" s="24" t="str">
        <f>IFERROR(__xludf.DUMMYFUNCTION("""COMPUTED_VALUE"""),"Zsidó dalok")</f>
        <v>Zsidó dalok</v>
      </c>
      <c r="G166" s="24" t="b">
        <f>IFERROR(__xludf.DUMMYFUNCTION("""COMPUTED_VALUE"""),FALSE)</f>
        <v>0</v>
      </c>
      <c r="J166" s="10"/>
      <c r="K166" s="10"/>
      <c r="L166" s="10"/>
    </row>
    <row r="167" ht="15.75" hidden="1" customHeight="1">
      <c r="A167" s="24" t="str">
        <f>IFERROR(__xludf.DUMMYFUNCTION("""COMPUTED_VALUE"""),"ZS17")</f>
        <v>ZS17</v>
      </c>
      <c r="B167" s="24" t="str">
        <f>IFERROR(__xludf.DUMMYFUNCTION("""COMPUTED_VALUE"""),"Hanuka van ma")</f>
        <v>Hanuka van ma</v>
      </c>
      <c r="C167" s="24"/>
      <c r="D167" s="24" t="str">
        <f>IFERROR(__xludf.DUMMYFUNCTION("""COMPUTED_VALUE"""),"Hanuka, hanuka, hanuka van ma,¤¤¤gyúljon ki szívünk mélyén a fény.¤¤¤Hanuka lángja lobogva égjen,¤¤¤világítsa be a sötét éjt.¤¤¤¤¤¤Hanuka, hanuka, hanuka van ma,¤¤¤gyúljon ki szívünk mélyén a fény.¤¤¤Trenderli perdül, víg nóta zendül,¤¤¤szabadság fénye ra"&amp;"gyog felénk.")</f>
        <v>Hanuka, hanuka, hanuka van ma,¤¤¤gyúljon ki szívünk mélyén a fény.¤¤¤Hanuka lángja lobogva égjen,¤¤¤világítsa be a sötét éjt.¤¤¤¤¤¤Hanuka, hanuka, hanuka van ma,¤¤¤gyúljon ki szívünk mélyén a fény.¤¤¤Trenderli perdül, víg nóta zendül,¤¤¤szabadság fénye ragyog felénk.</v>
      </c>
      <c r="E167" s="24" t="str">
        <f>IFERROR(__xludf.DUMMYFUNCTION("""COMPUTED_VALUE"""),"Am                     G¤¤¤Hanuka, hanuka, hanuka van ma,¤¤¤G                           Am¤¤¤gyúljon ki szívünk mélyén a fény.¤¤¤Am     Dm     F       G¤¤¤Hanuka lángja lobogva égjen,¤¤¤Am    Dm     G       Am¤¤¤világítsa be a sötét éjt.¤¤¤¤¤¤¤¤¤Hanuka, h"&amp;"anuka, hanuka van ma,¤¤¤¤¤¤gyúljon ki szívünk mélyén a fény.¤¤¤¤¤¤Trenderli perdül, víg nóta zendül,¤¤¤¤¤¤szabadság fénye ragyog felénk.")</f>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c r="F167" s="24" t="str">
        <f>IFERROR(__xludf.DUMMYFUNCTION("""COMPUTED_VALUE"""),"Zsidó dalok")</f>
        <v>Zsidó dalok</v>
      </c>
      <c r="G167" s="24" t="b">
        <f>IFERROR(__xludf.DUMMYFUNCTION("""COMPUTED_VALUE"""),FALSE)</f>
        <v>0</v>
      </c>
      <c r="J167" s="10"/>
      <c r="K167" s="10"/>
      <c r="L167" s="10"/>
    </row>
    <row r="168" ht="15.75" hidden="1" customHeight="1">
      <c r="A168" s="24" t="str">
        <f>IFERROR(__xludf.DUMMYFUNCTION("""COMPUTED_VALUE"""),"ZS18")</f>
        <v>ZS18</v>
      </c>
      <c r="B168" s="24" t="str">
        <f>IFERROR(__xludf.DUMMYFUNCTION("""COMPUTED_VALUE"""),"Lesana habaa")</f>
        <v>Lesana habaa</v>
      </c>
      <c r="C168" s="24"/>
      <c r="D168" s="24" t="str">
        <f>IFERROR(__xludf.DUMMYFUNCTION("""COMPUTED_VALUE"""),"Lesáná hábáá birusálájim¤¤¤Lesáná hábáá birusálájim¤¤¤Lesáná hábáá birusálájim¤¤¤Lesáná hábáá birusálájim hábnujá.")</f>
        <v>Lesáná hábáá birusálájim¤¤¤Lesáná hábáá birusálájim¤¤¤Lesáná hábáá birusálájim¤¤¤Lesáná hábáá birusálájim hábnujá.</v>
      </c>
      <c r="E168" s="24" t="str">
        <f>IFERROR(__xludf.DUMMYFUNCTION("""COMPUTED_VALUE"""),"Em¤¤¤Lesáná hábáá birusálájim¤¤¤G¤¤¤Lesáná hábáá birusálájim¤¤¤A¤¤¤Lesáná hábáá birusálájim¤¤¤A                  G         Em¤¤¤Lesáná hábáá birusálájim hábnujá.")</f>
        <v>Em¤¤¤Lesáná hábáá birusálájim¤¤¤G¤¤¤Lesáná hábáá birusálájim¤¤¤A¤¤¤Lesáná hábáá birusálájim¤¤¤A                  G         Em¤¤¤Lesáná hábáá birusálájim hábnujá.</v>
      </c>
      <c r="F168" s="24" t="str">
        <f>IFERROR(__xludf.DUMMYFUNCTION("""COMPUTED_VALUE"""),"Zsidó dalok")</f>
        <v>Zsidó dalok</v>
      </c>
      <c r="G168" s="24" t="b">
        <f>IFERROR(__xludf.DUMMYFUNCTION("""COMPUTED_VALUE"""),FALSE)</f>
        <v>0</v>
      </c>
      <c r="J168" s="10"/>
      <c r="K168" s="10"/>
      <c r="L168" s="10"/>
    </row>
    <row r="169" ht="15.75" hidden="1" customHeight="1">
      <c r="A169" s="24" t="str">
        <f>IFERROR(__xludf.DUMMYFUNCTION("""COMPUTED_VALUE"""),"ZS19")</f>
        <v>ZS19</v>
      </c>
      <c r="B169" s="24" t="str">
        <f>IFERROR(__xludf.DUMMYFUNCTION("""COMPUTED_VALUE"""),"Má jáfe hájom")</f>
        <v>Má jáfe hájom</v>
      </c>
      <c r="C169" s="24" t="str">
        <f>IFERROR(__xludf.DUMMYFUNCTION("""COMPUTED_VALUE"""),"Issachar Miron")</f>
        <v>Issachar Miron</v>
      </c>
      <c r="D169" s="24" t="str">
        <f>IFERROR(__xludf.DUMMYFUNCTION("""COMPUTED_VALUE"""),"Má jáfe hájom,¤¤¤sábát sálom.¤¤¤Sábát, sábát sálom.¤¤¤Sábát sálom.")</f>
        <v>Má jáfe hájom,¤¤¤sábát sálom.¤¤¤Sábát, sábát sálom.¤¤¤Sábát sálom.</v>
      </c>
      <c r="E169" s="24" t="str">
        <f>IFERROR(__xludf.DUMMYFUNCTION("""COMPUTED_VALUE"""),"G       Am¤¤¤Má jáfe hájom,¤¤¤C     G¤¤¤sábát sálom.¤¤¤G        Am¤¤¤Sábát, sábát sálom.¤¤¤C        G¤¤¤Sábát, sábát sálom.¤¤¤G        Am¤¤¤Sábát, sábát sálom.¤¤¤C      G¤¤¤Sábát sálom.")</f>
        <v>G       Am¤¤¤Má jáfe hájom,¤¤¤C     G¤¤¤sábát sálom.¤¤¤G        Am¤¤¤Sábát, sábát sálom.¤¤¤C        G¤¤¤Sábát, sábát sálom.¤¤¤G        Am¤¤¤Sábát, sábát sálom.¤¤¤C      G¤¤¤Sábát sálom.</v>
      </c>
      <c r="F169" s="24" t="str">
        <f>IFERROR(__xludf.DUMMYFUNCTION("""COMPUTED_VALUE"""),"Zsidó dalok")</f>
        <v>Zsidó dalok</v>
      </c>
      <c r="G169" s="24" t="b">
        <f>IFERROR(__xludf.DUMMYFUNCTION("""COMPUTED_VALUE"""),FALSE)</f>
        <v>0</v>
      </c>
      <c r="J169" s="10"/>
      <c r="K169" s="10"/>
      <c r="L169" s="10"/>
    </row>
    <row r="170" ht="15.75" hidden="1" customHeight="1">
      <c r="A170" s="24" t="str">
        <f>IFERROR(__xludf.DUMMYFUNCTION("""COMPUTED_VALUE"""),"ZS20")</f>
        <v>ZS20</v>
      </c>
      <c r="B170" s="24" t="str">
        <f>IFERROR(__xludf.DUMMYFUNCTION("""COMPUTED_VALUE"""),"Szimen tov")</f>
        <v>Szimen tov</v>
      </c>
      <c r="C170" s="24"/>
      <c r="D170" s="24" t="str">
        <f>IFERROR(__xludf.DUMMYFUNCTION("""COMPUTED_VALUE"""),"Szimen tov umázel tov, umázel tov uszimen tov,¤¤¤szimen tov umázel tov, umázel tov uszimen tov,¤¤¤szimen tov umázel tov, umázel tov uszimen tov jehe lánu.¤¤¤Jehe lánu, jehe lánu ulekol Jiszráel,¤¤¤jehe lánu, jehe lánu ulekol Jiszráel!")</f>
        <v>Szimen tov umázel tov, umázel tov uszimen tov,¤¤¤szimen tov umázel tov, umázel tov uszimen tov,¤¤¤szimen tov umázel tov, umázel tov uszimen tov jehe lánu.¤¤¤Jehe lánu, jehe lánu ulekol Jiszráel,¤¤¤jehe lánu, jehe lánu ulekol Jiszráel!</v>
      </c>
      <c r="E170" s="24" t="str">
        <f>IFERROR(__xludf.DUMMYFUNCTION("""COMPUTED_VALUE"""),"D¤¤¤Szimen tov umázel tov, umázel tov uszimen tov,¤¤¤F¤¤¤szimen tov umázel tov, umázel tov uszimen tov,¤¤¤G                                             D    C  G¤¤¤szimen tov umázel tov, umázel tov uszimen tov jehe lánu.¤¤¤¤¤¤F            B     F B  F    "&amp;"     D¤¤¤Jehe lánu, jehe lánu ulekol Jiszráel,¤¤¤F            B     F B  F         F¤¤¤jehe lánu, jehe lánu ulekol Jiszráel!")</f>
        <v>D¤¤¤Szimen tov umázel tov, umázel tov uszimen tov,¤¤¤F¤¤¤szimen tov umázel tov, umázel tov uszimen tov,¤¤¤G                                             D    C  G¤¤¤szimen tov umázel tov, umázel tov uszimen tov jehe lánu.¤¤¤¤¤¤F            B     F B  F         D¤¤¤Jehe lánu, jehe lánu ulekol Jiszráel,¤¤¤F            B     F B  F         F¤¤¤jehe lánu, jehe lánu ulekol Jiszráel!</v>
      </c>
      <c r="F170" s="24" t="str">
        <f>IFERROR(__xludf.DUMMYFUNCTION("""COMPUTED_VALUE"""),"Zsidó dalok")</f>
        <v>Zsidó dalok</v>
      </c>
      <c r="G170" s="24" t="b">
        <f>IFERROR(__xludf.DUMMYFUNCTION("""COMPUTED_VALUE"""),FALSE)</f>
        <v>0</v>
      </c>
      <c r="J170" s="10"/>
      <c r="K170" s="10"/>
      <c r="L170" s="10"/>
    </row>
    <row r="171" ht="15.75" customHeight="1">
      <c r="A171" s="24" t="str">
        <f>IFERROR(__xludf.DUMMYFUNCTION("""COMPUTED_VALUE"""),"ZS21")</f>
        <v>ZS21</v>
      </c>
      <c r="B171" s="24" t="str">
        <f>IFERROR(__xludf.DUMMYFUNCTION("""COMPUTED_VALUE"""),"Szól a kakas már")</f>
        <v>Szól a kakas már</v>
      </c>
      <c r="C171" s="24" t="str">
        <f>IFERROR(__xludf.DUMMYFUNCTION("""COMPUTED_VALUE"""),"Taub Ájzik Jichák")</f>
        <v>Taub Ájzik Jichák</v>
      </c>
      <c r="D171" s="24" t="str">
        <f>IFERROR(__xludf.DUMMYFUNCTION("""COMPUTED_VALUE"""),"Szól a kakas már¤¤¤majd megvirrad már¤¤¤zöld erdőben sík mezőben¤¤¤sétál egy madár¤¤¤¤¤¤Micsoda madár,¤¤¤micsoda madár?¤¤¤kék a lába, zöld a szárnya,¤¤¤engem oda vár¤¤¤¤¤¤Várj, madár várj,¤¤¤te csak mindig várj,¤¤¤ha az isten nekem rendelt,¤¤¤tied leszek "&amp;"már¤¤¤¤¤¤Mikor lesz az már,¤¤¤mikor lesz az már?¤¤¤jiboné hamik dosi cion tömalé,¤¤¤akkor lesz az már¤¤¤¤¤¤De miért nincs az már,¤¤¤de miért nincs az már?¤¤¤Mipné hátoténu golinu méárcénu¤¤¤Azért nincs az már")</f>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E171" s="24" t="str">
        <f>IFERROR(__xludf.DUMMYFUNCTION("""COMPUTED_VALUE"""),"Dm     A7    Dm¤¤¤Szól a kakas már¤¤¤Dm      A7     Dm¤¤¤majd megvirrad már¤¤¤Dm      C    B      Gm¤¤¤zöld erdőben sík mezőben¤¤¤A7    Gm7    A7¤¤¤sétál egy madár¤¤¤¤¤¤¤¤¤Dm   A7   Dm¤¤¤Micsoda madár,¤¤¤Dm   A7   Dm¤¤¤micsoda madár?¤¤¤Dm    C     B      "&amp;"Gm¤¤¤kék a lába, zöld a szárnya,¤¤¤A7    Gm7 A7¤¤¤engem oda vár¤¤¤¤¤¤¤¤¤Dm    A7    Dm¤¤¤Várj, madár várj,¤¤¤Dm      A7     Dm¤¤¤te csak mindig várj,¤¤¤Dm    C     B     Gm¤¤¤ha az isten nekem rendelt,¤¤¤A7   Gm7    A7¤¤¤tied leszek már¤¤¤¤¤¤¤¤¤Dm    A7  "&amp;"    Dm¤¤¤Mikor lesz az már,¤¤¤Dm    A7      Dm¤¤¤mikor lesz az már?¤¤¤Dm        C       B       Gm¤¤¤jiboné hamik dosi cion tömálé,¤¤¤A7    Gm7     A7¤¤¤akkor lesz az már¤¤¤¤¤¤¤¤¤Dm       A7       Dm¤¤¤De miért nincs az már,¤¤¤Dm       A7       Dm¤¤¤de mi"&amp;"ért nincs az már?¤¤¤Dm         C      B       Gm¤¤¤Mipné hátoténu golinu méárcénu¤¤¤A7    Gm7      A7¤¤¤Azért nincs az már")</f>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c r="F171" s="24" t="str">
        <f>IFERROR(__xludf.DUMMYFUNCTION("""COMPUTED_VALUE"""),"Zsidó dalok")</f>
        <v>Zsidó dalok</v>
      </c>
      <c r="G171" s="24" t="b">
        <f>IFERROR(__xludf.DUMMYFUNCTION("""COMPUTED_VALUE"""),FALSE)</f>
        <v>0</v>
      </c>
      <c r="J171" s="10"/>
      <c r="K171" s="10"/>
      <c r="L171" s="10"/>
    </row>
    <row r="172" ht="15.75" customHeight="1">
      <c r="A172" s="24" t="str">
        <f>IFERROR(__xludf.DUMMYFUNCTION("""COMPUTED_VALUE"""),"ZS22")</f>
        <v>ZS22</v>
      </c>
      <c r="B172" s="24" t="str">
        <f>IFERROR(__xludf.DUMMYFUNCTION("""COMPUTED_VALUE"""),"Im HaShem Lo Jivneh Báit")</f>
        <v>Im HaShem Lo Jivneh Báit</v>
      </c>
      <c r="C172" s="24" t="str">
        <f>IFERROR(__xludf.DUMMYFUNCTION("""COMPUTED_VALUE"""),"Tehilim 127.1")</f>
        <v>Tehilim 127.1</v>
      </c>
      <c r="D172" s="24" t="str">
        <f>IFERROR(__xludf.DUMMYFUNCTION("""COMPUTED_VALUE"""),"Im HaShem Lo Jivneh Báit¤¤¤Sav Ámlu Bonáv Bo¤¤¤Im HaShem Lo Jismor Ír¤¤¤Sav Sakád Shomér¤¤¤¤¤¤Hinei Hinei Lo Janum¤¤¤Lo Janum ve Lo Jisan¤¤¤Lo Janum ve Lo Jisan¤¤¤Shomér Jiszráél")</f>
        <v>Im HaShem Lo Jivneh Báit¤¤¤Sav Ámlu Bonáv Bo¤¤¤Im HaShem Lo Jismor Ír¤¤¤Sav Sakád Shomér¤¤¤¤¤¤Hinei Hinei Lo Janum¤¤¤Lo Janum ve Lo Jisan¤¤¤Lo Janum ve Lo Jisan¤¤¤Shomér Jiszráél</v>
      </c>
      <c r="E172" s="24" t="str">
        <f>IFERROR(__xludf.DUMMYFUNCTION("""COMPUTED_VALUE"""),"Hm¤¤¤Im HaShem Lo Jivneh Báit¤¤¤Em¤¤¤Sav Ámlu Bonáv Bo¤¤¤Em¤¤¤Im HaShem Lo Jismor Ír¤¤¤    F#m   Hm¤¤¤Sav Sakád Shomér¤¤¤¤¤¤Hm¤¤¤Hinei Hinei Lo Janum¤¤¤            Em¤¤¤Lo Janum ve Lo Jisan¤¤¤            Em¤¤¤Lo Janum ve Lo Jisan¤¤¤F#m¤¤¤Shomér Jiszráél")</f>
        <v>Hm¤¤¤Im HaShem Lo Jivneh Báit¤¤¤Em¤¤¤Sav Ámlu Bonáv Bo¤¤¤Em¤¤¤Im HaShem Lo Jismor Ír¤¤¤    F#m   Hm¤¤¤Sav Sakád Shomér¤¤¤¤¤¤Hm¤¤¤Hinei Hinei Lo Janum¤¤¤            Em¤¤¤Lo Janum ve Lo Jisan¤¤¤            Em¤¤¤Lo Janum ve Lo Jisan¤¤¤F#m¤¤¤Shomér Jiszráél</v>
      </c>
      <c r="F172" s="24" t="str">
        <f>IFERROR(__xludf.DUMMYFUNCTION("""COMPUTED_VALUE"""),"Zsidó dalok")</f>
        <v>Zsidó dalok</v>
      </c>
      <c r="G172" s="24" t="b">
        <f>IFERROR(__xludf.DUMMYFUNCTION("""COMPUTED_VALUE"""),FALSE)</f>
        <v>0</v>
      </c>
      <c r="J172" s="10"/>
      <c r="K172" s="10"/>
      <c r="L172" s="10"/>
    </row>
    <row r="173" ht="15.75" customHeight="1">
      <c r="A173" s="24"/>
      <c r="B173" s="24"/>
      <c r="C173" s="24"/>
      <c r="D173" s="24"/>
      <c r="E173" s="24"/>
      <c r="F173" s="24"/>
      <c r="G173" s="24"/>
      <c r="J173" s="10"/>
      <c r="K173" s="10"/>
      <c r="L173" s="10"/>
    </row>
    <row r="174" ht="15.75" customHeight="1">
      <c r="A174" s="24"/>
      <c r="B174" s="24"/>
      <c r="C174" s="24"/>
      <c r="D174" s="24"/>
      <c r="E174" s="24"/>
      <c r="F174" s="24"/>
      <c r="G174" s="24"/>
      <c r="J174" s="10"/>
      <c r="K174" s="10"/>
      <c r="L174" s="10"/>
    </row>
    <row r="175" ht="15.75" customHeight="1">
      <c r="A175" s="24"/>
      <c r="B175" s="24"/>
      <c r="C175" s="24"/>
      <c r="D175" s="24"/>
      <c r="E175" s="24"/>
      <c r="F175" s="24"/>
      <c r="G175" s="24"/>
      <c r="J175" s="10"/>
      <c r="K175" s="10"/>
      <c r="L175" s="10"/>
    </row>
    <row r="176" ht="15.75" customHeight="1">
      <c r="A176" s="24"/>
      <c r="B176" s="24"/>
      <c r="C176" s="24"/>
      <c r="D176" s="24"/>
      <c r="E176" s="24"/>
      <c r="F176" s="24"/>
      <c r="G176" s="24"/>
      <c r="J176" s="10"/>
      <c r="K176" s="10"/>
      <c r="L176" s="10"/>
    </row>
    <row r="177" ht="15.75" customHeight="1">
      <c r="A177" s="24"/>
      <c r="B177" s="24"/>
      <c r="C177" s="24"/>
      <c r="D177" s="24"/>
      <c r="E177" s="24"/>
      <c r="F177" s="24"/>
      <c r="G177" s="24"/>
      <c r="J177" s="10"/>
      <c r="K177" s="10"/>
      <c r="L177" s="10"/>
    </row>
    <row r="178" ht="15.75" customHeight="1">
      <c r="A178" s="24"/>
      <c r="B178" s="24"/>
      <c r="C178" s="24"/>
      <c r="D178" s="24"/>
      <c r="E178" s="24"/>
      <c r="F178" s="24"/>
      <c r="G178" s="24"/>
      <c r="J178" s="10"/>
      <c r="K178" s="10"/>
      <c r="L178" s="10"/>
    </row>
    <row r="179" ht="15.75" customHeight="1">
      <c r="A179" s="24"/>
      <c r="B179" s="24"/>
      <c r="C179" s="24"/>
      <c r="D179" s="24"/>
      <c r="E179" s="24"/>
      <c r="F179" s="24"/>
      <c r="G179" s="24"/>
      <c r="J179" s="10"/>
      <c r="K179" s="10"/>
      <c r="L179" s="10"/>
    </row>
    <row r="180" ht="15.75" customHeight="1">
      <c r="A180" s="24"/>
      <c r="B180" s="24"/>
      <c r="C180" s="24"/>
      <c r="D180" s="24"/>
      <c r="E180" s="24"/>
      <c r="F180" s="24"/>
      <c r="G180" s="24"/>
      <c r="J180" s="10"/>
      <c r="K180" s="10"/>
      <c r="L180" s="10"/>
    </row>
    <row r="181" ht="15.75" customHeight="1">
      <c r="A181" s="24"/>
      <c r="B181" s="24"/>
      <c r="C181" s="24"/>
      <c r="D181" s="24"/>
      <c r="E181" s="24"/>
      <c r="F181" s="24"/>
      <c r="G181" s="24"/>
      <c r="J181" s="10"/>
      <c r="K181" s="10"/>
      <c r="L181" s="10"/>
    </row>
    <row r="182" ht="15.75" customHeight="1">
      <c r="A182" s="24"/>
      <c r="B182" s="24"/>
      <c r="C182" s="24"/>
      <c r="D182" s="24"/>
      <c r="E182" s="24"/>
      <c r="F182" s="24"/>
      <c r="G182" s="24"/>
      <c r="J182" s="10"/>
      <c r="K182" s="10"/>
      <c r="L182" s="10"/>
    </row>
    <row r="183" ht="15.75" customHeight="1">
      <c r="A183" s="24"/>
      <c r="B183" s="24"/>
      <c r="C183" s="24"/>
      <c r="D183" s="24"/>
      <c r="E183" s="24"/>
      <c r="F183" s="24"/>
      <c r="G183" s="24"/>
      <c r="J183" s="10"/>
      <c r="K183" s="10"/>
      <c r="L183" s="10"/>
    </row>
    <row r="184" ht="15.75" customHeight="1">
      <c r="A184" s="24"/>
      <c r="B184" s="24"/>
      <c r="C184" s="24"/>
      <c r="D184" s="24"/>
      <c r="E184" s="24"/>
      <c r="F184" s="24"/>
      <c r="G184" s="24"/>
      <c r="J184" s="10"/>
      <c r="K184" s="10"/>
      <c r="L184" s="10"/>
    </row>
    <row r="185" ht="15.75" customHeight="1">
      <c r="A185" s="24"/>
      <c r="B185" s="24"/>
      <c r="C185" s="24"/>
      <c r="D185" s="24"/>
      <c r="E185" s="24"/>
      <c r="F185" s="24"/>
      <c r="G185" s="24"/>
      <c r="J185" s="10"/>
      <c r="K185" s="10"/>
      <c r="L185" s="10"/>
    </row>
    <row r="186" ht="15.75" customHeight="1">
      <c r="A186" s="24"/>
      <c r="B186" s="24"/>
      <c r="C186" s="24"/>
      <c r="D186" s="24"/>
      <c r="E186" s="24"/>
      <c r="F186" s="24"/>
      <c r="G186" s="24"/>
      <c r="J186" s="10"/>
      <c r="K186" s="10"/>
      <c r="L186" s="10"/>
    </row>
    <row r="187" ht="15.75" customHeight="1">
      <c r="A187" s="24"/>
      <c r="B187" s="24"/>
      <c r="C187" s="24"/>
      <c r="D187" s="24"/>
      <c r="E187" s="24"/>
      <c r="F187" s="24"/>
      <c r="G187" s="24"/>
      <c r="J187" s="10"/>
      <c r="K187" s="10"/>
      <c r="L187" s="10"/>
    </row>
    <row r="188" ht="15.75" customHeight="1">
      <c r="A188" s="24"/>
      <c r="B188" s="24"/>
      <c r="C188" s="24"/>
      <c r="D188" s="24"/>
      <c r="E188" s="24"/>
      <c r="F188" s="24"/>
      <c r="G188" s="24"/>
      <c r="J188" s="10"/>
      <c r="K188" s="10"/>
      <c r="L188" s="10"/>
    </row>
    <row r="189" ht="15.75" customHeight="1">
      <c r="A189" s="24"/>
      <c r="B189" s="24"/>
      <c r="C189" s="24"/>
      <c r="D189" s="24"/>
      <c r="E189" s="24"/>
      <c r="F189" s="24"/>
      <c r="G189" s="24"/>
      <c r="J189" s="10"/>
      <c r="K189" s="10"/>
      <c r="L189" s="10"/>
    </row>
    <row r="190" ht="15.75" customHeight="1">
      <c r="A190" s="24"/>
      <c r="B190" s="24"/>
      <c r="C190" s="24"/>
      <c r="D190" s="24"/>
      <c r="E190" s="24"/>
      <c r="F190" s="24"/>
      <c r="G190" s="24"/>
      <c r="J190" s="10"/>
      <c r="K190" s="10"/>
      <c r="L190" s="10"/>
    </row>
    <row r="191" ht="15.75" customHeight="1">
      <c r="A191" s="24"/>
      <c r="B191" s="24"/>
      <c r="C191" s="24"/>
      <c r="D191" s="24"/>
      <c r="E191" s="24"/>
      <c r="F191" s="24"/>
      <c r="G191" s="24"/>
      <c r="J191" s="10"/>
      <c r="K191" s="10"/>
      <c r="L191" s="10"/>
    </row>
    <row r="192" ht="15.75" customHeight="1">
      <c r="A192" s="24"/>
      <c r="B192" s="24"/>
      <c r="C192" s="24"/>
      <c r="D192" s="24"/>
      <c r="E192" s="24"/>
      <c r="F192" s="24"/>
      <c r="G192" s="24"/>
      <c r="J192" s="10"/>
      <c r="K192" s="10"/>
      <c r="L192" s="10"/>
    </row>
    <row r="193" ht="15.75" customHeight="1">
      <c r="A193" s="24"/>
      <c r="B193" s="24"/>
      <c r="C193" s="24"/>
      <c r="D193" s="24"/>
      <c r="E193" s="24"/>
      <c r="F193" s="24"/>
      <c r="G193" s="24"/>
      <c r="J193" s="10"/>
      <c r="K193" s="10"/>
      <c r="L193" s="10"/>
    </row>
    <row r="194" ht="15.75" customHeight="1">
      <c r="A194" s="24"/>
      <c r="B194" s="24"/>
      <c r="C194" s="24"/>
      <c r="D194" s="24"/>
      <c r="E194" s="24"/>
      <c r="F194" s="24"/>
      <c r="G194" s="24"/>
      <c r="J194" s="10"/>
      <c r="K194" s="10"/>
      <c r="L194" s="10"/>
    </row>
    <row r="195" ht="15.75" customHeight="1">
      <c r="A195" s="24"/>
      <c r="B195" s="24"/>
      <c r="C195" s="24"/>
      <c r="D195" s="24"/>
      <c r="E195" s="24"/>
      <c r="F195" s="24"/>
      <c r="G195" s="24"/>
      <c r="J195" s="10"/>
      <c r="K195" s="10"/>
      <c r="L195" s="10"/>
    </row>
    <row r="196" ht="15.75" customHeight="1">
      <c r="A196" s="24"/>
      <c r="B196" s="24"/>
      <c r="C196" s="24"/>
      <c r="D196" s="24"/>
      <c r="E196" s="24"/>
      <c r="F196" s="24"/>
      <c r="G196" s="24"/>
      <c r="J196" s="10"/>
      <c r="K196" s="10"/>
      <c r="L196" s="10"/>
    </row>
    <row r="197" ht="15.75" customHeight="1">
      <c r="A197" s="24"/>
      <c r="B197" s="24"/>
      <c r="C197" s="24"/>
      <c r="D197" s="24"/>
      <c r="E197" s="24"/>
      <c r="F197" s="24"/>
      <c r="G197" s="24"/>
      <c r="J197" s="10"/>
      <c r="K197" s="10"/>
      <c r="L197" s="10"/>
    </row>
    <row r="198" ht="15.75" customHeight="1">
      <c r="A198" s="24"/>
      <c r="B198" s="24"/>
      <c r="C198" s="24"/>
      <c r="D198" s="24"/>
      <c r="E198" s="24"/>
      <c r="F198" s="24"/>
      <c r="G198" s="24"/>
      <c r="J198" s="10"/>
      <c r="K198" s="10"/>
      <c r="L198" s="10"/>
    </row>
    <row r="199" ht="15.75" customHeight="1">
      <c r="A199" s="24"/>
      <c r="B199" s="24"/>
      <c r="C199" s="24"/>
      <c r="D199" s="24"/>
      <c r="E199" s="24"/>
      <c r="F199" s="24"/>
      <c r="G199" s="24"/>
      <c r="J199" s="10"/>
      <c r="K199" s="10"/>
      <c r="L199" s="10"/>
    </row>
    <row r="200" ht="15.75" customHeight="1">
      <c r="A200" s="24"/>
      <c r="B200" s="24"/>
      <c r="C200" s="24"/>
      <c r="D200" s="24"/>
      <c r="E200" s="24"/>
      <c r="F200" s="24"/>
      <c r="G200" s="24"/>
      <c r="J200" s="10"/>
      <c r="K200" s="10"/>
      <c r="L200" s="10"/>
    </row>
    <row r="201" ht="15.75" customHeight="1">
      <c r="A201" s="24"/>
      <c r="B201" s="24"/>
      <c r="C201" s="24"/>
      <c r="D201" s="24"/>
      <c r="E201" s="24"/>
      <c r="F201" s="24"/>
      <c r="G201" s="24"/>
      <c r="J201" s="10"/>
      <c r="K201" s="10"/>
      <c r="L201" s="10"/>
    </row>
    <row r="202" ht="15.75" customHeight="1">
      <c r="A202" s="24"/>
      <c r="B202" s="24"/>
      <c r="C202" s="24"/>
      <c r="D202" s="24"/>
      <c r="E202" s="24"/>
      <c r="F202" s="24"/>
      <c r="G202" s="24"/>
      <c r="J202" s="10"/>
      <c r="K202" s="10"/>
      <c r="L202" s="10"/>
    </row>
    <row r="203" ht="15.75" customHeight="1">
      <c r="A203" s="24"/>
      <c r="B203" s="24"/>
      <c r="C203" s="24"/>
      <c r="D203" s="24"/>
      <c r="E203" s="24"/>
      <c r="F203" s="24"/>
      <c r="G203" s="24"/>
      <c r="J203" s="10"/>
      <c r="K203" s="10"/>
      <c r="L203" s="10"/>
    </row>
    <row r="204" ht="15.75" customHeight="1">
      <c r="A204" s="24"/>
      <c r="B204" s="24"/>
      <c r="C204" s="24"/>
      <c r="D204" s="24"/>
      <c r="E204" s="24"/>
      <c r="F204" s="24"/>
      <c r="G204" s="24"/>
      <c r="J204" s="10"/>
      <c r="K204" s="10"/>
      <c r="L204" s="10"/>
    </row>
    <row r="205" ht="15.75" customHeight="1">
      <c r="A205" s="24"/>
      <c r="B205" s="24"/>
      <c r="C205" s="24"/>
      <c r="D205" s="24"/>
      <c r="E205" s="24"/>
      <c r="F205" s="24"/>
      <c r="G205" s="24"/>
      <c r="J205" s="10"/>
      <c r="K205" s="10"/>
      <c r="L205" s="10"/>
    </row>
    <row r="206" ht="15.75" customHeight="1">
      <c r="A206" s="24"/>
      <c r="B206" s="24"/>
      <c r="C206" s="24"/>
      <c r="D206" s="24"/>
      <c r="E206" s="24"/>
      <c r="F206" s="24"/>
      <c r="G206" s="24"/>
      <c r="J206" s="10"/>
      <c r="K206" s="10"/>
      <c r="L206" s="10"/>
    </row>
    <row r="207" ht="15.75" customHeight="1">
      <c r="A207" s="24"/>
      <c r="B207" s="24"/>
      <c r="C207" s="24"/>
      <c r="D207" s="24"/>
      <c r="E207" s="24"/>
      <c r="F207" s="24"/>
      <c r="G207" s="24"/>
      <c r="J207" s="10"/>
      <c r="K207" s="10"/>
      <c r="L207" s="10"/>
    </row>
    <row r="208" ht="15.75" customHeight="1">
      <c r="A208" s="24"/>
      <c r="B208" s="24"/>
      <c r="C208" s="24"/>
      <c r="D208" s="24"/>
      <c r="E208" s="24"/>
      <c r="F208" s="24"/>
      <c r="G208" s="24"/>
      <c r="J208" s="10"/>
      <c r="K208" s="10"/>
      <c r="L208" s="10"/>
    </row>
    <row r="209" ht="15.75" customHeight="1">
      <c r="A209" s="24"/>
      <c r="B209" s="24"/>
      <c r="C209" s="24"/>
      <c r="D209" s="24"/>
      <c r="E209" s="24"/>
      <c r="F209" s="24"/>
      <c r="G209" s="24"/>
      <c r="J209" s="10"/>
      <c r="K209" s="10"/>
      <c r="L209" s="10"/>
    </row>
    <row r="210" ht="15.75" customHeight="1">
      <c r="A210" s="24"/>
      <c r="B210" s="24"/>
      <c r="C210" s="24"/>
      <c r="D210" s="24"/>
      <c r="E210" s="24"/>
      <c r="F210" s="24"/>
      <c r="G210" s="24"/>
      <c r="J210" s="10"/>
      <c r="K210" s="10"/>
      <c r="L210" s="10"/>
    </row>
    <row r="211" ht="15.75" customHeight="1">
      <c r="A211" s="24"/>
      <c r="B211" s="24"/>
      <c r="C211" s="24"/>
      <c r="D211" s="24"/>
      <c r="E211" s="24"/>
      <c r="F211" s="24"/>
      <c r="G211" s="24"/>
      <c r="J211" s="10"/>
      <c r="K211" s="10"/>
      <c r="L211" s="10"/>
    </row>
    <row r="212" ht="15.75" customHeight="1">
      <c r="A212" s="24"/>
      <c r="B212" s="24"/>
      <c r="C212" s="24"/>
      <c r="D212" s="24"/>
      <c r="E212" s="24"/>
      <c r="F212" s="24"/>
      <c r="G212" s="24"/>
      <c r="J212" s="10"/>
      <c r="K212" s="10"/>
      <c r="L212" s="10"/>
    </row>
    <row r="213" ht="15.75" customHeight="1">
      <c r="A213" s="24"/>
      <c r="B213" s="24"/>
      <c r="C213" s="24"/>
      <c r="D213" s="24"/>
      <c r="E213" s="24"/>
      <c r="F213" s="24"/>
      <c r="G213" s="24"/>
      <c r="J213" s="10"/>
      <c r="K213" s="10"/>
      <c r="L213" s="10"/>
    </row>
    <row r="214" ht="15.75" customHeight="1">
      <c r="A214" s="24"/>
      <c r="B214" s="24"/>
      <c r="C214" s="24"/>
      <c r="D214" s="24"/>
      <c r="E214" s="24"/>
      <c r="F214" s="24"/>
      <c r="G214" s="24"/>
      <c r="J214" s="10"/>
      <c r="K214" s="10"/>
      <c r="L214" s="10"/>
    </row>
    <row r="215" ht="15.75" customHeight="1">
      <c r="A215" s="24"/>
      <c r="B215" s="24"/>
      <c r="C215" s="24"/>
      <c r="D215" s="24"/>
      <c r="E215" s="24"/>
      <c r="F215" s="24"/>
      <c r="G215" s="24"/>
      <c r="J215" s="10"/>
      <c r="K215" s="10"/>
      <c r="L215" s="10"/>
    </row>
    <row r="216" ht="15.75" customHeight="1">
      <c r="A216" s="24"/>
      <c r="B216" s="24"/>
      <c r="C216" s="24"/>
      <c r="D216" s="24"/>
      <c r="E216" s="24"/>
      <c r="F216" s="24"/>
      <c r="G216" s="24"/>
      <c r="J216" s="10"/>
      <c r="K216" s="10"/>
      <c r="L216" s="10"/>
    </row>
    <row r="217" ht="15.75" customHeight="1">
      <c r="A217" s="24"/>
      <c r="B217" s="24"/>
      <c r="C217" s="24"/>
      <c r="D217" s="24"/>
      <c r="E217" s="24"/>
      <c r="F217" s="24"/>
      <c r="G217" s="24"/>
      <c r="J217" s="10"/>
      <c r="K217" s="10"/>
      <c r="L217" s="10"/>
    </row>
    <row r="218" ht="15.75" customHeight="1">
      <c r="A218" s="24"/>
      <c r="B218" s="24"/>
      <c r="C218" s="24"/>
      <c r="D218" s="24"/>
      <c r="E218" s="24"/>
      <c r="F218" s="24"/>
      <c r="G218" s="24"/>
      <c r="J218" s="10"/>
      <c r="K218" s="10"/>
      <c r="L218" s="10"/>
    </row>
    <row r="219" ht="15.75" customHeight="1">
      <c r="A219" s="24"/>
      <c r="B219" s="24"/>
      <c r="C219" s="24"/>
      <c r="D219" s="24"/>
      <c r="E219" s="24"/>
      <c r="F219" s="24"/>
      <c r="G219" s="24"/>
      <c r="J219" s="10"/>
      <c r="K219" s="10"/>
      <c r="L219" s="10"/>
    </row>
    <row r="220" ht="15.75" customHeight="1">
      <c r="A220" s="24"/>
      <c r="B220" s="24"/>
      <c r="C220" s="24"/>
      <c r="D220" s="24"/>
      <c r="E220" s="24"/>
      <c r="F220" s="24"/>
      <c r="G220" s="24"/>
      <c r="J220" s="10"/>
      <c r="K220" s="10"/>
      <c r="L220" s="10"/>
    </row>
    <row r="221" ht="15.75" customHeight="1">
      <c r="A221" s="24"/>
      <c r="B221" s="24"/>
      <c r="C221" s="24"/>
      <c r="D221" s="24"/>
      <c r="E221" s="24"/>
      <c r="F221" s="24"/>
      <c r="G221" s="24"/>
      <c r="J221" s="10"/>
      <c r="K221" s="10"/>
      <c r="L221" s="10"/>
    </row>
    <row r="222" ht="15.75" customHeight="1">
      <c r="A222" s="24"/>
      <c r="B222" s="24"/>
      <c r="C222" s="24"/>
      <c r="D222" s="24"/>
      <c r="E222" s="24"/>
      <c r="F222" s="24"/>
      <c r="G222" s="24"/>
      <c r="J222" s="10"/>
      <c r="K222" s="10"/>
      <c r="L222" s="10"/>
    </row>
    <row r="223" ht="15.75" customHeight="1">
      <c r="A223" s="24"/>
      <c r="B223" s="24"/>
      <c r="C223" s="24"/>
      <c r="D223" s="24"/>
      <c r="E223" s="24"/>
      <c r="F223" s="24"/>
      <c r="G223" s="24"/>
      <c r="J223" s="10"/>
      <c r="K223" s="10"/>
      <c r="L223" s="10"/>
    </row>
    <row r="224" ht="15.75" customHeight="1">
      <c r="A224" s="24"/>
      <c r="B224" s="24"/>
      <c r="C224" s="24"/>
      <c r="D224" s="24"/>
      <c r="E224" s="24"/>
      <c r="F224" s="24"/>
      <c r="G224" s="24"/>
      <c r="J224" s="10"/>
      <c r="K224" s="10"/>
      <c r="L224" s="10"/>
    </row>
    <row r="225" ht="15.75" customHeight="1">
      <c r="A225" s="24"/>
      <c r="B225" s="24"/>
      <c r="C225" s="24"/>
      <c r="D225" s="24"/>
      <c r="E225" s="24"/>
      <c r="F225" s="24"/>
      <c r="G225" s="24"/>
      <c r="J225" s="10"/>
      <c r="K225" s="10"/>
      <c r="L225" s="10"/>
    </row>
    <row r="226" ht="15.75" customHeight="1">
      <c r="A226" s="24"/>
      <c r="B226" s="24"/>
      <c r="C226" s="24"/>
      <c r="D226" s="24"/>
      <c r="E226" s="24"/>
      <c r="F226" s="24"/>
      <c r="G226" s="24"/>
      <c r="J226" s="10"/>
      <c r="K226" s="10"/>
      <c r="L226" s="10"/>
    </row>
    <row r="227" ht="15.75" customHeight="1">
      <c r="A227" s="24"/>
      <c r="B227" s="24"/>
      <c r="C227" s="24"/>
      <c r="D227" s="24"/>
      <c r="E227" s="24"/>
      <c r="F227" s="24"/>
      <c r="G227" s="24"/>
      <c r="J227" s="10"/>
      <c r="K227" s="10"/>
      <c r="L227" s="10"/>
    </row>
    <row r="228" ht="15.75" customHeight="1">
      <c r="A228" s="24"/>
      <c r="B228" s="24"/>
      <c r="C228" s="24"/>
      <c r="D228" s="24"/>
      <c r="E228" s="24"/>
      <c r="F228" s="24"/>
      <c r="G228" s="24"/>
      <c r="J228" s="10"/>
      <c r="K228" s="10"/>
      <c r="L228" s="10"/>
    </row>
    <row r="229" ht="15.75" customHeight="1">
      <c r="A229" s="24"/>
      <c r="B229" s="24"/>
      <c r="C229" s="24"/>
      <c r="D229" s="24"/>
      <c r="E229" s="24"/>
      <c r="F229" s="24"/>
      <c r="G229" s="24"/>
      <c r="J229" s="10"/>
      <c r="K229" s="10"/>
      <c r="L229" s="10"/>
    </row>
    <row r="230" ht="15.75" customHeight="1">
      <c r="A230" s="24"/>
      <c r="B230" s="24"/>
      <c r="C230" s="24"/>
      <c r="D230" s="24"/>
      <c r="E230" s="24"/>
      <c r="F230" s="24"/>
      <c r="G230" s="24"/>
      <c r="J230" s="10"/>
      <c r="K230" s="10"/>
      <c r="L230" s="10"/>
    </row>
    <row r="231" ht="15.75" customHeight="1">
      <c r="A231" s="24"/>
      <c r="B231" s="24"/>
      <c r="C231" s="24"/>
      <c r="D231" s="24"/>
      <c r="E231" s="24"/>
      <c r="F231" s="24"/>
      <c r="G231" s="24"/>
      <c r="J231" s="10"/>
      <c r="K231" s="10"/>
      <c r="L231" s="10"/>
    </row>
    <row r="232" ht="15.75" customHeight="1">
      <c r="A232" s="24"/>
      <c r="B232" s="24"/>
      <c r="C232" s="24"/>
      <c r="D232" s="24"/>
      <c r="E232" s="24"/>
      <c r="F232" s="24"/>
      <c r="G232" s="24"/>
      <c r="J232" s="10"/>
      <c r="K232" s="10"/>
      <c r="L232" s="10"/>
    </row>
    <row r="233" ht="15.75" customHeight="1">
      <c r="A233" s="24"/>
      <c r="B233" s="24"/>
      <c r="C233" s="24"/>
      <c r="D233" s="24"/>
      <c r="E233" s="24"/>
      <c r="F233" s="24"/>
      <c r="G233" s="24"/>
      <c r="J233" s="10"/>
      <c r="K233" s="10"/>
      <c r="L233" s="10"/>
    </row>
    <row r="234" ht="15.75" customHeight="1">
      <c r="A234" s="24"/>
      <c r="B234" s="24"/>
      <c r="C234" s="24"/>
      <c r="D234" s="24"/>
      <c r="E234" s="24"/>
      <c r="F234" s="24"/>
      <c r="G234" s="24"/>
      <c r="J234" s="10"/>
      <c r="K234" s="10"/>
      <c r="L234" s="10"/>
    </row>
    <row r="235" ht="15.75" customHeight="1">
      <c r="A235" s="24"/>
      <c r="B235" s="24"/>
      <c r="C235" s="24"/>
      <c r="D235" s="24"/>
      <c r="E235" s="24"/>
      <c r="F235" s="24"/>
      <c r="G235" s="24"/>
      <c r="J235" s="10"/>
      <c r="K235" s="10"/>
      <c r="L235" s="10"/>
    </row>
    <row r="236" ht="15.75" customHeight="1">
      <c r="A236" s="24"/>
      <c r="B236" s="24"/>
      <c r="C236" s="24"/>
      <c r="D236" s="24"/>
      <c r="E236" s="24"/>
      <c r="F236" s="24"/>
      <c r="G236" s="24"/>
      <c r="J236" s="10"/>
      <c r="K236" s="10"/>
      <c r="L236" s="10"/>
    </row>
    <row r="237" ht="15.75" customHeight="1">
      <c r="A237" s="24"/>
      <c r="B237" s="24"/>
      <c r="C237" s="24"/>
      <c r="D237" s="24"/>
      <c r="E237" s="24"/>
      <c r="F237" s="24"/>
      <c r="G237" s="24"/>
      <c r="J237" s="10"/>
      <c r="K237" s="10"/>
      <c r="L237" s="10"/>
    </row>
    <row r="238" ht="15.75" customHeight="1">
      <c r="A238" s="24"/>
      <c r="B238" s="24"/>
      <c r="C238" s="24"/>
      <c r="D238" s="24"/>
      <c r="E238" s="24"/>
      <c r="F238" s="24"/>
      <c r="G238" s="24"/>
      <c r="J238" s="10"/>
      <c r="K238" s="10"/>
      <c r="L238" s="10"/>
    </row>
    <row r="239" ht="15.75" customHeight="1">
      <c r="A239" s="24"/>
      <c r="B239" s="24"/>
      <c r="C239" s="24"/>
      <c r="D239" s="24"/>
      <c r="E239" s="24"/>
      <c r="F239" s="24"/>
      <c r="G239" s="24"/>
      <c r="J239" s="10"/>
      <c r="K239" s="10"/>
      <c r="L239" s="10"/>
    </row>
    <row r="240" ht="15.75" customHeight="1">
      <c r="A240" s="24"/>
      <c r="B240" s="24"/>
      <c r="C240" s="24"/>
      <c r="D240" s="24"/>
      <c r="E240" s="24"/>
      <c r="F240" s="24"/>
      <c r="G240" s="24"/>
      <c r="J240" s="10"/>
      <c r="K240" s="10"/>
      <c r="L240" s="10"/>
    </row>
    <row r="241" ht="15.75" customHeight="1">
      <c r="A241" s="24"/>
      <c r="B241" s="24"/>
      <c r="C241" s="24"/>
      <c r="D241" s="24"/>
      <c r="E241" s="24"/>
      <c r="F241" s="24"/>
      <c r="G241" s="24"/>
      <c r="J241" s="10"/>
      <c r="K241" s="10"/>
      <c r="L241" s="10"/>
    </row>
    <row r="242" ht="15.75" customHeight="1">
      <c r="A242" s="24"/>
      <c r="B242" s="24"/>
      <c r="C242" s="24"/>
      <c r="D242" s="24"/>
      <c r="E242" s="24"/>
      <c r="F242" s="24"/>
      <c r="G242" s="24"/>
      <c r="J242" s="10"/>
      <c r="K242" s="10"/>
      <c r="L242" s="10"/>
    </row>
    <row r="243" ht="15.75" customHeight="1">
      <c r="A243" s="24"/>
      <c r="B243" s="24"/>
      <c r="C243" s="24"/>
      <c r="D243" s="24"/>
      <c r="E243" s="24"/>
      <c r="F243" s="24"/>
      <c r="G243" s="24"/>
      <c r="J243" s="10"/>
      <c r="K243" s="10"/>
      <c r="L243" s="10"/>
    </row>
    <row r="244" ht="15.75" customHeight="1">
      <c r="A244" s="24"/>
      <c r="B244" s="24"/>
      <c r="C244" s="24"/>
      <c r="D244" s="24"/>
      <c r="E244" s="24"/>
      <c r="F244" s="24"/>
      <c r="G244" s="24"/>
      <c r="J244" s="10"/>
      <c r="K244" s="10"/>
      <c r="L244" s="10"/>
    </row>
    <row r="245" ht="15.75" customHeight="1">
      <c r="A245" s="24"/>
      <c r="B245" s="24"/>
      <c r="C245" s="24"/>
      <c r="D245" s="24"/>
      <c r="E245" s="24"/>
      <c r="F245" s="24"/>
      <c r="G245" s="24"/>
      <c r="J245" s="10"/>
      <c r="K245" s="10"/>
      <c r="L245" s="10"/>
    </row>
    <row r="246" ht="15.75" customHeight="1">
      <c r="A246" s="24"/>
      <c r="B246" s="24"/>
      <c r="C246" s="24"/>
      <c r="D246" s="24"/>
      <c r="E246" s="24"/>
      <c r="F246" s="24"/>
      <c r="G246" s="24"/>
      <c r="J246" s="10"/>
      <c r="K246" s="10"/>
      <c r="L246" s="10"/>
    </row>
    <row r="247" ht="15.75" customHeight="1">
      <c r="A247" s="24"/>
      <c r="B247" s="24"/>
      <c r="C247" s="24"/>
      <c r="D247" s="24"/>
      <c r="E247" s="24"/>
      <c r="F247" s="24"/>
      <c r="G247" s="24"/>
      <c r="J247" s="10"/>
      <c r="K247" s="10"/>
      <c r="L247" s="10"/>
    </row>
    <row r="248" ht="15.75" customHeight="1">
      <c r="A248" s="24"/>
      <c r="B248" s="24"/>
      <c r="C248" s="24"/>
      <c r="D248" s="24"/>
      <c r="E248" s="24"/>
      <c r="F248" s="24"/>
      <c r="G248" s="24"/>
      <c r="J248" s="10"/>
      <c r="K248" s="10"/>
      <c r="L248" s="10"/>
    </row>
    <row r="249" ht="15.75" customHeight="1">
      <c r="A249" s="24"/>
      <c r="B249" s="24"/>
      <c r="C249" s="24"/>
      <c r="D249" s="24"/>
      <c r="E249" s="24"/>
      <c r="F249" s="24"/>
      <c r="G249" s="24"/>
      <c r="J249" s="10"/>
      <c r="K249" s="10"/>
      <c r="L249" s="10"/>
    </row>
    <row r="250" ht="15.75" customHeight="1">
      <c r="A250" s="24"/>
      <c r="B250" s="24"/>
      <c r="C250" s="24"/>
      <c r="D250" s="24"/>
      <c r="E250" s="24"/>
      <c r="F250" s="24"/>
      <c r="G250" s="24"/>
      <c r="J250" s="10"/>
      <c r="K250" s="10"/>
      <c r="L250" s="10"/>
    </row>
    <row r="251" ht="15.75" customHeight="1">
      <c r="A251" s="24"/>
      <c r="B251" s="24"/>
      <c r="C251" s="24"/>
      <c r="D251" s="24"/>
      <c r="E251" s="24"/>
      <c r="F251" s="24"/>
      <c r="G251" s="24"/>
      <c r="J251" s="10"/>
      <c r="K251" s="10"/>
      <c r="L251" s="10"/>
    </row>
    <row r="252" ht="15.75" customHeight="1">
      <c r="A252" s="24"/>
      <c r="B252" s="24"/>
      <c r="C252" s="24"/>
      <c r="D252" s="24"/>
      <c r="E252" s="24"/>
      <c r="F252" s="24"/>
      <c r="G252" s="24"/>
      <c r="J252" s="10"/>
      <c r="K252" s="10"/>
      <c r="L252" s="10"/>
    </row>
    <row r="253" ht="15.75" customHeight="1">
      <c r="A253" s="24"/>
      <c r="B253" s="24"/>
      <c r="C253" s="24"/>
      <c r="D253" s="24"/>
      <c r="E253" s="24"/>
      <c r="F253" s="24"/>
      <c r="G253" s="24"/>
      <c r="J253" s="10"/>
      <c r="K253" s="10"/>
      <c r="L253" s="10"/>
    </row>
    <row r="254" ht="15.75" customHeight="1">
      <c r="A254" s="24"/>
      <c r="B254" s="24"/>
      <c r="C254" s="24"/>
      <c r="D254" s="24"/>
      <c r="E254" s="24"/>
      <c r="F254" s="24"/>
      <c r="G254" s="24"/>
      <c r="J254" s="10"/>
      <c r="K254" s="10"/>
      <c r="L254" s="10"/>
    </row>
    <row r="255" ht="15.75" customHeight="1">
      <c r="A255" s="24"/>
      <c r="B255" s="24"/>
      <c r="C255" s="24"/>
      <c r="D255" s="24"/>
      <c r="E255" s="24"/>
      <c r="F255" s="24"/>
      <c r="G255" s="24"/>
      <c r="J255" s="10"/>
      <c r="K255" s="10"/>
      <c r="L255" s="10"/>
    </row>
    <row r="256" ht="15.75" customHeight="1">
      <c r="A256" s="24"/>
      <c r="B256" s="24"/>
      <c r="C256" s="24"/>
      <c r="D256" s="24"/>
      <c r="E256" s="24"/>
      <c r="F256" s="24"/>
      <c r="G256" s="24"/>
      <c r="J256" s="10"/>
      <c r="K256" s="10"/>
      <c r="L256" s="10"/>
    </row>
    <row r="257" ht="15.75" customHeight="1">
      <c r="A257" s="24"/>
      <c r="B257" s="24"/>
      <c r="C257" s="24"/>
      <c r="D257" s="24"/>
      <c r="E257" s="24"/>
      <c r="F257" s="24"/>
      <c r="G257" s="24"/>
      <c r="J257" s="10"/>
      <c r="K257" s="10"/>
      <c r="L257" s="10"/>
    </row>
    <row r="258" ht="15.75" customHeight="1">
      <c r="A258" s="24"/>
      <c r="B258" s="24"/>
      <c r="C258" s="24"/>
      <c r="D258" s="24"/>
      <c r="E258" s="24"/>
      <c r="F258" s="24"/>
      <c r="G258" s="24"/>
      <c r="J258" s="10"/>
      <c r="K258" s="10"/>
      <c r="L258" s="10"/>
    </row>
    <row r="259" ht="15.75" customHeight="1">
      <c r="A259" s="24"/>
      <c r="B259" s="24"/>
      <c r="C259" s="24"/>
      <c r="D259" s="24"/>
      <c r="E259" s="24"/>
      <c r="F259" s="24"/>
      <c r="G259" s="24"/>
      <c r="J259" s="10"/>
      <c r="K259" s="10"/>
      <c r="L259" s="10"/>
    </row>
    <row r="260" ht="15.75" customHeight="1">
      <c r="A260" s="24"/>
      <c r="B260" s="24"/>
      <c r="C260" s="24"/>
      <c r="D260" s="24"/>
      <c r="E260" s="24"/>
      <c r="F260" s="24"/>
      <c r="G260" s="24"/>
      <c r="J260" s="10"/>
      <c r="K260" s="10"/>
      <c r="L260" s="10"/>
    </row>
    <row r="261" ht="15.75" customHeight="1">
      <c r="A261" s="24"/>
      <c r="B261" s="24"/>
      <c r="C261" s="24"/>
      <c r="D261" s="24"/>
      <c r="E261" s="24"/>
      <c r="F261" s="24"/>
      <c r="G261" s="24"/>
      <c r="J261" s="10"/>
      <c r="K261" s="10"/>
      <c r="L261" s="10"/>
    </row>
    <row r="262" ht="15.75" customHeight="1">
      <c r="A262" s="24"/>
      <c r="B262" s="24"/>
      <c r="C262" s="24"/>
      <c r="D262" s="24"/>
      <c r="E262" s="24"/>
      <c r="F262" s="24"/>
      <c r="G262" s="24"/>
      <c r="J262" s="10"/>
      <c r="K262" s="10"/>
      <c r="L262" s="10"/>
    </row>
    <row r="263" ht="15.75" customHeight="1">
      <c r="A263" s="24"/>
      <c r="B263" s="24"/>
      <c r="C263" s="24"/>
      <c r="D263" s="24"/>
      <c r="E263" s="24"/>
      <c r="F263" s="24"/>
      <c r="G263" s="24"/>
      <c r="J263" s="10"/>
      <c r="K263" s="10"/>
      <c r="L263" s="10"/>
    </row>
    <row r="264" ht="15.75" customHeight="1">
      <c r="A264" s="24"/>
      <c r="B264" s="24"/>
      <c r="C264" s="24"/>
      <c r="D264" s="24"/>
      <c r="E264" s="24"/>
      <c r="F264" s="24"/>
      <c r="G264" s="24"/>
      <c r="J264" s="10"/>
      <c r="K264" s="10"/>
      <c r="L264" s="10"/>
    </row>
    <row r="265" ht="15.75" customHeight="1">
      <c r="A265" s="24"/>
      <c r="B265" s="24"/>
      <c r="C265" s="24"/>
      <c r="D265" s="24"/>
      <c r="E265" s="24"/>
      <c r="F265" s="24"/>
      <c r="G265" s="24"/>
      <c r="J265" s="10"/>
      <c r="K265" s="10"/>
      <c r="L265" s="10"/>
    </row>
    <row r="266" ht="15.75" customHeight="1">
      <c r="A266" s="24"/>
      <c r="B266" s="24"/>
      <c r="C266" s="24"/>
      <c r="D266" s="24"/>
      <c r="E266" s="24"/>
      <c r="F266" s="24"/>
      <c r="G266" s="24"/>
      <c r="J266" s="10"/>
      <c r="K266" s="10"/>
      <c r="L266" s="10"/>
    </row>
    <row r="267" ht="15.75" customHeight="1">
      <c r="A267" s="24"/>
      <c r="B267" s="24"/>
      <c r="C267" s="24"/>
      <c r="D267" s="24"/>
      <c r="E267" s="24"/>
      <c r="F267" s="24"/>
      <c r="G267" s="24"/>
      <c r="J267" s="10"/>
      <c r="K267" s="10"/>
      <c r="L267" s="10"/>
    </row>
    <row r="268" ht="15.75" customHeight="1">
      <c r="A268" s="24"/>
      <c r="B268" s="24"/>
      <c r="C268" s="24"/>
      <c r="D268" s="24"/>
      <c r="E268" s="24"/>
      <c r="F268" s="24"/>
      <c r="G268" s="24"/>
      <c r="J268" s="10"/>
      <c r="K268" s="10"/>
      <c r="L268" s="10"/>
    </row>
    <row r="269" ht="15.75" customHeight="1">
      <c r="A269" s="24"/>
      <c r="B269" s="24"/>
      <c r="C269" s="24"/>
      <c r="D269" s="24"/>
      <c r="E269" s="24"/>
      <c r="F269" s="24"/>
      <c r="G269" s="24"/>
      <c r="J269" s="10"/>
      <c r="K269" s="10"/>
      <c r="L269" s="10"/>
    </row>
    <row r="270" ht="15.75" customHeight="1">
      <c r="A270" s="24"/>
      <c r="B270" s="24"/>
      <c r="C270" s="24"/>
      <c r="D270" s="24"/>
      <c r="E270" s="24"/>
      <c r="F270" s="24"/>
      <c r="G270" s="24"/>
      <c r="J270" s="10"/>
      <c r="K270" s="10"/>
      <c r="L270" s="10"/>
    </row>
    <row r="271" ht="15.75" customHeight="1">
      <c r="A271" s="24"/>
      <c r="B271" s="24"/>
      <c r="C271" s="24"/>
      <c r="D271" s="24"/>
      <c r="E271" s="24"/>
      <c r="F271" s="24"/>
      <c r="G271" s="24"/>
      <c r="J271" s="10"/>
      <c r="K271" s="10"/>
      <c r="L271" s="10"/>
    </row>
    <row r="272" ht="15.75" customHeight="1">
      <c r="A272" s="24"/>
      <c r="B272" s="24"/>
      <c r="C272" s="24"/>
      <c r="D272" s="24"/>
      <c r="E272" s="24"/>
      <c r="F272" s="24"/>
      <c r="G272" s="24"/>
      <c r="J272" s="10"/>
      <c r="K272" s="10"/>
      <c r="L272" s="10"/>
    </row>
    <row r="273" ht="15.75" customHeight="1">
      <c r="A273" s="24"/>
      <c r="B273" s="24"/>
      <c r="C273" s="24"/>
      <c r="D273" s="24"/>
      <c r="E273" s="24"/>
      <c r="F273" s="24"/>
      <c r="G273" s="24"/>
      <c r="J273" s="10"/>
      <c r="K273" s="10"/>
      <c r="L273" s="10"/>
    </row>
    <row r="274" ht="15.75" customHeight="1">
      <c r="A274" s="24"/>
      <c r="B274" s="24"/>
      <c r="C274" s="24"/>
      <c r="D274" s="24"/>
      <c r="E274" s="24"/>
      <c r="F274" s="24"/>
      <c r="G274" s="24"/>
      <c r="J274" s="10"/>
      <c r="K274" s="10"/>
      <c r="L274" s="10"/>
    </row>
    <row r="275" ht="15.75" customHeight="1">
      <c r="A275" s="24"/>
      <c r="B275" s="24"/>
      <c r="C275" s="24"/>
      <c r="D275" s="24"/>
      <c r="E275" s="24"/>
      <c r="F275" s="24"/>
      <c r="G275" s="24"/>
      <c r="J275" s="10"/>
      <c r="K275" s="10"/>
      <c r="L275" s="10"/>
    </row>
    <row r="276" ht="15.75" customHeight="1">
      <c r="A276" s="24"/>
      <c r="B276" s="24"/>
      <c r="C276" s="24"/>
      <c r="D276" s="24"/>
      <c r="E276" s="24"/>
      <c r="F276" s="24"/>
      <c r="G276" s="24"/>
      <c r="J276" s="10"/>
      <c r="K276" s="10"/>
      <c r="L276" s="10"/>
    </row>
    <row r="277" ht="15.75" customHeight="1">
      <c r="A277" s="24"/>
      <c r="B277" s="24"/>
      <c r="C277" s="24"/>
      <c r="D277" s="24"/>
      <c r="E277" s="24"/>
      <c r="F277" s="24"/>
      <c r="G277" s="24"/>
      <c r="J277" s="10"/>
      <c r="K277" s="10"/>
      <c r="L277" s="10"/>
    </row>
    <row r="278" ht="15.75" customHeight="1">
      <c r="A278" s="24"/>
      <c r="B278" s="24"/>
      <c r="C278" s="24"/>
      <c r="D278" s="24"/>
      <c r="E278" s="24"/>
      <c r="F278" s="24"/>
      <c r="G278" s="24"/>
      <c r="J278" s="10"/>
      <c r="K278" s="10"/>
      <c r="L278" s="10"/>
    </row>
    <row r="279" ht="15.75" customHeight="1">
      <c r="A279" s="24"/>
      <c r="B279" s="24"/>
      <c r="C279" s="24"/>
      <c r="D279" s="24"/>
      <c r="E279" s="24"/>
      <c r="F279" s="24"/>
      <c r="G279" s="24"/>
      <c r="J279" s="10"/>
      <c r="K279" s="10"/>
      <c r="L279" s="10"/>
    </row>
    <row r="280" ht="15.75" customHeight="1">
      <c r="A280" s="24"/>
      <c r="B280" s="24"/>
      <c r="C280" s="24"/>
      <c r="D280" s="24"/>
      <c r="E280" s="24"/>
      <c r="F280" s="24"/>
      <c r="G280" s="24"/>
      <c r="J280" s="10"/>
      <c r="K280" s="10"/>
      <c r="L280" s="10"/>
    </row>
    <row r="281" ht="15.75" customHeight="1">
      <c r="A281" s="24"/>
      <c r="B281" s="24"/>
      <c r="C281" s="24"/>
      <c r="D281" s="24"/>
      <c r="E281" s="24"/>
      <c r="F281" s="24"/>
      <c r="G281" s="24"/>
      <c r="J281" s="10"/>
      <c r="K281" s="10"/>
      <c r="L281" s="10"/>
    </row>
    <row r="282" ht="15.75" customHeight="1">
      <c r="A282" s="24"/>
      <c r="B282" s="24"/>
      <c r="C282" s="24"/>
      <c r="D282" s="24"/>
      <c r="E282" s="24"/>
      <c r="F282" s="24"/>
      <c r="G282" s="24"/>
      <c r="J282" s="10"/>
      <c r="K282" s="10"/>
      <c r="L282" s="10"/>
    </row>
    <row r="283" ht="15.75" customHeight="1">
      <c r="A283" s="24"/>
      <c r="B283" s="24"/>
      <c r="C283" s="24"/>
      <c r="D283" s="24"/>
      <c r="E283" s="24"/>
      <c r="F283" s="24"/>
      <c r="G283" s="24"/>
      <c r="J283" s="10"/>
      <c r="K283" s="10"/>
      <c r="L283" s="10"/>
    </row>
    <row r="284" ht="15.75" customHeight="1">
      <c r="A284" s="24"/>
      <c r="B284" s="24"/>
      <c r="C284" s="24"/>
      <c r="D284" s="24"/>
      <c r="E284" s="24"/>
      <c r="F284" s="24"/>
      <c r="G284" s="24"/>
      <c r="J284" s="10"/>
      <c r="K284" s="10"/>
      <c r="L284" s="10"/>
    </row>
    <row r="285" ht="15.75" customHeight="1">
      <c r="A285" s="24"/>
      <c r="B285" s="24"/>
      <c r="C285" s="24"/>
      <c r="D285" s="24"/>
      <c r="E285" s="24"/>
      <c r="F285" s="24"/>
      <c r="G285" s="24"/>
      <c r="J285" s="10"/>
      <c r="K285" s="10"/>
      <c r="L285" s="10"/>
    </row>
    <row r="286" ht="15.75" customHeight="1">
      <c r="A286" s="24"/>
      <c r="B286" s="24"/>
      <c r="C286" s="24"/>
      <c r="D286" s="24"/>
      <c r="E286" s="24"/>
      <c r="F286" s="24"/>
      <c r="G286" s="24"/>
      <c r="J286" s="10"/>
      <c r="K286" s="10"/>
      <c r="L286" s="10"/>
    </row>
    <row r="287" ht="15.75" customHeight="1">
      <c r="A287" s="24"/>
      <c r="B287" s="24"/>
      <c r="C287" s="24"/>
      <c r="D287" s="24"/>
      <c r="E287" s="24"/>
      <c r="F287" s="24"/>
      <c r="G287" s="24"/>
      <c r="J287" s="10"/>
      <c r="K287" s="10"/>
      <c r="L287" s="10"/>
    </row>
    <row r="288" ht="15.75" customHeight="1">
      <c r="A288" s="24"/>
      <c r="B288" s="24"/>
      <c r="C288" s="24"/>
      <c r="D288" s="24"/>
      <c r="E288" s="24"/>
      <c r="F288" s="24"/>
      <c r="G288" s="24"/>
      <c r="J288" s="10"/>
      <c r="K288" s="10"/>
      <c r="L288" s="10"/>
    </row>
    <row r="289" ht="15.75" customHeight="1">
      <c r="A289" s="24"/>
      <c r="B289" s="24"/>
      <c r="C289" s="24"/>
      <c r="D289" s="24"/>
      <c r="E289" s="24"/>
      <c r="F289" s="24"/>
      <c r="G289" s="24"/>
      <c r="J289" s="10"/>
      <c r="K289" s="10"/>
      <c r="L289" s="10"/>
    </row>
    <row r="290" ht="15.75" customHeight="1">
      <c r="A290" s="24"/>
      <c r="B290" s="24"/>
      <c r="C290" s="24"/>
      <c r="D290" s="24"/>
      <c r="E290" s="24"/>
      <c r="F290" s="24"/>
      <c r="G290" s="24"/>
      <c r="J290" s="10"/>
      <c r="K290" s="10"/>
      <c r="L290" s="10"/>
    </row>
    <row r="291" ht="15.75" customHeight="1">
      <c r="A291" s="24"/>
      <c r="B291" s="24"/>
      <c r="C291" s="24"/>
      <c r="D291" s="24"/>
      <c r="E291" s="24"/>
      <c r="F291" s="24"/>
      <c r="G291" s="24"/>
      <c r="J291" s="10"/>
      <c r="K291" s="10"/>
      <c r="L291" s="10"/>
    </row>
    <row r="292" ht="15.75" customHeight="1">
      <c r="A292" s="24"/>
      <c r="B292" s="24"/>
      <c r="C292" s="24"/>
      <c r="D292" s="24"/>
      <c r="E292" s="24"/>
      <c r="F292" s="24"/>
      <c r="G292" s="24"/>
      <c r="J292" s="10"/>
      <c r="K292" s="10"/>
      <c r="L292" s="10"/>
    </row>
    <row r="293" ht="15.75" customHeight="1">
      <c r="A293" s="24"/>
      <c r="B293" s="24"/>
      <c r="C293" s="24"/>
      <c r="D293" s="24"/>
      <c r="E293" s="24"/>
      <c r="F293" s="24"/>
      <c r="G293" s="24"/>
      <c r="J293" s="10"/>
      <c r="K293" s="10"/>
      <c r="L293" s="10"/>
    </row>
    <row r="294" ht="15.75" customHeight="1">
      <c r="A294" s="24"/>
      <c r="B294" s="24"/>
      <c r="C294" s="24"/>
      <c r="D294" s="24"/>
      <c r="E294" s="24"/>
      <c r="F294" s="24"/>
      <c r="G294" s="24"/>
      <c r="J294" s="10"/>
      <c r="K294" s="10"/>
      <c r="L294" s="10"/>
    </row>
    <row r="295" ht="15.75" customHeight="1">
      <c r="A295" s="24"/>
      <c r="B295" s="24"/>
      <c r="C295" s="24"/>
      <c r="D295" s="24"/>
      <c r="E295" s="24"/>
      <c r="F295" s="24"/>
      <c r="G295" s="24"/>
      <c r="J295" s="10"/>
      <c r="K295" s="10"/>
      <c r="L295" s="10"/>
    </row>
    <row r="296" ht="15.75" customHeight="1">
      <c r="A296" s="24"/>
      <c r="B296" s="24"/>
      <c r="C296" s="24"/>
      <c r="D296" s="24"/>
      <c r="E296" s="24"/>
      <c r="F296" s="24"/>
      <c r="G296" s="24"/>
      <c r="J296" s="10"/>
      <c r="K296" s="10"/>
      <c r="L296" s="10"/>
    </row>
    <row r="297" ht="15.75" customHeight="1">
      <c r="A297" s="24"/>
      <c r="B297" s="24"/>
      <c r="C297" s="24"/>
      <c r="D297" s="24"/>
      <c r="E297" s="24"/>
      <c r="F297" s="24"/>
      <c r="G297" s="24"/>
      <c r="J297" s="10"/>
      <c r="K297" s="10"/>
      <c r="L297" s="10"/>
    </row>
    <row r="298" ht="15.75" customHeight="1">
      <c r="A298" s="24"/>
      <c r="B298" s="24"/>
      <c r="C298" s="24"/>
      <c r="D298" s="24"/>
      <c r="E298" s="24"/>
      <c r="F298" s="24"/>
      <c r="G298" s="24"/>
      <c r="J298" s="10"/>
      <c r="K298" s="10"/>
      <c r="L298" s="10"/>
    </row>
    <row r="299" ht="15.75" customHeight="1">
      <c r="A299" s="24"/>
      <c r="B299" s="24"/>
      <c r="C299" s="24"/>
      <c r="D299" s="24"/>
      <c r="E299" s="24"/>
      <c r="F299" s="24"/>
      <c r="G299" s="24"/>
      <c r="J299" s="10"/>
      <c r="K299" s="10"/>
      <c r="L299" s="10"/>
    </row>
    <row r="300" ht="15.75" customHeight="1">
      <c r="A300" s="24"/>
      <c r="B300" s="24"/>
      <c r="C300" s="24"/>
      <c r="D300" s="24"/>
      <c r="E300" s="24"/>
      <c r="F300" s="24"/>
      <c r="G300" s="24"/>
      <c r="J300" s="10"/>
      <c r="K300" s="10"/>
      <c r="L300" s="10"/>
    </row>
    <row r="301" ht="15.75" customHeight="1">
      <c r="A301" s="24"/>
      <c r="B301" s="24"/>
      <c r="C301" s="24"/>
      <c r="D301" s="24"/>
      <c r="E301" s="24"/>
      <c r="F301" s="24"/>
      <c r="G301" s="24"/>
      <c r="J301" s="10"/>
      <c r="K301" s="10"/>
      <c r="L301" s="10"/>
    </row>
    <row r="302" ht="15.75" customHeight="1">
      <c r="A302" s="24"/>
      <c r="B302" s="24"/>
      <c r="C302" s="24"/>
      <c r="D302" s="24"/>
      <c r="E302" s="24"/>
      <c r="F302" s="24"/>
      <c r="G302" s="24"/>
      <c r="J302" s="10"/>
      <c r="K302" s="10"/>
      <c r="L302" s="10"/>
    </row>
    <row r="303" ht="15.75" customHeight="1">
      <c r="A303" s="24"/>
      <c r="B303" s="24"/>
      <c r="C303" s="24"/>
      <c r="D303" s="24"/>
      <c r="E303" s="24"/>
      <c r="F303" s="24"/>
      <c r="G303" s="24"/>
      <c r="J303" s="10"/>
      <c r="K303" s="10"/>
      <c r="L303" s="10"/>
    </row>
    <row r="304" ht="15.75" customHeight="1">
      <c r="A304" s="24"/>
      <c r="B304" s="24"/>
      <c r="C304" s="24"/>
      <c r="D304" s="24"/>
      <c r="E304" s="24"/>
      <c r="F304" s="24"/>
      <c r="G304" s="24"/>
      <c r="J304" s="10"/>
      <c r="K304" s="10"/>
      <c r="L304" s="10"/>
    </row>
    <row r="305" ht="15.75" customHeight="1">
      <c r="A305" s="24"/>
      <c r="B305" s="24"/>
      <c r="C305" s="24"/>
      <c r="D305" s="24"/>
      <c r="E305" s="24"/>
      <c r="F305" s="24"/>
      <c r="G305" s="24"/>
      <c r="J305" s="10"/>
      <c r="K305" s="10"/>
      <c r="L305" s="10"/>
    </row>
    <row r="306" ht="15.75" customHeight="1">
      <c r="A306" s="24"/>
      <c r="B306" s="24"/>
      <c r="C306" s="24"/>
      <c r="D306" s="24"/>
      <c r="E306" s="24"/>
      <c r="F306" s="24"/>
      <c r="G306" s="24"/>
      <c r="J306" s="10"/>
      <c r="K306" s="10"/>
      <c r="L306" s="10"/>
    </row>
    <row r="307" ht="15.75" customHeight="1">
      <c r="A307" s="24"/>
      <c r="B307" s="24"/>
      <c r="C307" s="24"/>
      <c r="D307" s="24"/>
      <c r="E307" s="24"/>
      <c r="F307" s="24"/>
      <c r="G307" s="24"/>
      <c r="J307" s="10"/>
      <c r="K307" s="10"/>
      <c r="L307" s="10"/>
    </row>
    <row r="308" ht="15.75" customHeight="1">
      <c r="A308" s="24"/>
      <c r="B308" s="24"/>
      <c r="C308" s="24"/>
      <c r="D308" s="24"/>
      <c r="E308" s="24"/>
      <c r="F308" s="24"/>
      <c r="G308" s="24"/>
      <c r="J308" s="10"/>
      <c r="K308" s="10"/>
      <c r="L308" s="10"/>
    </row>
    <row r="309" ht="15.75" customHeight="1">
      <c r="A309" s="24"/>
      <c r="B309" s="24"/>
      <c r="C309" s="24"/>
      <c r="D309" s="24"/>
      <c r="E309" s="24"/>
      <c r="F309" s="24"/>
      <c r="G309" s="24"/>
      <c r="J309" s="10"/>
      <c r="K309" s="10"/>
      <c r="L309" s="10"/>
    </row>
    <row r="310" ht="15.75" customHeight="1">
      <c r="A310" s="24"/>
      <c r="B310" s="24"/>
      <c r="C310" s="24"/>
      <c r="D310" s="24"/>
      <c r="E310" s="24"/>
      <c r="F310" s="24"/>
      <c r="G310" s="24"/>
      <c r="J310" s="10"/>
      <c r="K310" s="10"/>
      <c r="L310" s="10"/>
    </row>
    <row r="311" ht="15.75" customHeight="1">
      <c r="A311" s="24"/>
      <c r="B311" s="24"/>
      <c r="C311" s="24"/>
      <c r="D311" s="24"/>
      <c r="E311" s="24"/>
      <c r="F311" s="24"/>
      <c r="G311" s="24"/>
      <c r="J311" s="10"/>
      <c r="K311" s="10"/>
      <c r="L311" s="10"/>
    </row>
    <row r="312" ht="15.75" customHeight="1">
      <c r="A312" s="24"/>
      <c r="B312" s="24"/>
      <c r="C312" s="24"/>
      <c r="D312" s="24"/>
      <c r="E312" s="24"/>
      <c r="F312" s="24"/>
      <c r="G312" s="24"/>
      <c r="J312" s="10"/>
      <c r="K312" s="10"/>
      <c r="L312" s="10"/>
    </row>
    <row r="313" ht="15.75" customHeight="1">
      <c r="A313" s="24"/>
      <c r="B313" s="24"/>
      <c r="C313" s="24"/>
      <c r="D313" s="24"/>
      <c r="E313" s="24"/>
      <c r="F313" s="24"/>
      <c r="G313" s="24"/>
      <c r="J313" s="10"/>
      <c r="K313" s="10"/>
      <c r="L313" s="10"/>
    </row>
    <row r="314" ht="15.75" customHeight="1">
      <c r="A314" s="24"/>
      <c r="B314" s="24"/>
      <c r="C314" s="24"/>
      <c r="D314" s="24"/>
      <c r="E314" s="24"/>
      <c r="F314" s="24"/>
      <c r="G314" s="24"/>
      <c r="J314" s="10"/>
      <c r="K314" s="10"/>
      <c r="L314" s="10"/>
    </row>
    <row r="315" ht="15.75" customHeight="1">
      <c r="A315" s="24"/>
      <c r="B315" s="24"/>
      <c r="C315" s="24"/>
      <c r="D315" s="24"/>
      <c r="E315" s="24"/>
      <c r="F315" s="24"/>
      <c r="G315" s="24"/>
      <c r="J315" s="10"/>
      <c r="K315" s="10"/>
      <c r="L315" s="10"/>
    </row>
    <row r="316" ht="15.75" customHeight="1">
      <c r="A316" s="24"/>
      <c r="B316" s="24"/>
      <c r="C316" s="24"/>
      <c r="D316" s="24"/>
      <c r="E316" s="24"/>
      <c r="F316" s="24"/>
      <c r="G316" s="24"/>
      <c r="J316" s="10"/>
      <c r="K316" s="10"/>
      <c r="L316" s="10"/>
    </row>
    <row r="317" ht="15.75" customHeight="1">
      <c r="A317" s="24"/>
      <c r="B317" s="24"/>
      <c r="C317" s="24"/>
      <c r="D317" s="24"/>
      <c r="E317" s="24"/>
      <c r="F317" s="24"/>
      <c r="G317" s="24"/>
      <c r="J317" s="10"/>
      <c r="K317" s="10"/>
      <c r="L317" s="10"/>
    </row>
    <row r="318" ht="15.75" customHeight="1">
      <c r="A318" s="24"/>
      <c r="B318" s="24"/>
      <c r="C318" s="24"/>
      <c r="D318" s="24"/>
      <c r="E318" s="24"/>
      <c r="F318" s="24"/>
      <c r="G318" s="24"/>
      <c r="J318" s="10"/>
      <c r="K318" s="10"/>
      <c r="L318" s="10"/>
    </row>
    <row r="319" ht="15.75" customHeight="1">
      <c r="A319" s="24"/>
      <c r="B319" s="24"/>
      <c r="C319" s="24"/>
      <c r="D319" s="24"/>
      <c r="E319" s="24"/>
      <c r="F319" s="24"/>
      <c r="G319" s="24"/>
      <c r="J319" s="10"/>
      <c r="K319" s="10"/>
      <c r="L319" s="10"/>
    </row>
    <row r="320" ht="15.75" customHeight="1">
      <c r="A320" s="24"/>
      <c r="B320" s="24"/>
      <c r="C320" s="24"/>
      <c r="D320" s="24"/>
      <c r="E320" s="24"/>
      <c r="F320" s="24"/>
      <c r="G320" s="24"/>
      <c r="J320" s="10"/>
      <c r="K320" s="10"/>
      <c r="L320" s="10"/>
    </row>
    <row r="321" ht="15.75" customHeight="1">
      <c r="A321" s="24"/>
      <c r="B321" s="24"/>
      <c r="C321" s="24"/>
      <c r="D321" s="24"/>
      <c r="E321" s="24"/>
      <c r="F321" s="24"/>
      <c r="G321" s="24"/>
      <c r="J321" s="10"/>
      <c r="K321" s="10"/>
      <c r="L321" s="10"/>
    </row>
    <row r="322" ht="15.75" customHeight="1">
      <c r="A322" s="24"/>
      <c r="B322" s="24"/>
      <c r="C322" s="24"/>
      <c r="D322" s="24"/>
      <c r="E322" s="24"/>
      <c r="F322" s="24"/>
      <c r="G322" s="24"/>
      <c r="J322" s="10"/>
      <c r="K322" s="10"/>
      <c r="L322" s="10"/>
    </row>
    <row r="323" ht="15.75" customHeight="1">
      <c r="A323" s="24"/>
      <c r="B323" s="24"/>
      <c r="C323" s="24"/>
      <c r="D323" s="24"/>
      <c r="E323" s="24"/>
      <c r="F323" s="24"/>
      <c r="G323" s="24"/>
      <c r="J323" s="10"/>
      <c r="K323" s="10"/>
      <c r="L323" s="10"/>
    </row>
    <row r="324" ht="15.75" customHeight="1">
      <c r="A324" s="24"/>
      <c r="B324" s="24"/>
      <c r="C324" s="24"/>
      <c r="D324" s="24"/>
      <c r="E324" s="24"/>
      <c r="F324" s="24"/>
      <c r="G324" s="24"/>
      <c r="J324" s="10"/>
      <c r="K324" s="10"/>
      <c r="L324" s="10"/>
    </row>
    <row r="325" ht="15.75" customHeight="1">
      <c r="A325" s="24"/>
      <c r="B325" s="24"/>
      <c r="C325" s="24"/>
      <c r="D325" s="24"/>
      <c r="E325" s="24"/>
      <c r="F325" s="24"/>
      <c r="G325" s="24"/>
      <c r="J325" s="10"/>
      <c r="K325" s="10"/>
      <c r="L325" s="10"/>
    </row>
    <row r="326" ht="15.75" customHeight="1">
      <c r="A326" s="24"/>
      <c r="B326" s="24"/>
      <c r="C326" s="24"/>
      <c r="D326" s="24"/>
      <c r="E326" s="24"/>
      <c r="F326" s="24"/>
      <c r="G326" s="24"/>
      <c r="J326" s="10"/>
      <c r="K326" s="10"/>
      <c r="L326" s="10"/>
    </row>
    <row r="327" ht="15.75" customHeight="1">
      <c r="A327" s="24"/>
      <c r="B327" s="24"/>
      <c r="C327" s="24"/>
      <c r="D327" s="24"/>
      <c r="E327" s="24"/>
      <c r="F327" s="24"/>
      <c r="G327" s="24"/>
      <c r="J327" s="10"/>
      <c r="K327" s="10"/>
      <c r="L327" s="10"/>
    </row>
    <row r="328" ht="15.75" customHeight="1">
      <c r="A328" s="24"/>
      <c r="B328" s="24"/>
      <c r="C328" s="24"/>
      <c r="D328" s="24"/>
      <c r="E328" s="24"/>
      <c r="F328" s="24"/>
      <c r="G328" s="24"/>
      <c r="J328" s="10"/>
      <c r="K328" s="10"/>
      <c r="L328" s="10"/>
    </row>
    <row r="329" ht="15.75" customHeight="1">
      <c r="A329" s="24"/>
      <c r="B329" s="24"/>
      <c r="C329" s="24"/>
      <c r="D329" s="24"/>
      <c r="E329" s="24"/>
      <c r="F329" s="24"/>
      <c r="G329" s="24"/>
      <c r="J329" s="10"/>
      <c r="K329" s="10"/>
      <c r="L329" s="10"/>
    </row>
    <row r="330" ht="15.75" customHeight="1">
      <c r="A330" s="24"/>
      <c r="B330" s="24"/>
      <c r="C330" s="24"/>
      <c r="D330" s="24"/>
      <c r="E330" s="24"/>
      <c r="F330" s="24"/>
      <c r="G330" s="24"/>
      <c r="J330" s="10"/>
      <c r="K330" s="10"/>
      <c r="L330" s="10"/>
    </row>
    <row r="331" ht="15.75" customHeight="1">
      <c r="A331" s="24"/>
      <c r="B331" s="24"/>
      <c r="C331" s="24"/>
      <c r="D331" s="24"/>
      <c r="E331" s="24"/>
      <c r="F331" s="24"/>
      <c r="G331" s="24"/>
      <c r="J331" s="10"/>
      <c r="K331" s="10"/>
      <c r="L331" s="10"/>
    </row>
    <row r="332" ht="15.75" customHeight="1">
      <c r="A332" s="24"/>
      <c r="B332" s="24"/>
      <c r="C332" s="24"/>
      <c r="D332" s="24"/>
      <c r="E332" s="24"/>
      <c r="F332" s="24"/>
      <c r="G332" s="24"/>
      <c r="J332" s="10"/>
      <c r="K332" s="10"/>
      <c r="L332" s="10"/>
    </row>
    <row r="333" ht="15.75" customHeight="1">
      <c r="A333" s="24"/>
      <c r="B333" s="24"/>
      <c r="C333" s="24"/>
      <c r="D333" s="24"/>
      <c r="E333" s="24"/>
      <c r="F333" s="24"/>
      <c r="G333" s="24"/>
      <c r="J333" s="10"/>
      <c r="K333" s="10"/>
      <c r="L333" s="10"/>
    </row>
    <row r="334" ht="15.75" customHeight="1">
      <c r="A334" s="24"/>
      <c r="B334" s="24"/>
      <c r="C334" s="24"/>
      <c r="D334" s="24"/>
      <c r="E334" s="24"/>
      <c r="F334" s="24"/>
      <c r="G334" s="24"/>
      <c r="J334" s="10"/>
      <c r="K334" s="10"/>
      <c r="L334" s="10"/>
    </row>
    <row r="335" ht="15.75" customHeight="1">
      <c r="A335" s="24"/>
      <c r="B335" s="24"/>
      <c r="C335" s="24"/>
      <c r="D335" s="24"/>
      <c r="E335" s="24"/>
      <c r="F335" s="24"/>
      <c r="G335" s="24"/>
      <c r="J335" s="10"/>
      <c r="K335" s="10"/>
      <c r="L335" s="10"/>
    </row>
    <row r="336" ht="15.75" customHeight="1">
      <c r="A336" s="24"/>
      <c r="B336" s="24"/>
      <c r="C336" s="24"/>
      <c r="D336" s="24"/>
      <c r="E336" s="24"/>
      <c r="F336" s="24"/>
      <c r="G336" s="24"/>
      <c r="J336" s="10"/>
      <c r="K336" s="10"/>
      <c r="L336" s="10"/>
    </row>
    <row r="337" ht="15.75" customHeight="1">
      <c r="A337" s="24"/>
      <c r="B337" s="24"/>
      <c r="C337" s="24"/>
      <c r="D337" s="24"/>
      <c r="E337" s="24"/>
      <c r="F337" s="24"/>
      <c r="G337" s="24"/>
      <c r="J337" s="10"/>
      <c r="K337" s="10"/>
      <c r="L337" s="10"/>
    </row>
    <row r="338" ht="15.75" customHeight="1">
      <c r="A338" s="24"/>
      <c r="B338" s="24"/>
      <c r="C338" s="24"/>
      <c r="D338" s="24"/>
      <c r="E338" s="24"/>
      <c r="F338" s="24"/>
      <c r="G338" s="24"/>
      <c r="J338" s="10"/>
      <c r="K338" s="10"/>
      <c r="L338" s="10"/>
    </row>
    <row r="339" ht="15.75" customHeight="1">
      <c r="A339" s="24"/>
      <c r="B339" s="24"/>
      <c r="C339" s="24"/>
      <c r="D339" s="24"/>
      <c r="E339" s="24"/>
      <c r="F339" s="24"/>
      <c r="G339" s="24"/>
      <c r="J339" s="10"/>
      <c r="K339" s="10"/>
      <c r="L339" s="10"/>
    </row>
    <row r="340" ht="15.75" customHeight="1">
      <c r="A340" s="24"/>
      <c r="B340" s="24"/>
      <c r="C340" s="24"/>
      <c r="D340" s="24"/>
      <c r="E340" s="24"/>
      <c r="F340" s="24"/>
      <c r="G340" s="24"/>
      <c r="J340" s="10"/>
      <c r="K340" s="10"/>
      <c r="L340" s="10"/>
    </row>
    <row r="341" ht="15.75" customHeight="1">
      <c r="A341" s="24"/>
      <c r="B341" s="24"/>
      <c r="C341" s="24"/>
      <c r="D341" s="24"/>
      <c r="E341" s="24"/>
      <c r="F341" s="24"/>
      <c r="G341" s="24"/>
      <c r="J341" s="10"/>
      <c r="K341" s="10"/>
      <c r="L341" s="10"/>
    </row>
    <row r="342" ht="15.75" customHeight="1">
      <c r="A342" s="24"/>
      <c r="B342" s="24"/>
      <c r="C342" s="24"/>
      <c r="D342" s="24"/>
      <c r="E342" s="24"/>
      <c r="F342" s="24"/>
      <c r="G342" s="24"/>
      <c r="J342" s="10"/>
      <c r="K342" s="10"/>
      <c r="L342" s="10"/>
    </row>
    <row r="343" ht="15.75" customHeight="1">
      <c r="A343" s="24"/>
      <c r="B343" s="24"/>
      <c r="C343" s="24"/>
      <c r="D343" s="24"/>
      <c r="E343" s="24"/>
      <c r="F343" s="24"/>
      <c r="G343" s="24"/>
      <c r="J343" s="10"/>
      <c r="K343" s="10"/>
      <c r="L343" s="10"/>
    </row>
    <row r="344" ht="15.75" customHeight="1">
      <c r="A344" s="24"/>
      <c r="B344" s="24"/>
      <c r="C344" s="24"/>
      <c r="D344" s="24"/>
      <c r="E344" s="24"/>
      <c r="F344" s="24"/>
      <c r="G344" s="24"/>
      <c r="J344" s="10"/>
      <c r="K344" s="10"/>
      <c r="L344" s="10"/>
    </row>
    <row r="345" ht="15.75" customHeight="1">
      <c r="A345" s="24"/>
      <c r="B345" s="24"/>
      <c r="C345" s="24"/>
      <c r="D345" s="24"/>
      <c r="E345" s="24"/>
      <c r="F345" s="24"/>
      <c r="G345" s="24"/>
      <c r="J345" s="10"/>
      <c r="K345" s="10"/>
      <c r="L345" s="10"/>
    </row>
    <row r="346" ht="15.75" customHeight="1">
      <c r="A346" s="24"/>
      <c r="B346" s="24"/>
      <c r="C346" s="24"/>
      <c r="D346" s="24"/>
      <c r="E346" s="24"/>
      <c r="F346" s="24"/>
      <c r="G346" s="24"/>
      <c r="J346" s="10"/>
      <c r="K346" s="10"/>
      <c r="L346" s="10"/>
    </row>
    <row r="347" ht="15.75" customHeight="1">
      <c r="A347" s="24"/>
      <c r="B347" s="24"/>
      <c r="C347" s="24"/>
      <c r="D347" s="24"/>
      <c r="E347" s="24"/>
      <c r="F347" s="24"/>
      <c r="G347" s="24"/>
      <c r="J347" s="10"/>
      <c r="K347" s="10"/>
      <c r="L347" s="10"/>
    </row>
    <row r="348" ht="15.75" customHeight="1">
      <c r="A348" s="24"/>
      <c r="B348" s="24"/>
      <c r="C348" s="24"/>
      <c r="D348" s="24"/>
      <c r="E348" s="24"/>
      <c r="F348" s="24"/>
      <c r="G348" s="24"/>
      <c r="J348" s="10"/>
      <c r="K348" s="10"/>
      <c r="L348" s="10"/>
    </row>
    <row r="349" ht="15.75" customHeight="1">
      <c r="A349" s="24"/>
      <c r="B349" s="24"/>
      <c r="C349" s="24"/>
      <c r="D349" s="24"/>
      <c r="E349" s="24"/>
      <c r="F349" s="24"/>
      <c r="G349" s="24"/>
      <c r="J349" s="10"/>
      <c r="K349" s="10"/>
      <c r="L349" s="10"/>
    </row>
    <row r="350" ht="15.75" customHeight="1">
      <c r="A350" s="24"/>
      <c r="B350" s="24"/>
      <c r="C350" s="24"/>
      <c r="D350" s="24"/>
      <c r="E350" s="24"/>
      <c r="F350" s="24"/>
      <c r="G350" s="24"/>
      <c r="J350" s="10"/>
      <c r="K350" s="10"/>
      <c r="L350" s="10"/>
    </row>
    <row r="351" ht="15.75" customHeight="1">
      <c r="A351" s="24"/>
      <c r="B351" s="24"/>
      <c r="C351" s="24"/>
      <c r="D351" s="24"/>
      <c r="E351" s="24"/>
      <c r="F351" s="24"/>
      <c r="G351" s="24"/>
      <c r="J351" s="10"/>
      <c r="K351" s="10"/>
      <c r="L351" s="10"/>
    </row>
    <row r="352" ht="15.75" customHeight="1">
      <c r="A352" s="24"/>
      <c r="B352" s="24"/>
      <c r="C352" s="24"/>
      <c r="D352" s="24"/>
      <c r="E352" s="24"/>
      <c r="F352" s="24"/>
      <c r="G352" s="24"/>
      <c r="J352" s="10"/>
      <c r="K352" s="10"/>
      <c r="L352" s="10"/>
    </row>
    <row r="353" ht="15.75" customHeight="1">
      <c r="A353" s="24"/>
      <c r="B353" s="24"/>
      <c r="C353" s="24"/>
      <c r="D353" s="24"/>
      <c r="E353" s="24"/>
      <c r="F353" s="24"/>
      <c r="G353" s="24"/>
      <c r="J353" s="10"/>
      <c r="K353" s="10"/>
      <c r="L353" s="10"/>
    </row>
    <row r="354" ht="15.75" customHeight="1">
      <c r="A354" s="24"/>
      <c r="B354" s="24"/>
      <c r="C354" s="24"/>
      <c r="D354" s="24"/>
      <c r="E354" s="24"/>
      <c r="F354" s="24"/>
      <c r="G354" s="24"/>
      <c r="J354" s="10"/>
      <c r="K354" s="10"/>
      <c r="L354" s="10"/>
    </row>
    <row r="355" ht="15.75" customHeight="1">
      <c r="A355" s="24"/>
      <c r="B355" s="24"/>
      <c r="C355" s="24"/>
      <c r="D355" s="24"/>
      <c r="E355" s="24"/>
      <c r="F355" s="24"/>
      <c r="G355" s="24"/>
      <c r="J355" s="10"/>
      <c r="K355" s="10"/>
      <c r="L355" s="10"/>
    </row>
    <row r="356" ht="15.75" customHeight="1">
      <c r="A356" s="24"/>
      <c r="B356" s="24"/>
      <c r="C356" s="24"/>
      <c r="D356" s="24"/>
      <c r="E356" s="24"/>
      <c r="F356" s="24"/>
      <c r="G356" s="24"/>
      <c r="J356" s="10"/>
      <c r="K356" s="10"/>
      <c r="L356" s="10"/>
    </row>
    <row r="357" ht="15.75" customHeight="1">
      <c r="A357" s="24"/>
      <c r="B357" s="24"/>
      <c r="C357" s="24"/>
      <c r="D357" s="24"/>
      <c r="E357" s="24"/>
      <c r="F357" s="24"/>
      <c r="G357" s="24"/>
      <c r="J357" s="10"/>
      <c r="K357" s="10"/>
      <c r="L357" s="10"/>
    </row>
    <row r="358" ht="15.75" customHeight="1">
      <c r="A358" s="24"/>
      <c r="B358" s="24"/>
      <c r="C358" s="24"/>
      <c r="D358" s="24"/>
      <c r="E358" s="24"/>
      <c r="F358" s="24"/>
      <c r="G358" s="24"/>
      <c r="J358" s="10"/>
      <c r="K358" s="10"/>
      <c r="L358" s="10"/>
    </row>
    <row r="359" ht="15.75" customHeight="1">
      <c r="A359" s="24"/>
      <c r="B359" s="24"/>
      <c r="C359" s="24"/>
      <c r="D359" s="24"/>
      <c r="E359" s="24"/>
      <c r="F359" s="24"/>
      <c r="G359" s="24"/>
      <c r="J359" s="10"/>
      <c r="K359" s="10"/>
      <c r="L359" s="10"/>
    </row>
    <row r="360" ht="15.75" customHeight="1">
      <c r="A360" s="24"/>
      <c r="B360" s="24"/>
      <c r="C360" s="24"/>
      <c r="D360" s="24"/>
      <c r="E360" s="24"/>
      <c r="F360" s="24"/>
      <c r="G360" s="24"/>
      <c r="J360" s="10"/>
      <c r="K360" s="10"/>
      <c r="L360" s="10"/>
    </row>
    <row r="361" ht="15.75" customHeight="1">
      <c r="A361" s="24"/>
      <c r="B361" s="24"/>
      <c r="C361" s="24"/>
      <c r="D361" s="24"/>
      <c r="E361" s="24"/>
      <c r="F361" s="24"/>
      <c r="G361" s="24"/>
      <c r="J361" s="10"/>
      <c r="K361" s="10"/>
      <c r="L361" s="10"/>
    </row>
    <row r="362" ht="15.75" customHeight="1">
      <c r="A362" s="24"/>
      <c r="B362" s="24"/>
      <c r="C362" s="24"/>
      <c r="D362" s="24"/>
      <c r="E362" s="24"/>
      <c r="F362" s="24"/>
      <c r="G362" s="24"/>
      <c r="J362" s="10"/>
      <c r="K362" s="10"/>
      <c r="L362" s="10"/>
    </row>
    <row r="363" ht="15.75" customHeight="1">
      <c r="A363" s="24"/>
      <c r="B363" s="24"/>
      <c r="C363" s="24"/>
      <c r="D363" s="24"/>
      <c r="E363" s="24"/>
      <c r="F363" s="24"/>
      <c r="G363" s="24"/>
      <c r="J363" s="10"/>
      <c r="K363" s="10"/>
      <c r="L363" s="10"/>
    </row>
    <row r="364" ht="15.75" customHeight="1">
      <c r="A364" s="24"/>
      <c r="B364" s="24"/>
      <c r="C364" s="24"/>
      <c r="D364" s="24"/>
      <c r="E364" s="24"/>
      <c r="F364" s="24"/>
      <c r="G364" s="24"/>
      <c r="J364" s="10"/>
      <c r="K364" s="10"/>
      <c r="L364" s="10"/>
    </row>
    <row r="365" ht="15.75" customHeight="1">
      <c r="A365" s="24"/>
      <c r="B365" s="24"/>
      <c r="C365" s="24"/>
      <c r="D365" s="24"/>
      <c r="E365" s="24"/>
      <c r="F365" s="24"/>
      <c r="G365" s="24"/>
      <c r="J365" s="10"/>
      <c r="K365" s="10"/>
      <c r="L365" s="10"/>
    </row>
    <row r="366" ht="15.75" customHeight="1">
      <c r="A366" s="24"/>
      <c r="B366" s="24"/>
      <c r="C366" s="24"/>
      <c r="D366" s="24"/>
      <c r="E366" s="24"/>
      <c r="F366" s="24"/>
      <c r="G366" s="24"/>
      <c r="J366" s="10"/>
      <c r="K366" s="10"/>
      <c r="L366" s="10"/>
    </row>
    <row r="367" ht="15.75" customHeight="1">
      <c r="A367" s="24"/>
      <c r="B367" s="24"/>
      <c r="C367" s="24"/>
      <c r="D367" s="24"/>
      <c r="E367" s="24"/>
      <c r="F367" s="24"/>
      <c r="G367" s="24"/>
      <c r="J367" s="10"/>
      <c r="K367" s="10"/>
      <c r="L367" s="10"/>
    </row>
    <row r="368" ht="15.75" customHeight="1">
      <c r="A368" s="24"/>
      <c r="B368" s="24"/>
      <c r="C368" s="24"/>
      <c r="D368" s="24"/>
      <c r="E368" s="24"/>
      <c r="F368" s="24"/>
      <c r="G368" s="24"/>
      <c r="J368" s="10"/>
      <c r="K368" s="10"/>
      <c r="L368" s="10"/>
    </row>
    <row r="369" ht="15.75" customHeight="1">
      <c r="A369" s="24"/>
      <c r="B369" s="24"/>
      <c r="C369" s="24"/>
      <c r="D369" s="24"/>
      <c r="E369" s="24"/>
      <c r="F369" s="24"/>
      <c r="G369" s="24"/>
      <c r="J369" s="10"/>
      <c r="K369" s="10"/>
      <c r="L369" s="10"/>
    </row>
    <row r="370" ht="15.75" customHeight="1">
      <c r="A370" s="24"/>
      <c r="B370" s="24"/>
      <c r="C370" s="24"/>
      <c r="D370" s="24"/>
      <c r="E370" s="24"/>
      <c r="F370" s="24"/>
      <c r="G370" s="24"/>
      <c r="J370" s="10"/>
      <c r="K370" s="10"/>
      <c r="L370" s="10"/>
    </row>
    <row r="371" ht="15.75" customHeight="1">
      <c r="A371" s="24"/>
      <c r="B371" s="24"/>
      <c r="C371" s="24"/>
      <c r="D371" s="24"/>
      <c r="E371" s="24"/>
      <c r="F371" s="24"/>
      <c r="G371" s="24"/>
      <c r="J371" s="10"/>
      <c r="K371" s="10"/>
      <c r="L371" s="10"/>
    </row>
    <row r="372" ht="15.75" customHeight="1">
      <c r="A372" s="24"/>
      <c r="B372" s="24"/>
      <c r="C372" s="24"/>
      <c r="D372" s="24"/>
      <c r="E372" s="24"/>
      <c r="F372" s="24"/>
      <c r="G372" s="24"/>
      <c r="J372" s="10"/>
      <c r="K372" s="10"/>
      <c r="L372" s="10"/>
    </row>
    <row r="373" ht="15.75" customHeight="1">
      <c r="A373" s="24"/>
      <c r="B373" s="24"/>
      <c r="C373" s="24"/>
      <c r="D373" s="24"/>
      <c r="E373" s="24"/>
      <c r="F373" s="24"/>
      <c r="G373" s="24"/>
      <c r="J373" s="10"/>
      <c r="K373" s="10"/>
      <c r="L373" s="10"/>
    </row>
    <row r="374" ht="15.75" customHeight="1">
      <c r="A374" s="24"/>
      <c r="B374" s="24"/>
      <c r="C374" s="24"/>
      <c r="D374" s="24"/>
      <c r="E374" s="24"/>
      <c r="F374" s="24"/>
      <c r="G374" s="24"/>
      <c r="J374" s="10"/>
      <c r="K374" s="10"/>
      <c r="L374" s="10"/>
    </row>
    <row r="375" ht="15.75" customHeight="1">
      <c r="A375" s="24"/>
      <c r="B375" s="24"/>
      <c r="C375" s="24"/>
      <c r="D375" s="24"/>
      <c r="E375" s="24"/>
      <c r="F375" s="24"/>
      <c r="G375" s="24"/>
      <c r="J375" s="10"/>
      <c r="K375" s="10"/>
      <c r="L375" s="10"/>
    </row>
    <row r="376" ht="15.75" customHeight="1">
      <c r="A376" s="24"/>
      <c r="B376" s="24"/>
      <c r="C376" s="24"/>
      <c r="D376" s="24"/>
      <c r="E376" s="24"/>
      <c r="F376" s="24"/>
      <c r="G376" s="24"/>
      <c r="J376" s="10"/>
      <c r="K376" s="10"/>
      <c r="L376" s="10"/>
    </row>
    <row r="377" ht="15.75" customHeight="1">
      <c r="A377" s="24"/>
      <c r="B377" s="24"/>
      <c r="C377" s="24"/>
      <c r="D377" s="24"/>
      <c r="E377" s="24"/>
      <c r="F377" s="24"/>
      <c r="G377" s="24"/>
      <c r="J377" s="10"/>
      <c r="K377" s="10"/>
      <c r="L377" s="10"/>
    </row>
    <row r="378" ht="15.75" customHeight="1">
      <c r="A378" s="24"/>
      <c r="B378" s="24"/>
      <c r="C378" s="24"/>
      <c r="D378" s="24"/>
      <c r="E378" s="24"/>
      <c r="F378" s="24"/>
      <c r="G378" s="24"/>
      <c r="J378" s="10"/>
      <c r="K378" s="10"/>
      <c r="L378" s="10"/>
    </row>
    <row r="379" ht="15.75" customHeight="1">
      <c r="A379" s="24"/>
      <c r="B379" s="24"/>
      <c r="C379" s="24"/>
      <c r="D379" s="24"/>
      <c r="E379" s="24"/>
      <c r="F379" s="24"/>
      <c r="G379" s="24"/>
      <c r="J379" s="10"/>
      <c r="K379" s="10"/>
      <c r="L379" s="10"/>
    </row>
    <row r="380" ht="15.75" customHeight="1">
      <c r="A380" s="24"/>
      <c r="B380" s="24"/>
      <c r="C380" s="24"/>
      <c r="D380" s="24"/>
      <c r="E380" s="24"/>
      <c r="F380" s="24"/>
      <c r="G380" s="24"/>
      <c r="J380" s="10"/>
      <c r="K380" s="10"/>
      <c r="L380" s="10"/>
    </row>
    <row r="381" ht="15.75" customHeight="1">
      <c r="A381" s="24"/>
      <c r="B381" s="24"/>
      <c r="C381" s="24"/>
      <c r="D381" s="24"/>
      <c r="E381" s="24"/>
      <c r="F381" s="24"/>
      <c r="G381" s="24"/>
      <c r="J381" s="10"/>
      <c r="K381" s="10"/>
      <c r="L381" s="10"/>
    </row>
    <row r="382" ht="15.75" customHeight="1">
      <c r="A382" s="24"/>
      <c r="B382" s="24"/>
      <c r="C382" s="24"/>
      <c r="D382" s="24"/>
      <c r="E382" s="24"/>
      <c r="F382" s="24"/>
      <c r="G382" s="24"/>
      <c r="J382" s="10"/>
      <c r="K382" s="10"/>
      <c r="L382" s="10"/>
    </row>
    <row r="383" ht="15.75" customHeight="1">
      <c r="A383" s="24"/>
      <c r="B383" s="24"/>
      <c r="C383" s="24"/>
      <c r="D383" s="24"/>
      <c r="E383" s="24"/>
      <c r="F383" s="24"/>
      <c r="G383" s="24"/>
      <c r="J383" s="10"/>
      <c r="K383" s="10"/>
      <c r="L383" s="10"/>
    </row>
    <row r="384" ht="15.75" customHeight="1">
      <c r="A384" s="24"/>
      <c r="B384" s="24"/>
      <c r="C384" s="24"/>
      <c r="D384" s="24"/>
      <c r="E384" s="24"/>
      <c r="F384" s="24"/>
      <c r="G384" s="24"/>
      <c r="J384" s="10"/>
      <c r="K384" s="10"/>
      <c r="L384" s="10"/>
    </row>
    <row r="385" ht="15.75" customHeight="1">
      <c r="A385" s="24"/>
      <c r="B385" s="24"/>
      <c r="C385" s="24"/>
      <c r="D385" s="24"/>
      <c r="E385" s="24"/>
      <c r="F385" s="24"/>
      <c r="G385" s="24"/>
      <c r="J385" s="10"/>
      <c r="K385" s="10"/>
      <c r="L385" s="10"/>
    </row>
    <row r="386" ht="15.75" customHeight="1">
      <c r="A386" s="24"/>
      <c r="B386" s="24"/>
      <c r="C386" s="24"/>
      <c r="D386" s="24"/>
      <c r="E386" s="24"/>
      <c r="F386" s="24"/>
      <c r="G386" s="24"/>
      <c r="J386" s="10"/>
      <c r="K386" s="10"/>
      <c r="L386" s="10"/>
    </row>
    <row r="387" ht="15.75" customHeight="1">
      <c r="A387" s="24"/>
      <c r="B387" s="24"/>
      <c r="C387" s="24"/>
      <c r="D387" s="24"/>
      <c r="E387" s="24"/>
      <c r="F387" s="24"/>
      <c r="G387" s="24"/>
      <c r="J387" s="10"/>
      <c r="K387" s="10"/>
      <c r="L387" s="10"/>
    </row>
    <row r="388" ht="15.75" customHeight="1">
      <c r="A388" s="24"/>
      <c r="B388" s="24"/>
      <c r="C388" s="24"/>
      <c r="D388" s="24"/>
      <c r="E388" s="24"/>
      <c r="F388" s="24"/>
      <c r="G388" s="24"/>
      <c r="J388" s="10"/>
      <c r="K388" s="10"/>
      <c r="L388" s="10"/>
    </row>
    <row r="389" ht="15.75" customHeight="1">
      <c r="A389" s="24"/>
      <c r="B389" s="24"/>
      <c r="C389" s="24"/>
      <c r="D389" s="24"/>
      <c r="E389" s="24"/>
      <c r="F389" s="24"/>
      <c r="G389" s="24"/>
      <c r="J389" s="10"/>
      <c r="K389" s="10"/>
      <c r="L389" s="10"/>
    </row>
    <row r="390" ht="15.75" customHeight="1">
      <c r="A390" s="24"/>
      <c r="B390" s="24"/>
      <c r="C390" s="24"/>
      <c r="D390" s="24"/>
      <c r="E390" s="24"/>
      <c r="F390" s="24"/>
      <c r="G390" s="24"/>
      <c r="J390" s="10"/>
      <c r="K390" s="10"/>
      <c r="L390" s="10"/>
    </row>
    <row r="391" ht="15.75" customHeight="1">
      <c r="A391" s="24"/>
      <c r="B391" s="24"/>
      <c r="C391" s="24"/>
      <c r="D391" s="24"/>
      <c r="E391" s="24"/>
      <c r="F391" s="24"/>
      <c r="G391" s="24"/>
      <c r="J391" s="10"/>
      <c r="K391" s="10"/>
      <c r="L391" s="10"/>
    </row>
    <row r="392" ht="15.75" customHeight="1">
      <c r="A392" s="24"/>
      <c r="B392" s="24"/>
      <c r="C392" s="24"/>
      <c r="D392" s="24"/>
      <c r="E392" s="24"/>
      <c r="F392" s="24"/>
      <c r="G392" s="24"/>
      <c r="J392" s="10"/>
      <c r="K392" s="10"/>
      <c r="L392" s="10"/>
    </row>
    <row r="393" ht="15.75" customHeight="1">
      <c r="A393" s="24"/>
      <c r="B393" s="24"/>
      <c r="C393" s="24"/>
      <c r="D393" s="24"/>
      <c r="E393" s="24"/>
      <c r="F393" s="24"/>
      <c r="G393" s="24"/>
      <c r="J393" s="10"/>
      <c r="K393" s="10"/>
      <c r="L393" s="10"/>
    </row>
    <row r="394" ht="15.75" customHeight="1">
      <c r="A394" s="24"/>
      <c r="B394" s="24"/>
      <c r="C394" s="24"/>
      <c r="D394" s="24"/>
      <c r="E394" s="24"/>
      <c r="F394" s="24"/>
      <c r="G394" s="24"/>
      <c r="J394" s="10"/>
      <c r="K394" s="10"/>
      <c r="L394" s="10"/>
    </row>
    <row r="395" ht="15.75" customHeight="1">
      <c r="A395" s="24"/>
      <c r="B395" s="24"/>
      <c r="C395" s="24"/>
      <c r="D395" s="24"/>
      <c r="E395" s="24"/>
      <c r="F395" s="24"/>
      <c r="G395" s="24"/>
      <c r="J395" s="10"/>
      <c r="K395" s="10"/>
      <c r="L395" s="10"/>
    </row>
    <row r="396" ht="15.75" customHeight="1">
      <c r="A396" s="24"/>
      <c r="B396" s="24"/>
      <c r="C396" s="24"/>
      <c r="D396" s="24"/>
      <c r="E396" s="24"/>
      <c r="F396" s="24"/>
      <c r="G396" s="24"/>
      <c r="J396" s="10"/>
      <c r="K396" s="10"/>
      <c r="L396" s="10"/>
    </row>
    <row r="397" ht="15.75" customHeight="1">
      <c r="A397" s="24"/>
      <c r="B397" s="24"/>
      <c r="C397" s="24"/>
      <c r="D397" s="24"/>
      <c r="E397" s="24"/>
      <c r="F397" s="24"/>
      <c r="G397" s="24"/>
      <c r="J397" s="10"/>
      <c r="K397" s="10"/>
      <c r="L397" s="10"/>
    </row>
    <row r="398" ht="15.75" customHeight="1">
      <c r="A398" s="24"/>
      <c r="B398" s="24"/>
      <c r="C398" s="24"/>
      <c r="D398" s="24"/>
      <c r="E398" s="24"/>
      <c r="F398" s="24"/>
      <c r="G398" s="24"/>
      <c r="J398" s="10"/>
      <c r="K398" s="10"/>
      <c r="L398" s="10"/>
    </row>
    <row r="399" ht="15.75" customHeight="1">
      <c r="A399" s="24"/>
      <c r="B399" s="24"/>
      <c r="C399" s="24"/>
      <c r="D399" s="24"/>
      <c r="E399" s="24"/>
      <c r="F399" s="24"/>
      <c r="G399" s="24"/>
      <c r="J399" s="10"/>
      <c r="K399" s="10"/>
      <c r="L399" s="10"/>
    </row>
    <row r="400" ht="15.75" customHeight="1">
      <c r="A400" s="24"/>
      <c r="B400" s="24"/>
      <c r="C400" s="24"/>
      <c r="D400" s="24"/>
      <c r="E400" s="24"/>
      <c r="F400" s="24"/>
      <c r="G400" s="24"/>
      <c r="J400" s="10"/>
      <c r="K400" s="10"/>
      <c r="L400" s="10"/>
    </row>
    <row r="401" ht="15.75" customHeight="1">
      <c r="A401" s="24"/>
      <c r="B401" s="24"/>
      <c r="C401" s="24"/>
      <c r="D401" s="24"/>
      <c r="E401" s="24"/>
      <c r="F401" s="24"/>
      <c r="G401" s="24"/>
      <c r="J401" s="10"/>
      <c r="K401" s="10"/>
      <c r="L401" s="10"/>
    </row>
    <row r="402" ht="15.75" customHeight="1">
      <c r="A402" s="24"/>
      <c r="B402" s="24"/>
      <c r="C402" s="24"/>
      <c r="D402" s="24"/>
      <c r="E402" s="24"/>
      <c r="F402" s="24"/>
      <c r="G402" s="24"/>
      <c r="J402" s="10"/>
      <c r="K402" s="10"/>
      <c r="L402" s="10"/>
    </row>
    <row r="403" ht="15.75" customHeight="1">
      <c r="A403" s="24"/>
      <c r="B403" s="24"/>
      <c r="C403" s="24"/>
      <c r="D403" s="24"/>
      <c r="E403" s="24"/>
      <c r="F403" s="24"/>
      <c r="G403" s="24"/>
      <c r="J403" s="10"/>
      <c r="K403" s="10"/>
      <c r="L403" s="10"/>
    </row>
    <row r="404" ht="15.75" customHeight="1">
      <c r="A404" s="24"/>
      <c r="B404" s="24"/>
      <c r="C404" s="24"/>
      <c r="D404" s="24"/>
      <c r="E404" s="24"/>
      <c r="F404" s="24"/>
      <c r="G404" s="24"/>
      <c r="J404" s="10"/>
      <c r="K404" s="10"/>
      <c r="L404" s="10"/>
    </row>
    <row r="405" ht="15.75" customHeight="1">
      <c r="A405" s="24"/>
      <c r="B405" s="24"/>
      <c r="C405" s="24"/>
      <c r="D405" s="24"/>
      <c r="E405" s="24"/>
      <c r="F405" s="24"/>
      <c r="G405" s="24"/>
      <c r="J405" s="10"/>
      <c r="K405" s="10"/>
      <c r="L405" s="10"/>
    </row>
    <row r="406" ht="15.75" customHeight="1">
      <c r="A406" s="24"/>
      <c r="B406" s="24"/>
      <c r="C406" s="24"/>
      <c r="D406" s="24"/>
      <c r="E406" s="24"/>
      <c r="F406" s="24"/>
      <c r="G406" s="24"/>
      <c r="J406" s="10"/>
      <c r="K406" s="10"/>
      <c r="L406" s="10"/>
    </row>
    <row r="407" ht="15.75" customHeight="1">
      <c r="A407" s="24"/>
      <c r="B407" s="24"/>
      <c r="C407" s="24"/>
      <c r="D407" s="24"/>
      <c r="E407" s="24"/>
      <c r="F407" s="24"/>
      <c r="G407" s="24"/>
      <c r="J407" s="10"/>
      <c r="K407" s="10"/>
      <c r="L407" s="10"/>
    </row>
    <row r="408" ht="15.75" customHeight="1">
      <c r="A408" s="24"/>
      <c r="B408" s="24"/>
      <c r="C408" s="24"/>
      <c r="D408" s="24"/>
      <c r="E408" s="24"/>
      <c r="F408" s="24"/>
      <c r="G408" s="24"/>
      <c r="J408" s="10"/>
      <c r="K408" s="10"/>
      <c r="L408" s="10"/>
    </row>
    <row r="409" ht="15.75" customHeight="1">
      <c r="A409" s="24"/>
      <c r="B409" s="24"/>
      <c r="C409" s="24"/>
      <c r="D409" s="24"/>
      <c r="E409" s="24"/>
      <c r="F409" s="24"/>
      <c r="G409" s="24"/>
      <c r="J409" s="10"/>
      <c r="K409" s="10"/>
      <c r="L409" s="10"/>
    </row>
    <row r="410" ht="15.75" customHeight="1">
      <c r="A410" s="24"/>
      <c r="B410" s="24"/>
      <c r="C410" s="24"/>
      <c r="D410" s="24"/>
      <c r="E410" s="24"/>
      <c r="F410" s="24"/>
      <c r="G410" s="24"/>
      <c r="J410" s="10"/>
      <c r="K410" s="10"/>
      <c r="L410" s="10"/>
    </row>
    <row r="411" ht="15.75" customHeight="1">
      <c r="A411" s="24"/>
      <c r="B411" s="24"/>
      <c r="C411" s="24"/>
      <c r="D411" s="24"/>
      <c r="E411" s="24"/>
      <c r="F411" s="24"/>
      <c r="G411" s="24"/>
      <c r="J411" s="10"/>
      <c r="K411" s="10"/>
      <c r="L411" s="10"/>
    </row>
    <row r="412" ht="15.75" customHeight="1">
      <c r="A412" s="24"/>
      <c r="B412" s="24"/>
      <c r="C412" s="24"/>
      <c r="D412" s="24"/>
      <c r="E412" s="24"/>
      <c r="F412" s="24"/>
      <c r="G412" s="24"/>
      <c r="J412" s="10"/>
      <c r="K412" s="10"/>
      <c r="L412" s="10"/>
    </row>
    <row r="413" ht="15.75" customHeight="1">
      <c r="A413" s="24"/>
      <c r="B413" s="24"/>
      <c r="C413" s="24"/>
      <c r="D413" s="24"/>
      <c r="E413" s="24"/>
      <c r="F413" s="24"/>
      <c r="G413" s="24"/>
      <c r="J413" s="10"/>
      <c r="K413" s="10"/>
      <c r="L413" s="10"/>
    </row>
    <row r="414" ht="15.75" customHeight="1">
      <c r="A414" s="24"/>
      <c r="B414" s="24"/>
      <c r="C414" s="24"/>
      <c r="D414" s="24"/>
      <c r="E414" s="24"/>
      <c r="F414" s="24"/>
      <c r="G414" s="24"/>
      <c r="J414" s="10"/>
      <c r="K414" s="10"/>
      <c r="L414" s="10"/>
    </row>
    <row r="415" ht="15.75" customHeight="1">
      <c r="A415" s="24"/>
      <c r="B415" s="24"/>
      <c r="C415" s="24"/>
      <c r="D415" s="24"/>
      <c r="E415" s="24"/>
      <c r="F415" s="24"/>
      <c r="G415" s="24"/>
      <c r="J415" s="10"/>
      <c r="K415" s="10"/>
      <c r="L415" s="10"/>
    </row>
    <row r="416" ht="15.75" customHeight="1">
      <c r="A416" s="24"/>
      <c r="B416" s="24"/>
      <c r="C416" s="24"/>
      <c r="D416" s="24"/>
      <c r="E416" s="24"/>
      <c r="F416" s="24"/>
      <c r="G416" s="24"/>
      <c r="J416" s="10"/>
      <c r="K416" s="10"/>
      <c r="L416" s="10"/>
    </row>
    <row r="417" ht="15.75" customHeight="1">
      <c r="A417" s="24"/>
      <c r="B417" s="24"/>
      <c r="C417" s="24"/>
      <c r="D417" s="24"/>
      <c r="E417" s="24"/>
      <c r="F417" s="24"/>
      <c r="G417" s="24"/>
      <c r="J417" s="10"/>
      <c r="K417" s="10"/>
      <c r="L417" s="10"/>
    </row>
    <row r="418" ht="15.75" customHeight="1">
      <c r="A418" s="24"/>
      <c r="B418" s="24"/>
      <c r="C418" s="24"/>
      <c r="D418" s="24"/>
      <c r="E418" s="24"/>
      <c r="F418" s="24"/>
      <c r="G418" s="24"/>
      <c r="J418" s="10"/>
      <c r="K418" s="10"/>
      <c r="L418" s="10"/>
    </row>
    <row r="419" ht="15.75" customHeight="1">
      <c r="A419" s="24"/>
      <c r="B419" s="24"/>
      <c r="C419" s="24"/>
      <c r="D419" s="24"/>
      <c r="E419" s="24"/>
      <c r="F419" s="24"/>
      <c r="G419" s="24"/>
      <c r="J419" s="10"/>
      <c r="K419" s="10"/>
      <c r="L419" s="10"/>
    </row>
    <row r="420" ht="15.75" customHeight="1">
      <c r="A420" s="24"/>
      <c r="B420" s="24"/>
      <c r="C420" s="24"/>
      <c r="D420" s="24"/>
      <c r="E420" s="24"/>
      <c r="F420" s="24"/>
      <c r="G420" s="24"/>
      <c r="J420" s="10"/>
      <c r="K420" s="10"/>
      <c r="L420" s="10"/>
    </row>
    <row r="421" ht="15.75" customHeight="1">
      <c r="A421" s="24"/>
      <c r="B421" s="24"/>
      <c r="C421" s="24"/>
      <c r="D421" s="24"/>
      <c r="E421" s="24"/>
      <c r="F421" s="24"/>
      <c r="G421" s="24"/>
      <c r="J421" s="10"/>
      <c r="K421" s="10"/>
      <c r="L421" s="10"/>
    </row>
    <row r="422" ht="15.75" customHeight="1">
      <c r="A422" s="24"/>
      <c r="B422" s="24"/>
      <c r="C422" s="24"/>
      <c r="D422" s="24"/>
      <c r="E422" s="24"/>
      <c r="F422" s="24"/>
      <c r="G422" s="24"/>
      <c r="J422" s="10"/>
      <c r="K422" s="10"/>
      <c r="L422" s="10"/>
    </row>
    <row r="423" ht="15.75" customHeight="1">
      <c r="A423" s="24"/>
      <c r="B423" s="24"/>
      <c r="C423" s="24"/>
      <c r="D423" s="24"/>
      <c r="E423" s="24"/>
      <c r="F423" s="24"/>
      <c r="G423" s="24"/>
      <c r="J423" s="10"/>
      <c r="K423" s="10"/>
      <c r="L423" s="10"/>
    </row>
    <row r="424" ht="15.75" customHeight="1">
      <c r="A424" s="24"/>
      <c r="B424" s="24"/>
      <c r="C424" s="24"/>
      <c r="D424" s="24"/>
      <c r="E424" s="24"/>
      <c r="F424" s="24"/>
      <c r="G424" s="24"/>
      <c r="J424" s="10"/>
      <c r="K424" s="10"/>
      <c r="L424" s="10"/>
    </row>
    <row r="425" ht="15.75" customHeight="1">
      <c r="A425" s="24"/>
      <c r="B425" s="24"/>
      <c r="C425" s="24"/>
      <c r="D425" s="24"/>
      <c r="E425" s="24"/>
      <c r="F425" s="24"/>
      <c r="G425" s="24"/>
      <c r="J425" s="10"/>
      <c r="K425" s="10"/>
      <c r="L425" s="10"/>
    </row>
    <row r="426" ht="15.75" customHeight="1">
      <c r="A426" s="24"/>
      <c r="B426" s="24"/>
      <c r="C426" s="24"/>
      <c r="D426" s="24"/>
      <c r="E426" s="24"/>
      <c r="F426" s="24"/>
      <c r="G426" s="24"/>
      <c r="J426" s="10"/>
      <c r="K426" s="10"/>
      <c r="L426" s="10"/>
    </row>
    <row r="427" ht="15.75" customHeight="1">
      <c r="A427" s="24"/>
      <c r="B427" s="24"/>
      <c r="C427" s="24"/>
      <c r="D427" s="24"/>
      <c r="E427" s="24"/>
      <c r="F427" s="24"/>
      <c r="G427" s="24"/>
      <c r="J427" s="10"/>
      <c r="K427" s="10"/>
      <c r="L427" s="10"/>
    </row>
    <row r="428" ht="15.75" customHeight="1">
      <c r="A428" s="24"/>
      <c r="B428" s="24"/>
      <c r="C428" s="24"/>
      <c r="D428" s="24"/>
      <c r="E428" s="24"/>
      <c r="F428" s="24"/>
      <c r="G428" s="24"/>
      <c r="J428" s="10"/>
      <c r="K428" s="10"/>
      <c r="L428" s="10"/>
    </row>
    <row r="429" ht="15.75" customHeight="1">
      <c r="A429" s="24"/>
      <c r="B429" s="24"/>
      <c r="C429" s="24"/>
      <c r="D429" s="24"/>
      <c r="E429" s="24"/>
      <c r="F429" s="24"/>
      <c r="G429" s="24"/>
      <c r="J429" s="10"/>
      <c r="K429" s="10"/>
      <c r="L429" s="10"/>
    </row>
    <row r="430" ht="15.75" customHeight="1">
      <c r="A430" s="24"/>
      <c r="B430" s="24"/>
      <c r="C430" s="24"/>
      <c r="D430" s="24"/>
      <c r="E430" s="24"/>
      <c r="F430" s="24"/>
      <c r="G430" s="24"/>
      <c r="J430" s="10"/>
      <c r="K430" s="10"/>
      <c r="L430" s="10"/>
    </row>
    <row r="431" ht="15.75" customHeight="1">
      <c r="A431" s="24"/>
      <c r="B431" s="24"/>
      <c r="C431" s="24"/>
      <c r="D431" s="24"/>
      <c r="E431" s="24"/>
      <c r="F431" s="24"/>
      <c r="G431" s="24"/>
      <c r="J431" s="10"/>
      <c r="K431" s="10"/>
      <c r="L431" s="10"/>
    </row>
    <row r="432" ht="15.75" customHeight="1">
      <c r="A432" s="24"/>
      <c r="B432" s="24"/>
      <c r="C432" s="24"/>
      <c r="D432" s="24"/>
      <c r="E432" s="24"/>
      <c r="F432" s="24"/>
      <c r="G432" s="24"/>
      <c r="J432" s="10"/>
      <c r="K432" s="10"/>
      <c r="L432" s="10"/>
    </row>
    <row r="433" ht="15.75" customHeight="1">
      <c r="A433" s="24"/>
      <c r="B433" s="24"/>
      <c r="C433" s="24"/>
      <c r="D433" s="24"/>
      <c r="E433" s="24"/>
      <c r="F433" s="24"/>
      <c r="G433" s="24"/>
      <c r="J433" s="10"/>
      <c r="K433" s="10"/>
      <c r="L433" s="10"/>
    </row>
    <row r="434" ht="15.75" customHeight="1">
      <c r="A434" s="24"/>
      <c r="B434" s="24"/>
      <c r="C434" s="24"/>
      <c r="D434" s="24"/>
      <c r="E434" s="24"/>
      <c r="F434" s="24"/>
      <c r="G434" s="24"/>
      <c r="J434" s="10"/>
      <c r="K434" s="10"/>
      <c r="L434" s="10"/>
    </row>
    <row r="435" ht="15.75" customHeight="1">
      <c r="A435" s="24"/>
      <c r="B435" s="24"/>
      <c r="C435" s="24"/>
      <c r="D435" s="24"/>
      <c r="E435" s="24"/>
      <c r="F435" s="24"/>
      <c r="G435" s="24"/>
      <c r="J435" s="10"/>
      <c r="K435" s="10"/>
      <c r="L435" s="10"/>
    </row>
    <row r="436" ht="15.75" customHeight="1">
      <c r="A436" s="24"/>
      <c r="B436" s="24"/>
      <c r="C436" s="24"/>
      <c r="D436" s="24"/>
      <c r="E436" s="24"/>
      <c r="F436" s="24"/>
      <c r="G436" s="24"/>
      <c r="J436" s="10"/>
      <c r="K436" s="10"/>
      <c r="L436" s="10"/>
    </row>
    <row r="437" ht="15.75" customHeight="1">
      <c r="A437" s="24"/>
      <c r="B437" s="24"/>
      <c r="C437" s="24"/>
      <c r="D437" s="24"/>
      <c r="E437" s="24"/>
      <c r="F437" s="24"/>
      <c r="G437" s="24"/>
      <c r="J437" s="10"/>
      <c r="K437" s="10"/>
      <c r="L437" s="10"/>
    </row>
    <row r="438" ht="15.75" customHeight="1">
      <c r="A438" s="24"/>
      <c r="B438" s="24"/>
      <c r="C438" s="24"/>
      <c r="D438" s="24"/>
      <c r="E438" s="24"/>
      <c r="F438" s="24"/>
      <c r="G438" s="24"/>
      <c r="J438" s="10"/>
      <c r="K438" s="10"/>
      <c r="L438" s="10"/>
    </row>
    <row r="439" ht="15.75" customHeight="1">
      <c r="A439" s="24"/>
      <c r="B439" s="24"/>
      <c r="C439" s="24"/>
      <c r="D439" s="24"/>
      <c r="E439" s="24"/>
      <c r="F439" s="24"/>
      <c r="G439" s="24"/>
      <c r="J439" s="10"/>
      <c r="K439" s="10"/>
      <c r="L439" s="10"/>
    </row>
    <row r="440" ht="15.75" customHeight="1">
      <c r="A440" s="24"/>
      <c r="B440" s="24"/>
      <c r="C440" s="24"/>
      <c r="D440" s="24"/>
      <c r="E440" s="24"/>
      <c r="F440" s="24"/>
      <c r="G440" s="24"/>
      <c r="J440" s="10"/>
      <c r="K440" s="10"/>
      <c r="L440" s="10"/>
    </row>
    <row r="441" ht="15.75" customHeight="1">
      <c r="A441" s="24"/>
      <c r="B441" s="24"/>
      <c r="C441" s="24"/>
      <c r="D441" s="24"/>
      <c r="E441" s="24"/>
      <c r="F441" s="24"/>
      <c r="G441" s="24"/>
      <c r="J441" s="10"/>
      <c r="K441" s="10"/>
      <c r="L441" s="10"/>
    </row>
    <row r="442" ht="15.75" customHeight="1">
      <c r="A442" s="24"/>
      <c r="B442" s="24"/>
      <c r="C442" s="24"/>
      <c r="D442" s="24"/>
      <c r="E442" s="24"/>
      <c r="F442" s="24"/>
      <c r="G442" s="24"/>
      <c r="J442" s="10"/>
      <c r="K442" s="10"/>
      <c r="L442" s="10"/>
    </row>
    <row r="443" ht="15.75" customHeight="1">
      <c r="A443" s="24"/>
      <c r="B443" s="24"/>
      <c r="C443" s="24"/>
      <c r="D443" s="24"/>
      <c r="E443" s="24"/>
      <c r="F443" s="24"/>
      <c r="G443" s="24"/>
      <c r="J443" s="10"/>
      <c r="K443" s="10"/>
      <c r="L443" s="10"/>
    </row>
    <row r="444" ht="15.75" customHeight="1">
      <c r="A444" s="24"/>
      <c r="B444" s="24"/>
      <c r="C444" s="24"/>
      <c r="D444" s="24"/>
      <c r="E444" s="24"/>
      <c r="F444" s="24"/>
      <c r="G444" s="24"/>
      <c r="J444" s="10"/>
      <c r="K444" s="10"/>
      <c r="L444" s="10"/>
    </row>
    <row r="445" ht="15.75" customHeight="1">
      <c r="A445" s="24"/>
      <c r="B445" s="24"/>
      <c r="C445" s="24"/>
      <c r="D445" s="24"/>
      <c r="E445" s="24"/>
      <c r="F445" s="24"/>
      <c r="G445" s="24"/>
      <c r="J445" s="10"/>
      <c r="K445" s="10"/>
      <c r="L445" s="10"/>
    </row>
    <row r="446" ht="15.75" customHeight="1">
      <c r="A446" s="24"/>
      <c r="B446" s="24"/>
      <c r="C446" s="24"/>
      <c r="D446" s="24"/>
      <c r="E446" s="24"/>
      <c r="F446" s="24"/>
      <c r="G446" s="24"/>
      <c r="J446" s="10"/>
      <c r="K446" s="10"/>
      <c r="L446" s="10"/>
    </row>
    <row r="447" ht="15.75" customHeight="1">
      <c r="A447" s="24"/>
      <c r="B447" s="24"/>
      <c r="C447" s="24"/>
      <c r="D447" s="24"/>
      <c r="E447" s="24"/>
      <c r="F447" s="24"/>
      <c r="G447" s="24"/>
      <c r="J447" s="10"/>
      <c r="K447" s="10"/>
      <c r="L447" s="10"/>
    </row>
    <row r="448" ht="15.75" customHeight="1">
      <c r="A448" s="24"/>
      <c r="B448" s="24"/>
      <c r="C448" s="24"/>
      <c r="D448" s="24"/>
      <c r="E448" s="24"/>
      <c r="F448" s="24"/>
      <c r="G448" s="24"/>
      <c r="J448" s="10"/>
      <c r="K448" s="10"/>
      <c r="L448" s="10"/>
    </row>
    <row r="449" ht="15.75" customHeight="1">
      <c r="A449" s="24"/>
      <c r="B449" s="24"/>
      <c r="C449" s="24"/>
      <c r="D449" s="24"/>
      <c r="E449" s="24"/>
      <c r="F449" s="24"/>
      <c r="G449" s="24"/>
      <c r="J449" s="10"/>
      <c r="K449" s="10"/>
      <c r="L449" s="10"/>
    </row>
    <row r="450" ht="15.75" customHeight="1">
      <c r="A450" s="24"/>
      <c r="B450" s="24"/>
      <c r="C450" s="24"/>
      <c r="D450" s="24"/>
      <c r="E450" s="24"/>
      <c r="F450" s="24"/>
      <c r="G450" s="24"/>
      <c r="J450" s="10"/>
      <c r="K450" s="10"/>
      <c r="L450" s="10"/>
    </row>
    <row r="451" ht="15.75" customHeight="1">
      <c r="A451" s="24"/>
      <c r="B451" s="24"/>
      <c r="C451" s="24"/>
      <c r="D451" s="24"/>
      <c r="E451" s="24"/>
      <c r="F451" s="24"/>
      <c r="G451" s="24"/>
      <c r="J451" s="10"/>
      <c r="K451" s="10"/>
      <c r="L451" s="10"/>
    </row>
    <row r="452" ht="15.75" customHeight="1">
      <c r="A452" s="24"/>
      <c r="B452" s="24"/>
      <c r="C452" s="24"/>
      <c r="D452" s="24"/>
      <c r="E452" s="24"/>
      <c r="F452" s="24"/>
      <c r="G452" s="24"/>
      <c r="J452" s="10"/>
      <c r="K452" s="10"/>
      <c r="L452" s="10"/>
    </row>
    <row r="453" ht="15.75" customHeight="1">
      <c r="A453" s="24"/>
      <c r="B453" s="24"/>
      <c r="C453" s="24"/>
      <c r="D453" s="24"/>
      <c r="E453" s="24"/>
      <c r="F453" s="24"/>
      <c r="G453" s="24"/>
      <c r="J453" s="10"/>
      <c r="K453" s="10"/>
      <c r="L453" s="10"/>
    </row>
    <row r="454" ht="15.75" customHeight="1">
      <c r="A454" s="24"/>
      <c r="B454" s="24"/>
      <c r="C454" s="24"/>
      <c r="D454" s="24"/>
      <c r="E454" s="24"/>
      <c r="F454" s="24"/>
      <c r="G454" s="24"/>
      <c r="J454" s="10"/>
      <c r="K454" s="10"/>
      <c r="L454" s="10"/>
    </row>
    <row r="455" ht="15.75" customHeight="1">
      <c r="A455" s="24"/>
      <c r="B455" s="24"/>
      <c r="C455" s="24"/>
      <c r="D455" s="24"/>
      <c r="E455" s="24"/>
      <c r="F455" s="24"/>
      <c r="G455" s="24"/>
      <c r="J455" s="10"/>
      <c r="K455" s="10"/>
      <c r="L455" s="10"/>
    </row>
    <row r="456" ht="15.75" customHeight="1">
      <c r="A456" s="24"/>
      <c r="B456" s="24"/>
      <c r="C456" s="24"/>
      <c r="D456" s="24"/>
      <c r="E456" s="24"/>
      <c r="F456" s="24"/>
      <c r="G456" s="24"/>
      <c r="J456" s="10"/>
      <c r="K456" s="10"/>
      <c r="L456" s="10"/>
    </row>
    <row r="457" ht="15.75" customHeight="1">
      <c r="A457" s="24"/>
      <c r="B457" s="24"/>
      <c r="C457" s="24"/>
      <c r="D457" s="24"/>
      <c r="E457" s="24"/>
      <c r="F457" s="24"/>
      <c r="G457" s="24"/>
      <c r="J457" s="10"/>
      <c r="K457" s="10"/>
      <c r="L457" s="10"/>
    </row>
    <row r="458" ht="15.75" customHeight="1">
      <c r="A458" s="24"/>
      <c r="B458" s="24"/>
      <c r="C458" s="24"/>
      <c r="D458" s="24"/>
      <c r="E458" s="24"/>
      <c r="F458" s="24"/>
      <c r="G458" s="24"/>
      <c r="J458" s="10"/>
      <c r="K458" s="10"/>
      <c r="L458" s="10"/>
    </row>
    <row r="459" ht="15.75" customHeight="1">
      <c r="A459" s="24"/>
      <c r="B459" s="24"/>
      <c r="C459" s="24"/>
      <c r="D459" s="24"/>
      <c r="E459" s="24"/>
      <c r="F459" s="24"/>
      <c r="G459" s="24"/>
      <c r="J459" s="10"/>
      <c r="K459" s="10"/>
      <c r="L459" s="10"/>
    </row>
    <row r="460" ht="15.75" customHeight="1">
      <c r="A460" s="24"/>
      <c r="B460" s="24"/>
      <c r="C460" s="24"/>
      <c r="D460" s="24"/>
      <c r="E460" s="24"/>
      <c r="F460" s="24"/>
      <c r="G460" s="24"/>
      <c r="J460" s="10"/>
      <c r="K460" s="10"/>
      <c r="L460" s="10"/>
    </row>
    <row r="461" ht="15.75" customHeight="1">
      <c r="A461" s="24"/>
      <c r="B461" s="24"/>
      <c r="C461" s="24"/>
      <c r="D461" s="24"/>
      <c r="E461" s="24"/>
      <c r="F461" s="24"/>
      <c r="G461" s="24"/>
      <c r="J461" s="10"/>
      <c r="K461" s="10"/>
      <c r="L461" s="10"/>
    </row>
    <row r="462" ht="15.75" customHeight="1">
      <c r="A462" s="24"/>
      <c r="B462" s="24"/>
      <c r="C462" s="24"/>
      <c r="D462" s="24"/>
      <c r="E462" s="24"/>
      <c r="F462" s="24"/>
      <c r="G462" s="24"/>
      <c r="J462" s="10"/>
      <c r="K462" s="10"/>
      <c r="L462" s="10"/>
    </row>
    <row r="463" ht="15.75" customHeight="1">
      <c r="A463" s="24"/>
      <c r="B463" s="24"/>
      <c r="C463" s="24"/>
      <c r="D463" s="24"/>
      <c r="E463" s="24"/>
      <c r="F463" s="24"/>
      <c r="G463" s="24"/>
      <c r="J463" s="10"/>
      <c r="K463" s="10"/>
      <c r="L463" s="10"/>
    </row>
    <row r="464" ht="15.75" customHeight="1">
      <c r="A464" s="24"/>
      <c r="B464" s="24"/>
      <c r="C464" s="24"/>
      <c r="D464" s="24"/>
      <c r="E464" s="24"/>
      <c r="F464" s="24"/>
      <c r="G464" s="24"/>
      <c r="J464" s="10"/>
      <c r="K464" s="10"/>
      <c r="L464" s="10"/>
    </row>
    <row r="465" ht="15.75" customHeight="1">
      <c r="A465" s="24"/>
      <c r="B465" s="24"/>
      <c r="C465" s="24"/>
      <c r="D465" s="24"/>
      <c r="E465" s="24"/>
      <c r="F465" s="24"/>
      <c r="G465" s="24"/>
      <c r="J465" s="10"/>
      <c r="K465" s="10"/>
      <c r="L465" s="10"/>
    </row>
    <row r="466" ht="15.75" customHeight="1">
      <c r="A466" s="24"/>
      <c r="B466" s="24"/>
      <c r="C466" s="24"/>
      <c r="D466" s="24"/>
      <c r="E466" s="24"/>
      <c r="F466" s="24"/>
      <c r="G466" s="24"/>
      <c r="J466" s="10"/>
      <c r="K466" s="10"/>
      <c r="L466" s="10"/>
    </row>
    <row r="467" ht="15.75" customHeight="1">
      <c r="A467" s="24"/>
      <c r="B467" s="24"/>
      <c r="C467" s="24"/>
      <c r="D467" s="24"/>
      <c r="E467" s="24"/>
      <c r="F467" s="24"/>
      <c r="G467" s="24"/>
      <c r="J467" s="10"/>
      <c r="K467" s="10"/>
      <c r="L467" s="10"/>
    </row>
    <row r="468" ht="15.75" customHeight="1">
      <c r="A468" s="24"/>
      <c r="B468" s="24"/>
      <c r="C468" s="24"/>
      <c r="D468" s="24"/>
      <c r="E468" s="24"/>
      <c r="F468" s="24"/>
      <c r="G468" s="24"/>
      <c r="J468" s="10"/>
      <c r="K468" s="10"/>
      <c r="L468" s="10"/>
    </row>
    <row r="469" ht="15.75" customHeight="1">
      <c r="A469" s="24"/>
      <c r="B469" s="24"/>
      <c r="C469" s="24"/>
      <c r="D469" s="24"/>
      <c r="E469" s="24"/>
      <c r="F469" s="24"/>
      <c r="G469" s="24"/>
      <c r="J469" s="10"/>
      <c r="K469" s="10"/>
      <c r="L469" s="10"/>
    </row>
    <row r="470" ht="15.75" customHeight="1">
      <c r="A470" s="24"/>
      <c r="B470" s="24"/>
      <c r="C470" s="24"/>
      <c r="D470" s="24"/>
      <c r="E470" s="24"/>
      <c r="F470" s="24"/>
      <c r="G470" s="24"/>
      <c r="J470" s="10"/>
      <c r="K470" s="10"/>
      <c r="L470" s="10"/>
    </row>
    <row r="471" ht="15.75" customHeight="1">
      <c r="A471" s="24"/>
      <c r="B471" s="24"/>
      <c r="C471" s="24"/>
      <c r="D471" s="24"/>
      <c r="E471" s="24"/>
      <c r="F471" s="24"/>
      <c r="G471" s="24"/>
      <c r="J471" s="10"/>
      <c r="K471" s="10"/>
      <c r="L471" s="10"/>
    </row>
    <row r="472" ht="15.75" customHeight="1">
      <c r="A472" s="24"/>
      <c r="B472" s="24"/>
      <c r="C472" s="24"/>
      <c r="D472" s="24"/>
      <c r="E472" s="24"/>
      <c r="F472" s="24"/>
      <c r="G472" s="24"/>
      <c r="J472" s="10"/>
      <c r="K472" s="10"/>
      <c r="L472" s="10"/>
    </row>
    <row r="473" ht="15.75" customHeight="1">
      <c r="A473" s="24"/>
      <c r="B473" s="24"/>
      <c r="C473" s="24"/>
      <c r="D473" s="24"/>
      <c r="E473" s="24"/>
      <c r="F473" s="24"/>
      <c r="G473" s="24"/>
      <c r="J473" s="10"/>
      <c r="K473" s="10"/>
      <c r="L473" s="10"/>
    </row>
    <row r="474" ht="15.75" customHeight="1">
      <c r="A474" s="24"/>
      <c r="B474" s="24"/>
      <c r="C474" s="24"/>
      <c r="D474" s="24"/>
      <c r="E474" s="24"/>
      <c r="F474" s="24"/>
      <c r="G474" s="24"/>
      <c r="J474" s="10"/>
      <c r="K474" s="10"/>
      <c r="L474" s="10"/>
    </row>
    <row r="475" ht="15.75" customHeight="1">
      <c r="A475" s="24"/>
      <c r="B475" s="24"/>
      <c r="C475" s="24"/>
      <c r="D475" s="24"/>
      <c r="E475" s="24"/>
      <c r="F475" s="24"/>
      <c r="G475" s="24"/>
      <c r="J475" s="10"/>
      <c r="K475" s="10"/>
      <c r="L475" s="10"/>
    </row>
    <row r="476" ht="15.75" customHeight="1">
      <c r="A476" s="24"/>
      <c r="B476" s="24"/>
      <c r="C476" s="24"/>
      <c r="D476" s="24"/>
      <c r="E476" s="24"/>
      <c r="F476" s="24"/>
      <c r="G476" s="24"/>
      <c r="J476" s="10"/>
      <c r="K476" s="10"/>
      <c r="L476" s="10"/>
    </row>
    <row r="477" ht="15.75" customHeight="1">
      <c r="A477" s="24"/>
      <c r="B477" s="24"/>
      <c r="C477" s="24"/>
      <c r="D477" s="24"/>
      <c r="E477" s="24"/>
      <c r="F477" s="24"/>
      <c r="G477" s="24"/>
      <c r="J477" s="10"/>
      <c r="K477" s="10"/>
      <c r="L477" s="10"/>
    </row>
    <row r="478" ht="15.75" customHeight="1">
      <c r="A478" s="24"/>
      <c r="B478" s="24"/>
      <c r="C478" s="24"/>
      <c r="D478" s="24"/>
      <c r="E478" s="24"/>
      <c r="F478" s="24"/>
      <c r="G478" s="24"/>
      <c r="J478" s="10"/>
      <c r="K478" s="10"/>
      <c r="L478" s="10"/>
    </row>
    <row r="479" ht="15.75" customHeight="1">
      <c r="A479" s="24"/>
      <c r="B479" s="24"/>
      <c r="C479" s="24"/>
      <c r="D479" s="24"/>
      <c r="E479" s="24"/>
      <c r="F479" s="24"/>
      <c r="G479" s="24"/>
      <c r="J479" s="10"/>
      <c r="K479" s="10"/>
      <c r="L479" s="10"/>
    </row>
    <row r="480" ht="15.75" customHeight="1">
      <c r="A480" s="24"/>
      <c r="B480" s="24"/>
      <c r="C480" s="24"/>
      <c r="D480" s="24"/>
      <c r="E480" s="24"/>
      <c r="F480" s="24"/>
      <c r="G480" s="24"/>
      <c r="J480" s="10"/>
      <c r="K480" s="10"/>
      <c r="L480" s="10"/>
    </row>
    <row r="481" ht="15.75" customHeight="1">
      <c r="A481" s="24"/>
      <c r="B481" s="24"/>
      <c r="C481" s="24"/>
      <c r="D481" s="24"/>
      <c r="E481" s="24"/>
      <c r="F481" s="24"/>
      <c r="G481" s="24"/>
      <c r="J481" s="10"/>
      <c r="K481" s="10"/>
      <c r="L481" s="10"/>
    </row>
    <row r="482" ht="15.75" customHeight="1">
      <c r="A482" s="24"/>
      <c r="B482" s="24"/>
      <c r="C482" s="24"/>
      <c r="D482" s="24"/>
      <c r="E482" s="24"/>
      <c r="F482" s="24"/>
      <c r="G482" s="24"/>
      <c r="J482" s="10"/>
      <c r="K482" s="10"/>
      <c r="L482" s="10"/>
    </row>
    <row r="483" ht="15.75" customHeight="1">
      <c r="A483" s="24"/>
      <c r="B483" s="24"/>
      <c r="C483" s="24"/>
      <c r="D483" s="24"/>
      <c r="E483" s="24"/>
      <c r="F483" s="24"/>
      <c r="G483" s="24"/>
      <c r="J483" s="10"/>
      <c r="K483" s="10"/>
      <c r="L483" s="10"/>
    </row>
    <row r="484" ht="15.75" customHeight="1">
      <c r="A484" s="24"/>
      <c r="B484" s="24"/>
      <c r="C484" s="24"/>
      <c r="D484" s="24"/>
      <c r="E484" s="24"/>
      <c r="F484" s="24"/>
      <c r="G484" s="24"/>
      <c r="J484" s="10"/>
      <c r="K484" s="10"/>
      <c r="L484" s="10"/>
    </row>
    <row r="485" ht="15.75" customHeight="1">
      <c r="A485" s="24"/>
      <c r="B485" s="24"/>
      <c r="C485" s="24"/>
      <c r="D485" s="24"/>
      <c r="E485" s="24"/>
      <c r="F485" s="24"/>
      <c r="G485" s="24"/>
      <c r="J485" s="10"/>
      <c r="K485" s="10"/>
      <c r="L485" s="10"/>
    </row>
    <row r="486" ht="15.75" customHeight="1">
      <c r="A486" s="24"/>
      <c r="B486" s="24"/>
      <c r="C486" s="24"/>
      <c r="D486" s="24"/>
      <c r="E486" s="24"/>
      <c r="F486" s="24"/>
      <c r="G486" s="24"/>
      <c r="J486" s="10"/>
      <c r="K486" s="10"/>
      <c r="L486" s="10"/>
    </row>
    <row r="487" ht="15.75" customHeight="1">
      <c r="A487" s="24"/>
      <c r="B487" s="24"/>
      <c r="C487" s="24"/>
      <c r="D487" s="24"/>
      <c r="E487" s="24"/>
      <c r="F487" s="24"/>
      <c r="G487" s="24"/>
      <c r="J487" s="10"/>
      <c r="K487" s="10"/>
      <c r="L487" s="10"/>
    </row>
    <row r="488" ht="15.75" customHeight="1">
      <c r="A488" s="24"/>
      <c r="B488" s="24"/>
      <c r="C488" s="24"/>
      <c r="D488" s="24"/>
      <c r="E488" s="24"/>
      <c r="F488" s="24"/>
      <c r="G488" s="24"/>
      <c r="J488" s="10"/>
      <c r="K488" s="10"/>
      <c r="L488" s="10"/>
    </row>
    <row r="489" ht="15.75" customHeight="1">
      <c r="A489" s="24"/>
      <c r="B489" s="24"/>
      <c r="C489" s="24"/>
      <c r="D489" s="24"/>
      <c r="E489" s="24"/>
      <c r="F489" s="24"/>
      <c r="G489" s="24"/>
      <c r="J489" s="10"/>
      <c r="K489" s="10"/>
      <c r="L489" s="10"/>
    </row>
    <row r="490" ht="15.75" customHeight="1">
      <c r="A490" s="24"/>
      <c r="B490" s="24"/>
      <c r="C490" s="24"/>
      <c r="D490" s="24"/>
      <c r="E490" s="24"/>
      <c r="F490" s="24"/>
      <c r="G490" s="24"/>
      <c r="J490" s="10"/>
      <c r="K490" s="10"/>
      <c r="L490" s="10"/>
    </row>
    <row r="491" ht="15.75" customHeight="1">
      <c r="A491" s="24"/>
      <c r="B491" s="24"/>
      <c r="C491" s="24"/>
      <c r="D491" s="24"/>
      <c r="E491" s="24"/>
      <c r="F491" s="24"/>
      <c r="G491" s="24"/>
      <c r="J491" s="10"/>
      <c r="K491" s="10"/>
      <c r="L491" s="10"/>
    </row>
    <row r="492" ht="15.75" customHeight="1">
      <c r="A492" s="24"/>
      <c r="B492" s="24"/>
      <c r="C492" s="24"/>
      <c r="D492" s="24"/>
      <c r="E492" s="24"/>
      <c r="F492" s="24"/>
      <c r="G492" s="24"/>
      <c r="J492" s="10"/>
      <c r="K492" s="10"/>
      <c r="L492" s="10"/>
    </row>
    <row r="493" ht="15.75" customHeight="1">
      <c r="A493" s="24"/>
      <c r="B493" s="24"/>
      <c r="C493" s="24"/>
      <c r="D493" s="24"/>
      <c r="E493" s="24"/>
      <c r="F493" s="24"/>
      <c r="G493" s="24"/>
      <c r="J493" s="10"/>
      <c r="K493" s="10"/>
      <c r="L493" s="10"/>
    </row>
    <row r="494" ht="15.75" customHeight="1">
      <c r="A494" s="24"/>
      <c r="B494" s="24"/>
      <c r="C494" s="24"/>
      <c r="D494" s="24"/>
      <c r="E494" s="24"/>
      <c r="F494" s="24"/>
      <c r="G494" s="24"/>
      <c r="J494" s="10"/>
      <c r="K494" s="10"/>
      <c r="L494" s="10"/>
    </row>
    <row r="495" ht="15.75" customHeight="1">
      <c r="A495" s="24"/>
      <c r="B495" s="24"/>
      <c r="C495" s="24"/>
      <c r="D495" s="24"/>
      <c r="E495" s="24"/>
      <c r="F495" s="24"/>
      <c r="G495" s="24"/>
      <c r="J495" s="10"/>
      <c r="K495" s="10"/>
      <c r="L495" s="10"/>
    </row>
    <row r="496" ht="15.75" customHeight="1">
      <c r="A496" s="24"/>
      <c r="B496" s="24"/>
      <c r="C496" s="24"/>
      <c r="D496" s="24"/>
      <c r="E496" s="24"/>
      <c r="F496" s="24"/>
      <c r="G496" s="24"/>
      <c r="J496" s="10"/>
      <c r="K496" s="10"/>
      <c r="L496" s="10"/>
    </row>
    <row r="497" ht="15.75" customHeight="1">
      <c r="A497" s="24"/>
      <c r="B497" s="24"/>
      <c r="C497" s="24"/>
      <c r="D497" s="24"/>
      <c r="E497" s="24"/>
      <c r="F497" s="24"/>
      <c r="G497" s="24"/>
      <c r="J497" s="10"/>
      <c r="K497" s="10"/>
      <c r="L497" s="10"/>
    </row>
    <row r="498" ht="15.75" customHeight="1">
      <c r="A498" s="24"/>
      <c r="B498" s="24"/>
      <c r="C498" s="24"/>
      <c r="D498" s="24"/>
      <c r="E498" s="24"/>
      <c r="F498" s="24"/>
      <c r="G498" s="24"/>
      <c r="J498" s="10"/>
      <c r="K498" s="10"/>
      <c r="L498" s="10"/>
    </row>
    <row r="499" ht="15.75" customHeight="1">
      <c r="A499" s="24"/>
      <c r="B499" s="24"/>
      <c r="C499" s="24"/>
      <c r="D499" s="24"/>
      <c r="E499" s="24"/>
      <c r="F499" s="24"/>
      <c r="G499" s="24"/>
      <c r="J499" s="10"/>
      <c r="K499" s="10"/>
      <c r="L499" s="10"/>
    </row>
    <row r="500" ht="15.75" customHeight="1">
      <c r="A500" s="24"/>
      <c r="B500" s="24"/>
      <c r="C500" s="24"/>
      <c r="D500" s="24"/>
      <c r="E500" s="24"/>
      <c r="F500" s="24"/>
      <c r="G500" s="24"/>
      <c r="J500" s="10"/>
      <c r="K500" s="10"/>
      <c r="L500" s="10"/>
    </row>
    <row r="501" ht="15.75" customHeight="1">
      <c r="A501" s="24"/>
      <c r="B501" s="24"/>
      <c r="C501" s="24"/>
      <c r="D501" s="24"/>
      <c r="E501" s="24"/>
      <c r="F501" s="24"/>
      <c r="G501" s="24"/>
      <c r="J501" s="10"/>
      <c r="K501" s="10"/>
      <c r="L501" s="10"/>
    </row>
    <row r="502" ht="15.75" customHeight="1">
      <c r="A502" s="24"/>
      <c r="B502" s="24"/>
      <c r="C502" s="24"/>
      <c r="D502" s="24"/>
      <c r="E502" s="24"/>
      <c r="F502" s="24"/>
      <c r="G502" s="24"/>
      <c r="J502" s="10"/>
      <c r="K502" s="10"/>
      <c r="L502" s="10"/>
    </row>
    <row r="503" ht="15.75" customHeight="1">
      <c r="A503" s="24"/>
      <c r="B503" s="24"/>
      <c r="C503" s="24"/>
      <c r="D503" s="24"/>
      <c r="E503" s="24"/>
      <c r="F503" s="24"/>
      <c r="G503" s="24"/>
      <c r="J503" s="10"/>
      <c r="K503" s="10"/>
      <c r="L503" s="10"/>
    </row>
    <row r="504" ht="15.75" customHeight="1">
      <c r="A504" s="24"/>
      <c r="B504" s="24"/>
      <c r="C504" s="24"/>
      <c r="D504" s="24"/>
      <c r="E504" s="24"/>
      <c r="F504" s="24"/>
      <c r="G504" s="24"/>
      <c r="J504" s="10"/>
      <c r="K504" s="10"/>
      <c r="L504" s="10"/>
    </row>
    <row r="505" ht="15.75" customHeight="1">
      <c r="A505" s="24"/>
      <c r="B505" s="24"/>
      <c r="C505" s="24"/>
      <c r="D505" s="24"/>
      <c r="E505" s="24"/>
      <c r="F505" s="24"/>
      <c r="G505" s="24"/>
      <c r="J505" s="10"/>
      <c r="K505" s="10"/>
      <c r="L505" s="10"/>
    </row>
    <row r="506" ht="15.75" customHeight="1">
      <c r="A506" s="24"/>
      <c r="B506" s="24"/>
      <c r="C506" s="24"/>
      <c r="D506" s="24"/>
      <c r="E506" s="24"/>
      <c r="F506" s="24"/>
      <c r="G506" s="24"/>
      <c r="J506" s="10"/>
      <c r="K506" s="10"/>
      <c r="L506" s="10"/>
    </row>
    <row r="507" ht="15.75" customHeight="1">
      <c r="A507" s="24"/>
      <c r="B507" s="24"/>
      <c r="C507" s="24"/>
      <c r="D507" s="24"/>
      <c r="E507" s="24"/>
      <c r="F507" s="24"/>
      <c r="G507" s="24"/>
      <c r="J507" s="10"/>
      <c r="K507" s="10"/>
      <c r="L507" s="10"/>
    </row>
    <row r="508" ht="15.75" customHeight="1">
      <c r="A508" s="24"/>
      <c r="B508" s="24"/>
      <c r="C508" s="24"/>
      <c r="D508" s="24"/>
      <c r="E508" s="24"/>
      <c r="F508" s="24"/>
      <c r="G508" s="24"/>
      <c r="J508" s="10"/>
      <c r="K508" s="10"/>
      <c r="L508" s="10"/>
    </row>
    <row r="509" ht="15.75" customHeight="1">
      <c r="A509" s="24"/>
      <c r="B509" s="24"/>
      <c r="C509" s="24"/>
      <c r="D509" s="24"/>
      <c r="E509" s="24"/>
      <c r="F509" s="24"/>
      <c r="G509" s="24"/>
      <c r="J509" s="10"/>
      <c r="K509" s="10"/>
      <c r="L509" s="10"/>
    </row>
    <row r="510" ht="15.75" customHeight="1">
      <c r="A510" s="24"/>
      <c r="B510" s="24"/>
      <c r="C510" s="24"/>
      <c r="D510" s="24"/>
      <c r="E510" s="24"/>
      <c r="F510" s="24"/>
      <c r="G510" s="24"/>
      <c r="J510" s="10"/>
      <c r="K510" s="10"/>
      <c r="L510" s="10"/>
    </row>
    <row r="511" ht="15.75" customHeight="1">
      <c r="A511" s="24"/>
      <c r="B511" s="24"/>
      <c r="C511" s="24"/>
      <c r="D511" s="24"/>
      <c r="E511" s="24"/>
      <c r="F511" s="24"/>
      <c r="G511" s="24"/>
      <c r="J511" s="10"/>
      <c r="K511" s="10"/>
      <c r="L511" s="10"/>
    </row>
    <row r="512" ht="15.75" customHeight="1">
      <c r="A512" s="24"/>
      <c r="B512" s="24"/>
      <c r="C512" s="24"/>
      <c r="D512" s="24"/>
      <c r="E512" s="24"/>
      <c r="F512" s="24"/>
      <c r="G512" s="24"/>
      <c r="J512" s="10"/>
      <c r="K512" s="10"/>
      <c r="L512" s="10"/>
    </row>
    <row r="513" ht="15.75" customHeight="1">
      <c r="A513" s="24"/>
      <c r="B513" s="24"/>
      <c r="C513" s="24"/>
      <c r="D513" s="24"/>
      <c r="E513" s="24"/>
      <c r="F513" s="24"/>
      <c r="G513" s="24"/>
      <c r="J513" s="10"/>
      <c r="K513" s="10"/>
      <c r="L513" s="10"/>
    </row>
    <row r="514" ht="15.75" customHeight="1">
      <c r="A514" s="24"/>
      <c r="B514" s="24"/>
      <c r="C514" s="24"/>
      <c r="D514" s="24"/>
      <c r="E514" s="24"/>
      <c r="F514" s="24"/>
      <c r="G514" s="24"/>
      <c r="J514" s="10"/>
      <c r="K514" s="10"/>
      <c r="L514" s="10"/>
    </row>
    <row r="515" ht="15.75" customHeight="1">
      <c r="A515" s="24"/>
      <c r="B515" s="24"/>
      <c r="C515" s="24"/>
      <c r="D515" s="24"/>
      <c r="E515" s="24"/>
      <c r="F515" s="24"/>
      <c r="G515" s="24"/>
      <c r="J515" s="10"/>
      <c r="K515" s="10"/>
      <c r="L515" s="10"/>
    </row>
    <row r="516" ht="15.75" customHeight="1">
      <c r="A516" s="24"/>
      <c r="B516" s="24"/>
      <c r="C516" s="24"/>
      <c r="D516" s="24"/>
      <c r="E516" s="24"/>
      <c r="F516" s="24"/>
      <c r="G516" s="24"/>
      <c r="J516" s="10"/>
      <c r="K516" s="10"/>
      <c r="L516" s="10"/>
    </row>
    <row r="517" ht="15.75" customHeight="1">
      <c r="A517" s="24"/>
      <c r="B517" s="24"/>
      <c r="C517" s="24"/>
      <c r="D517" s="24"/>
      <c r="E517" s="24"/>
      <c r="F517" s="24"/>
      <c r="G517" s="24"/>
      <c r="J517" s="10"/>
      <c r="K517" s="10"/>
      <c r="L517" s="10"/>
    </row>
    <row r="518" ht="15.75" customHeight="1">
      <c r="A518" s="24"/>
      <c r="B518" s="24"/>
      <c r="C518" s="24"/>
      <c r="D518" s="24"/>
      <c r="E518" s="24"/>
      <c r="F518" s="24"/>
      <c r="G518" s="24"/>
      <c r="J518" s="10"/>
      <c r="K518" s="10"/>
      <c r="L518" s="10"/>
    </row>
    <row r="519" ht="15.75" customHeight="1">
      <c r="A519" s="24"/>
      <c r="B519" s="24"/>
      <c r="C519" s="24"/>
      <c r="D519" s="24"/>
      <c r="E519" s="24"/>
      <c r="F519" s="24"/>
      <c r="G519" s="24"/>
      <c r="J519" s="10"/>
      <c r="K519" s="10"/>
      <c r="L519" s="10"/>
    </row>
    <row r="520" ht="15.75" customHeight="1">
      <c r="A520" s="24"/>
      <c r="B520" s="24"/>
      <c r="C520" s="24"/>
      <c r="D520" s="24"/>
      <c r="E520" s="24"/>
      <c r="F520" s="24"/>
      <c r="G520" s="24"/>
      <c r="J520" s="10"/>
      <c r="K520" s="10"/>
      <c r="L520" s="10"/>
    </row>
    <row r="521" ht="15.75" customHeight="1">
      <c r="A521" s="24"/>
      <c r="B521" s="24"/>
      <c r="C521" s="24"/>
      <c r="D521" s="24"/>
      <c r="E521" s="24"/>
      <c r="F521" s="24"/>
      <c r="G521" s="24"/>
      <c r="J521" s="10"/>
      <c r="K521" s="10"/>
      <c r="L521" s="10"/>
    </row>
    <row r="522" ht="15.75" customHeight="1">
      <c r="A522" s="24"/>
      <c r="B522" s="24"/>
      <c r="C522" s="24"/>
      <c r="D522" s="24"/>
      <c r="E522" s="24"/>
      <c r="F522" s="24"/>
      <c r="G522" s="24"/>
      <c r="J522" s="10"/>
      <c r="K522" s="10"/>
      <c r="L522" s="10"/>
    </row>
    <row r="523" ht="15.75" customHeight="1">
      <c r="A523" s="24"/>
      <c r="B523" s="24"/>
      <c r="C523" s="24"/>
      <c r="D523" s="24"/>
      <c r="E523" s="24"/>
      <c r="F523" s="24"/>
      <c r="G523" s="24"/>
      <c r="J523" s="10"/>
      <c r="K523" s="10"/>
      <c r="L523" s="10"/>
    </row>
    <row r="524" ht="15.75" customHeight="1">
      <c r="A524" s="24"/>
      <c r="B524" s="24"/>
      <c r="C524" s="24"/>
      <c r="D524" s="24"/>
      <c r="E524" s="24"/>
      <c r="F524" s="24"/>
      <c r="G524" s="24"/>
      <c r="J524" s="10"/>
      <c r="K524" s="10"/>
      <c r="L524" s="10"/>
    </row>
    <row r="525" ht="15.75" customHeight="1">
      <c r="A525" s="24"/>
      <c r="B525" s="24"/>
      <c r="C525" s="24"/>
      <c r="D525" s="24"/>
      <c r="E525" s="24"/>
      <c r="F525" s="24"/>
      <c r="G525" s="24"/>
      <c r="J525" s="10"/>
      <c r="K525" s="10"/>
      <c r="L525" s="10"/>
    </row>
    <row r="526" ht="15.75" customHeight="1">
      <c r="A526" s="24"/>
      <c r="B526" s="24"/>
      <c r="C526" s="24"/>
      <c r="D526" s="24"/>
      <c r="E526" s="24"/>
      <c r="F526" s="24"/>
      <c r="G526" s="24"/>
      <c r="J526" s="10"/>
      <c r="K526" s="10"/>
      <c r="L526" s="10"/>
    </row>
    <row r="527" ht="15.75" customHeight="1">
      <c r="A527" s="24"/>
      <c r="B527" s="24"/>
      <c r="C527" s="24"/>
      <c r="D527" s="24"/>
      <c r="E527" s="24"/>
      <c r="F527" s="24"/>
      <c r="G527" s="24"/>
      <c r="J527" s="10"/>
      <c r="K527" s="10"/>
      <c r="L527" s="10"/>
    </row>
    <row r="528" ht="15.75" customHeight="1">
      <c r="A528" s="24"/>
      <c r="B528" s="24"/>
      <c r="C528" s="24"/>
      <c r="D528" s="24"/>
      <c r="E528" s="24"/>
      <c r="F528" s="24"/>
      <c r="G528" s="24"/>
      <c r="J528" s="10"/>
      <c r="K528" s="10"/>
      <c r="L528" s="10"/>
    </row>
    <row r="529" ht="15.75" customHeight="1">
      <c r="A529" s="24"/>
      <c r="B529" s="24"/>
      <c r="C529" s="24"/>
      <c r="D529" s="24"/>
      <c r="E529" s="24"/>
      <c r="F529" s="24"/>
      <c r="G529" s="24"/>
      <c r="J529" s="10"/>
      <c r="K529" s="10"/>
      <c r="L529" s="10"/>
    </row>
    <row r="530" ht="15.75" customHeight="1">
      <c r="A530" s="24"/>
      <c r="B530" s="24"/>
      <c r="C530" s="24"/>
      <c r="D530" s="24"/>
      <c r="E530" s="24"/>
      <c r="F530" s="24"/>
      <c r="G530" s="24"/>
      <c r="J530" s="10"/>
      <c r="K530" s="10"/>
      <c r="L530" s="10"/>
    </row>
    <row r="531" ht="15.75" customHeight="1">
      <c r="A531" s="24"/>
      <c r="B531" s="24"/>
      <c r="C531" s="24"/>
      <c r="D531" s="24"/>
      <c r="E531" s="24"/>
      <c r="F531" s="24"/>
      <c r="G531" s="24"/>
      <c r="J531" s="10"/>
      <c r="K531" s="10"/>
      <c r="L531" s="10"/>
    </row>
    <row r="532" ht="15.75" customHeight="1">
      <c r="A532" s="24"/>
      <c r="B532" s="24"/>
      <c r="C532" s="24"/>
      <c r="D532" s="24"/>
      <c r="E532" s="24"/>
      <c r="F532" s="24"/>
      <c r="G532" s="24"/>
      <c r="J532" s="10"/>
      <c r="K532" s="10"/>
      <c r="L532" s="10"/>
    </row>
    <row r="533" ht="15.75" customHeight="1">
      <c r="A533" s="24"/>
      <c r="B533" s="24"/>
      <c r="C533" s="24"/>
      <c r="D533" s="24"/>
      <c r="E533" s="24"/>
      <c r="F533" s="24"/>
      <c r="G533" s="24"/>
      <c r="J533" s="10"/>
      <c r="K533" s="10"/>
      <c r="L533" s="10"/>
    </row>
    <row r="534" ht="15.75" customHeight="1">
      <c r="A534" s="24"/>
      <c r="B534" s="24"/>
      <c r="C534" s="24"/>
      <c r="D534" s="24"/>
      <c r="E534" s="24"/>
      <c r="F534" s="24"/>
      <c r="G534" s="24"/>
      <c r="J534" s="10"/>
      <c r="K534" s="10"/>
      <c r="L534" s="10"/>
    </row>
    <row r="535" ht="15.75" customHeight="1">
      <c r="A535" s="24"/>
      <c r="B535" s="24"/>
      <c r="C535" s="24"/>
      <c r="D535" s="24"/>
      <c r="E535" s="24"/>
      <c r="F535" s="24"/>
      <c r="G535" s="24"/>
      <c r="J535" s="10"/>
      <c r="K535" s="10"/>
      <c r="L535" s="10"/>
    </row>
    <row r="536" ht="15.75" customHeight="1">
      <c r="A536" s="24"/>
      <c r="B536" s="24"/>
      <c r="C536" s="24"/>
      <c r="D536" s="24"/>
      <c r="E536" s="24"/>
      <c r="F536" s="24"/>
      <c r="G536" s="24"/>
      <c r="J536" s="10"/>
      <c r="K536" s="10"/>
      <c r="L536" s="10"/>
    </row>
    <row r="537" ht="15.75" customHeight="1">
      <c r="A537" s="24"/>
      <c r="B537" s="24"/>
      <c r="C537" s="24"/>
      <c r="D537" s="24"/>
      <c r="E537" s="24"/>
      <c r="F537" s="24"/>
      <c r="G537" s="24"/>
      <c r="J537" s="10"/>
      <c r="K537" s="10"/>
      <c r="L537" s="10"/>
    </row>
    <row r="538" ht="15.75" customHeight="1">
      <c r="A538" s="24"/>
      <c r="B538" s="24"/>
      <c r="C538" s="24"/>
      <c r="D538" s="24"/>
      <c r="E538" s="24"/>
      <c r="F538" s="24"/>
      <c r="G538" s="24"/>
      <c r="J538" s="10"/>
      <c r="K538" s="10"/>
      <c r="L538" s="10"/>
    </row>
    <row r="539" ht="15.75" customHeight="1">
      <c r="A539" s="24"/>
      <c r="B539" s="24"/>
      <c r="C539" s="24"/>
      <c r="D539" s="24"/>
      <c r="E539" s="24"/>
      <c r="F539" s="24"/>
      <c r="G539" s="24"/>
      <c r="J539" s="10"/>
      <c r="K539" s="10"/>
      <c r="L539" s="10"/>
    </row>
    <row r="540" ht="15.75" customHeight="1">
      <c r="A540" s="24"/>
      <c r="B540" s="24"/>
      <c r="C540" s="24"/>
      <c r="D540" s="24"/>
      <c r="E540" s="24"/>
      <c r="F540" s="24"/>
      <c r="G540" s="24"/>
      <c r="J540" s="10"/>
      <c r="K540" s="10"/>
      <c r="L540" s="10"/>
    </row>
    <row r="541" ht="15.75" customHeight="1">
      <c r="A541" s="24"/>
      <c r="B541" s="24"/>
      <c r="C541" s="24"/>
      <c r="D541" s="24"/>
      <c r="E541" s="24"/>
      <c r="F541" s="24"/>
      <c r="G541" s="24"/>
      <c r="J541" s="10"/>
      <c r="K541" s="10"/>
      <c r="L541" s="10"/>
    </row>
    <row r="542" ht="15.75" customHeight="1">
      <c r="A542" s="24"/>
      <c r="B542" s="24"/>
      <c r="C542" s="24"/>
      <c r="D542" s="24"/>
      <c r="E542" s="24"/>
      <c r="F542" s="24"/>
      <c r="G542" s="24"/>
      <c r="J542" s="10"/>
      <c r="K542" s="10"/>
      <c r="L542" s="10"/>
    </row>
    <row r="543" ht="15.75" customHeight="1">
      <c r="A543" s="24"/>
      <c r="B543" s="24"/>
      <c r="C543" s="24"/>
      <c r="D543" s="24"/>
      <c r="E543" s="24"/>
      <c r="F543" s="24"/>
      <c r="G543" s="24"/>
      <c r="J543" s="10"/>
      <c r="K543" s="10"/>
      <c r="L543" s="10"/>
    </row>
    <row r="544" ht="15.75" customHeight="1">
      <c r="A544" s="24"/>
      <c r="B544" s="24"/>
      <c r="C544" s="24"/>
      <c r="D544" s="24"/>
      <c r="E544" s="24"/>
      <c r="F544" s="24"/>
      <c r="G544" s="24"/>
      <c r="J544" s="10"/>
      <c r="K544" s="10"/>
      <c r="L544" s="10"/>
    </row>
    <row r="545" ht="15.75" customHeight="1">
      <c r="A545" s="24"/>
      <c r="B545" s="24"/>
      <c r="C545" s="24"/>
      <c r="D545" s="24"/>
      <c r="E545" s="24"/>
      <c r="F545" s="24"/>
      <c r="G545" s="24"/>
      <c r="J545" s="10"/>
      <c r="K545" s="10"/>
      <c r="L545" s="10"/>
    </row>
    <row r="546" ht="15.75" customHeight="1">
      <c r="A546" s="24"/>
      <c r="B546" s="24"/>
      <c r="C546" s="24"/>
      <c r="D546" s="24"/>
      <c r="E546" s="24"/>
      <c r="F546" s="24"/>
      <c r="G546" s="24"/>
      <c r="J546" s="10"/>
      <c r="K546" s="10"/>
      <c r="L546" s="10"/>
    </row>
    <row r="547" ht="15.75" customHeight="1">
      <c r="A547" s="24"/>
      <c r="B547" s="24"/>
      <c r="C547" s="24"/>
      <c r="D547" s="24"/>
      <c r="E547" s="24"/>
      <c r="F547" s="24"/>
      <c r="G547" s="24"/>
      <c r="J547" s="10"/>
      <c r="K547" s="10"/>
      <c r="L547" s="10"/>
    </row>
    <row r="548" ht="15.75" customHeight="1">
      <c r="A548" s="24"/>
      <c r="B548" s="24"/>
      <c r="C548" s="24"/>
      <c r="D548" s="24"/>
      <c r="E548" s="24"/>
      <c r="F548" s="24"/>
      <c r="G548" s="24"/>
      <c r="J548" s="10"/>
      <c r="K548" s="10"/>
      <c r="L548" s="10"/>
    </row>
    <row r="549" ht="15.75" customHeight="1">
      <c r="A549" s="24"/>
      <c r="B549" s="24"/>
      <c r="C549" s="24"/>
      <c r="D549" s="24"/>
      <c r="E549" s="24"/>
      <c r="F549" s="24"/>
      <c r="G549" s="24"/>
      <c r="J549" s="10"/>
      <c r="K549" s="10"/>
      <c r="L549" s="10"/>
    </row>
    <row r="550" ht="15.75" customHeight="1">
      <c r="A550" s="24"/>
      <c r="B550" s="24"/>
      <c r="C550" s="24"/>
      <c r="D550" s="24"/>
      <c r="E550" s="24"/>
      <c r="F550" s="24"/>
      <c r="G550" s="24"/>
      <c r="J550" s="10"/>
      <c r="K550" s="10"/>
      <c r="L550" s="10"/>
    </row>
    <row r="551" ht="15.75" customHeight="1">
      <c r="A551" s="24"/>
      <c r="B551" s="24"/>
      <c r="C551" s="24"/>
      <c r="D551" s="24"/>
      <c r="E551" s="24"/>
      <c r="F551" s="24"/>
      <c r="G551" s="24"/>
      <c r="J551" s="10"/>
      <c r="K551" s="10"/>
      <c r="L551" s="10"/>
    </row>
    <row r="552" ht="15.75" customHeight="1">
      <c r="A552" s="24"/>
      <c r="B552" s="24"/>
      <c r="C552" s="24"/>
      <c r="D552" s="24"/>
      <c r="E552" s="24"/>
      <c r="F552" s="24"/>
      <c r="G552" s="24"/>
      <c r="J552" s="10"/>
      <c r="K552" s="10"/>
      <c r="L552" s="10"/>
    </row>
    <row r="553" ht="15.75" customHeight="1">
      <c r="A553" s="24"/>
      <c r="B553" s="24"/>
      <c r="C553" s="24"/>
      <c r="D553" s="24"/>
      <c r="E553" s="24"/>
      <c r="F553" s="24"/>
      <c r="G553" s="24"/>
      <c r="J553" s="10"/>
      <c r="K553" s="10"/>
      <c r="L553" s="10"/>
    </row>
    <row r="554" ht="15.75" customHeight="1">
      <c r="A554" s="24"/>
      <c r="B554" s="24"/>
      <c r="C554" s="24"/>
      <c r="D554" s="24"/>
      <c r="E554" s="24"/>
      <c r="F554" s="24"/>
      <c r="G554" s="24"/>
      <c r="J554" s="10"/>
      <c r="K554" s="10"/>
      <c r="L554" s="10"/>
    </row>
    <row r="555" ht="15.75" customHeight="1">
      <c r="A555" s="24"/>
      <c r="B555" s="24"/>
      <c r="C555" s="24"/>
      <c r="D555" s="24"/>
      <c r="E555" s="24"/>
      <c r="F555" s="24"/>
      <c r="G555" s="24"/>
      <c r="J555" s="10"/>
      <c r="K555" s="10"/>
      <c r="L555" s="10"/>
    </row>
    <row r="556" ht="15.75" customHeight="1">
      <c r="A556" s="24"/>
      <c r="B556" s="24"/>
      <c r="C556" s="24"/>
      <c r="D556" s="24"/>
      <c r="E556" s="24"/>
      <c r="F556" s="24"/>
      <c r="G556" s="24"/>
      <c r="J556" s="10"/>
      <c r="K556" s="10"/>
      <c r="L556" s="10"/>
    </row>
    <row r="557" ht="15.75" customHeight="1">
      <c r="A557" s="24"/>
      <c r="B557" s="24"/>
      <c r="C557" s="24"/>
      <c r="D557" s="24"/>
      <c r="E557" s="24"/>
      <c r="F557" s="24"/>
      <c r="G557" s="24"/>
      <c r="J557" s="10"/>
      <c r="K557" s="10"/>
      <c r="L557" s="10"/>
    </row>
    <row r="558" ht="15.75" customHeight="1">
      <c r="A558" s="24"/>
      <c r="B558" s="24"/>
      <c r="C558" s="24"/>
      <c r="D558" s="24"/>
      <c r="E558" s="24"/>
      <c r="F558" s="24"/>
      <c r="G558" s="24"/>
      <c r="J558" s="10"/>
      <c r="K558" s="10"/>
      <c r="L558" s="10"/>
    </row>
    <row r="559" ht="15.75" customHeight="1">
      <c r="A559" s="24"/>
      <c r="B559" s="24"/>
      <c r="C559" s="24"/>
      <c r="D559" s="24"/>
      <c r="E559" s="24"/>
      <c r="F559" s="24"/>
      <c r="G559" s="24"/>
      <c r="J559" s="10"/>
      <c r="K559" s="10"/>
      <c r="L559" s="10"/>
    </row>
    <row r="560" ht="15.75" customHeight="1">
      <c r="A560" s="24"/>
      <c r="B560" s="24"/>
      <c r="C560" s="24"/>
      <c r="D560" s="24"/>
      <c r="E560" s="24"/>
      <c r="F560" s="24"/>
      <c r="G560" s="24"/>
      <c r="J560" s="10"/>
      <c r="K560" s="10"/>
      <c r="L560" s="10"/>
    </row>
    <row r="561" ht="15.75" customHeight="1">
      <c r="A561" s="24"/>
      <c r="B561" s="24"/>
      <c r="C561" s="24"/>
      <c r="D561" s="24"/>
      <c r="E561" s="24"/>
      <c r="F561" s="24"/>
      <c r="G561" s="24"/>
      <c r="J561" s="10"/>
      <c r="K561" s="10"/>
      <c r="L561" s="10"/>
    </row>
    <row r="562" ht="15.75" customHeight="1">
      <c r="A562" s="24"/>
      <c r="B562" s="24"/>
      <c r="C562" s="24"/>
      <c r="D562" s="24"/>
      <c r="E562" s="24"/>
      <c r="F562" s="24"/>
      <c r="G562" s="24"/>
      <c r="J562" s="10"/>
      <c r="K562" s="10"/>
      <c r="L562" s="10"/>
    </row>
    <row r="563" ht="15.75" customHeight="1">
      <c r="A563" s="24"/>
      <c r="B563" s="24"/>
      <c r="C563" s="24"/>
      <c r="D563" s="24"/>
      <c r="E563" s="24"/>
      <c r="F563" s="24"/>
      <c r="G563" s="24"/>
      <c r="J563" s="10"/>
      <c r="K563" s="10"/>
      <c r="L563" s="10"/>
    </row>
    <row r="564" ht="15.75" customHeight="1">
      <c r="A564" s="24"/>
      <c r="B564" s="24"/>
      <c r="C564" s="24"/>
      <c r="D564" s="24"/>
      <c r="E564" s="24"/>
      <c r="F564" s="24"/>
      <c r="G564" s="24"/>
      <c r="J564" s="10"/>
      <c r="K564" s="10"/>
      <c r="L564" s="10"/>
    </row>
    <row r="565" ht="15.75" customHeight="1">
      <c r="A565" s="24"/>
      <c r="B565" s="24"/>
      <c r="C565" s="24"/>
      <c r="D565" s="24"/>
      <c r="E565" s="24"/>
      <c r="F565" s="24"/>
      <c r="G565" s="24"/>
      <c r="J565" s="10"/>
      <c r="K565" s="10"/>
      <c r="L565" s="10"/>
    </row>
    <row r="566" ht="15.75" customHeight="1">
      <c r="A566" s="24"/>
      <c r="B566" s="24"/>
      <c r="C566" s="24"/>
      <c r="D566" s="24"/>
      <c r="E566" s="24"/>
      <c r="F566" s="24"/>
      <c r="G566" s="24"/>
      <c r="J566" s="10"/>
      <c r="K566" s="10"/>
      <c r="L566" s="10"/>
    </row>
    <row r="567" ht="15.75" customHeight="1">
      <c r="A567" s="24"/>
      <c r="B567" s="24"/>
      <c r="C567" s="24"/>
      <c r="D567" s="24"/>
      <c r="E567" s="24"/>
      <c r="F567" s="24"/>
      <c r="G567" s="24"/>
      <c r="J567" s="10"/>
      <c r="K567" s="10"/>
      <c r="L567" s="10"/>
    </row>
    <row r="568" ht="15.75" customHeight="1">
      <c r="A568" s="24"/>
      <c r="B568" s="24"/>
      <c r="C568" s="24"/>
      <c r="D568" s="24"/>
      <c r="E568" s="24"/>
      <c r="F568" s="24"/>
      <c r="G568" s="24"/>
      <c r="J568" s="10"/>
      <c r="K568" s="10"/>
      <c r="L568" s="10"/>
    </row>
    <row r="569" ht="15.75" customHeight="1">
      <c r="A569" s="24"/>
      <c r="B569" s="24"/>
      <c r="C569" s="24"/>
      <c r="D569" s="24"/>
      <c r="E569" s="24"/>
      <c r="F569" s="24"/>
      <c r="G569" s="24"/>
      <c r="J569" s="10"/>
      <c r="K569" s="10"/>
      <c r="L569" s="10"/>
    </row>
    <row r="570" ht="15.75" customHeight="1">
      <c r="A570" s="24"/>
      <c r="B570" s="24"/>
      <c r="C570" s="24"/>
      <c r="D570" s="24"/>
      <c r="E570" s="24"/>
      <c r="F570" s="24"/>
      <c r="G570" s="24"/>
      <c r="J570" s="10"/>
      <c r="K570" s="10"/>
      <c r="L570" s="10"/>
    </row>
    <row r="571" ht="15.75" customHeight="1">
      <c r="A571" s="24"/>
      <c r="B571" s="24"/>
      <c r="C571" s="24"/>
      <c r="D571" s="24"/>
      <c r="E571" s="24"/>
      <c r="F571" s="24"/>
      <c r="G571" s="24"/>
      <c r="J571" s="10"/>
      <c r="K571" s="10"/>
      <c r="L571" s="10"/>
    </row>
    <row r="572" ht="15.75" customHeight="1">
      <c r="A572" s="24"/>
      <c r="B572" s="24"/>
      <c r="C572" s="24"/>
      <c r="D572" s="24"/>
      <c r="E572" s="24"/>
      <c r="F572" s="24"/>
      <c r="G572" s="24"/>
      <c r="J572" s="10"/>
      <c r="K572" s="10"/>
      <c r="L572" s="10"/>
    </row>
    <row r="573" ht="15.75" customHeight="1">
      <c r="A573" s="24"/>
      <c r="B573" s="24"/>
      <c r="C573" s="24"/>
      <c r="D573" s="24"/>
      <c r="E573" s="24"/>
      <c r="F573" s="24"/>
      <c r="G573" s="24"/>
      <c r="J573" s="10"/>
      <c r="K573" s="10"/>
      <c r="L573" s="10"/>
    </row>
    <row r="574" ht="15.75" customHeight="1">
      <c r="A574" s="24"/>
      <c r="B574" s="24"/>
      <c r="C574" s="24"/>
      <c r="D574" s="24"/>
      <c r="E574" s="24"/>
      <c r="F574" s="24"/>
      <c r="G574" s="24"/>
      <c r="J574" s="10"/>
      <c r="K574" s="10"/>
      <c r="L574" s="10"/>
    </row>
    <row r="575" ht="15.75" customHeight="1">
      <c r="A575" s="24"/>
      <c r="B575" s="24"/>
      <c r="C575" s="24"/>
      <c r="D575" s="24"/>
      <c r="E575" s="24"/>
      <c r="F575" s="24"/>
      <c r="G575" s="24"/>
      <c r="J575" s="10"/>
      <c r="K575" s="10"/>
      <c r="L575" s="10"/>
    </row>
    <row r="576" ht="15.75" customHeight="1">
      <c r="A576" s="24"/>
      <c r="B576" s="24"/>
      <c r="C576" s="24"/>
      <c r="D576" s="24"/>
      <c r="E576" s="24"/>
      <c r="F576" s="24"/>
      <c r="G576" s="24"/>
      <c r="J576" s="10"/>
      <c r="K576" s="10"/>
      <c r="L576" s="10"/>
    </row>
    <row r="577" ht="15.75" customHeight="1">
      <c r="A577" s="24"/>
      <c r="B577" s="24"/>
      <c r="C577" s="24"/>
      <c r="D577" s="24"/>
      <c r="E577" s="24"/>
      <c r="F577" s="24"/>
      <c r="G577" s="24"/>
      <c r="J577" s="10"/>
      <c r="K577" s="10"/>
      <c r="L577" s="10"/>
    </row>
    <row r="578" ht="15.75" customHeight="1">
      <c r="A578" s="24"/>
      <c r="B578" s="24"/>
      <c r="C578" s="24"/>
      <c r="D578" s="24"/>
      <c r="E578" s="24"/>
      <c r="F578" s="24"/>
      <c r="G578" s="24"/>
      <c r="J578" s="10"/>
      <c r="K578" s="10"/>
      <c r="L578" s="10"/>
    </row>
    <row r="579" ht="15.75" customHeight="1">
      <c r="A579" s="24"/>
      <c r="B579" s="24"/>
      <c r="C579" s="24"/>
      <c r="D579" s="24"/>
      <c r="E579" s="24"/>
      <c r="F579" s="24"/>
      <c r="G579" s="24"/>
      <c r="J579" s="10"/>
      <c r="K579" s="10"/>
      <c r="L579" s="10"/>
    </row>
    <row r="580" ht="15.75" customHeight="1">
      <c r="A580" s="24"/>
      <c r="B580" s="24"/>
      <c r="C580" s="24"/>
      <c r="D580" s="24"/>
      <c r="E580" s="24"/>
      <c r="F580" s="24"/>
      <c r="G580" s="24"/>
      <c r="J580" s="10"/>
      <c r="K580" s="10"/>
      <c r="L580" s="10"/>
    </row>
    <row r="581" ht="15.75" customHeight="1">
      <c r="A581" s="24"/>
      <c r="B581" s="24"/>
      <c r="C581" s="24"/>
      <c r="D581" s="24"/>
      <c r="E581" s="24"/>
      <c r="F581" s="24"/>
      <c r="G581" s="24"/>
      <c r="J581" s="10"/>
      <c r="K581" s="10"/>
      <c r="L581" s="10"/>
    </row>
    <row r="582" ht="15.75" customHeight="1">
      <c r="A582" s="24"/>
      <c r="B582" s="24"/>
      <c r="C582" s="24"/>
      <c r="D582" s="24"/>
      <c r="E582" s="24"/>
      <c r="F582" s="24"/>
      <c r="G582" s="24"/>
      <c r="J582" s="10"/>
      <c r="K582" s="10"/>
      <c r="L582" s="10"/>
    </row>
    <row r="583" ht="15.75" customHeight="1">
      <c r="A583" s="24"/>
      <c r="B583" s="24"/>
      <c r="C583" s="24"/>
      <c r="D583" s="24"/>
      <c r="E583" s="24"/>
      <c r="F583" s="24"/>
      <c r="G583" s="24"/>
      <c r="J583" s="10"/>
      <c r="K583" s="10"/>
      <c r="L583" s="10"/>
    </row>
    <row r="584" ht="15.75" customHeight="1">
      <c r="A584" s="24"/>
      <c r="B584" s="24"/>
      <c r="C584" s="24"/>
      <c r="D584" s="24"/>
      <c r="E584" s="24"/>
      <c r="F584" s="24"/>
      <c r="G584" s="24"/>
      <c r="J584" s="10"/>
      <c r="K584" s="10"/>
      <c r="L584" s="10"/>
    </row>
    <row r="585" ht="15.75" customHeight="1">
      <c r="A585" s="24"/>
      <c r="B585" s="24"/>
      <c r="C585" s="24"/>
      <c r="D585" s="24"/>
      <c r="E585" s="24"/>
      <c r="F585" s="24"/>
      <c r="G585" s="24"/>
      <c r="J585" s="10"/>
      <c r="K585" s="10"/>
      <c r="L585" s="10"/>
    </row>
    <row r="586" ht="15.75" customHeight="1">
      <c r="A586" s="24"/>
      <c r="B586" s="24"/>
      <c r="C586" s="24"/>
      <c r="D586" s="24"/>
      <c r="E586" s="24"/>
      <c r="F586" s="24"/>
      <c r="G586" s="24"/>
      <c r="J586" s="10"/>
      <c r="K586" s="10"/>
      <c r="L586" s="10"/>
    </row>
    <row r="587" ht="15.75" customHeight="1">
      <c r="A587" s="24"/>
      <c r="B587" s="24"/>
      <c r="C587" s="24"/>
      <c r="D587" s="24"/>
      <c r="E587" s="24"/>
      <c r="F587" s="24"/>
      <c r="G587" s="24"/>
      <c r="J587" s="10"/>
      <c r="K587" s="10"/>
      <c r="L587" s="10"/>
    </row>
    <row r="588" ht="15.75" customHeight="1">
      <c r="A588" s="24"/>
      <c r="B588" s="24"/>
      <c r="C588" s="24"/>
      <c r="D588" s="24"/>
      <c r="E588" s="24"/>
      <c r="F588" s="24"/>
      <c r="G588" s="24"/>
      <c r="J588" s="10"/>
      <c r="K588" s="10"/>
      <c r="L588" s="10"/>
    </row>
    <row r="589" ht="15.75" customHeight="1">
      <c r="A589" s="24"/>
      <c r="B589" s="24"/>
      <c r="C589" s="24"/>
      <c r="D589" s="24"/>
      <c r="E589" s="24"/>
      <c r="F589" s="24"/>
      <c r="G589" s="24"/>
      <c r="J589" s="10"/>
      <c r="K589" s="10"/>
      <c r="L589" s="10"/>
    </row>
    <row r="590" ht="15.75" customHeight="1">
      <c r="A590" s="24"/>
      <c r="B590" s="24"/>
      <c r="C590" s="24"/>
      <c r="D590" s="24"/>
      <c r="E590" s="24"/>
      <c r="F590" s="24"/>
      <c r="G590" s="24"/>
      <c r="J590" s="10"/>
      <c r="K590" s="10"/>
      <c r="L590" s="10"/>
    </row>
    <row r="591" ht="15.75" customHeight="1">
      <c r="A591" s="24"/>
      <c r="B591" s="24"/>
      <c r="C591" s="24"/>
      <c r="D591" s="24"/>
      <c r="E591" s="24"/>
      <c r="F591" s="24"/>
      <c r="G591" s="24"/>
      <c r="J591" s="10"/>
      <c r="K591" s="10"/>
      <c r="L591" s="10"/>
    </row>
    <row r="592" ht="15.75" customHeight="1">
      <c r="A592" s="24"/>
      <c r="B592" s="24"/>
      <c r="C592" s="24"/>
      <c r="D592" s="24"/>
      <c r="E592" s="24"/>
      <c r="F592" s="24"/>
      <c r="G592" s="24"/>
      <c r="J592" s="10"/>
      <c r="K592" s="10"/>
      <c r="L592" s="10"/>
    </row>
    <row r="593" ht="15.75" customHeight="1">
      <c r="A593" s="24"/>
      <c r="B593" s="24"/>
      <c r="C593" s="24"/>
      <c r="D593" s="24"/>
      <c r="E593" s="24"/>
      <c r="F593" s="24"/>
      <c r="G593" s="24"/>
      <c r="J593" s="10"/>
      <c r="K593" s="10"/>
      <c r="L593" s="10"/>
    </row>
    <row r="594" ht="15.75" customHeight="1">
      <c r="A594" s="24"/>
      <c r="B594" s="24"/>
      <c r="C594" s="24"/>
      <c r="D594" s="24"/>
      <c r="E594" s="24"/>
      <c r="F594" s="24"/>
      <c r="G594" s="24"/>
      <c r="J594" s="10"/>
      <c r="K594" s="10"/>
      <c r="L594" s="10"/>
    </row>
    <row r="595" ht="15.75" customHeight="1">
      <c r="A595" s="24"/>
      <c r="B595" s="24"/>
      <c r="C595" s="24"/>
      <c r="D595" s="24"/>
      <c r="E595" s="24"/>
      <c r="F595" s="24"/>
      <c r="G595" s="24"/>
      <c r="J595" s="10"/>
      <c r="K595" s="10"/>
      <c r="L595" s="10"/>
    </row>
    <row r="596" ht="15.75" customHeight="1">
      <c r="A596" s="24"/>
      <c r="B596" s="24"/>
      <c r="C596" s="24"/>
      <c r="D596" s="24"/>
      <c r="E596" s="24"/>
      <c r="F596" s="24"/>
      <c r="G596" s="24"/>
      <c r="J596" s="10"/>
      <c r="K596" s="10"/>
      <c r="L596" s="10"/>
    </row>
    <row r="597" ht="15.75" customHeight="1">
      <c r="A597" s="24"/>
      <c r="B597" s="24"/>
      <c r="C597" s="24"/>
      <c r="D597" s="24"/>
      <c r="E597" s="24"/>
      <c r="F597" s="24"/>
      <c r="G597" s="24"/>
      <c r="J597" s="10"/>
      <c r="K597" s="10"/>
      <c r="L597" s="10"/>
    </row>
    <row r="598" ht="15.75" customHeight="1">
      <c r="A598" s="24"/>
      <c r="B598" s="24"/>
      <c r="C598" s="24"/>
      <c r="D598" s="24"/>
      <c r="E598" s="24"/>
      <c r="F598" s="24"/>
      <c r="G598" s="24"/>
      <c r="J598" s="10"/>
      <c r="K598" s="10"/>
      <c r="L598" s="10"/>
    </row>
    <row r="599" ht="15.75" customHeight="1">
      <c r="A599" s="24"/>
      <c r="B599" s="24"/>
      <c r="C599" s="24"/>
      <c r="D599" s="24"/>
      <c r="E599" s="24"/>
      <c r="F599" s="24"/>
      <c r="G599" s="24"/>
      <c r="J599" s="10"/>
      <c r="K599" s="10"/>
      <c r="L599" s="10"/>
    </row>
    <row r="600" ht="15.75" customHeight="1">
      <c r="A600" s="24"/>
      <c r="B600" s="24"/>
      <c r="C600" s="24"/>
      <c r="D600" s="24"/>
      <c r="E600" s="24"/>
      <c r="F600" s="24"/>
      <c r="G600" s="24"/>
      <c r="J600" s="10"/>
      <c r="K600" s="10"/>
      <c r="L600" s="10"/>
    </row>
    <row r="601" ht="15.75" customHeight="1">
      <c r="A601" s="24"/>
      <c r="B601" s="24"/>
      <c r="C601" s="24"/>
      <c r="D601" s="24"/>
      <c r="E601" s="24"/>
      <c r="F601" s="24"/>
      <c r="G601" s="24"/>
      <c r="J601" s="10"/>
      <c r="K601" s="10"/>
      <c r="L601" s="10"/>
    </row>
    <row r="602" ht="15.75" customHeight="1">
      <c r="A602" s="24"/>
      <c r="B602" s="24"/>
      <c r="C602" s="24"/>
      <c r="D602" s="24"/>
      <c r="E602" s="24"/>
      <c r="F602" s="24"/>
      <c r="G602" s="24"/>
      <c r="J602" s="10"/>
      <c r="K602" s="10"/>
      <c r="L602" s="10"/>
    </row>
    <row r="603" ht="15.75" customHeight="1">
      <c r="A603" s="24"/>
      <c r="B603" s="24"/>
      <c r="C603" s="24"/>
      <c r="D603" s="24"/>
      <c r="E603" s="24"/>
      <c r="F603" s="24"/>
      <c r="G603" s="24"/>
      <c r="J603" s="10"/>
      <c r="K603" s="10"/>
      <c r="L603" s="10"/>
    </row>
    <row r="604" ht="15.75" customHeight="1">
      <c r="A604" s="24"/>
      <c r="B604" s="24"/>
      <c r="C604" s="24"/>
      <c r="D604" s="24"/>
      <c r="E604" s="24"/>
      <c r="F604" s="24"/>
      <c r="G604" s="24"/>
      <c r="J604" s="10"/>
      <c r="K604" s="10"/>
      <c r="L604" s="10"/>
    </row>
    <row r="605" ht="15.75" customHeight="1">
      <c r="A605" s="24"/>
      <c r="B605" s="24"/>
      <c r="C605" s="24"/>
      <c r="D605" s="24"/>
      <c r="E605" s="24"/>
      <c r="F605" s="24"/>
      <c r="G605" s="24"/>
      <c r="J605" s="10"/>
      <c r="K605" s="10"/>
      <c r="L605" s="10"/>
    </row>
    <row r="606" ht="15.75" customHeight="1">
      <c r="A606" s="24"/>
      <c r="B606" s="24"/>
      <c r="C606" s="24"/>
      <c r="D606" s="24"/>
      <c r="E606" s="24"/>
      <c r="F606" s="24"/>
      <c r="G606" s="24"/>
      <c r="J606" s="10"/>
      <c r="K606" s="10"/>
      <c r="L606" s="10"/>
    </row>
    <row r="607" ht="15.75" customHeight="1">
      <c r="A607" s="24"/>
      <c r="B607" s="24"/>
      <c r="C607" s="24"/>
      <c r="D607" s="24"/>
      <c r="E607" s="24"/>
      <c r="F607" s="24"/>
      <c r="G607" s="24"/>
      <c r="J607" s="10"/>
      <c r="K607" s="10"/>
      <c r="L607" s="10"/>
    </row>
    <row r="608" ht="15.75" customHeight="1">
      <c r="A608" s="24"/>
      <c r="B608" s="24"/>
      <c r="C608" s="24"/>
      <c r="D608" s="24"/>
      <c r="E608" s="24"/>
      <c r="F608" s="24"/>
      <c r="G608" s="24"/>
      <c r="J608" s="10"/>
      <c r="K608" s="10"/>
      <c r="L608" s="10"/>
    </row>
    <row r="609" ht="15.75" customHeight="1">
      <c r="A609" s="24"/>
      <c r="B609" s="24"/>
      <c r="C609" s="24"/>
      <c r="D609" s="24"/>
      <c r="E609" s="24"/>
      <c r="F609" s="24"/>
      <c r="G609" s="24"/>
      <c r="J609" s="10"/>
      <c r="K609" s="10"/>
      <c r="L609" s="10"/>
    </row>
    <row r="610" ht="15.75" customHeight="1">
      <c r="A610" s="24"/>
      <c r="B610" s="24"/>
      <c r="C610" s="24"/>
      <c r="D610" s="24"/>
      <c r="E610" s="24"/>
      <c r="F610" s="24"/>
      <c r="G610" s="24"/>
      <c r="J610" s="10"/>
      <c r="K610" s="10"/>
      <c r="L610" s="10"/>
    </row>
    <row r="611" ht="15.75" customHeight="1">
      <c r="A611" s="24"/>
      <c r="B611" s="24"/>
      <c r="C611" s="24"/>
      <c r="D611" s="24"/>
      <c r="E611" s="24"/>
      <c r="F611" s="24"/>
      <c r="G611" s="24"/>
      <c r="J611" s="10"/>
      <c r="K611" s="10"/>
      <c r="L611" s="10"/>
    </row>
    <row r="612" ht="15.75" customHeight="1">
      <c r="A612" s="24"/>
      <c r="B612" s="24"/>
      <c r="C612" s="24"/>
      <c r="D612" s="24"/>
      <c r="E612" s="24"/>
      <c r="F612" s="24"/>
      <c r="G612" s="24"/>
      <c r="J612" s="10"/>
      <c r="K612" s="10"/>
      <c r="L612" s="10"/>
    </row>
    <row r="613" ht="15.75" customHeight="1">
      <c r="A613" s="24"/>
      <c r="B613" s="24"/>
      <c r="C613" s="24"/>
      <c r="D613" s="24"/>
      <c r="E613" s="24"/>
      <c r="F613" s="24"/>
      <c r="G613" s="24"/>
      <c r="J613" s="10"/>
      <c r="K613" s="10"/>
      <c r="L613" s="10"/>
    </row>
    <row r="614" ht="15.75" customHeight="1">
      <c r="A614" s="24"/>
      <c r="B614" s="24"/>
      <c r="C614" s="24"/>
      <c r="D614" s="24"/>
      <c r="E614" s="24"/>
      <c r="F614" s="24"/>
      <c r="G614" s="24"/>
      <c r="J614" s="10"/>
      <c r="K614" s="10"/>
      <c r="L614" s="10"/>
    </row>
    <row r="615" ht="15.75" customHeight="1">
      <c r="A615" s="24"/>
      <c r="B615" s="24"/>
      <c r="C615" s="24"/>
      <c r="D615" s="24"/>
      <c r="E615" s="24"/>
      <c r="F615" s="24"/>
      <c r="G615" s="24"/>
      <c r="J615" s="10"/>
      <c r="K615" s="10"/>
      <c r="L615" s="10"/>
    </row>
    <row r="616" ht="15.75" customHeight="1">
      <c r="A616" s="24"/>
      <c r="B616" s="24"/>
      <c r="C616" s="24"/>
      <c r="D616" s="24"/>
      <c r="E616" s="24"/>
      <c r="F616" s="24"/>
      <c r="G616" s="24"/>
      <c r="J616" s="10"/>
      <c r="K616" s="10"/>
      <c r="L616" s="10"/>
    </row>
    <row r="617" ht="15.75" customHeight="1">
      <c r="A617" s="24"/>
      <c r="B617" s="24"/>
      <c r="C617" s="24"/>
      <c r="D617" s="24"/>
      <c r="E617" s="24"/>
      <c r="F617" s="24"/>
      <c r="G617" s="24"/>
      <c r="J617" s="10"/>
      <c r="K617" s="10"/>
      <c r="L617" s="10"/>
    </row>
    <row r="618" ht="15.75" customHeight="1">
      <c r="A618" s="24"/>
      <c r="B618" s="24"/>
      <c r="C618" s="24"/>
      <c r="D618" s="24"/>
      <c r="E618" s="24"/>
      <c r="F618" s="24"/>
      <c r="G618" s="24"/>
      <c r="J618" s="10"/>
      <c r="K618" s="10"/>
      <c r="L618" s="10"/>
    </row>
    <row r="619" ht="15.75" customHeight="1">
      <c r="A619" s="24"/>
      <c r="B619" s="24"/>
      <c r="C619" s="24"/>
      <c r="D619" s="24"/>
      <c r="E619" s="24"/>
      <c r="F619" s="24"/>
      <c r="G619" s="24"/>
      <c r="J619" s="10"/>
      <c r="K619" s="10"/>
      <c r="L619" s="10"/>
    </row>
    <row r="620" ht="15.75" customHeight="1">
      <c r="A620" s="24"/>
      <c r="B620" s="24"/>
      <c r="C620" s="24"/>
      <c r="D620" s="24"/>
      <c r="E620" s="24"/>
      <c r="F620" s="24"/>
      <c r="G620" s="24"/>
      <c r="J620" s="10"/>
      <c r="K620" s="10"/>
      <c r="L620" s="10"/>
    </row>
    <row r="621" ht="15.75" customHeight="1">
      <c r="A621" s="24"/>
      <c r="B621" s="24"/>
      <c r="C621" s="24"/>
      <c r="D621" s="24"/>
      <c r="E621" s="24"/>
      <c r="F621" s="24"/>
      <c r="G621" s="24"/>
      <c r="J621" s="10"/>
      <c r="K621" s="10"/>
      <c r="L621" s="10"/>
    </row>
    <row r="622" ht="15.75" customHeight="1">
      <c r="A622" s="24"/>
      <c r="B622" s="24"/>
      <c r="C622" s="24"/>
      <c r="D622" s="24"/>
      <c r="E622" s="24"/>
      <c r="F622" s="24"/>
      <c r="G622" s="24"/>
      <c r="J622" s="10"/>
      <c r="K622" s="10"/>
      <c r="L622" s="10"/>
    </row>
    <row r="623" ht="15.75" customHeight="1">
      <c r="A623" s="24"/>
      <c r="B623" s="24"/>
      <c r="C623" s="24"/>
      <c r="D623" s="24"/>
      <c r="E623" s="24"/>
      <c r="F623" s="24"/>
      <c r="G623" s="24"/>
      <c r="J623" s="10"/>
      <c r="K623" s="10"/>
      <c r="L623" s="10"/>
    </row>
    <row r="624" ht="15.75" customHeight="1">
      <c r="A624" s="24"/>
      <c r="B624" s="24"/>
      <c r="C624" s="24"/>
      <c r="D624" s="24"/>
      <c r="E624" s="24"/>
      <c r="F624" s="24"/>
      <c r="G624" s="24"/>
      <c r="J624" s="10"/>
      <c r="K624" s="10"/>
      <c r="L624" s="10"/>
    </row>
    <row r="625" ht="15.75" customHeight="1">
      <c r="A625" s="24"/>
      <c r="B625" s="24"/>
      <c r="C625" s="24"/>
      <c r="D625" s="24"/>
      <c r="E625" s="24"/>
      <c r="F625" s="24"/>
      <c r="G625" s="24"/>
      <c r="J625" s="10"/>
      <c r="K625" s="10"/>
      <c r="L625" s="10"/>
    </row>
    <row r="626" ht="15.75" customHeight="1">
      <c r="A626" s="24"/>
      <c r="B626" s="24"/>
      <c r="C626" s="24"/>
      <c r="D626" s="24"/>
      <c r="E626" s="24"/>
      <c r="F626" s="24"/>
      <c r="G626" s="24"/>
      <c r="J626" s="10"/>
      <c r="K626" s="10"/>
      <c r="L626" s="10"/>
    </row>
    <row r="627" ht="15.75" customHeight="1">
      <c r="A627" s="24"/>
      <c r="B627" s="24"/>
      <c r="C627" s="24"/>
      <c r="D627" s="24"/>
      <c r="E627" s="24"/>
      <c r="F627" s="24"/>
      <c r="G627" s="24"/>
      <c r="J627" s="10"/>
      <c r="K627" s="10"/>
      <c r="L627" s="10"/>
    </row>
    <row r="628" ht="15.75" customHeight="1">
      <c r="A628" s="24"/>
      <c r="B628" s="24"/>
      <c r="C628" s="24"/>
      <c r="D628" s="24"/>
      <c r="E628" s="24"/>
      <c r="F628" s="24"/>
      <c r="G628" s="24"/>
      <c r="J628" s="10"/>
      <c r="K628" s="10"/>
      <c r="L628" s="10"/>
    </row>
    <row r="629" ht="15.75" customHeight="1">
      <c r="A629" s="24"/>
      <c r="B629" s="24"/>
      <c r="C629" s="24"/>
      <c r="D629" s="24"/>
      <c r="E629" s="24"/>
      <c r="F629" s="24"/>
      <c r="G629" s="24"/>
      <c r="J629" s="10"/>
      <c r="K629" s="10"/>
      <c r="L629" s="10"/>
    </row>
    <row r="630" ht="15.75" customHeight="1">
      <c r="A630" s="24"/>
      <c r="B630" s="24"/>
      <c r="C630" s="24"/>
      <c r="D630" s="24"/>
      <c r="E630" s="24"/>
      <c r="F630" s="24"/>
      <c r="G630" s="24"/>
      <c r="J630" s="10"/>
      <c r="K630" s="10"/>
      <c r="L630" s="10"/>
    </row>
    <row r="631" ht="15.75" customHeight="1">
      <c r="A631" s="24"/>
      <c r="B631" s="24"/>
      <c r="C631" s="24"/>
      <c r="D631" s="24"/>
      <c r="E631" s="24"/>
      <c r="F631" s="24"/>
      <c r="G631" s="24"/>
      <c r="J631" s="10"/>
      <c r="K631" s="10"/>
      <c r="L631" s="10"/>
    </row>
    <row r="632" ht="15.75" customHeight="1">
      <c r="A632" s="24"/>
      <c r="B632" s="24"/>
      <c r="C632" s="24"/>
      <c r="D632" s="24"/>
      <c r="E632" s="24"/>
      <c r="F632" s="24"/>
      <c r="G632" s="24"/>
      <c r="J632" s="10"/>
      <c r="K632" s="10"/>
      <c r="L632" s="10"/>
    </row>
    <row r="633" ht="15.75" customHeight="1">
      <c r="A633" s="24"/>
      <c r="B633" s="24"/>
      <c r="C633" s="24"/>
      <c r="D633" s="24"/>
      <c r="E633" s="24"/>
      <c r="F633" s="24"/>
      <c r="G633" s="24"/>
      <c r="J633" s="10"/>
      <c r="K633" s="10"/>
      <c r="L633" s="10"/>
    </row>
    <row r="634" ht="15.75" customHeight="1">
      <c r="A634" s="24"/>
      <c r="B634" s="24"/>
      <c r="C634" s="24"/>
      <c r="D634" s="24"/>
      <c r="E634" s="24"/>
      <c r="F634" s="24"/>
      <c r="G634" s="24"/>
      <c r="J634" s="10"/>
      <c r="K634" s="10"/>
      <c r="L634" s="10"/>
    </row>
    <row r="635" ht="15.75" customHeight="1">
      <c r="A635" s="24"/>
      <c r="B635" s="24"/>
      <c r="C635" s="24"/>
      <c r="D635" s="24"/>
      <c r="E635" s="24"/>
      <c r="F635" s="24"/>
      <c r="G635" s="24"/>
      <c r="J635" s="10"/>
      <c r="K635" s="10"/>
      <c r="L635" s="10"/>
    </row>
    <row r="636" ht="15.75" customHeight="1">
      <c r="A636" s="24"/>
      <c r="B636" s="24"/>
      <c r="C636" s="24"/>
      <c r="D636" s="24"/>
      <c r="E636" s="24"/>
      <c r="F636" s="24"/>
      <c r="G636" s="24"/>
      <c r="J636" s="10"/>
      <c r="K636" s="10"/>
      <c r="L636" s="10"/>
    </row>
    <row r="637" ht="15.75" customHeight="1">
      <c r="A637" s="24"/>
      <c r="B637" s="24"/>
      <c r="C637" s="24"/>
      <c r="D637" s="24"/>
      <c r="E637" s="24"/>
      <c r="F637" s="24"/>
      <c r="G637" s="24"/>
      <c r="J637" s="10"/>
      <c r="K637" s="10"/>
      <c r="L637" s="10"/>
    </row>
    <row r="638" ht="15.75" customHeight="1">
      <c r="A638" s="24"/>
      <c r="B638" s="24"/>
      <c r="C638" s="24"/>
      <c r="D638" s="24"/>
      <c r="E638" s="24"/>
      <c r="F638" s="24"/>
      <c r="G638" s="24"/>
      <c r="J638" s="10"/>
      <c r="K638" s="10"/>
      <c r="L638" s="10"/>
    </row>
    <row r="639" ht="15.75" customHeight="1">
      <c r="A639" s="24"/>
      <c r="B639" s="24"/>
      <c r="C639" s="24"/>
      <c r="D639" s="24"/>
      <c r="E639" s="24"/>
      <c r="F639" s="24"/>
      <c r="G639" s="24"/>
      <c r="J639" s="10"/>
      <c r="K639" s="10"/>
      <c r="L639" s="10"/>
    </row>
    <row r="640" ht="15.75" customHeight="1">
      <c r="A640" s="24"/>
      <c r="B640" s="24"/>
      <c r="C640" s="24"/>
      <c r="D640" s="24"/>
      <c r="E640" s="24"/>
      <c r="F640" s="24"/>
      <c r="G640" s="24"/>
      <c r="J640" s="10"/>
      <c r="K640" s="10"/>
      <c r="L640" s="10"/>
    </row>
    <row r="641" ht="15.75" customHeight="1">
      <c r="A641" s="24"/>
      <c r="B641" s="24"/>
      <c r="C641" s="24"/>
      <c r="D641" s="24"/>
      <c r="E641" s="24"/>
      <c r="F641" s="24"/>
      <c r="G641" s="24"/>
      <c r="J641" s="10"/>
      <c r="K641" s="10"/>
      <c r="L641" s="10"/>
    </row>
    <row r="642" ht="15.75" customHeight="1">
      <c r="A642" s="24"/>
      <c r="B642" s="24"/>
      <c r="C642" s="24"/>
      <c r="D642" s="24"/>
      <c r="E642" s="24"/>
      <c r="F642" s="24"/>
      <c r="G642" s="24"/>
      <c r="J642" s="10"/>
      <c r="K642" s="10"/>
      <c r="L642" s="10"/>
    </row>
    <row r="643" ht="15.75" customHeight="1">
      <c r="A643" s="24"/>
      <c r="B643" s="24"/>
      <c r="C643" s="24"/>
      <c r="D643" s="24"/>
      <c r="E643" s="24"/>
      <c r="F643" s="24"/>
      <c r="G643" s="24"/>
      <c r="J643" s="10"/>
      <c r="K643" s="10"/>
      <c r="L643" s="10"/>
    </row>
    <row r="644" ht="15.75" customHeight="1">
      <c r="A644" s="24"/>
      <c r="B644" s="24"/>
      <c r="C644" s="24"/>
      <c r="D644" s="24"/>
      <c r="E644" s="24"/>
      <c r="F644" s="24"/>
      <c r="G644" s="24"/>
      <c r="J644" s="10"/>
      <c r="K644" s="10"/>
      <c r="L644" s="10"/>
    </row>
    <row r="645" ht="15.75" customHeight="1">
      <c r="A645" s="24"/>
      <c r="B645" s="24"/>
      <c r="C645" s="24"/>
      <c r="D645" s="24"/>
      <c r="E645" s="24"/>
      <c r="F645" s="24"/>
      <c r="G645" s="24"/>
      <c r="J645" s="10"/>
      <c r="K645" s="10"/>
      <c r="L645" s="10"/>
    </row>
    <row r="646" ht="15.75" customHeight="1">
      <c r="A646" s="24"/>
      <c r="B646" s="24"/>
      <c r="C646" s="24"/>
      <c r="D646" s="24"/>
      <c r="E646" s="24"/>
      <c r="F646" s="24"/>
      <c r="G646" s="24"/>
      <c r="J646" s="10"/>
      <c r="K646" s="10"/>
      <c r="L646" s="10"/>
    </row>
    <row r="647" ht="15.75" customHeight="1">
      <c r="A647" s="24"/>
      <c r="B647" s="24"/>
      <c r="C647" s="24"/>
      <c r="D647" s="24"/>
      <c r="E647" s="24"/>
      <c r="F647" s="24"/>
      <c r="G647" s="24"/>
      <c r="J647" s="10"/>
      <c r="K647" s="10"/>
      <c r="L647" s="10"/>
    </row>
    <row r="648" ht="15.75" customHeight="1">
      <c r="A648" s="24"/>
      <c r="B648" s="24"/>
      <c r="C648" s="24"/>
      <c r="D648" s="24"/>
      <c r="E648" s="24"/>
      <c r="F648" s="24"/>
      <c r="G648" s="24"/>
      <c r="J648" s="10"/>
      <c r="K648" s="10"/>
      <c r="L648" s="10"/>
    </row>
    <row r="649" ht="15.75" customHeight="1">
      <c r="A649" s="24"/>
      <c r="B649" s="24"/>
      <c r="C649" s="24"/>
      <c r="D649" s="24"/>
      <c r="E649" s="24"/>
      <c r="F649" s="24"/>
      <c r="G649" s="24"/>
      <c r="J649" s="10"/>
      <c r="K649" s="10"/>
      <c r="L649" s="10"/>
    </row>
    <row r="650" ht="15.75" customHeight="1">
      <c r="A650" s="24"/>
      <c r="B650" s="24"/>
      <c r="C650" s="24"/>
      <c r="D650" s="24"/>
      <c r="E650" s="24"/>
      <c r="F650" s="24"/>
      <c r="G650" s="24"/>
      <c r="J650" s="10"/>
      <c r="K650" s="10"/>
      <c r="L650" s="10"/>
    </row>
    <row r="651" ht="15.75" customHeight="1">
      <c r="A651" s="24"/>
      <c r="B651" s="24"/>
      <c r="C651" s="24"/>
      <c r="D651" s="24"/>
      <c r="E651" s="24"/>
      <c r="F651" s="24"/>
      <c r="G651" s="24"/>
      <c r="J651" s="10"/>
      <c r="K651" s="10"/>
      <c r="L651" s="10"/>
    </row>
    <row r="652" ht="15.75" customHeight="1">
      <c r="A652" s="24"/>
      <c r="B652" s="24"/>
      <c r="C652" s="24"/>
      <c r="D652" s="24"/>
      <c r="E652" s="24"/>
      <c r="F652" s="24"/>
      <c r="G652" s="24"/>
      <c r="J652" s="10"/>
      <c r="K652" s="10"/>
      <c r="L652" s="10"/>
    </row>
    <row r="653" ht="15.75" customHeight="1">
      <c r="A653" s="24"/>
      <c r="B653" s="24"/>
      <c r="C653" s="24"/>
      <c r="D653" s="24"/>
      <c r="E653" s="24"/>
      <c r="F653" s="24"/>
      <c r="G653" s="24"/>
      <c r="J653" s="10"/>
      <c r="K653" s="10"/>
      <c r="L653" s="10"/>
    </row>
    <row r="654" ht="15.75" customHeight="1">
      <c r="A654" s="24"/>
      <c r="B654" s="24"/>
      <c r="C654" s="24"/>
      <c r="D654" s="24"/>
      <c r="E654" s="24"/>
      <c r="F654" s="24"/>
      <c r="G654" s="24"/>
      <c r="J654" s="10"/>
      <c r="K654" s="10"/>
      <c r="L654" s="10"/>
    </row>
    <row r="655" ht="15.75" customHeight="1">
      <c r="A655" s="24"/>
      <c r="B655" s="24"/>
      <c r="C655" s="24"/>
      <c r="D655" s="24"/>
      <c r="E655" s="24"/>
      <c r="F655" s="24"/>
      <c r="G655" s="24"/>
      <c r="J655" s="10"/>
      <c r="K655" s="10"/>
      <c r="L655" s="10"/>
    </row>
    <row r="656" ht="15.75" customHeight="1">
      <c r="A656" s="24"/>
      <c r="B656" s="24"/>
      <c r="C656" s="24"/>
      <c r="D656" s="24"/>
      <c r="E656" s="24"/>
      <c r="F656" s="24"/>
      <c r="G656" s="24"/>
      <c r="J656" s="10"/>
      <c r="K656" s="10"/>
      <c r="L656" s="10"/>
    </row>
    <row r="657" ht="15.75" customHeight="1">
      <c r="A657" s="24"/>
      <c r="B657" s="24"/>
      <c r="C657" s="24"/>
      <c r="D657" s="24"/>
      <c r="E657" s="24"/>
      <c r="F657" s="24"/>
      <c r="G657" s="24"/>
      <c r="J657" s="10"/>
      <c r="K657" s="10"/>
      <c r="L657" s="10"/>
    </row>
    <row r="658" ht="15.75" customHeight="1">
      <c r="A658" s="24"/>
      <c r="B658" s="24"/>
      <c r="C658" s="24"/>
      <c r="D658" s="24"/>
      <c r="E658" s="24"/>
      <c r="F658" s="24"/>
      <c r="G658" s="24"/>
      <c r="J658" s="10"/>
      <c r="K658" s="10"/>
      <c r="L658" s="10"/>
    </row>
    <row r="659" ht="15.75" customHeight="1">
      <c r="A659" s="24"/>
      <c r="B659" s="24"/>
      <c r="C659" s="24"/>
      <c r="D659" s="24"/>
      <c r="E659" s="24"/>
      <c r="F659" s="24"/>
      <c r="G659" s="24"/>
      <c r="J659" s="10"/>
      <c r="K659" s="10"/>
      <c r="L659" s="10"/>
    </row>
    <row r="660" ht="15.75" customHeight="1">
      <c r="A660" s="24"/>
      <c r="B660" s="24"/>
      <c r="C660" s="24"/>
      <c r="D660" s="24"/>
      <c r="E660" s="24"/>
      <c r="F660" s="24"/>
      <c r="G660" s="24"/>
      <c r="J660" s="10"/>
      <c r="K660" s="10"/>
      <c r="L660" s="10"/>
    </row>
    <row r="661" ht="15.75" customHeight="1">
      <c r="A661" s="24"/>
      <c r="B661" s="24"/>
      <c r="C661" s="24"/>
      <c r="D661" s="24"/>
      <c r="E661" s="24"/>
      <c r="F661" s="24"/>
      <c r="G661" s="24"/>
      <c r="J661" s="10"/>
      <c r="K661" s="10"/>
      <c r="L661" s="10"/>
    </row>
    <row r="662" ht="15.75" customHeight="1">
      <c r="A662" s="24"/>
      <c r="B662" s="24"/>
      <c r="C662" s="24"/>
      <c r="D662" s="24"/>
      <c r="E662" s="24"/>
      <c r="F662" s="24"/>
      <c r="G662" s="24"/>
      <c r="J662" s="10"/>
      <c r="K662" s="10"/>
      <c r="L662" s="10"/>
    </row>
    <row r="663" ht="15.75" customHeight="1">
      <c r="A663" s="24"/>
      <c r="B663" s="24"/>
      <c r="C663" s="24"/>
      <c r="D663" s="24"/>
      <c r="E663" s="24"/>
      <c r="F663" s="24"/>
      <c r="G663" s="24"/>
      <c r="J663" s="10"/>
      <c r="K663" s="10"/>
      <c r="L663" s="10"/>
    </row>
    <row r="664" ht="15.75" customHeight="1">
      <c r="A664" s="24"/>
      <c r="B664" s="24"/>
      <c r="C664" s="24"/>
      <c r="D664" s="24"/>
      <c r="E664" s="24"/>
      <c r="F664" s="24"/>
      <c r="G664" s="24"/>
      <c r="J664" s="10"/>
      <c r="K664" s="10"/>
      <c r="L664" s="10"/>
    </row>
    <row r="665" ht="15.75" customHeight="1">
      <c r="A665" s="24"/>
      <c r="B665" s="24"/>
      <c r="C665" s="24"/>
      <c r="D665" s="24"/>
      <c r="E665" s="24"/>
      <c r="F665" s="24"/>
      <c r="G665" s="24"/>
      <c r="J665" s="10"/>
      <c r="K665" s="10"/>
      <c r="L665" s="10"/>
    </row>
    <row r="666" ht="15.75" customHeight="1">
      <c r="A666" s="24"/>
      <c r="B666" s="24"/>
      <c r="C666" s="24"/>
      <c r="D666" s="24"/>
      <c r="E666" s="24"/>
      <c r="F666" s="24"/>
      <c r="G666" s="24"/>
      <c r="J666" s="10"/>
      <c r="K666" s="10"/>
      <c r="L666" s="10"/>
    </row>
    <row r="667" ht="15.75" customHeight="1">
      <c r="A667" s="24"/>
      <c r="B667" s="24"/>
      <c r="C667" s="24"/>
      <c r="D667" s="24"/>
      <c r="E667" s="24"/>
      <c r="F667" s="24"/>
      <c r="G667" s="24"/>
      <c r="J667" s="10"/>
      <c r="K667" s="10"/>
      <c r="L667" s="10"/>
    </row>
    <row r="668" ht="15.75" customHeight="1">
      <c r="A668" s="24"/>
      <c r="B668" s="24"/>
      <c r="C668" s="24"/>
      <c r="D668" s="24"/>
      <c r="E668" s="24"/>
      <c r="F668" s="24"/>
      <c r="G668" s="24"/>
      <c r="J668" s="10"/>
      <c r="K668" s="10"/>
      <c r="L668" s="10"/>
    </row>
    <row r="669" ht="15.75" customHeight="1">
      <c r="A669" s="24"/>
      <c r="B669" s="24"/>
      <c r="C669" s="24"/>
      <c r="D669" s="24"/>
      <c r="E669" s="24"/>
      <c r="F669" s="24"/>
      <c r="G669" s="24"/>
      <c r="J669" s="10"/>
      <c r="K669" s="10"/>
      <c r="L669" s="10"/>
    </row>
    <row r="670" ht="15.75" customHeight="1">
      <c r="A670" s="24"/>
      <c r="B670" s="24"/>
      <c r="C670" s="24"/>
      <c r="D670" s="24"/>
      <c r="E670" s="24"/>
      <c r="F670" s="24"/>
      <c r="G670" s="24"/>
      <c r="J670" s="10"/>
      <c r="K670" s="10"/>
      <c r="L670" s="10"/>
    </row>
    <row r="671" ht="15.75" customHeight="1">
      <c r="A671" s="24"/>
      <c r="B671" s="24"/>
      <c r="C671" s="24"/>
      <c r="D671" s="24"/>
      <c r="E671" s="24"/>
      <c r="F671" s="24"/>
      <c r="G671" s="24"/>
      <c r="J671" s="10"/>
      <c r="K671" s="10"/>
      <c r="L671" s="10"/>
    </row>
    <row r="672" ht="15.75" customHeight="1">
      <c r="A672" s="24"/>
      <c r="B672" s="24"/>
      <c r="C672" s="24"/>
      <c r="D672" s="24"/>
      <c r="E672" s="24"/>
      <c r="F672" s="24"/>
      <c r="G672" s="24"/>
      <c r="J672" s="10"/>
      <c r="K672" s="10"/>
      <c r="L672" s="10"/>
    </row>
    <row r="673" ht="15.75" customHeight="1">
      <c r="A673" s="24"/>
      <c r="B673" s="24"/>
      <c r="C673" s="24"/>
      <c r="D673" s="24"/>
      <c r="E673" s="24"/>
      <c r="F673" s="24"/>
      <c r="G673" s="24"/>
      <c r="J673" s="10"/>
      <c r="K673" s="10"/>
      <c r="L673" s="10"/>
    </row>
    <row r="674" ht="15.75" customHeight="1">
      <c r="A674" s="24"/>
      <c r="B674" s="24"/>
      <c r="C674" s="24"/>
      <c r="D674" s="24"/>
      <c r="E674" s="24"/>
      <c r="F674" s="24"/>
      <c r="G674" s="24"/>
      <c r="J674" s="10"/>
      <c r="K674" s="10"/>
      <c r="L674" s="10"/>
    </row>
    <row r="675" ht="15.75" customHeight="1">
      <c r="A675" s="24"/>
      <c r="B675" s="24"/>
      <c r="C675" s="24"/>
      <c r="D675" s="24"/>
      <c r="E675" s="24"/>
      <c r="F675" s="24"/>
      <c r="G675" s="24"/>
      <c r="J675" s="10"/>
      <c r="K675" s="10"/>
      <c r="L675" s="10"/>
    </row>
    <row r="676" ht="15.75" customHeight="1">
      <c r="A676" s="24"/>
      <c r="B676" s="24"/>
      <c r="C676" s="24"/>
      <c r="D676" s="24"/>
      <c r="E676" s="24"/>
      <c r="F676" s="24"/>
      <c r="G676" s="24"/>
      <c r="J676" s="10"/>
      <c r="K676" s="10"/>
      <c r="L676" s="10"/>
    </row>
    <row r="677" ht="15.75" customHeight="1">
      <c r="A677" s="24"/>
      <c r="B677" s="24"/>
      <c r="C677" s="24"/>
      <c r="D677" s="24"/>
      <c r="E677" s="24"/>
      <c r="F677" s="24"/>
      <c r="G677" s="24"/>
      <c r="J677" s="10"/>
      <c r="K677" s="10"/>
      <c r="L677" s="10"/>
    </row>
    <row r="678" ht="15.75" customHeight="1">
      <c r="A678" s="24"/>
      <c r="B678" s="24"/>
      <c r="C678" s="24"/>
      <c r="D678" s="24"/>
      <c r="E678" s="24"/>
      <c r="F678" s="24"/>
      <c r="G678" s="24"/>
      <c r="J678" s="10"/>
      <c r="K678" s="10"/>
      <c r="L678" s="10"/>
    </row>
    <row r="679" ht="15.75" customHeight="1">
      <c r="A679" s="24"/>
      <c r="B679" s="24"/>
      <c r="C679" s="24"/>
      <c r="D679" s="24"/>
      <c r="E679" s="24"/>
      <c r="F679" s="24"/>
      <c r="G679" s="24"/>
      <c r="J679" s="10"/>
      <c r="K679" s="10"/>
      <c r="L679" s="10"/>
    </row>
    <row r="680" ht="15.75" customHeight="1">
      <c r="A680" s="24"/>
      <c r="B680" s="24"/>
      <c r="C680" s="24"/>
      <c r="D680" s="24"/>
      <c r="E680" s="24"/>
      <c r="F680" s="24"/>
      <c r="G680" s="24"/>
      <c r="J680" s="10"/>
      <c r="K680" s="10"/>
      <c r="L680" s="10"/>
    </row>
    <row r="681" ht="15.75" customHeight="1">
      <c r="A681" s="24"/>
      <c r="B681" s="24"/>
      <c r="C681" s="24"/>
      <c r="D681" s="24"/>
      <c r="E681" s="24"/>
      <c r="F681" s="24"/>
      <c r="G681" s="24"/>
      <c r="J681" s="10"/>
      <c r="K681" s="10"/>
      <c r="L681" s="10"/>
    </row>
    <row r="682" ht="15.75" customHeight="1">
      <c r="A682" s="24"/>
      <c r="B682" s="24"/>
      <c r="C682" s="24"/>
      <c r="D682" s="24"/>
      <c r="E682" s="24"/>
      <c r="F682" s="24"/>
      <c r="G682" s="24"/>
      <c r="J682" s="10"/>
      <c r="K682" s="10"/>
      <c r="L682" s="10"/>
    </row>
    <row r="683" ht="15.75" customHeight="1">
      <c r="A683" s="24"/>
      <c r="B683" s="24"/>
      <c r="C683" s="24"/>
      <c r="D683" s="24"/>
      <c r="E683" s="24"/>
      <c r="F683" s="24"/>
      <c r="G683" s="24"/>
      <c r="J683" s="10"/>
      <c r="K683" s="10"/>
      <c r="L683" s="10"/>
    </row>
    <row r="684" ht="15.75" customHeight="1">
      <c r="A684" s="24"/>
      <c r="B684" s="24"/>
      <c r="C684" s="24"/>
      <c r="D684" s="24"/>
      <c r="E684" s="24"/>
      <c r="F684" s="24"/>
      <c r="G684" s="24"/>
      <c r="J684" s="10"/>
      <c r="K684" s="10"/>
      <c r="L684" s="10"/>
    </row>
    <row r="685" ht="15.75" customHeight="1">
      <c r="A685" s="24"/>
      <c r="B685" s="24"/>
      <c r="C685" s="24"/>
      <c r="D685" s="24"/>
      <c r="E685" s="24"/>
      <c r="F685" s="24"/>
      <c r="G685" s="24"/>
      <c r="J685" s="10"/>
      <c r="K685" s="10"/>
      <c r="L685" s="10"/>
    </row>
    <row r="686" ht="15.75" customHeight="1">
      <c r="A686" s="24"/>
      <c r="B686" s="24"/>
      <c r="C686" s="24"/>
      <c r="D686" s="24"/>
      <c r="E686" s="24"/>
      <c r="F686" s="24"/>
      <c r="G686" s="24"/>
      <c r="J686" s="10"/>
      <c r="K686" s="10"/>
      <c r="L686" s="10"/>
    </row>
    <row r="687" ht="15.75" customHeight="1">
      <c r="A687" s="24"/>
      <c r="B687" s="24"/>
      <c r="C687" s="24"/>
      <c r="D687" s="24"/>
      <c r="E687" s="24"/>
      <c r="F687" s="24"/>
      <c r="G687" s="24"/>
      <c r="J687" s="10"/>
      <c r="K687" s="10"/>
      <c r="L687" s="10"/>
    </row>
    <row r="688" ht="15.75" customHeight="1">
      <c r="A688" s="24"/>
      <c r="B688" s="24"/>
      <c r="C688" s="24"/>
      <c r="D688" s="24"/>
      <c r="E688" s="24"/>
      <c r="F688" s="24"/>
      <c r="G688" s="24"/>
      <c r="J688" s="10"/>
      <c r="K688" s="10"/>
      <c r="L688" s="10"/>
    </row>
    <row r="689" ht="15.75" customHeight="1">
      <c r="A689" s="24"/>
      <c r="B689" s="24"/>
      <c r="C689" s="24"/>
      <c r="D689" s="24"/>
      <c r="E689" s="24"/>
      <c r="F689" s="24"/>
      <c r="G689" s="24"/>
      <c r="J689" s="10"/>
      <c r="K689" s="10"/>
      <c r="L689" s="10"/>
    </row>
    <row r="690" ht="15.75" customHeight="1">
      <c r="A690" s="24"/>
      <c r="B690" s="24"/>
      <c r="C690" s="24"/>
      <c r="D690" s="24"/>
      <c r="E690" s="24"/>
      <c r="F690" s="24"/>
      <c r="G690" s="24"/>
      <c r="J690" s="10"/>
      <c r="K690" s="10"/>
      <c r="L690" s="10"/>
    </row>
    <row r="691" ht="15.75" customHeight="1">
      <c r="A691" s="24"/>
      <c r="B691" s="24"/>
      <c r="C691" s="24"/>
      <c r="D691" s="24"/>
      <c r="E691" s="24"/>
      <c r="F691" s="24"/>
      <c r="G691" s="24"/>
      <c r="J691" s="10"/>
      <c r="K691" s="10"/>
      <c r="L691" s="10"/>
    </row>
    <row r="692" ht="15.75" customHeight="1">
      <c r="A692" s="24"/>
      <c r="B692" s="24"/>
      <c r="C692" s="24"/>
      <c r="D692" s="24"/>
      <c r="E692" s="24"/>
      <c r="F692" s="24"/>
      <c r="G692" s="24"/>
      <c r="J692" s="10"/>
      <c r="K692" s="10"/>
      <c r="L692" s="10"/>
    </row>
    <row r="693" ht="15.75" customHeight="1">
      <c r="A693" s="24"/>
      <c r="B693" s="24"/>
      <c r="C693" s="24"/>
      <c r="D693" s="24"/>
      <c r="E693" s="24"/>
      <c r="F693" s="24"/>
      <c r="G693" s="24"/>
      <c r="J693" s="10"/>
      <c r="K693" s="10"/>
      <c r="L693" s="10"/>
    </row>
    <row r="694" ht="15.75" customHeight="1">
      <c r="A694" s="24"/>
      <c r="B694" s="24"/>
      <c r="C694" s="24"/>
      <c r="D694" s="24"/>
      <c r="E694" s="24"/>
      <c r="F694" s="24"/>
      <c r="G694" s="24"/>
      <c r="J694" s="10"/>
      <c r="K694" s="10"/>
      <c r="L694" s="10"/>
    </row>
    <row r="695" ht="15.75" customHeight="1">
      <c r="A695" s="24"/>
      <c r="B695" s="24"/>
      <c r="C695" s="24"/>
      <c r="D695" s="24"/>
      <c r="E695" s="24"/>
      <c r="F695" s="24"/>
      <c r="G695" s="24"/>
      <c r="J695" s="10"/>
      <c r="K695" s="10"/>
      <c r="L695" s="10"/>
    </row>
    <row r="696" ht="15.75" customHeight="1">
      <c r="A696" s="24"/>
      <c r="B696" s="24"/>
      <c r="C696" s="24"/>
      <c r="D696" s="24"/>
      <c r="E696" s="24"/>
      <c r="F696" s="24"/>
      <c r="G696" s="24"/>
      <c r="J696" s="10"/>
      <c r="K696" s="10"/>
      <c r="L696" s="10"/>
    </row>
    <row r="697" ht="15.75" customHeight="1">
      <c r="A697" s="24"/>
      <c r="B697" s="24"/>
      <c r="C697" s="24"/>
      <c r="D697" s="24"/>
      <c r="E697" s="24"/>
      <c r="F697" s="24"/>
      <c r="G697" s="24"/>
      <c r="J697" s="10"/>
      <c r="K697" s="10"/>
      <c r="L697" s="10"/>
    </row>
    <row r="698" ht="15.75" customHeight="1">
      <c r="A698" s="24"/>
      <c r="B698" s="24"/>
      <c r="C698" s="24"/>
      <c r="D698" s="24"/>
      <c r="E698" s="24"/>
      <c r="F698" s="24"/>
      <c r="G698" s="24"/>
      <c r="J698" s="10"/>
      <c r="K698" s="10"/>
      <c r="L698" s="10"/>
    </row>
    <row r="699" ht="15.75" customHeight="1">
      <c r="A699" s="24"/>
      <c r="B699" s="24"/>
      <c r="C699" s="24"/>
      <c r="D699" s="24"/>
      <c r="E699" s="24"/>
      <c r="F699" s="24"/>
      <c r="G699" s="24"/>
      <c r="J699" s="10"/>
      <c r="K699" s="10"/>
      <c r="L699" s="10"/>
    </row>
    <row r="700" ht="15.75" customHeight="1">
      <c r="A700" s="24"/>
      <c r="B700" s="24"/>
      <c r="C700" s="24"/>
      <c r="D700" s="24"/>
      <c r="E700" s="24"/>
      <c r="F700" s="24"/>
      <c r="G700" s="24"/>
      <c r="J700" s="10"/>
      <c r="K700" s="10"/>
      <c r="L700" s="10"/>
    </row>
    <row r="701" ht="15.75" customHeight="1">
      <c r="A701" s="24"/>
      <c r="B701" s="24"/>
      <c r="C701" s="24"/>
      <c r="D701" s="24"/>
      <c r="E701" s="24"/>
      <c r="F701" s="24"/>
      <c r="G701" s="24"/>
      <c r="J701" s="10"/>
      <c r="K701" s="10"/>
      <c r="L701" s="10"/>
    </row>
    <row r="702" ht="15.75" customHeight="1">
      <c r="A702" s="24"/>
      <c r="B702" s="24"/>
      <c r="C702" s="24"/>
      <c r="D702" s="24"/>
      <c r="E702" s="24"/>
      <c r="F702" s="24"/>
      <c r="G702" s="24"/>
      <c r="J702" s="10"/>
      <c r="K702" s="10"/>
      <c r="L702" s="10"/>
    </row>
    <row r="703" ht="15.75" customHeight="1">
      <c r="A703" s="24"/>
      <c r="B703" s="24"/>
      <c r="C703" s="24"/>
      <c r="D703" s="24"/>
      <c r="E703" s="24"/>
      <c r="F703" s="24"/>
      <c r="G703" s="24"/>
      <c r="J703" s="10"/>
      <c r="K703" s="10"/>
      <c r="L703" s="10"/>
    </row>
    <row r="704" ht="15.75" customHeight="1">
      <c r="A704" s="24"/>
      <c r="B704" s="24"/>
      <c r="C704" s="24"/>
      <c r="D704" s="24"/>
      <c r="E704" s="24"/>
      <c r="F704" s="24"/>
      <c r="G704" s="24"/>
      <c r="J704" s="10"/>
      <c r="K704" s="10"/>
      <c r="L704" s="10"/>
    </row>
    <row r="705" ht="15.75" customHeight="1">
      <c r="A705" s="24"/>
      <c r="B705" s="24"/>
      <c r="C705" s="24"/>
      <c r="D705" s="24"/>
      <c r="E705" s="24"/>
      <c r="F705" s="24"/>
      <c r="G705" s="24"/>
      <c r="J705" s="10"/>
      <c r="K705" s="10"/>
      <c r="L705" s="10"/>
    </row>
    <row r="706" ht="15.75" customHeight="1">
      <c r="A706" s="24"/>
      <c r="B706" s="24"/>
      <c r="C706" s="24"/>
      <c r="D706" s="24"/>
      <c r="E706" s="24"/>
      <c r="F706" s="24"/>
      <c r="G706" s="24"/>
      <c r="J706" s="10"/>
      <c r="K706" s="10"/>
      <c r="L706" s="10"/>
    </row>
    <row r="707" ht="15.75" customHeight="1">
      <c r="A707" s="24"/>
      <c r="B707" s="24"/>
      <c r="C707" s="24"/>
      <c r="D707" s="24"/>
      <c r="E707" s="24"/>
      <c r="F707" s="24"/>
      <c r="G707" s="24"/>
      <c r="J707" s="10"/>
      <c r="K707" s="10"/>
      <c r="L707" s="10"/>
    </row>
    <row r="708" ht="15.75" customHeight="1">
      <c r="A708" s="24"/>
      <c r="B708" s="24"/>
      <c r="C708" s="24"/>
      <c r="D708" s="24"/>
      <c r="E708" s="24"/>
      <c r="F708" s="24"/>
      <c r="G708" s="24"/>
      <c r="J708" s="10"/>
      <c r="K708" s="10"/>
      <c r="L708" s="10"/>
    </row>
    <row r="709" ht="15.75" customHeight="1">
      <c r="A709" s="24"/>
      <c r="B709" s="24"/>
      <c r="C709" s="24"/>
      <c r="D709" s="24"/>
      <c r="E709" s="24"/>
      <c r="F709" s="24"/>
      <c r="G709" s="24"/>
      <c r="J709" s="10"/>
      <c r="K709" s="10"/>
      <c r="L709" s="10"/>
    </row>
    <row r="710" ht="15.75" customHeight="1">
      <c r="A710" s="24"/>
      <c r="B710" s="24"/>
      <c r="C710" s="24"/>
      <c r="D710" s="24"/>
      <c r="E710" s="24"/>
      <c r="F710" s="24"/>
      <c r="G710" s="24"/>
      <c r="J710" s="10"/>
      <c r="K710" s="10"/>
      <c r="L710" s="10"/>
    </row>
    <row r="711" ht="15.75" customHeight="1">
      <c r="A711" s="24"/>
      <c r="B711" s="24"/>
      <c r="C711" s="24"/>
      <c r="D711" s="24"/>
      <c r="E711" s="24"/>
      <c r="F711" s="24"/>
      <c r="G711" s="24"/>
      <c r="J711" s="10"/>
      <c r="K711" s="10"/>
      <c r="L711" s="10"/>
    </row>
    <row r="712" ht="15.75" customHeight="1">
      <c r="A712" s="24"/>
      <c r="B712" s="24"/>
      <c r="C712" s="24"/>
      <c r="D712" s="24"/>
      <c r="E712" s="24"/>
      <c r="F712" s="24"/>
      <c r="G712" s="24"/>
      <c r="J712" s="10"/>
      <c r="K712" s="10"/>
      <c r="L712" s="10"/>
    </row>
    <row r="713" ht="15.75" customHeight="1">
      <c r="A713" s="24"/>
      <c r="B713" s="24"/>
      <c r="C713" s="24"/>
      <c r="D713" s="24"/>
      <c r="E713" s="24"/>
      <c r="F713" s="24"/>
      <c r="G713" s="24"/>
      <c r="J713" s="10"/>
      <c r="K713" s="10"/>
      <c r="L713" s="10"/>
    </row>
    <row r="714" ht="15.75" customHeight="1">
      <c r="A714" s="24"/>
      <c r="B714" s="24"/>
      <c r="C714" s="24"/>
      <c r="D714" s="24"/>
      <c r="E714" s="24"/>
      <c r="F714" s="24"/>
      <c r="G714" s="24"/>
      <c r="J714" s="10"/>
      <c r="K714" s="10"/>
      <c r="L714" s="10"/>
    </row>
    <row r="715" ht="15.75" customHeight="1">
      <c r="A715" s="24"/>
      <c r="B715" s="24"/>
      <c r="C715" s="24"/>
      <c r="D715" s="24"/>
      <c r="E715" s="24"/>
      <c r="F715" s="24"/>
      <c r="G715" s="24"/>
      <c r="J715" s="10"/>
      <c r="K715" s="10"/>
      <c r="L715" s="10"/>
    </row>
    <row r="716" ht="15.75" customHeight="1">
      <c r="A716" s="24"/>
      <c r="B716" s="24"/>
      <c r="C716" s="24"/>
      <c r="D716" s="24"/>
      <c r="E716" s="24"/>
      <c r="F716" s="24"/>
      <c r="G716" s="24"/>
      <c r="J716" s="10"/>
      <c r="K716" s="10"/>
      <c r="L716" s="10"/>
    </row>
    <row r="717" ht="15.75" customHeight="1">
      <c r="A717" s="24"/>
      <c r="B717" s="24"/>
      <c r="C717" s="24"/>
      <c r="D717" s="24"/>
      <c r="E717" s="24"/>
      <c r="F717" s="24"/>
      <c r="G717" s="24"/>
      <c r="J717" s="10"/>
      <c r="K717" s="10"/>
      <c r="L717" s="10"/>
    </row>
    <row r="718" ht="15.75" customHeight="1">
      <c r="A718" s="24"/>
      <c r="B718" s="24"/>
      <c r="C718" s="24"/>
      <c r="D718" s="24"/>
      <c r="E718" s="24"/>
      <c r="F718" s="24"/>
      <c r="G718" s="24"/>
      <c r="J718" s="10"/>
      <c r="K718" s="10"/>
      <c r="L718" s="10"/>
    </row>
    <row r="719" ht="15.75" customHeight="1">
      <c r="A719" s="24"/>
      <c r="B719" s="24"/>
      <c r="C719" s="24"/>
      <c r="D719" s="24"/>
      <c r="E719" s="24"/>
      <c r="F719" s="24"/>
      <c r="G719" s="24"/>
      <c r="J719" s="10"/>
      <c r="K719" s="10"/>
      <c r="L719" s="10"/>
    </row>
    <row r="720" ht="15.75" customHeight="1">
      <c r="A720" s="24"/>
      <c r="B720" s="24"/>
      <c r="C720" s="24"/>
      <c r="D720" s="24"/>
      <c r="E720" s="24"/>
      <c r="F720" s="24"/>
      <c r="G720" s="24"/>
      <c r="J720" s="10"/>
      <c r="K720" s="10"/>
      <c r="L720" s="10"/>
    </row>
    <row r="721" ht="15.75" customHeight="1">
      <c r="A721" s="24"/>
      <c r="B721" s="24"/>
      <c r="C721" s="24"/>
      <c r="D721" s="24"/>
      <c r="E721" s="24"/>
      <c r="F721" s="24"/>
      <c r="G721" s="24"/>
      <c r="J721" s="10"/>
      <c r="K721" s="10"/>
      <c r="L721" s="10"/>
    </row>
    <row r="722" ht="15.75" customHeight="1">
      <c r="A722" s="24"/>
      <c r="B722" s="24"/>
      <c r="C722" s="24"/>
      <c r="D722" s="24"/>
      <c r="E722" s="24"/>
      <c r="F722" s="24"/>
      <c r="G722" s="24"/>
      <c r="J722" s="10"/>
      <c r="K722" s="10"/>
      <c r="L722" s="10"/>
    </row>
    <row r="723" ht="15.75" customHeight="1">
      <c r="A723" s="24"/>
      <c r="B723" s="24"/>
      <c r="C723" s="24"/>
      <c r="D723" s="24"/>
      <c r="E723" s="24"/>
      <c r="F723" s="24"/>
      <c r="G723" s="24"/>
      <c r="J723" s="10"/>
      <c r="K723" s="10"/>
      <c r="L723" s="10"/>
    </row>
    <row r="724" ht="15.75" customHeight="1">
      <c r="A724" s="24"/>
      <c r="B724" s="24"/>
      <c r="C724" s="24"/>
      <c r="D724" s="24"/>
      <c r="E724" s="24"/>
      <c r="F724" s="24"/>
      <c r="G724" s="24"/>
      <c r="J724" s="10"/>
      <c r="K724" s="10"/>
      <c r="L724" s="10"/>
    </row>
    <row r="725" ht="15.75" customHeight="1">
      <c r="A725" s="24"/>
      <c r="B725" s="24"/>
      <c r="C725" s="24"/>
      <c r="D725" s="24"/>
      <c r="E725" s="24"/>
      <c r="F725" s="24"/>
      <c r="G725" s="24"/>
      <c r="J725" s="10"/>
      <c r="K725" s="10"/>
      <c r="L725" s="10"/>
    </row>
    <row r="726" ht="15.75" customHeight="1">
      <c r="A726" s="24"/>
      <c r="B726" s="24"/>
      <c r="C726" s="24"/>
      <c r="D726" s="24"/>
      <c r="E726" s="24"/>
      <c r="F726" s="24"/>
      <c r="G726" s="24"/>
      <c r="J726" s="10"/>
      <c r="K726" s="10"/>
      <c r="L726" s="10"/>
    </row>
    <row r="727" ht="15.75" customHeight="1">
      <c r="A727" s="24"/>
      <c r="B727" s="24"/>
      <c r="C727" s="24"/>
      <c r="D727" s="24"/>
      <c r="E727" s="24"/>
      <c r="F727" s="24"/>
      <c r="G727" s="24"/>
      <c r="J727" s="10"/>
      <c r="K727" s="10"/>
      <c r="L727" s="10"/>
    </row>
    <row r="728" ht="15.75" customHeight="1">
      <c r="A728" s="24"/>
      <c r="B728" s="24"/>
      <c r="C728" s="24"/>
      <c r="D728" s="24"/>
      <c r="E728" s="24"/>
      <c r="F728" s="24"/>
      <c r="G728" s="24"/>
      <c r="J728" s="10"/>
      <c r="K728" s="10"/>
      <c r="L728" s="10"/>
    </row>
    <row r="729" ht="15.75" customHeight="1">
      <c r="A729" s="24"/>
      <c r="B729" s="24"/>
      <c r="C729" s="24"/>
      <c r="D729" s="24"/>
      <c r="E729" s="24"/>
      <c r="F729" s="24"/>
      <c r="G729" s="24"/>
      <c r="J729" s="10"/>
      <c r="K729" s="10"/>
      <c r="L729" s="10"/>
    </row>
    <row r="730" ht="15.75" customHeight="1">
      <c r="A730" s="24"/>
      <c r="B730" s="24"/>
      <c r="C730" s="24"/>
      <c r="D730" s="24"/>
      <c r="E730" s="24"/>
      <c r="F730" s="24"/>
      <c r="G730" s="24"/>
      <c r="J730" s="10"/>
      <c r="K730" s="10"/>
      <c r="L730" s="10"/>
    </row>
    <row r="731" ht="15.75" customHeight="1">
      <c r="A731" s="24"/>
      <c r="B731" s="24"/>
      <c r="C731" s="24"/>
      <c r="D731" s="24"/>
      <c r="E731" s="24"/>
      <c r="F731" s="24"/>
      <c r="G731" s="24"/>
      <c r="J731" s="10"/>
      <c r="K731" s="10"/>
      <c r="L731" s="10"/>
    </row>
    <row r="732" ht="15.75" customHeight="1">
      <c r="A732" s="24"/>
      <c r="B732" s="24"/>
      <c r="C732" s="24"/>
      <c r="D732" s="24"/>
      <c r="E732" s="24"/>
      <c r="F732" s="24"/>
      <c r="G732" s="24"/>
      <c r="J732" s="10"/>
      <c r="K732" s="10"/>
      <c r="L732" s="10"/>
    </row>
    <row r="733" ht="15.75" customHeight="1">
      <c r="A733" s="24"/>
      <c r="B733" s="24"/>
      <c r="C733" s="24"/>
      <c r="D733" s="24"/>
      <c r="E733" s="24"/>
      <c r="F733" s="24"/>
      <c r="G733" s="24"/>
      <c r="J733" s="10"/>
      <c r="K733" s="10"/>
      <c r="L733" s="10"/>
    </row>
    <row r="734" ht="15.75" customHeight="1">
      <c r="A734" s="24"/>
      <c r="B734" s="24"/>
      <c r="C734" s="24"/>
      <c r="D734" s="24"/>
      <c r="E734" s="24"/>
      <c r="F734" s="24"/>
      <c r="G734" s="24"/>
      <c r="J734" s="10"/>
      <c r="K734" s="10"/>
      <c r="L734" s="10"/>
    </row>
    <row r="735" ht="15.75" customHeight="1">
      <c r="A735" s="24"/>
      <c r="B735" s="24"/>
      <c r="C735" s="24"/>
      <c r="D735" s="24"/>
      <c r="E735" s="24"/>
      <c r="F735" s="24"/>
      <c r="G735" s="24"/>
      <c r="J735" s="10"/>
      <c r="K735" s="10"/>
      <c r="L735" s="10"/>
    </row>
    <row r="736" ht="15.75" customHeight="1">
      <c r="A736" s="24"/>
      <c r="B736" s="24"/>
      <c r="C736" s="24"/>
      <c r="D736" s="24"/>
      <c r="E736" s="24"/>
      <c r="F736" s="24"/>
      <c r="G736" s="24"/>
      <c r="J736" s="10"/>
      <c r="K736" s="10"/>
      <c r="L736" s="10"/>
    </row>
    <row r="737" ht="15.75" customHeight="1">
      <c r="A737" s="24"/>
      <c r="B737" s="24"/>
      <c r="C737" s="24"/>
      <c r="D737" s="24"/>
      <c r="E737" s="24"/>
      <c r="F737" s="24"/>
      <c r="G737" s="24"/>
      <c r="J737" s="10"/>
      <c r="K737" s="10"/>
      <c r="L737" s="10"/>
    </row>
    <row r="738" ht="15.75" customHeight="1">
      <c r="A738" s="24"/>
      <c r="B738" s="24"/>
      <c r="C738" s="24"/>
      <c r="D738" s="24"/>
      <c r="E738" s="24"/>
      <c r="F738" s="24"/>
      <c r="G738" s="24"/>
      <c r="J738" s="10"/>
      <c r="K738" s="10"/>
      <c r="L738" s="10"/>
    </row>
    <row r="739" ht="15.75" customHeight="1">
      <c r="A739" s="24"/>
      <c r="B739" s="24"/>
      <c r="C739" s="24"/>
      <c r="D739" s="24"/>
      <c r="E739" s="24"/>
      <c r="F739" s="24"/>
      <c r="G739" s="24"/>
      <c r="J739" s="10"/>
      <c r="K739" s="10"/>
      <c r="L739" s="10"/>
    </row>
    <row r="740" ht="15.75" customHeight="1">
      <c r="A740" s="24"/>
      <c r="B740" s="24"/>
      <c r="C740" s="24"/>
      <c r="D740" s="24"/>
      <c r="E740" s="24"/>
      <c r="F740" s="24"/>
      <c r="G740" s="24"/>
      <c r="J740" s="10"/>
      <c r="K740" s="10"/>
      <c r="L740" s="10"/>
    </row>
    <row r="741" ht="15.75" customHeight="1">
      <c r="A741" s="24"/>
      <c r="B741" s="24"/>
      <c r="C741" s="24"/>
      <c r="D741" s="24"/>
      <c r="E741" s="24"/>
      <c r="F741" s="24"/>
      <c r="G741" s="24"/>
      <c r="J741" s="10"/>
      <c r="K741" s="10"/>
      <c r="L741" s="10"/>
    </row>
    <row r="742" ht="15.75" customHeight="1">
      <c r="A742" s="24"/>
      <c r="B742" s="24"/>
      <c r="C742" s="24"/>
      <c r="D742" s="24"/>
      <c r="E742" s="24"/>
      <c r="F742" s="24"/>
      <c r="G742" s="24"/>
      <c r="J742" s="10"/>
      <c r="K742" s="10"/>
      <c r="L742" s="10"/>
    </row>
    <row r="743" ht="15.75" customHeight="1">
      <c r="A743" s="24"/>
      <c r="B743" s="24"/>
      <c r="C743" s="24"/>
      <c r="D743" s="24"/>
      <c r="E743" s="24"/>
      <c r="F743" s="24"/>
      <c r="G743" s="24"/>
      <c r="J743" s="10"/>
      <c r="K743" s="10"/>
      <c r="L743" s="10"/>
    </row>
    <row r="744" ht="15.75" customHeight="1">
      <c r="A744" s="24"/>
      <c r="B744" s="24"/>
      <c r="C744" s="24"/>
      <c r="D744" s="24"/>
      <c r="E744" s="24"/>
      <c r="F744" s="24"/>
      <c r="G744" s="24"/>
      <c r="J744" s="10"/>
      <c r="K744" s="10"/>
      <c r="L744" s="10"/>
    </row>
    <row r="745" ht="15.75" customHeight="1">
      <c r="A745" s="24"/>
      <c r="B745" s="24"/>
      <c r="C745" s="24"/>
      <c r="D745" s="24"/>
      <c r="E745" s="24"/>
      <c r="F745" s="24"/>
      <c r="G745" s="24"/>
      <c r="J745" s="10"/>
      <c r="K745" s="10"/>
      <c r="L745" s="10"/>
    </row>
    <row r="746" ht="15.75" customHeight="1">
      <c r="A746" s="24"/>
      <c r="B746" s="24"/>
      <c r="C746" s="24"/>
      <c r="D746" s="24"/>
      <c r="E746" s="24"/>
      <c r="F746" s="24"/>
      <c r="G746" s="24"/>
      <c r="J746" s="10"/>
      <c r="K746" s="10"/>
      <c r="L746" s="10"/>
    </row>
    <row r="747" ht="15.75" customHeight="1">
      <c r="A747" s="24"/>
      <c r="B747" s="24"/>
      <c r="C747" s="24"/>
      <c r="D747" s="24"/>
      <c r="E747" s="24"/>
      <c r="F747" s="24"/>
      <c r="G747" s="24"/>
      <c r="J747" s="10"/>
      <c r="K747" s="10"/>
      <c r="L747" s="10"/>
    </row>
    <row r="748" ht="15.75" customHeight="1">
      <c r="A748" s="24"/>
      <c r="B748" s="24"/>
      <c r="C748" s="24"/>
      <c r="D748" s="24"/>
      <c r="E748" s="24"/>
      <c r="F748" s="24"/>
      <c r="G748" s="24"/>
      <c r="J748" s="10"/>
      <c r="K748" s="10"/>
      <c r="L748" s="10"/>
    </row>
    <row r="749" ht="15.75" customHeight="1">
      <c r="A749" s="24"/>
      <c r="B749" s="24"/>
      <c r="C749" s="24"/>
      <c r="D749" s="24"/>
      <c r="E749" s="24"/>
      <c r="F749" s="24"/>
      <c r="G749" s="24"/>
      <c r="J749" s="10"/>
      <c r="K749" s="10"/>
      <c r="L749" s="10"/>
    </row>
    <row r="750" ht="15.75" customHeight="1">
      <c r="A750" s="24"/>
      <c r="B750" s="24"/>
      <c r="C750" s="24"/>
      <c r="D750" s="24"/>
      <c r="E750" s="24"/>
      <c r="F750" s="24"/>
      <c r="G750" s="24"/>
      <c r="J750" s="10"/>
      <c r="K750" s="10"/>
      <c r="L750" s="10"/>
    </row>
    <row r="751" ht="15.75" customHeight="1">
      <c r="A751" s="24"/>
      <c r="B751" s="24"/>
      <c r="C751" s="24"/>
      <c r="D751" s="24"/>
      <c r="E751" s="24"/>
      <c r="F751" s="24"/>
      <c r="G751" s="24"/>
      <c r="J751" s="10"/>
      <c r="K751" s="10"/>
      <c r="L751" s="10"/>
    </row>
    <row r="752" ht="15.75" customHeight="1">
      <c r="A752" s="24"/>
      <c r="B752" s="24"/>
      <c r="C752" s="24"/>
      <c r="D752" s="24"/>
      <c r="E752" s="24"/>
      <c r="F752" s="24"/>
      <c r="G752" s="24"/>
      <c r="J752" s="10"/>
      <c r="K752" s="10"/>
      <c r="L752" s="10"/>
    </row>
    <row r="753" ht="15.75" customHeight="1">
      <c r="A753" s="24"/>
      <c r="B753" s="24"/>
      <c r="C753" s="24"/>
      <c r="D753" s="24"/>
      <c r="E753" s="24"/>
      <c r="F753" s="24"/>
      <c r="G753" s="24"/>
      <c r="J753" s="10"/>
      <c r="K753" s="10"/>
      <c r="L753" s="10"/>
    </row>
    <row r="754" ht="15.75" customHeight="1">
      <c r="A754" s="24"/>
      <c r="B754" s="24"/>
      <c r="C754" s="24"/>
      <c r="D754" s="24"/>
      <c r="E754" s="24"/>
      <c r="F754" s="24"/>
      <c r="G754" s="24"/>
      <c r="J754" s="10"/>
      <c r="K754" s="10"/>
      <c r="L754" s="10"/>
    </row>
    <row r="755" ht="15.75" customHeight="1">
      <c r="A755" s="24"/>
      <c r="B755" s="24"/>
      <c r="C755" s="24"/>
      <c r="D755" s="24"/>
      <c r="E755" s="24"/>
      <c r="F755" s="24"/>
      <c r="G755" s="24"/>
      <c r="J755" s="10"/>
      <c r="K755" s="10"/>
      <c r="L755" s="10"/>
    </row>
    <row r="756" ht="15.75" customHeight="1">
      <c r="A756" s="24"/>
      <c r="B756" s="24"/>
      <c r="C756" s="24"/>
      <c r="D756" s="24"/>
      <c r="E756" s="24"/>
      <c r="F756" s="24"/>
      <c r="G756" s="24"/>
      <c r="J756" s="10"/>
      <c r="K756" s="10"/>
      <c r="L756" s="10"/>
    </row>
    <row r="757" ht="15.75" customHeight="1">
      <c r="A757" s="24"/>
      <c r="B757" s="24"/>
      <c r="C757" s="24"/>
      <c r="D757" s="24"/>
      <c r="E757" s="24"/>
      <c r="F757" s="24"/>
      <c r="G757" s="24"/>
      <c r="J757" s="10"/>
      <c r="K757" s="10"/>
      <c r="L757" s="10"/>
    </row>
    <row r="758" ht="15.75" customHeight="1">
      <c r="A758" s="24"/>
      <c r="B758" s="24"/>
      <c r="C758" s="24"/>
      <c r="D758" s="24"/>
      <c r="E758" s="24"/>
      <c r="F758" s="24"/>
      <c r="G758" s="24"/>
      <c r="J758" s="10"/>
      <c r="K758" s="10"/>
      <c r="L758" s="10"/>
    </row>
    <row r="759" ht="15.75" customHeight="1">
      <c r="A759" s="24"/>
      <c r="B759" s="24"/>
      <c r="C759" s="24"/>
      <c r="D759" s="24"/>
      <c r="E759" s="24"/>
      <c r="F759" s="24"/>
      <c r="G759" s="24"/>
      <c r="J759" s="10"/>
      <c r="K759" s="10"/>
      <c r="L759" s="10"/>
    </row>
    <row r="760" ht="15.75" customHeight="1">
      <c r="A760" s="24"/>
      <c r="B760" s="24"/>
      <c r="C760" s="24"/>
      <c r="D760" s="24"/>
      <c r="E760" s="24"/>
      <c r="F760" s="24"/>
      <c r="G760" s="24"/>
      <c r="J760" s="10"/>
      <c r="K760" s="10"/>
      <c r="L760" s="10"/>
    </row>
    <row r="761" ht="15.75" customHeight="1">
      <c r="A761" s="24"/>
      <c r="B761" s="24"/>
      <c r="C761" s="24"/>
      <c r="D761" s="24"/>
      <c r="E761" s="24"/>
      <c r="F761" s="24"/>
      <c r="G761" s="24"/>
      <c r="J761" s="10"/>
      <c r="K761" s="10"/>
      <c r="L761" s="10"/>
    </row>
    <row r="762" ht="15.75" customHeight="1">
      <c r="A762" s="24"/>
      <c r="B762" s="24"/>
      <c r="C762" s="24"/>
      <c r="D762" s="24"/>
      <c r="E762" s="24"/>
      <c r="F762" s="24"/>
      <c r="G762" s="24"/>
      <c r="J762" s="10"/>
      <c r="K762" s="10"/>
      <c r="L762" s="10"/>
    </row>
    <row r="763" ht="15.75" customHeight="1">
      <c r="A763" s="24"/>
      <c r="B763" s="24"/>
      <c r="C763" s="24"/>
      <c r="D763" s="24"/>
      <c r="E763" s="24"/>
      <c r="F763" s="24"/>
      <c r="G763" s="24"/>
      <c r="J763" s="10"/>
      <c r="K763" s="10"/>
      <c r="L763" s="10"/>
    </row>
    <row r="764" ht="15.75" customHeight="1">
      <c r="A764" s="24"/>
      <c r="B764" s="24"/>
      <c r="C764" s="24"/>
      <c r="D764" s="24"/>
      <c r="E764" s="24"/>
      <c r="F764" s="24"/>
      <c r="G764" s="24"/>
      <c r="J764" s="10"/>
      <c r="K764" s="10"/>
      <c r="L764" s="10"/>
    </row>
    <row r="765" ht="15.75" customHeight="1">
      <c r="A765" s="24"/>
      <c r="B765" s="24"/>
      <c r="C765" s="24"/>
      <c r="D765" s="24"/>
      <c r="E765" s="24"/>
      <c r="F765" s="24"/>
      <c r="G765" s="24"/>
      <c r="J765" s="10"/>
      <c r="K765" s="10"/>
      <c r="L765" s="10"/>
    </row>
  </sheetData>
  <autoFilter ref="$A$1:$N$170">
    <filterColumn colId="7">
      <filters>
        <filter val="596"/>
        <filter val="1059"/>
        <filter val="1057"/>
        <filter val="911"/>
        <filter val="515"/>
        <filter val="1074"/>
        <filter val="644"/>
        <filter val="896"/>
        <filter val="655"/>
        <filter val="659"/>
        <filter val="539"/>
        <filter val="780"/>
        <filter val="663"/>
        <filter val="664"/>
        <filter val="1020"/>
        <filter val="790"/>
        <filter val="670"/>
        <filter val="671"/>
        <filter val="1018"/>
        <filter val="673"/>
        <filter val="799"/>
        <filter val="712"/>
        <filter val="717"/>
        <filter val="1030"/>
        <filter val="563"/>
        <filter val="1026"/>
        <filter val="724"/>
        <filter val="845"/>
        <filter val="604"/>
        <filter val="605"/>
        <filter val="1042"/>
        <filter val="691"/>
        <filter val="450"/>
        <filter val="697"/>
        <filter val="979"/>
        <filter val="584"/>
        <filter val="587"/>
        <filter val="588"/>
        <filter val="863"/>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5" t="str">
        <f>IFERROR(__xludf.DUMMYFUNCTION("QUERY(Siron!A1:H1000,""select A, B, C, F ORDER BY B Asc "", 1)"),"Id")</f>
        <v>Id</v>
      </c>
      <c r="B1" s="25" t="str">
        <f>IFERROR(__xludf.DUMMYFUNCTION("""COMPUTED_VALUE"""),"Cím")</f>
        <v>Cím</v>
      </c>
      <c r="C1" s="25" t="str">
        <f>IFERROR(__xludf.DUMMYFUNCTION("""COMPUTED_VALUE"""),"Szerző")</f>
        <v>Szerző</v>
      </c>
      <c r="D1" s="25" t="str">
        <f>IFERROR(__xludf.DUMMYFUNCTION("""COMPUTED_VALUE"""),"Kategória")</f>
        <v>Kategória</v>
      </c>
    </row>
    <row r="2">
      <c r="A2" s="25" t="str">
        <f>IFERROR(__xludf.DUMMYFUNCTION("""COMPUTED_VALUE"""),"T69")</f>
        <v>T69</v>
      </c>
      <c r="B2" s="25" t="str">
        <f>IFERROR(__xludf.DUMMYFUNCTION("""COMPUTED_VALUE"""),"16 tonna")</f>
        <v>16 tonna</v>
      </c>
      <c r="C2" s="25" t="str">
        <f>IFERROR(__xludf.DUMMYFUNCTION("""COMPUTED_VALUE"""),"Spirituálé")</f>
        <v>Spirituálé</v>
      </c>
      <c r="D2" s="25" t="str">
        <f>IFERROR(__xludf.DUMMYFUNCTION("""COMPUTED_VALUE"""),"Tábori dalok")</f>
        <v>Tábori dalok</v>
      </c>
    </row>
    <row r="3">
      <c r="A3" s="25" t="str">
        <f>IFERROR(__xludf.DUMMYFUNCTION("""COMPUTED_VALUE"""),"T62")</f>
        <v>T62</v>
      </c>
      <c r="B3" s="25" t="str">
        <f>IFERROR(__xludf.DUMMYFUNCTION("""COMPUTED_VALUE"""),"67-es út ")</f>
        <v>67-es út </v>
      </c>
      <c r="C3" s="25" t="str">
        <f>IFERROR(__xludf.DUMMYFUNCTION("""COMPUTED_VALUE"""),"Republic")</f>
        <v>Republic</v>
      </c>
      <c r="D3" s="25" t="str">
        <f>IFERROR(__xludf.DUMMYFUNCTION("""COMPUTED_VALUE"""),"Tábori dalok")</f>
        <v>Tábori dalok</v>
      </c>
    </row>
    <row r="4">
      <c r="A4" s="25" t="str">
        <f>IFERROR(__xludf.DUMMYFUNCTION("""COMPUTED_VALUE"""),"T02")</f>
        <v>T02</v>
      </c>
      <c r="B4" s="25" t="str">
        <f>IFERROR(__xludf.DUMMYFUNCTION("""COMPUTED_VALUE"""),"8 óra munka")</f>
        <v>8 óra munka</v>
      </c>
      <c r="C4" s="25" t="str">
        <f>IFERROR(__xludf.DUMMYFUNCTION("""COMPUTED_VALUE"""),"Beatrice")</f>
        <v>Beatrice</v>
      </c>
      <c r="D4" s="25" t="str">
        <f>IFERROR(__xludf.DUMMYFUNCTION("""COMPUTED_VALUE"""),"Tábori dalok")</f>
        <v>Tábori dalok</v>
      </c>
    </row>
    <row r="5">
      <c r="A5" s="25" t="str">
        <f>IFERROR(__xludf.DUMMYFUNCTION("""COMPUTED_VALUE"""),"T02")</f>
        <v>T02</v>
      </c>
      <c r="B5" s="25" t="str">
        <f>IFERROR(__xludf.DUMMYFUNCTION("""COMPUTED_VALUE"""),"8 óra munka")</f>
        <v>8 óra munka</v>
      </c>
      <c r="C5" s="25" t="str">
        <f>IFERROR(__xludf.DUMMYFUNCTION("""COMPUTED_VALUE"""),"Beatrice")</f>
        <v>Beatrice</v>
      </c>
      <c r="D5" s="25" t="str">
        <f>IFERROR(__xludf.DUMMYFUNCTION("""COMPUTED_VALUE"""),"Tábori dalok")</f>
        <v>Tábori dalok</v>
      </c>
    </row>
    <row r="6">
      <c r="A6" s="25" t="str">
        <f>IFERROR(__xludf.DUMMYFUNCTION("""COMPUTED_VALUE"""),"N01")</f>
        <v>N01</v>
      </c>
      <c r="B6" s="25" t="str">
        <f>IFERROR(__xludf.DUMMYFUNCTION("""COMPUTED_VALUE"""),"A bolhási kertek alatt Kata")</f>
        <v>A bolhási kertek alatt Kata</v>
      </c>
      <c r="C6" s="25" t="str">
        <f>IFERROR(__xludf.DUMMYFUNCTION("""COMPUTED_VALUE"""),"népdal")</f>
        <v>népdal</v>
      </c>
      <c r="D6" s="25" t="str">
        <f>IFERROR(__xludf.DUMMYFUNCTION("""COMPUTED_VALUE"""),"Népdalok")</f>
        <v>Népdalok</v>
      </c>
    </row>
    <row r="7">
      <c r="A7" s="25" t="str">
        <f>IFERROR(__xludf.DUMMYFUNCTION("""COMPUTED_VALUE"""),"T56")</f>
        <v>T56</v>
      </c>
      <c r="B7" s="25" t="str">
        <f>IFERROR(__xludf.DUMMYFUNCTION("""COMPUTED_VALUE"""),"A börtön ablakában")</f>
        <v>A börtön ablakában</v>
      </c>
      <c r="C7" s="25" t="str">
        <f>IFERROR(__xludf.DUMMYFUNCTION("""COMPUTED_VALUE"""),"Őrségi börtöndal ")</f>
        <v>Őrségi börtöndal </v>
      </c>
      <c r="D7" s="25" t="str">
        <f>IFERROR(__xludf.DUMMYFUNCTION("""COMPUTED_VALUE"""),"Tábori dalok")</f>
        <v>Tábori dalok</v>
      </c>
    </row>
    <row r="8">
      <c r="A8" s="25" t="str">
        <f>IFERROR(__xludf.DUMMYFUNCTION("""COMPUTED_VALUE"""),"T29")</f>
        <v>T29</v>
      </c>
      <c r="B8" s="25" t="str">
        <f>IFERROR(__xludf.DUMMYFUNCTION("""COMPUTED_VALUE"""),"A keszthelyi kikötőben")</f>
        <v>A keszthelyi kikötőben</v>
      </c>
      <c r="C8" s="25" t="str">
        <f>IFERROR(__xludf.DUMMYFUNCTION("""COMPUTED_VALUE"""),"Kelemen Kabátban")</f>
        <v>Kelemen Kabátban</v>
      </c>
      <c r="D8" s="25" t="str">
        <f>IFERROR(__xludf.DUMMYFUNCTION("""COMPUTED_VALUE"""),"Tábori dalok")</f>
        <v>Tábori dalok</v>
      </c>
    </row>
    <row r="9">
      <c r="A9" s="25" t="str">
        <f>IFERROR(__xludf.DUMMYFUNCTION("""COMPUTED_VALUE"""),"T39")</f>
        <v>T39</v>
      </c>
      <c r="B9" s="25" t="str">
        <f>IFERROR(__xludf.DUMMYFUNCTION("""COMPUTED_VALUE"""),"A pancsoló kislány (-&gt;)")</f>
        <v>A pancsoló kislány (-&gt;)</v>
      </c>
      <c r="C9" s="25" t="str">
        <f>IFERROR(__xludf.DUMMYFUNCTION("""COMPUTED_VALUE"""),"Kovács Eszti")</f>
        <v>Kovács Eszti</v>
      </c>
      <c r="D9" s="25" t="str">
        <f>IFERROR(__xludf.DUMMYFUNCTION("""COMPUTED_VALUE"""),"Tábori dalok")</f>
        <v>Tábori dalok</v>
      </c>
    </row>
    <row r="10">
      <c r="A10" s="25" t="str">
        <f>IFERROR(__xludf.DUMMYFUNCTION("""COMPUTED_VALUE"""),"T39")</f>
        <v>T39</v>
      </c>
      <c r="B10" s="25" t="str">
        <f>IFERROR(__xludf.DUMMYFUNCTION("""COMPUTED_VALUE"""),"A pancsoló kislány (...)")</f>
        <v>A pancsoló kislány (...)</v>
      </c>
      <c r="C10" s="25" t="str">
        <f>IFERROR(__xludf.DUMMYFUNCTION("""COMPUTED_VALUE"""),"Kovács Eszti")</f>
        <v>Kovács Eszti</v>
      </c>
      <c r="D10" s="25" t="str">
        <f>IFERROR(__xludf.DUMMYFUNCTION("""COMPUTED_VALUE"""),"Tábori dalok")</f>
        <v>Tábori dalok</v>
      </c>
    </row>
    <row r="11">
      <c r="A11" s="25" t="str">
        <f>IFERROR(__xludf.DUMMYFUNCTION("""COMPUTED_VALUE"""),"S07")</f>
        <v>S07</v>
      </c>
      <c r="B11" s="25" t="str">
        <f>IFERROR(__xludf.DUMMYFUNCTION("""COMPUTED_VALUE"""),"A partizánok dala")</f>
        <v>A partizánok dala</v>
      </c>
      <c r="C11" s="25" t="str">
        <f>IFERROR(__xludf.DUMMYFUNCTION("""COMPUTED_VALUE"""),"Fordította: Bedő Marci")</f>
        <v>Fordította: Bedő Marci</v>
      </c>
      <c r="D11" s="25" t="str">
        <f>IFERROR(__xludf.DUMMYFUNCTION("""COMPUTED_VALUE"""),"Someres dalok")</f>
        <v>Someres dalok</v>
      </c>
    </row>
    <row r="12">
      <c r="A12" s="25" t="str">
        <f>IFERROR(__xludf.DUMMYFUNCTION("""COMPUTED_VALUE"""),"N02")</f>
        <v>N02</v>
      </c>
      <c r="B12" s="25" t="str">
        <f>IFERROR(__xludf.DUMMYFUNCTION("""COMPUTED_VALUE"""),"A szennai lipisen, laposon")</f>
        <v>A szennai lipisen, laposon</v>
      </c>
      <c r="C12" s="25" t="str">
        <f>IFERROR(__xludf.DUMMYFUNCTION("""COMPUTED_VALUE"""),"népdal")</f>
        <v>népdal</v>
      </c>
      <c r="D12" s="25" t="str">
        <f>IFERROR(__xludf.DUMMYFUNCTION("""COMPUTED_VALUE"""),"Népdalok")</f>
        <v>Népdalok</v>
      </c>
    </row>
    <row r="13">
      <c r="A13" s="25" t="str">
        <f>IFERROR(__xludf.DUMMYFUNCTION("""COMPUTED_VALUE"""),"T03")</f>
        <v>T03</v>
      </c>
      <c r="B13" s="25" t="str">
        <f>IFERROR(__xludf.DUMMYFUNCTION("""COMPUTED_VALUE"""),"Adj helyet magad mellett")</f>
        <v>Adj helyet magad mellett</v>
      </c>
      <c r="C13" s="25" t="str">
        <f>IFERROR(__xludf.DUMMYFUNCTION("""COMPUTED_VALUE"""),"Bikini")</f>
        <v>Bikini</v>
      </c>
      <c r="D13" s="25" t="str">
        <f>IFERROR(__xludf.DUMMYFUNCTION("""COMPUTED_VALUE"""),"Tábori dalok")</f>
        <v>Tábori dalok</v>
      </c>
    </row>
    <row r="14">
      <c r="A14" s="25" t="str">
        <f>IFERROR(__xludf.DUMMYFUNCTION("""COMPUTED_VALUE"""),"T30")</f>
        <v>T30</v>
      </c>
      <c r="B14" s="25" t="str">
        <f>IFERROR(__xludf.DUMMYFUNCTION("""COMPUTED_VALUE"""),"Afrika")</f>
        <v>Afrika</v>
      </c>
      <c r="C14" s="25" t="str">
        <f>IFERROR(__xludf.DUMMYFUNCTION("""COMPUTED_VALUE"""),"KFT")</f>
        <v>KFT</v>
      </c>
      <c r="D14" s="25" t="str">
        <f>IFERROR(__xludf.DUMMYFUNCTION("""COMPUTED_VALUE"""),"Tábori dalok")</f>
        <v>Tábori dalok</v>
      </c>
    </row>
    <row r="15">
      <c r="A15" s="25" t="str">
        <f>IFERROR(__xludf.DUMMYFUNCTION("""COMPUTED_VALUE"""),"T58")</f>
        <v>T58</v>
      </c>
      <c r="B15" s="25" t="str">
        <f>IFERROR(__xludf.DUMMYFUNCTION("""COMPUTED_VALUE"""),"Ajjajjaj ")</f>
        <v>Ajjajjaj </v>
      </c>
      <c r="C15" s="25" t="str">
        <f>IFERROR(__xludf.DUMMYFUNCTION("""COMPUTED_VALUE"""),"Quimby")</f>
        <v>Quimby</v>
      </c>
      <c r="D15" s="25" t="str">
        <f>IFERROR(__xludf.DUMMYFUNCTION("""COMPUTED_VALUE"""),"Tábori dalok")</f>
        <v>Tábori dalok</v>
      </c>
    </row>
    <row r="16">
      <c r="A16" s="25" t="str">
        <f>IFERROR(__xludf.DUMMYFUNCTION("""COMPUTED_VALUE"""),"T76")</f>
        <v>T76</v>
      </c>
      <c r="B16" s="25" t="str">
        <f>IFERROR(__xludf.DUMMYFUNCTION("""COMPUTED_VALUE"""),"Amikor elmentél tőlem")</f>
        <v>Amikor elmentél tőlem</v>
      </c>
      <c r="C16" s="25" t="str">
        <f>IFERROR(__xludf.DUMMYFUNCTION("""COMPUTED_VALUE"""),"Zorán")</f>
        <v>Zorán</v>
      </c>
      <c r="D16" s="25" t="str">
        <f>IFERROR(__xludf.DUMMYFUNCTION("""COMPUTED_VALUE"""),"Tábori dalok")</f>
        <v>Tábori dalok</v>
      </c>
    </row>
    <row r="17">
      <c r="A17" s="25" t="str">
        <f>IFERROR(__xludf.DUMMYFUNCTION("""COMPUTED_VALUE"""),"T77")</f>
        <v>T77</v>
      </c>
      <c r="B17" s="25" t="str">
        <f>IFERROR(__xludf.DUMMYFUNCTION("""COMPUTED_VALUE"""),"Apám hitte (...)")</f>
        <v>Apám hitte (...)</v>
      </c>
      <c r="C17" s="25" t="str">
        <f>IFERROR(__xludf.DUMMYFUNCTION("""COMPUTED_VALUE"""),"Zorán")</f>
        <v>Zorán</v>
      </c>
      <c r="D17" s="25" t="str">
        <f>IFERROR(__xludf.DUMMYFUNCTION("""COMPUTED_VALUE"""),"Tábori dalok")</f>
        <v>Tábori dalok</v>
      </c>
    </row>
    <row r="18">
      <c r="A18" s="25" t="str">
        <f>IFERROR(__xludf.DUMMYFUNCTION("""COMPUTED_VALUE"""),"T77")</f>
        <v>T77</v>
      </c>
      <c r="B18" s="25" t="str">
        <f>IFERROR(__xludf.DUMMYFUNCTION("""COMPUTED_VALUE"""),"Apám hitte (–&gt;)")</f>
        <v>Apám hitte (–&gt;)</v>
      </c>
      <c r="C18" s="25" t="str">
        <f>IFERROR(__xludf.DUMMYFUNCTION("""COMPUTED_VALUE"""),"Zorán")</f>
        <v>Zorán</v>
      </c>
      <c r="D18" s="25" t="str">
        <f>IFERROR(__xludf.DUMMYFUNCTION("""COMPUTED_VALUE"""),"Tábori dalok")</f>
        <v>Tábori dalok</v>
      </c>
    </row>
    <row r="19">
      <c r="A19" s="25" t="str">
        <f>IFERROR(__xludf.DUMMYFUNCTION("""COMPUTED_VALUE"""),"K10")</f>
        <v>K10</v>
      </c>
      <c r="B19" s="25" t="str">
        <f>IFERROR(__xludf.DUMMYFUNCTION("""COMPUTED_VALUE"""),"As tears go by")</f>
        <v>As tears go by</v>
      </c>
      <c r="C19" s="25" t="str">
        <f>IFERROR(__xludf.DUMMYFUNCTION("""COMPUTED_VALUE"""),"Rolling Stones")</f>
        <v>Rolling Stones</v>
      </c>
      <c r="D19" s="25" t="str">
        <f>IFERROR(__xludf.DUMMYFUNCTION("""COMPUTED_VALUE"""),"Kölföldi dalok")</f>
        <v>Kölföldi dalok</v>
      </c>
    </row>
    <row r="20">
      <c r="A20" s="25" t="str">
        <f>IFERROR(__xludf.DUMMYFUNCTION("""COMPUTED_VALUE"""),"T59")</f>
        <v>T59</v>
      </c>
      <c r="B20" s="25" t="str">
        <f>IFERROR(__xludf.DUMMYFUNCTION("""COMPUTED_VALUE"""),"Autó egy szerpentinen ")</f>
        <v>Autó egy szerpentinen </v>
      </c>
      <c r="C20" s="25" t="str">
        <f>IFERROR(__xludf.DUMMYFUNCTION("""COMPUTED_VALUE"""),"Quimby")</f>
        <v>Quimby</v>
      </c>
      <c r="D20" s="25" t="str">
        <f>IFERROR(__xludf.DUMMYFUNCTION("""COMPUTED_VALUE"""),"Tábori dalok")</f>
        <v>Tábori dalok</v>
      </c>
    </row>
    <row r="21">
      <c r="A21" s="25" t="str">
        <f>IFERROR(__xludf.DUMMYFUNCTION("""COMPUTED_VALUE"""),"T10")</f>
        <v>T10</v>
      </c>
      <c r="B21" s="25" t="str">
        <f>IFERROR(__xludf.DUMMYFUNCTION("""COMPUTED_VALUE"""),"Az légy aki vagy")</f>
        <v>Az légy aki vagy</v>
      </c>
      <c r="C21" s="25" t="str">
        <f>IFERROR(__xludf.DUMMYFUNCTION("""COMPUTED_VALUE"""),"Charlie")</f>
        <v>Charlie</v>
      </c>
      <c r="D21" s="25" t="str">
        <f>IFERROR(__xludf.DUMMYFUNCTION("""COMPUTED_VALUE"""),"Tábori dalok")</f>
        <v>Tábori dalok</v>
      </c>
    </row>
    <row r="22">
      <c r="A22" s="25" t="str">
        <f>IFERROR(__xludf.DUMMYFUNCTION("""COMPUTED_VALUE"""),"T21")</f>
        <v>T21</v>
      </c>
      <c r="B22" s="25" t="str">
        <f>IFERROR(__xludf.DUMMYFUNCTION("""COMPUTED_VALUE"""),"Az utcán")</f>
        <v>Az utcán</v>
      </c>
      <c r="C22" s="25" t="str">
        <f>IFERROR(__xludf.DUMMYFUNCTION("""COMPUTED_VALUE"""),"Illés")</f>
        <v>Illés</v>
      </c>
      <c r="D22" s="25" t="str">
        <f>IFERROR(__xludf.DUMMYFUNCTION("""COMPUTED_VALUE"""),"Tábori dalok")</f>
        <v>Tábori dalok</v>
      </c>
    </row>
    <row r="23">
      <c r="A23" s="25" t="str">
        <f>IFERROR(__xludf.DUMMYFUNCTION("""COMPUTED_VALUE"""),"T26")</f>
        <v>T26</v>
      </c>
      <c r="B23" s="25" t="str">
        <f>IFERROR(__xludf.DUMMYFUNCTION("""COMPUTED_VALUE"""),"Az éjszaka")</f>
        <v>Az éjszaka</v>
      </c>
      <c r="C23" s="25" t="str">
        <f>IFERROR(__xludf.DUMMYFUNCTION("""COMPUTED_VALUE"""),"Kaláka - Radnóti Miklós")</f>
        <v>Kaláka - Radnóti Miklós</v>
      </c>
      <c r="D23" s="25" t="str">
        <f>IFERROR(__xludf.DUMMYFUNCTION("""COMPUTED_VALUE"""),"Tábori dalok")</f>
        <v>Tábori dalok</v>
      </c>
    </row>
    <row r="24">
      <c r="A24" s="25" t="str">
        <f>IFERROR(__xludf.DUMMYFUNCTION("""COMPUTED_VALUE"""),"T01")</f>
        <v>T01</v>
      </c>
      <c r="B24" s="25" t="str">
        <f>IFERROR(__xludf.DUMMYFUNCTION("""COMPUTED_VALUE"""),"Azt hittem érdemes (-&gt;)")</f>
        <v>Azt hittem érdemes (-&gt;)</v>
      </c>
      <c r="C24" s="25" t="str">
        <f>IFERROR(__xludf.DUMMYFUNCTION("""COMPUTED_VALUE"""),"30Y")</f>
        <v>30Y</v>
      </c>
      <c r="D24" s="25" t="str">
        <f>IFERROR(__xludf.DUMMYFUNCTION("""COMPUTED_VALUE"""),"Tábori dalok")</f>
        <v>Tábori dalok</v>
      </c>
    </row>
    <row r="25">
      <c r="A25" s="25" t="str">
        <f>IFERROR(__xludf.DUMMYFUNCTION("""COMPUTED_VALUE"""),"T01")</f>
        <v>T01</v>
      </c>
      <c r="B25" s="25" t="str">
        <f>IFERROR(__xludf.DUMMYFUNCTION("""COMPUTED_VALUE"""),"Azt hittem érdemes (...)")</f>
        <v>Azt hittem érdemes (...)</v>
      </c>
      <c r="C25" s="25" t="str">
        <f>IFERROR(__xludf.DUMMYFUNCTION("""COMPUTED_VALUE"""),"30Y")</f>
        <v>30Y</v>
      </c>
      <c r="D25" s="25" t="str">
        <f>IFERROR(__xludf.DUMMYFUNCTION("""COMPUTED_VALUE"""),"Tábori dalok")</f>
        <v>Tábori dalok</v>
      </c>
    </row>
    <row r="26">
      <c r="A26" s="25" t="str">
        <f>IFERROR(__xludf.DUMMYFUNCTION("""COMPUTED_VALUE"""),"T47")</f>
        <v>T47</v>
      </c>
      <c r="B26" s="25" t="str">
        <f>IFERROR(__xludf.DUMMYFUNCTION("""COMPUTED_VALUE"""),"Azért vannak a jó barátok")</f>
        <v>Azért vannak a jó barátok</v>
      </c>
      <c r="C26" s="25" t="str">
        <f>IFERROR(__xludf.DUMMYFUNCTION("""COMPUTED_VALUE"""),"Máté Péter")</f>
        <v>Máté Péter</v>
      </c>
      <c r="D26" s="25" t="str">
        <f>IFERROR(__xludf.DUMMYFUNCTION("""COMPUTED_VALUE"""),"Tábori dalok")</f>
        <v>Tábori dalok</v>
      </c>
    </row>
    <row r="27">
      <c r="A27" s="25" t="str">
        <f>IFERROR(__xludf.DUMMYFUNCTION("""COMPUTED_VALUE"""),"T22")</f>
        <v>T22</v>
      </c>
      <c r="B27" s="25" t="str">
        <f>IFERROR(__xludf.DUMMYFUNCTION("""COMPUTED_VALUE"""),"Baj van a részeg tengerésszel")</f>
        <v>Baj van a részeg tengerésszel</v>
      </c>
      <c r="C27" s="25" t="str">
        <f>IFERROR(__xludf.DUMMYFUNCTION("""COMPUTED_VALUE"""),"Ír népdal")</f>
        <v>Ír népdal</v>
      </c>
      <c r="D27" s="25" t="str">
        <f>IFERROR(__xludf.DUMMYFUNCTION("""COMPUTED_VALUE"""),"Tábori dalok")</f>
        <v>Tábori dalok</v>
      </c>
    </row>
    <row r="28">
      <c r="A28" s="25" t="str">
        <f>IFERROR(__xludf.DUMMYFUNCTION("""COMPUTED_VALUE"""),"T32")</f>
        <v>T32</v>
      </c>
      <c r="B28" s="25" t="str">
        <f>IFERROR(__xludf.DUMMYFUNCTION("""COMPUTED_VALUE"""),"Balatoni nyár ")</f>
        <v>Balatoni nyár </v>
      </c>
      <c r="C28" s="25" t="str">
        <f>IFERROR(__xludf.DUMMYFUNCTION("""COMPUTED_VALUE"""),"KFT")</f>
        <v>KFT</v>
      </c>
      <c r="D28" s="25" t="str">
        <f>IFERROR(__xludf.DUMMYFUNCTION("""COMPUTED_VALUE"""),"Tábori dalok")</f>
        <v>Tábori dalok</v>
      </c>
    </row>
    <row r="29">
      <c r="A29" s="25" t="str">
        <f>IFERROR(__xludf.DUMMYFUNCTION("""COMPUTED_VALUE"""),"K09")</f>
        <v>K09</v>
      </c>
      <c r="B29" s="25" t="str">
        <f>IFERROR(__xludf.DUMMYFUNCTION("""COMPUTED_VALUE"""),"Banks of the Ohio")</f>
        <v>Banks of the Ohio</v>
      </c>
      <c r="C29" s="25" t="str">
        <f>IFERROR(__xludf.DUMMYFUNCTION("""COMPUTED_VALUE"""),"Olivia Newton-John")</f>
        <v>Olivia Newton-John</v>
      </c>
      <c r="D29" s="25" t="str">
        <f>IFERROR(__xludf.DUMMYFUNCTION("""COMPUTED_VALUE"""),"Kölföldi dalok")</f>
        <v>Kölföldi dalok</v>
      </c>
    </row>
    <row r="30">
      <c r="A30" s="25" t="str">
        <f>IFERROR(__xludf.DUMMYFUNCTION("""COMPUTED_VALUE"""),"K08")</f>
        <v>K08</v>
      </c>
      <c r="B30" s="25" t="str">
        <f>IFERROR(__xludf.DUMMYFUNCTION("""COMPUTED_VALUE"""),"Bella ciao")</f>
        <v>Bella ciao</v>
      </c>
      <c r="C30" s="25" t="str">
        <f>IFERROR(__xludf.DUMMYFUNCTION("""COMPUTED_VALUE"""),"Olasz partizán dal")</f>
        <v>Olasz partizán dal</v>
      </c>
      <c r="D30" s="25" t="str">
        <f>IFERROR(__xludf.DUMMYFUNCTION("""COMPUTED_VALUE"""),"Kölföldi dalok")</f>
        <v>Kölföldi dalok</v>
      </c>
    </row>
    <row r="31">
      <c r="A31" s="25" t="str">
        <f>IFERROR(__xludf.DUMMYFUNCTION("""COMPUTED_VALUE"""),"T53")</f>
        <v>T53</v>
      </c>
      <c r="B31" s="25" t="str">
        <f>IFERROR(__xludf.DUMMYFUNCTION("""COMPUTED_VALUE"""),"Bella ciao")</f>
        <v>Bella ciao</v>
      </c>
      <c r="C31" s="25" t="str">
        <f>IFERROR(__xludf.DUMMYFUNCTION("""COMPUTED_VALUE"""),"Olasz partizán dal")</f>
        <v>Olasz partizán dal</v>
      </c>
      <c r="D31" s="25" t="str">
        <f>IFERROR(__xludf.DUMMYFUNCTION("""COMPUTED_VALUE"""),"Tábori dalok")</f>
        <v>Tábori dalok</v>
      </c>
    </row>
    <row r="32">
      <c r="A32" s="25" t="str">
        <f>IFERROR(__xludf.DUMMYFUNCTION("""COMPUTED_VALUE"""),"T12")</f>
        <v>T12</v>
      </c>
      <c r="B32" s="25" t="str">
        <f>IFERROR(__xludf.DUMMYFUNCTION("""COMPUTED_VALUE"""),"Budapest (-&gt;)")</f>
        <v>Budapest (-&gt;)</v>
      </c>
      <c r="C32" s="25" t="str">
        <f>IFERROR(__xludf.DUMMYFUNCTION("""COMPUTED_VALUE"""),"Cseh Tamás")</f>
        <v>Cseh Tamás</v>
      </c>
      <c r="D32" s="25" t="str">
        <f>IFERROR(__xludf.DUMMYFUNCTION("""COMPUTED_VALUE"""),"Tábori dalok")</f>
        <v>Tábori dalok</v>
      </c>
    </row>
    <row r="33">
      <c r="A33" s="25" t="str">
        <f>IFERROR(__xludf.DUMMYFUNCTION("""COMPUTED_VALUE"""),"T12")</f>
        <v>T12</v>
      </c>
      <c r="B33" s="25" t="str">
        <f>IFERROR(__xludf.DUMMYFUNCTION("""COMPUTED_VALUE"""),"Budapest (...)")</f>
        <v>Budapest (...)</v>
      </c>
      <c r="C33" s="25" t="str">
        <f>IFERROR(__xludf.DUMMYFUNCTION("""COMPUTED_VALUE"""),"Cseh Tamás")</f>
        <v>Cseh Tamás</v>
      </c>
      <c r="D33" s="25" t="str">
        <f>IFERROR(__xludf.DUMMYFUNCTION("""COMPUTED_VALUE"""),"Tábori dalok")</f>
        <v>Tábori dalok</v>
      </c>
    </row>
    <row r="34">
      <c r="A34" s="25" t="str">
        <f>IFERROR(__xludf.DUMMYFUNCTION("""COMPUTED_VALUE"""),"T71")</f>
        <v>T71</v>
      </c>
      <c r="B34" s="25" t="str">
        <f>IFERROR(__xludf.DUMMYFUNCTION("""COMPUTED_VALUE"""),"Bájoló")</f>
        <v>Bájoló</v>
      </c>
      <c r="C34" s="25" t="str">
        <f>IFERROR(__xludf.DUMMYFUNCTION("""COMPUTED_VALUE"""),"Szabó Balázs Bandája")</f>
        <v>Szabó Balázs Bandája</v>
      </c>
      <c r="D34" s="25" t="str">
        <f>IFERROR(__xludf.DUMMYFUNCTION("""COMPUTED_VALUE"""),"Tábori dalok")</f>
        <v>Tábori dalok</v>
      </c>
    </row>
    <row r="35">
      <c r="A35" s="25" t="str">
        <f>IFERROR(__xludf.DUMMYFUNCTION("""COMPUTED_VALUE"""),"T31")</f>
        <v>T31</v>
      </c>
      <c r="B35" s="25" t="str">
        <f>IFERROR(__xludf.DUMMYFUNCTION("""COMPUTED_VALUE"""),"Bál az Operában (...)")</f>
        <v>Bál az Operában (...)</v>
      </c>
      <c r="C35" s="25" t="str">
        <f>IFERROR(__xludf.DUMMYFUNCTION("""COMPUTED_VALUE"""),"KFT")</f>
        <v>KFT</v>
      </c>
      <c r="D35" s="25" t="str">
        <f>IFERROR(__xludf.DUMMYFUNCTION("""COMPUTED_VALUE"""),"Tábori dalok")</f>
        <v>Tábori dalok</v>
      </c>
    </row>
    <row r="36">
      <c r="A36" s="25" t="str">
        <f>IFERROR(__xludf.DUMMYFUNCTION("""COMPUTED_VALUE"""),"T31")</f>
        <v>T31</v>
      </c>
      <c r="B36" s="25" t="str">
        <f>IFERROR(__xludf.DUMMYFUNCTION("""COMPUTED_VALUE"""),"Bál az Operában (–&gt;)")</f>
        <v>Bál az Operában (–&gt;)</v>
      </c>
      <c r="C36" s="25" t="str">
        <f>IFERROR(__xludf.DUMMYFUNCTION("""COMPUTED_VALUE"""),"KFT")</f>
        <v>KFT</v>
      </c>
      <c r="D36" s="25" t="str">
        <f>IFERROR(__xludf.DUMMYFUNCTION("""COMPUTED_VALUE"""),"Tábori dalok")</f>
        <v>Tábori dalok</v>
      </c>
    </row>
    <row r="37">
      <c r="A37" s="25" t="str">
        <f>IFERROR(__xludf.DUMMYFUNCTION("""COMPUTED_VALUE"""),"H04")</f>
        <v>H04</v>
      </c>
      <c r="B37" s="25" t="str">
        <f>IFERROR(__xludf.DUMMYFUNCTION("""COMPUTED_VALUE"""),"Básáná hábáá")</f>
        <v>Básáná hábáá</v>
      </c>
      <c r="C37" s="25" t="str">
        <f>IFERROR(__xludf.DUMMYFUNCTION("""COMPUTED_VALUE"""),"Ehud Manor &amp; Nurit Hirsch")</f>
        <v>Ehud Manor &amp; Nurit Hirsch</v>
      </c>
      <c r="D37" s="25" t="str">
        <f>IFERROR(__xludf.DUMMYFUNCTION("""COMPUTED_VALUE"""),"Héber dalok")</f>
        <v>Héber dalok</v>
      </c>
    </row>
    <row r="38">
      <c r="A38" s="25" t="str">
        <f>IFERROR(__xludf.DUMMYFUNCTION("""COMPUTED_VALUE"""),"H05")</f>
        <v>H05</v>
      </c>
      <c r="B38" s="25" t="str">
        <f>IFERROR(__xludf.DUMMYFUNCTION("""COMPUTED_VALUE"""),"Bói")</f>
        <v>Bói</v>
      </c>
      <c r="C38" s="25" t="str">
        <f>IFERROR(__xludf.DUMMYFUNCTION("""COMPUTED_VALUE"""),"Idan Raichel")</f>
        <v>Idan Raichel</v>
      </c>
      <c r="D38" s="25" t="str">
        <f>IFERROR(__xludf.DUMMYFUNCTION("""COMPUTED_VALUE"""),"Héber dalok")</f>
        <v>Héber dalok</v>
      </c>
    </row>
    <row r="39">
      <c r="A39" s="25" t="str">
        <f>IFERROR(__xludf.DUMMYFUNCTION("""COMPUTED_VALUE"""),"S04")</f>
        <v>S04</v>
      </c>
      <c r="B39" s="25" t="str">
        <f>IFERROR(__xludf.DUMMYFUNCTION("""COMPUTED_VALUE"""),"Cofi himnusz")</f>
        <v>Cofi himnusz</v>
      </c>
      <c r="C39" s="25" t="str">
        <f>IFERROR(__xludf.DUMMYFUNCTION("""COMPUTED_VALUE"""),"Csernai Brothers")</f>
        <v>Csernai Brothers</v>
      </c>
      <c r="D39" s="25" t="str">
        <f>IFERROR(__xludf.DUMMYFUNCTION("""COMPUTED_VALUE"""),"Someres dalok")</f>
        <v>Someres dalok</v>
      </c>
    </row>
    <row r="40">
      <c r="A40" s="25" t="str">
        <f>IFERROR(__xludf.DUMMYFUNCTION("""COMPUTED_VALUE"""),"T05")</f>
        <v>T05</v>
      </c>
      <c r="B40" s="25" t="str">
        <f>IFERROR(__xludf.DUMMYFUNCTION("""COMPUTED_VALUE"""),"Csavargódal")</f>
        <v>Csavargódal</v>
      </c>
      <c r="C40" s="25" t="str">
        <f>IFERROR(__xludf.DUMMYFUNCTION("""COMPUTED_VALUE"""),"Bojtorján")</f>
        <v>Bojtorján</v>
      </c>
      <c r="D40" s="25" t="str">
        <f>IFERROR(__xludf.DUMMYFUNCTION("""COMPUTED_VALUE"""),"Tábori dalok")</f>
        <v>Tábori dalok</v>
      </c>
    </row>
    <row r="41">
      <c r="A41" s="25" t="str">
        <f>IFERROR(__xludf.DUMMYFUNCTION("""COMPUTED_VALUE"""),"S05")</f>
        <v>S05</v>
      </c>
      <c r="B41" s="25" t="str">
        <f>IFERROR(__xludf.DUMMYFUNCTION("""COMPUTED_VALUE"""),"Cserkész Altató")</f>
        <v>Cserkész Altató</v>
      </c>
      <c r="C41" s="25" t="str">
        <f>IFERROR(__xludf.DUMMYFUNCTION("""COMPUTED_VALUE"""),"Csernai Brothers")</f>
        <v>Csernai Brothers</v>
      </c>
      <c r="D41" s="25" t="str">
        <f>IFERROR(__xludf.DUMMYFUNCTION("""COMPUTED_VALUE"""),"Someres dalok")</f>
        <v>Someres dalok</v>
      </c>
    </row>
    <row r="42">
      <c r="A42" s="25" t="str">
        <f>IFERROR(__xludf.DUMMYFUNCTION("""COMPUTED_VALUE"""),"T36")</f>
        <v>T36</v>
      </c>
      <c r="B42" s="25" t="str">
        <f>IFERROR(__xludf.DUMMYFUNCTION("""COMPUTED_VALUE"""),"Csillag vagy fecske")</f>
        <v>Csillag vagy fecske</v>
      </c>
      <c r="C42" s="25" t="str">
        <f>IFERROR(__xludf.DUMMYFUNCTION("""COMPUTED_VALUE"""),"Kispál és a Borz")</f>
        <v>Kispál és a Borz</v>
      </c>
      <c r="D42" s="25" t="str">
        <f>IFERROR(__xludf.DUMMYFUNCTION("""COMPUTED_VALUE"""),"Tábori dalok")</f>
        <v>Tábori dalok</v>
      </c>
    </row>
    <row r="43">
      <c r="A43" s="25" t="str">
        <f>IFERROR(__xludf.DUMMYFUNCTION("""COMPUTED_VALUE"""),"T28")</f>
        <v>T28</v>
      </c>
      <c r="B43" s="25" t="str">
        <f>IFERROR(__xludf.DUMMYFUNCTION("""COMPUTED_VALUE"""),"Csonka vers")</f>
        <v>Csonka vers</v>
      </c>
      <c r="C43" s="25" t="str">
        <f>IFERROR(__xludf.DUMMYFUNCTION("""COMPUTED_VALUE"""),"Kávészünet ")</f>
        <v>Kávészünet </v>
      </c>
      <c r="D43" s="25" t="str">
        <f>IFERROR(__xludf.DUMMYFUNCTION("""COMPUTED_VALUE"""),"Tábori dalok")</f>
        <v>Tábori dalok</v>
      </c>
    </row>
    <row r="44">
      <c r="A44" s="25" t="str">
        <f>IFERROR(__xludf.DUMMYFUNCTION("""COMPUTED_VALUE"""),"T13")</f>
        <v>T13</v>
      </c>
      <c r="B44" s="25" t="str">
        <f>IFERROR(__xludf.DUMMYFUNCTION("""COMPUTED_VALUE"""),"Csönded vagyok")</f>
        <v>Csönded vagyok</v>
      </c>
      <c r="C44" s="25" t="str">
        <f>IFERROR(__xludf.DUMMYFUNCTION("""COMPUTED_VALUE"""),"Cseh Tamás")</f>
        <v>Cseh Tamás</v>
      </c>
      <c r="D44" s="25" t="str">
        <f>IFERROR(__xludf.DUMMYFUNCTION("""COMPUTED_VALUE"""),"Tábori dalok")</f>
        <v>Tábori dalok</v>
      </c>
    </row>
    <row r="45">
      <c r="A45" s="25" t="str">
        <f>IFERROR(__xludf.DUMMYFUNCTION("""COMPUTED_VALUE"""),"T50")</f>
        <v>T50</v>
      </c>
      <c r="B45" s="25" t="str">
        <f>IFERROR(__xludf.DUMMYFUNCTION("""COMPUTED_VALUE"""),"Csúzli dal (-&gt;)")</f>
        <v>Csúzli dal (-&gt;)</v>
      </c>
      <c r="C45" s="25" t="str">
        <f>IFERROR(__xludf.DUMMYFUNCTION("""COMPUTED_VALUE"""),"Mericske Zoltán")</f>
        <v>Mericske Zoltán</v>
      </c>
      <c r="D45" s="25" t="str">
        <f>IFERROR(__xludf.DUMMYFUNCTION("""COMPUTED_VALUE"""),"Tábori dalok")</f>
        <v>Tábori dalok</v>
      </c>
    </row>
    <row r="46">
      <c r="A46" s="25" t="str">
        <f>IFERROR(__xludf.DUMMYFUNCTION("""COMPUTED_VALUE"""),"T50")</f>
        <v>T50</v>
      </c>
      <c r="B46" s="25" t="str">
        <f>IFERROR(__xludf.DUMMYFUNCTION("""COMPUTED_VALUE"""),"Csúzli dal (...)")</f>
        <v>Csúzli dal (...)</v>
      </c>
      <c r="C46" s="25" t="str">
        <f>IFERROR(__xludf.DUMMYFUNCTION("""COMPUTED_VALUE"""),"Mericske Zoltán")</f>
        <v>Mericske Zoltán</v>
      </c>
      <c r="D46" s="25" t="str">
        <f>IFERROR(__xludf.DUMMYFUNCTION("""COMPUTED_VALUE"""),"Tábori dalok")</f>
        <v>Tábori dalok</v>
      </c>
    </row>
    <row r="47">
      <c r="A47" s="25" t="str">
        <f>IFERROR(__xludf.DUMMYFUNCTION("""COMPUTED_VALUE"""),"H15")</f>
        <v>H15</v>
      </c>
      <c r="B47" s="25" t="str">
        <f>IFERROR(__xludf.DUMMYFUNCTION("""COMPUTED_VALUE"""),"Dona Dona")</f>
        <v>Dona Dona</v>
      </c>
      <c r="C47" s="25"/>
      <c r="D47" s="25" t="str">
        <f>IFERROR(__xludf.DUMMYFUNCTION("""COMPUTED_VALUE"""),"Héber dalok")</f>
        <v>Héber dalok</v>
      </c>
    </row>
    <row r="48">
      <c r="A48" s="25" t="str">
        <f>IFERROR(__xludf.DUMMYFUNCTION("""COMPUTED_VALUE"""),"K06")</f>
        <v>K06</v>
      </c>
      <c r="B48" s="25" t="str">
        <f>IFERROR(__xludf.DUMMYFUNCTION("""COMPUTED_VALUE"""),"Drunken sailor")</f>
        <v>Drunken sailor</v>
      </c>
      <c r="C48" s="25" t="str">
        <f>IFERROR(__xludf.DUMMYFUNCTION("""COMPUTED_VALUE"""),"Ír népdal")</f>
        <v>Ír népdal</v>
      </c>
      <c r="D48" s="25" t="str">
        <f>IFERROR(__xludf.DUMMYFUNCTION("""COMPUTED_VALUE"""),"Kölföldi dalok")</f>
        <v>Kölföldi dalok</v>
      </c>
    </row>
    <row r="49">
      <c r="A49" s="25" t="str">
        <f>IFERROR(__xludf.DUMMYFUNCTION("""COMPUTED_VALUE"""),"H13")</f>
        <v>H13</v>
      </c>
      <c r="B49" s="25" t="str">
        <f>IFERROR(__xludf.DUMMYFUNCTION("""COMPUTED_VALUE"""),"Dávid meleh Jiszrael")</f>
        <v>Dávid meleh Jiszrael</v>
      </c>
      <c r="C49" s="25" t="str">
        <f>IFERROR(__xludf.DUMMYFUNCTION("""COMPUTED_VALUE"""),"népdal")</f>
        <v>népdal</v>
      </c>
      <c r="D49" s="25" t="str">
        <f>IFERROR(__xludf.DUMMYFUNCTION("""COMPUTED_VALUE"""),"Héber dalok")</f>
        <v>Héber dalok</v>
      </c>
    </row>
    <row r="50">
      <c r="A50" s="25" t="str">
        <f>IFERROR(__xludf.DUMMYFUNCTION("""COMPUTED_VALUE"""),"T48")</f>
        <v>T48</v>
      </c>
      <c r="B50" s="25" t="str">
        <f>IFERROR(__xludf.DUMMYFUNCTION("""COMPUTED_VALUE"""),"Egyszer véget ér ")</f>
        <v>Egyszer véget ér </v>
      </c>
      <c r="C50" s="25" t="str">
        <f>IFERROR(__xludf.DUMMYFUNCTION("""COMPUTED_VALUE"""),"Máté Péter")</f>
        <v>Máté Péter</v>
      </c>
      <c r="D50" s="25" t="str">
        <f>IFERROR(__xludf.DUMMYFUNCTION("""COMPUTED_VALUE"""),"Tábori dalok")</f>
        <v>Tábori dalok</v>
      </c>
    </row>
    <row r="51">
      <c r="A51" s="25" t="str">
        <f>IFERROR(__xludf.DUMMYFUNCTION("""COMPUTED_VALUE"""),"T72")</f>
        <v>T72</v>
      </c>
      <c r="B51" s="25" t="str">
        <f>IFERROR(__xludf.DUMMYFUNCTION("""COMPUTED_VALUE"""),"Egyszerű dal")</f>
        <v>Egyszerű dal</v>
      </c>
      <c r="C51" s="25" t="str">
        <f>IFERROR(__xludf.DUMMYFUNCTION("""COMPUTED_VALUE"""),"Tankcsapda")</f>
        <v>Tankcsapda</v>
      </c>
      <c r="D51" s="25" t="str">
        <f>IFERROR(__xludf.DUMMYFUNCTION("""COMPUTED_VALUE"""),"Tábori dalok")</f>
        <v>Tábori dalok</v>
      </c>
    </row>
    <row r="52">
      <c r="A52" s="25" t="str">
        <f>IFERROR(__xludf.DUMMYFUNCTION("""COMPUTED_VALUE"""),"ZS07")</f>
        <v>ZS07</v>
      </c>
      <c r="B52" s="25" t="str">
        <f>IFERROR(__xludf.DUMMYFUNCTION("""COMPUTED_VALUE"""),"Ehad mi jodeá")</f>
        <v>Ehad mi jodeá</v>
      </c>
      <c r="C52" s="25"/>
      <c r="D52" s="25" t="str">
        <f>IFERROR(__xludf.DUMMYFUNCTION("""COMPUTED_VALUE"""),"Zsidó dalok")</f>
        <v>Zsidó dalok</v>
      </c>
    </row>
    <row r="53">
      <c r="A53" s="25" t="str">
        <f>IFERROR(__xludf.DUMMYFUNCTION("""COMPUTED_VALUE"""),"ZS12")</f>
        <v>ZS12</v>
      </c>
      <c r="B53" s="25" t="str">
        <f>IFERROR(__xludf.DUMMYFUNCTION("""COMPUTED_VALUE"""),"Eliyahu Hanavi")</f>
        <v>Eliyahu Hanavi</v>
      </c>
      <c r="C53" s="25"/>
      <c r="D53" s="25" t="str">
        <f>IFERROR(__xludf.DUMMYFUNCTION("""COMPUTED_VALUE"""),"Zsidó dalok")</f>
        <v>Zsidó dalok</v>
      </c>
    </row>
    <row r="54">
      <c r="A54" s="25" t="str">
        <f>IFERROR(__xludf.DUMMYFUNCTION("""COMPUTED_VALUE"""),"T33")</f>
        <v>T33</v>
      </c>
      <c r="B54" s="25" t="str">
        <f>IFERROR(__xludf.DUMMYFUNCTION("""COMPUTED_VALUE"""),"Elizabeth ")</f>
        <v>Elizabeth </v>
      </c>
      <c r="C54" s="25" t="str">
        <f>IFERROR(__xludf.DUMMYFUNCTION("""COMPUTED_VALUE"""),"KFT")</f>
        <v>KFT</v>
      </c>
      <c r="D54" s="25" t="str">
        <f>IFERROR(__xludf.DUMMYFUNCTION("""COMPUTED_VALUE"""),"Tábori dalok")</f>
        <v>Tábori dalok</v>
      </c>
    </row>
    <row r="55">
      <c r="A55" s="25" t="str">
        <f>IFERROR(__xludf.DUMMYFUNCTION("""COMPUTED_VALUE"""),"T25")</f>
        <v>T25</v>
      </c>
      <c r="B55" s="25" t="str">
        <f>IFERROR(__xludf.DUMMYFUNCTION("""COMPUTED_VALUE"""),"Embersólyom")</f>
        <v>Embersólyom</v>
      </c>
      <c r="C55" s="25" t="str">
        <f>IFERROR(__xludf.DUMMYFUNCTION("""COMPUTED_VALUE"""),"Kaláka - Kiss Anna")</f>
        <v>Kaláka - Kiss Anna</v>
      </c>
      <c r="D55" s="25" t="str">
        <f>IFERROR(__xludf.DUMMYFUNCTION("""COMPUTED_VALUE"""),"Tábori dalok")</f>
        <v>Tábori dalok</v>
      </c>
    </row>
    <row r="56">
      <c r="A56" s="25" t="str">
        <f>IFERROR(__xludf.DUMMYFUNCTION("""COMPUTED_VALUE"""),"T63")</f>
        <v>T63</v>
      </c>
      <c r="B56" s="25" t="str">
        <f>IFERROR(__xludf.DUMMYFUNCTION("""COMPUTED_VALUE"""),"Erdő közepében ")</f>
        <v>Erdő közepében </v>
      </c>
      <c r="C56" s="25" t="str">
        <f>IFERROR(__xludf.DUMMYFUNCTION("""COMPUTED_VALUE"""),"Republic")</f>
        <v>Republic</v>
      </c>
      <c r="D56" s="25" t="str">
        <f>IFERROR(__xludf.DUMMYFUNCTION("""COMPUTED_VALUE"""),"Tábori dalok")</f>
        <v>Tábori dalok</v>
      </c>
    </row>
    <row r="57">
      <c r="A57" s="25" t="str">
        <f>IFERROR(__xludf.DUMMYFUNCTION("""COMPUTED_VALUE"""),"N04")</f>
        <v>N04</v>
      </c>
      <c r="B57" s="25" t="str">
        <f>IFERROR(__xludf.DUMMYFUNCTION("""COMPUTED_VALUE"""),"Erdő, erdő, erdő")</f>
        <v>Erdő, erdő, erdő</v>
      </c>
      <c r="C57" s="25" t="str">
        <f>IFERROR(__xludf.DUMMYFUNCTION("""COMPUTED_VALUE"""),"népdal")</f>
        <v>népdal</v>
      </c>
      <c r="D57" s="25" t="str">
        <f>IFERROR(__xludf.DUMMYFUNCTION("""COMPUTED_VALUE"""),"Népdalok")</f>
        <v>Népdalok</v>
      </c>
    </row>
    <row r="58">
      <c r="A58" s="25" t="str">
        <f>IFERROR(__xludf.DUMMYFUNCTION("""COMPUTED_VALUE"""),"T75")</f>
        <v>T75</v>
      </c>
      <c r="B58" s="25" t="str">
        <f>IFERROR(__xludf.DUMMYFUNCTION("""COMPUTED_VALUE"""),"Európa ")</f>
        <v>Európa </v>
      </c>
      <c r="C58" s="25" t="str">
        <f>IFERROR(__xludf.DUMMYFUNCTION("""COMPUTED_VALUE"""),"Varga Miklós")</f>
        <v>Varga Miklós</v>
      </c>
      <c r="D58" s="25" t="str">
        <f>IFERROR(__xludf.DUMMYFUNCTION("""COMPUTED_VALUE"""),"Tábori dalok")</f>
        <v>Tábori dalok</v>
      </c>
    </row>
    <row r="59">
      <c r="A59" s="25" t="str">
        <f>IFERROR(__xludf.DUMMYFUNCTION("""COMPUTED_VALUE"""),"T35")</f>
        <v>T35</v>
      </c>
      <c r="B59" s="25" t="str">
        <f>IFERROR(__xludf.DUMMYFUNCTION("""COMPUTED_VALUE"""),"Ezt is elviszem magammal (...)")</f>
        <v>Ezt is elviszem magammal (...)</v>
      </c>
      <c r="C59" s="25" t="str">
        <f>IFERROR(__xludf.DUMMYFUNCTION("""COMPUTED_VALUE"""),"Kistehén Tánczenekar")</f>
        <v>Kistehén Tánczenekar</v>
      </c>
      <c r="D59" s="25" t="str">
        <f>IFERROR(__xludf.DUMMYFUNCTION("""COMPUTED_VALUE"""),"Tábori dalok")</f>
        <v>Tábori dalok</v>
      </c>
    </row>
    <row r="60">
      <c r="A60" s="25" t="str">
        <f>IFERROR(__xludf.DUMMYFUNCTION("""COMPUTED_VALUE"""),"T35")</f>
        <v>T35</v>
      </c>
      <c r="B60" s="25" t="str">
        <f>IFERROR(__xludf.DUMMYFUNCTION("""COMPUTED_VALUE"""),"Ezt is elviszem magammal (–&gt;)")</f>
        <v>Ezt is elviszem magammal (–&gt;)</v>
      </c>
      <c r="C60" s="25" t="str">
        <f>IFERROR(__xludf.DUMMYFUNCTION("""COMPUTED_VALUE"""),"Kistehén Tánczenekar")</f>
        <v>Kistehén Tánczenekar</v>
      </c>
      <c r="D60" s="25" t="str">
        <f>IFERROR(__xludf.DUMMYFUNCTION("""COMPUTED_VALUE"""),"Tábori dalok")</f>
        <v>Tábori dalok</v>
      </c>
    </row>
    <row r="61">
      <c r="A61" s="25" t="str">
        <f>IFERROR(__xludf.DUMMYFUNCTION("""COMPUTED_VALUE"""),"T64")</f>
        <v>T64</v>
      </c>
      <c r="B61" s="25" t="str">
        <f>IFERROR(__xludf.DUMMYFUNCTION("""COMPUTED_VALUE"""),"Fáj a szívem érted")</f>
        <v>Fáj a szívem érted</v>
      </c>
      <c r="C61" s="25" t="str">
        <f>IFERROR(__xludf.DUMMYFUNCTION("""COMPUTED_VALUE"""),"Republic")</f>
        <v>Republic</v>
      </c>
      <c r="D61" s="25" t="str">
        <f>IFERROR(__xludf.DUMMYFUNCTION("""COMPUTED_VALUE"""),"Tábori dalok")</f>
        <v>Tábori dalok</v>
      </c>
    </row>
    <row r="62">
      <c r="A62" s="25" t="str">
        <f>IFERROR(__xludf.DUMMYFUNCTION("""COMPUTED_VALUE"""),"T37")</f>
        <v>T37</v>
      </c>
      <c r="B62" s="25" t="str">
        <f>IFERROR(__xludf.DUMMYFUNCTION("""COMPUTED_VALUE"""),"Ha az életben ")</f>
        <v>Ha az életben </v>
      </c>
      <c r="C62" s="25" t="str">
        <f>IFERROR(__xludf.DUMMYFUNCTION("""COMPUTED_VALUE"""),"Kispál és a Borz")</f>
        <v>Kispál és a Borz</v>
      </c>
      <c r="D62" s="25" t="str">
        <f>IFERROR(__xludf.DUMMYFUNCTION("""COMPUTED_VALUE"""),"Tábori dalok")</f>
        <v>Tábori dalok</v>
      </c>
    </row>
    <row r="63">
      <c r="A63" s="25" t="str">
        <f>IFERROR(__xludf.DUMMYFUNCTION("""COMPUTED_VALUE"""),"T65")</f>
        <v>T65</v>
      </c>
      <c r="B63" s="25" t="str">
        <f>IFERROR(__xludf.DUMMYFUNCTION("""COMPUTED_VALUE"""),"Ha itt lennél velem")</f>
        <v>Ha itt lennél velem</v>
      </c>
      <c r="C63" s="25" t="str">
        <f>IFERROR(__xludf.DUMMYFUNCTION("""COMPUTED_VALUE"""),"Republic")</f>
        <v>Republic</v>
      </c>
      <c r="D63" s="25" t="str">
        <f>IFERROR(__xludf.DUMMYFUNCTION("""COMPUTED_VALUE"""),"Tábori dalok")</f>
        <v>Tábori dalok</v>
      </c>
    </row>
    <row r="64">
      <c r="A64" s="25" t="str">
        <f>IFERROR(__xludf.DUMMYFUNCTION("""COMPUTED_VALUE"""),"T65")</f>
        <v>T65</v>
      </c>
      <c r="B64" s="25" t="str">
        <f>IFERROR(__xludf.DUMMYFUNCTION("""COMPUTED_VALUE"""),"Ha itt lennél velem")</f>
        <v>Ha itt lennél velem</v>
      </c>
      <c r="C64" s="25" t="str">
        <f>IFERROR(__xludf.DUMMYFUNCTION("""COMPUTED_VALUE"""),"Republic")</f>
        <v>Republic</v>
      </c>
      <c r="D64" s="25" t="str">
        <f>IFERROR(__xludf.DUMMYFUNCTION("""COMPUTED_VALUE"""),"Tábori dalok")</f>
        <v>Tábori dalok</v>
      </c>
    </row>
    <row r="65">
      <c r="A65" s="25" t="str">
        <f>IFERROR(__xludf.DUMMYFUNCTION("""COMPUTED_VALUE"""),"T07")</f>
        <v>T07</v>
      </c>
      <c r="B65" s="25" t="str">
        <f>IFERROR(__xludf.DUMMYFUNCTION("""COMPUTED_VALUE"""),"Ha én rózsa volnék")</f>
        <v>Ha én rózsa volnék</v>
      </c>
      <c r="C65" s="25" t="str">
        <f>IFERROR(__xludf.DUMMYFUNCTION("""COMPUTED_VALUE"""),"Bródy János")</f>
        <v>Bródy János</v>
      </c>
      <c r="D65" s="25" t="str">
        <f>IFERROR(__xludf.DUMMYFUNCTION("""COMPUTED_VALUE"""),"Tábori dalok")</f>
        <v>Tábori dalok</v>
      </c>
    </row>
    <row r="66">
      <c r="A66" s="25" t="str">
        <f>IFERROR(__xludf.DUMMYFUNCTION("""COMPUTED_VALUE"""),"T17")</f>
        <v>T17</v>
      </c>
      <c r="B66" s="25" t="str">
        <f>IFERROR(__xludf.DUMMYFUNCTION("""COMPUTED_VALUE"""),"Hajnali ének")</f>
        <v>Hajnali ének</v>
      </c>
      <c r="C66" s="25" t="str">
        <f>IFERROR(__xludf.DUMMYFUNCTION("""COMPUTED_VALUE"""),"Dinnyés József")</f>
        <v>Dinnyés József</v>
      </c>
      <c r="D66" s="25" t="str">
        <f>IFERROR(__xludf.DUMMYFUNCTION("""COMPUTED_VALUE"""),"Tábori dalok")</f>
        <v>Tábori dalok</v>
      </c>
    </row>
    <row r="67">
      <c r="A67" s="25" t="str">
        <f>IFERROR(__xludf.DUMMYFUNCTION("""COMPUTED_VALUE"""),"H10")</f>
        <v>H10</v>
      </c>
      <c r="B67" s="25" t="str">
        <f>IFERROR(__xludf.DUMMYFUNCTION("""COMPUTED_VALUE"""),"Hajom jom huledet")</f>
        <v>Hajom jom huledet</v>
      </c>
      <c r="C67" s="25"/>
      <c r="D67" s="25" t="str">
        <f>IFERROR(__xludf.DUMMYFUNCTION("""COMPUTED_VALUE"""),"Héber dalok")</f>
        <v>Héber dalok</v>
      </c>
    </row>
    <row r="68">
      <c r="A68" s="25" t="str">
        <f>IFERROR(__xludf.DUMMYFUNCTION("""COMPUTED_VALUE"""),"T42")</f>
        <v>T42</v>
      </c>
      <c r="B68" s="25" t="str">
        <f>IFERROR(__xludf.DUMMYFUNCTION("""COMPUTED_VALUE"""),"Hallelujah (...)")</f>
        <v>Hallelujah (...)</v>
      </c>
      <c r="C68" s="25" t="str">
        <f>IFERROR(__xludf.DUMMYFUNCTION("""COMPUTED_VALUE"""),"Leonard Cohen")</f>
        <v>Leonard Cohen</v>
      </c>
      <c r="D68" s="25" t="str">
        <f>IFERROR(__xludf.DUMMYFUNCTION("""COMPUTED_VALUE"""),"Tábori dalok")</f>
        <v>Tábori dalok</v>
      </c>
    </row>
    <row r="69">
      <c r="A69" s="25" t="str">
        <f>IFERROR(__xludf.DUMMYFUNCTION("""COMPUTED_VALUE"""),"T42")</f>
        <v>T42</v>
      </c>
      <c r="B69" s="25" t="str">
        <f>IFERROR(__xludf.DUMMYFUNCTION("""COMPUTED_VALUE"""),"Hallelujah (–&gt;)")</f>
        <v>Hallelujah (–&gt;)</v>
      </c>
      <c r="C69" s="25" t="str">
        <f>IFERROR(__xludf.DUMMYFUNCTION("""COMPUTED_VALUE"""),"Leonard Cohen")</f>
        <v>Leonard Cohen</v>
      </c>
      <c r="D69" s="25" t="str">
        <f>IFERROR(__xludf.DUMMYFUNCTION("""COMPUTED_VALUE"""),"Tábori dalok")</f>
        <v>Tábori dalok</v>
      </c>
    </row>
    <row r="70">
      <c r="A70" s="25" t="str">
        <f>IFERROR(__xludf.DUMMYFUNCTION("""COMPUTED_VALUE"""),"ZS17")</f>
        <v>ZS17</v>
      </c>
      <c r="B70" s="25" t="str">
        <f>IFERROR(__xludf.DUMMYFUNCTION("""COMPUTED_VALUE"""),"Hanuka van ma")</f>
        <v>Hanuka van ma</v>
      </c>
      <c r="C70" s="25"/>
      <c r="D70" s="25" t="str">
        <f>IFERROR(__xludf.DUMMYFUNCTION("""COMPUTED_VALUE"""),"Zsidó dalok")</f>
        <v>Zsidó dalok</v>
      </c>
    </row>
    <row r="71">
      <c r="A71" s="25" t="str">
        <f>IFERROR(__xludf.DUMMYFUNCTION("""COMPUTED_VALUE"""),"K12")</f>
        <v>K12</v>
      </c>
      <c r="B71" s="25" t="str">
        <f>IFERROR(__xludf.DUMMYFUNCTION("""COMPUTED_VALUE"""),"Hause of the rising sun")</f>
        <v>Hause of the rising sun</v>
      </c>
      <c r="C71" s="25" t="str">
        <f>IFERROR(__xludf.DUMMYFUNCTION("""COMPUTED_VALUE"""),"The Animals ")</f>
        <v>The Animals </v>
      </c>
      <c r="D71" s="25" t="str">
        <f>IFERROR(__xludf.DUMMYFUNCTION("""COMPUTED_VALUE"""),"Kölföldi dalok")</f>
        <v>Kölföldi dalok</v>
      </c>
    </row>
    <row r="72">
      <c r="A72" s="25" t="str">
        <f>IFERROR(__xludf.DUMMYFUNCTION("""COMPUTED_VALUE"""),"ZS11")</f>
        <v>ZS11</v>
      </c>
      <c r="B72" s="25" t="str">
        <f>IFERROR(__xludf.DUMMYFUNCTION("""COMPUTED_VALUE"""),"Havdala")</f>
        <v>Havdala</v>
      </c>
      <c r="C72" s="25"/>
      <c r="D72" s="25" t="str">
        <f>IFERROR(__xludf.DUMMYFUNCTION("""COMPUTED_VALUE"""),"Zsidó dalok")</f>
        <v>Zsidó dalok</v>
      </c>
    </row>
    <row r="73">
      <c r="A73" s="25" t="str">
        <f>IFERROR(__xludf.DUMMYFUNCTION("""COMPUTED_VALUE"""),"N06")</f>
        <v>N06</v>
      </c>
      <c r="B73" s="25" t="str">
        <f>IFERROR(__xludf.DUMMYFUNCTION("""COMPUTED_VALUE"""),"Hej, Vargáné káposztát főz")</f>
        <v>Hej, Vargáné káposztát főz</v>
      </c>
      <c r="C73" s="25" t="str">
        <f>IFERROR(__xludf.DUMMYFUNCTION("""COMPUTED_VALUE"""),"népdal")</f>
        <v>népdal</v>
      </c>
      <c r="D73" s="25" t="str">
        <f>IFERROR(__xludf.DUMMYFUNCTION("""COMPUTED_VALUE"""),"Népdalok")</f>
        <v>Népdalok</v>
      </c>
    </row>
    <row r="74">
      <c r="A74" s="25" t="str">
        <f>IFERROR(__xludf.DUMMYFUNCTION("""COMPUTED_VALUE"""),"H11")</f>
        <v>H11</v>
      </c>
      <c r="B74" s="25" t="str">
        <f>IFERROR(__xludf.DUMMYFUNCTION("""COMPUTED_VALUE"""),"Hevenu sálom álehem")</f>
        <v>Hevenu sálom álehem</v>
      </c>
      <c r="C74" s="25" t="str">
        <f>IFERROR(__xludf.DUMMYFUNCTION("""COMPUTED_VALUE"""),"népdal")</f>
        <v>népdal</v>
      </c>
      <c r="D74" s="25" t="str">
        <f>IFERROR(__xludf.DUMMYFUNCTION("""COMPUTED_VALUE"""),"Héber dalok")</f>
        <v>Héber dalok</v>
      </c>
    </row>
    <row r="75">
      <c r="A75" s="25" t="str">
        <f>IFERROR(__xludf.DUMMYFUNCTION("""COMPUTED_VALUE"""),"S02")</f>
        <v>S02</v>
      </c>
      <c r="B75" s="25" t="str">
        <f>IFERROR(__xludf.DUMMYFUNCTION("""COMPUTED_VALUE"""),"Hine kulanu….")</f>
        <v>Hine kulanu….</v>
      </c>
      <c r="C75" s="25"/>
      <c r="D75" s="25" t="str">
        <f>IFERROR(__xludf.DUMMYFUNCTION("""COMPUTED_VALUE"""),"Someres dalok")</f>
        <v>Someres dalok</v>
      </c>
    </row>
    <row r="76">
      <c r="A76" s="25" t="str">
        <f>IFERROR(__xludf.DUMMYFUNCTION("""COMPUTED_VALUE"""),"H06")</f>
        <v>H06</v>
      </c>
      <c r="B76" s="25" t="str">
        <f>IFERROR(__xludf.DUMMYFUNCTION("""COMPUTED_VALUE"""),"Hiné má tov")</f>
        <v>Hiné má tov</v>
      </c>
      <c r="C76" s="25" t="str">
        <f>IFERROR(__xludf.DUMMYFUNCTION("""COMPUTED_VALUE"""),"Paul Wilbur")</f>
        <v>Paul Wilbur</v>
      </c>
      <c r="D76" s="25" t="str">
        <f>IFERROR(__xludf.DUMMYFUNCTION("""COMPUTED_VALUE"""),"Héber dalok")</f>
        <v>Héber dalok</v>
      </c>
    </row>
    <row r="77">
      <c r="A77" s="25" t="str">
        <f>IFERROR(__xludf.DUMMYFUNCTION("""COMPUTED_VALUE"""),"N07")</f>
        <v>N07</v>
      </c>
      <c r="B77" s="25" t="str">
        <f>IFERROR(__xludf.DUMMYFUNCTION("""COMPUTED_VALUE"""),"Hol jártál az éjjel, cinegemadár")</f>
        <v>Hol jártál az éjjel, cinegemadár</v>
      </c>
      <c r="C77" s="25" t="str">
        <f>IFERROR(__xludf.DUMMYFUNCTION("""COMPUTED_VALUE"""),"népdal")</f>
        <v>népdal</v>
      </c>
      <c r="D77" s="25" t="str">
        <f>IFERROR(__xludf.DUMMYFUNCTION("""COMPUTED_VALUE"""),"Népdalok")</f>
        <v>Népdalok</v>
      </c>
    </row>
    <row r="78">
      <c r="A78" s="25" t="str">
        <f>IFERROR(__xludf.DUMMYFUNCTION("""COMPUTED_VALUE"""),"N08")</f>
        <v>N08</v>
      </c>
      <c r="B78" s="25" t="str">
        <f>IFERROR(__xludf.DUMMYFUNCTION("""COMPUTED_VALUE"""),"Hull a szilva a fáról")</f>
        <v>Hull a szilva a fáról</v>
      </c>
      <c r="C78" s="25" t="str">
        <f>IFERROR(__xludf.DUMMYFUNCTION("""COMPUTED_VALUE"""),"népdal")</f>
        <v>népdal</v>
      </c>
      <c r="D78" s="25" t="str">
        <f>IFERROR(__xludf.DUMMYFUNCTION("""COMPUTED_VALUE"""),"Népdalok")</f>
        <v>Népdalok</v>
      </c>
    </row>
    <row r="79">
      <c r="A79" s="25" t="str">
        <f>IFERROR(__xludf.DUMMYFUNCTION("""COMPUTED_VALUE"""),"H01")</f>
        <v>H01</v>
      </c>
      <c r="B79" s="25" t="str">
        <f>IFERROR(__xludf.DUMMYFUNCTION("""COMPUTED_VALUE"""),"Hátikvá")</f>
        <v>Hátikvá</v>
      </c>
      <c r="C79" s="25" t="str">
        <f>IFERROR(__xludf.DUMMYFUNCTION("""COMPUTED_VALUE"""),"Naftali Herz Imber &amp; Smuel Kohen")</f>
        <v>Naftali Herz Imber &amp; Smuel Kohen</v>
      </c>
      <c r="D79" s="25" t="str">
        <f>IFERROR(__xludf.DUMMYFUNCTION("""COMPUTED_VALUE"""),"Héber dalok")</f>
        <v>Héber dalok</v>
      </c>
    </row>
    <row r="80">
      <c r="A80" s="25" t="str">
        <f>IFERROR(__xludf.DUMMYFUNCTION("""COMPUTED_VALUE"""),"H12")</f>
        <v>H12</v>
      </c>
      <c r="B80" s="25" t="str">
        <f>IFERROR(__xludf.DUMMYFUNCTION("""COMPUTED_VALUE"""),"Hává nágilá")</f>
        <v>Hává nágilá</v>
      </c>
      <c r="C80" s="25" t="str">
        <f>IFERROR(__xludf.DUMMYFUNCTION("""COMPUTED_VALUE"""),"Abraham Zeevi Idelsohn")</f>
        <v>Abraham Zeevi Idelsohn</v>
      </c>
      <c r="D80" s="25" t="str">
        <f>IFERROR(__xludf.DUMMYFUNCTION("""COMPUTED_VALUE"""),"Héber dalok")</f>
        <v>Héber dalok</v>
      </c>
    </row>
    <row r="81">
      <c r="A81" s="25" t="str">
        <f>IFERROR(__xludf.DUMMYFUNCTION("""COMPUTED_VALUE"""),"S01")</f>
        <v>S01</v>
      </c>
      <c r="B81" s="25" t="str">
        <f>IFERROR(__xludf.DUMMYFUNCTION("""COMPUTED_VALUE"""),"Hé haver!")</f>
        <v>Hé haver!</v>
      </c>
      <c r="C81" s="25"/>
      <c r="D81" s="25" t="str">
        <f>IFERROR(__xludf.DUMMYFUNCTION("""COMPUTED_VALUE"""),"Someres dalok")</f>
        <v>Someres dalok</v>
      </c>
    </row>
    <row r="82">
      <c r="A82" s="25" t="str">
        <f>IFERROR(__xludf.DUMMYFUNCTION("""COMPUTED_VALUE"""),"ZS06")</f>
        <v>ZS06</v>
      </c>
      <c r="B82" s="25" t="str">
        <f>IFERROR(__xludf.DUMMYFUNCTION("""COMPUTED_VALUE"""),"Ilu ilu hociánu / Dájénu")</f>
        <v>Ilu ilu hociánu / Dájénu</v>
      </c>
      <c r="C82" s="25" t="str">
        <f>IFERROR(__xludf.DUMMYFUNCTION("""COMPUTED_VALUE"""),"Részlet a széder esti Hágádából")</f>
        <v>Részlet a széder esti Hágádából</v>
      </c>
      <c r="D82" s="25" t="str">
        <f>IFERROR(__xludf.DUMMYFUNCTION("""COMPUTED_VALUE"""),"Zsidó dalok")</f>
        <v>Zsidó dalok</v>
      </c>
    </row>
    <row r="83">
      <c r="A83" s="25" t="str">
        <f>IFERROR(__xludf.DUMMYFUNCTION("""COMPUTED_VALUE"""),"ZS22")</f>
        <v>ZS22</v>
      </c>
      <c r="B83" s="25" t="str">
        <f>IFERROR(__xludf.DUMMYFUNCTION("""COMPUTED_VALUE"""),"Im HaShem Lo Jivneh Báit")</f>
        <v>Im HaShem Lo Jivneh Báit</v>
      </c>
      <c r="C83" s="25" t="str">
        <f>IFERROR(__xludf.DUMMYFUNCTION("""COMPUTED_VALUE"""),"Tehilim 127.1")</f>
        <v>Tehilim 127.1</v>
      </c>
      <c r="D83" s="25" t="str">
        <f>IFERROR(__xludf.DUMMYFUNCTION("""COMPUTED_VALUE"""),"Zsidó dalok")</f>
        <v>Zsidó dalok</v>
      </c>
    </row>
    <row r="84">
      <c r="A84" s="25" t="str">
        <f>IFERROR(__xludf.DUMMYFUNCTION("""COMPUTED_VALUE"""),"T40")</f>
        <v>T40</v>
      </c>
      <c r="B84" s="25" t="str">
        <f>IFERROR(__xludf.DUMMYFUNCTION("""COMPUTED_VALUE"""),"Iszom a bort")</f>
        <v>Iszom a bort</v>
      </c>
      <c r="C84" s="25" t="str">
        <f>IFERROR(__xludf.DUMMYFUNCTION("""COMPUTED_VALUE"""),"Kollár-Klemecz László")</f>
        <v>Kollár-Klemecz László</v>
      </c>
      <c r="D84" s="25" t="str">
        <f>IFERROR(__xludf.DUMMYFUNCTION("""COMPUTED_VALUE"""),"Tábori dalok")</f>
        <v>Tábori dalok</v>
      </c>
    </row>
    <row r="85">
      <c r="A85" s="25" t="str">
        <f>IFERROR(__xludf.DUMMYFUNCTION("""COMPUTED_VALUE"""),"ZS14")</f>
        <v>ZS14</v>
      </c>
      <c r="B85" s="25" t="str">
        <f>IFERROR(__xludf.DUMMYFUNCTION("""COMPUTED_VALUE"""),"Jedid Nefes")</f>
        <v>Jedid Nefes</v>
      </c>
      <c r="C85" s="25"/>
      <c r="D85" s="25" t="str">
        <f>IFERROR(__xludf.DUMMYFUNCTION("""COMPUTED_VALUE"""),"Zsidó dalok")</f>
        <v>Zsidó dalok</v>
      </c>
    </row>
    <row r="86">
      <c r="A86" s="25" t="str">
        <f>IFERROR(__xludf.DUMMYFUNCTION("""COMPUTED_VALUE"""),"ZS16")</f>
        <v>ZS16</v>
      </c>
      <c r="B86" s="25" t="str">
        <f>IFERROR(__xludf.DUMMYFUNCTION("""COMPUTED_VALUE"""),"Jemé háhánuká")</f>
        <v>Jemé háhánuká</v>
      </c>
      <c r="C86" s="25" t="str">
        <f>IFERROR(__xludf.DUMMYFUNCTION("""COMPUTED_VALUE"""),"Ávráhám Ávronin")</f>
        <v>Ávráhám Ávronin</v>
      </c>
      <c r="D86" s="25" t="str">
        <f>IFERROR(__xludf.DUMMYFUNCTION("""COMPUTED_VALUE"""),"Zsidó dalok")</f>
        <v>Zsidó dalok</v>
      </c>
    </row>
    <row r="87">
      <c r="A87" s="25" t="str">
        <f>IFERROR(__xludf.DUMMYFUNCTION("""COMPUTED_VALUE"""),"H02")</f>
        <v>H02</v>
      </c>
      <c r="B87" s="25" t="str">
        <f>IFERROR(__xludf.DUMMYFUNCTION("""COMPUTED_VALUE"""),"Jerusalaim sel záháv")</f>
        <v>Jerusalaim sel záháv</v>
      </c>
      <c r="C87" s="25" t="str">
        <f>IFERROR(__xludf.DUMMYFUNCTION("""COMPUTED_VALUE"""),"Naomi Shemer")</f>
        <v>Naomi Shemer</v>
      </c>
      <c r="D87" s="25" t="str">
        <f>IFERROR(__xludf.DUMMYFUNCTION("""COMPUTED_VALUE"""),"Héber dalok")</f>
        <v>Héber dalok</v>
      </c>
    </row>
    <row r="88">
      <c r="A88" s="25" t="str">
        <f>IFERROR(__xludf.DUMMYFUNCTION("""COMPUTED_VALUE"""),"T11")</f>
        <v>T11</v>
      </c>
      <c r="B88" s="25" t="str">
        <f>IFERROR(__xludf.DUMMYFUNCTION("""COMPUTED_VALUE"""),"Jég dupla whiskyvel")</f>
        <v>Jég dupla whiskyvel</v>
      </c>
      <c r="C88" s="25" t="str">
        <f>IFERROR(__xludf.DUMMYFUNCTION("""COMPUTED_VALUE"""),"Charlie")</f>
        <v>Charlie</v>
      </c>
      <c r="D88" s="25" t="str">
        <f>IFERROR(__xludf.DUMMYFUNCTION("""COMPUTED_VALUE"""),"Tábori dalok")</f>
        <v>Tábori dalok</v>
      </c>
    </row>
    <row r="89">
      <c r="A89" s="25" t="str">
        <f>IFERROR(__xludf.DUMMYFUNCTION("""COMPUTED_VALUE"""),"T52")</f>
        <v>T52</v>
      </c>
      <c r="B89" s="25" t="str">
        <f>IFERROR(__xludf.DUMMYFUNCTION("""COMPUTED_VALUE"""),"Jó nekem")</f>
        <v>Jó nekem</v>
      </c>
      <c r="C89" s="25" t="str">
        <f>IFERROR(__xludf.DUMMYFUNCTION("""COMPUTED_VALUE"""),"Ocho Macho")</f>
        <v>Ocho Macho</v>
      </c>
      <c r="D89" s="25" t="str">
        <f>IFERROR(__xludf.DUMMYFUNCTION("""COMPUTED_VALUE"""),"Tábori dalok")</f>
        <v>Tábori dalok</v>
      </c>
    </row>
    <row r="90">
      <c r="A90" s="25" t="str">
        <f>IFERROR(__xludf.DUMMYFUNCTION("""COMPUTED_VALUE"""),"T52")</f>
        <v>T52</v>
      </c>
      <c r="B90" s="25" t="str">
        <f>IFERROR(__xludf.DUMMYFUNCTION("""COMPUTED_VALUE"""),"Jó nekem")</f>
        <v>Jó nekem</v>
      </c>
      <c r="C90" s="25" t="str">
        <f>IFERROR(__xludf.DUMMYFUNCTION("""COMPUTED_VALUE"""),"Ocho Macho")</f>
        <v>Ocho Macho</v>
      </c>
      <c r="D90" s="25" t="str">
        <f>IFERROR(__xludf.DUMMYFUNCTION("""COMPUTED_VALUE"""),"Tábori dalok")</f>
        <v>Tábori dalok</v>
      </c>
    </row>
    <row r="91">
      <c r="A91" s="25" t="str">
        <f>IFERROR(__xludf.DUMMYFUNCTION("""COMPUTED_VALUE"""),"K05")</f>
        <v>K05</v>
      </c>
      <c r="B91" s="25" t="str">
        <f>IFERROR(__xludf.DUMMYFUNCTION("""COMPUTED_VALUE"""),"Knocking on heaven's door")</f>
        <v>Knocking on heaven's door</v>
      </c>
      <c r="C91" s="25" t="str">
        <f>IFERROR(__xludf.DUMMYFUNCTION("""COMPUTED_VALUE"""),"Gun's N' Roses")</f>
        <v>Gun's N' Roses</v>
      </c>
      <c r="D91" s="25" t="str">
        <f>IFERROR(__xludf.DUMMYFUNCTION("""COMPUTED_VALUE"""),"Kölföldi dalok")</f>
        <v>Kölföldi dalok</v>
      </c>
    </row>
    <row r="92">
      <c r="A92" s="25" t="str">
        <f>IFERROR(__xludf.DUMMYFUNCTION("""COMPUTED_VALUE"""),"H07")</f>
        <v>H07</v>
      </c>
      <c r="B92" s="25" t="str">
        <f>IFERROR(__xludf.DUMMYFUNCTION("""COMPUTED_VALUE"""),"Kol háolám kuló")</f>
        <v>Kol háolám kuló</v>
      </c>
      <c r="C92" s="25" t="str">
        <f>IFERROR(__xludf.DUMMYFUNCTION("""COMPUTED_VALUE"""),"Náchmán rabbi")</f>
        <v>Náchmán rabbi</v>
      </c>
      <c r="D92" s="25" t="str">
        <f>IFERROR(__xludf.DUMMYFUNCTION("""COMPUTED_VALUE"""),"Héber dalok")</f>
        <v>Héber dalok</v>
      </c>
    </row>
    <row r="93">
      <c r="A93" s="25" t="str">
        <f>IFERROR(__xludf.DUMMYFUNCTION("""COMPUTED_VALUE"""),"T78")</f>
        <v>T78</v>
      </c>
      <c r="B93" s="25" t="str">
        <f>IFERROR(__xludf.DUMMYFUNCTION("""COMPUTED_VALUE"""),"Kócos kis ördögök")</f>
        <v>Kócos kis ördögök</v>
      </c>
      <c r="C93" s="25" t="str">
        <f>IFERROR(__xludf.DUMMYFUNCTION("""COMPUTED_VALUE"""),"Zorán – Metró")</f>
        <v>Zorán – Metró</v>
      </c>
      <c r="D93" s="25" t="str">
        <f>IFERROR(__xludf.DUMMYFUNCTION("""COMPUTED_VALUE"""),"Tábori dalok")</f>
        <v>Tábori dalok</v>
      </c>
    </row>
    <row r="94">
      <c r="A94" s="25" t="str">
        <f>IFERROR(__xludf.DUMMYFUNCTION("""COMPUTED_VALUE"""),"T04")</f>
        <v>T04</v>
      </c>
      <c r="B94" s="25" t="str">
        <f>IFERROR(__xludf.DUMMYFUNCTION("""COMPUTED_VALUE"""),"Közeli helyeken ")</f>
        <v>Közeli helyeken </v>
      </c>
      <c r="C94" s="25" t="str">
        <f>IFERROR(__xludf.DUMMYFUNCTION("""COMPUTED_VALUE"""),"Bikini")</f>
        <v>Bikini</v>
      </c>
      <c r="D94" s="25" t="str">
        <f>IFERROR(__xludf.DUMMYFUNCTION("""COMPUTED_VALUE"""),"Tábori dalok")</f>
        <v>Tábori dalok</v>
      </c>
    </row>
    <row r="95">
      <c r="A95" s="25" t="str">
        <f>IFERROR(__xludf.DUMMYFUNCTION("""COMPUTED_VALUE"""),"T51")</f>
        <v>T51</v>
      </c>
      <c r="B95" s="25" t="str">
        <f>IFERROR(__xludf.DUMMYFUNCTION("""COMPUTED_VALUE"""),"Legyetek jók, ha tudtok!  (-&gt;)")</f>
        <v>Legyetek jók, ha tudtok!  (-&gt;)</v>
      </c>
      <c r="C95" s="25" t="str">
        <f>IFERROR(__xludf.DUMMYFUNCTION("""COMPUTED_VALUE"""),"Napoleon Boulevard")</f>
        <v>Napoleon Boulevard</v>
      </c>
      <c r="D95" s="25" t="str">
        <f>IFERROR(__xludf.DUMMYFUNCTION("""COMPUTED_VALUE"""),"Tábori dalok")</f>
        <v>Tábori dalok</v>
      </c>
    </row>
    <row r="96">
      <c r="A96" s="25" t="str">
        <f>IFERROR(__xludf.DUMMYFUNCTION("""COMPUTED_VALUE"""),"T51")</f>
        <v>T51</v>
      </c>
      <c r="B96" s="25" t="str">
        <f>IFERROR(__xludf.DUMMYFUNCTION("""COMPUTED_VALUE"""),"Legyetek jók, ha tudtok!  (...)")</f>
        <v>Legyetek jók, ha tudtok!  (...)</v>
      </c>
      <c r="C96" s="25" t="str">
        <f>IFERROR(__xludf.DUMMYFUNCTION("""COMPUTED_VALUE"""),"Napoleon Boulevard")</f>
        <v>Napoleon Boulevard</v>
      </c>
      <c r="D96" s="25" t="str">
        <f>IFERROR(__xludf.DUMMYFUNCTION("""COMPUTED_VALUE"""),"Tábori dalok")</f>
        <v>Tábori dalok</v>
      </c>
    </row>
    <row r="97">
      <c r="A97" s="25" t="str">
        <f>IFERROR(__xludf.DUMMYFUNCTION("""COMPUTED_VALUE"""),"ZS13")</f>
        <v>ZS13</v>
      </c>
      <c r="B97" s="25" t="str">
        <f>IFERROR(__xludf.DUMMYFUNCTION("""COMPUTED_VALUE"""),"Lehá Dodi")</f>
        <v>Lehá Dodi</v>
      </c>
      <c r="C97" s="25" t="str">
        <f>IFERROR(__xludf.DUMMYFUNCTION("""COMPUTED_VALUE"""),"Shlomo Halevi Alkabetz")</f>
        <v>Shlomo Halevi Alkabetz</v>
      </c>
      <c r="D97" s="25" t="str">
        <f>IFERROR(__xludf.DUMMYFUNCTION("""COMPUTED_VALUE"""),"Zsidó dalok")</f>
        <v>Zsidó dalok</v>
      </c>
    </row>
    <row r="98">
      <c r="A98" s="25" t="str">
        <f>IFERROR(__xludf.DUMMYFUNCTION("""COMPUTED_VALUE"""),"K04")</f>
        <v>K04</v>
      </c>
      <c r="B98" s="25" t="str">
        <f>IFERROR(__xludf.DUMMYFUNCTION("""COMPUTED_VALUE"""),"Lemon Tree (...)")</f>
        <v>Lemon Tree (...)</v>
      </c>
      <c r="C98" s="25" t="str">
        <f>IFERROR(__xludf.DUMMYFUNCTION("""COMPUTED_VALUE"""),"Fools Garden")</f>
        <v>Fools Garden</v>
      </c>
      <c r="D98" s="25" t="str">
        <f>IFERROR(__xludf.DUMMYFUNCTION("""COMPUTED_VALUE"""),"Kölföldi dalok")</f>
        <v>Kölföldi dalok</v>
      </c>
    </row>
    <row r="99">
      <c r="A99" s="25" t="str">
        <f>IFERROR(__xludf.DUMMYFUNCTION("""COMPUTED_VALUE"""),"K04")</f>
        <v>K04</v>
      </c>
      <c r="B99" s="25" t="str">
        <f>IFERROR(__xludf.DUMMYFUNCTION("""COMPUTED_VALUE"""),"Lemon Tree (–&gt;)")</f>
        <v>Lemon Tree (–&gt;)</v>
      </c>
      <c r="C99" s="25" t="str">
        <f>IFERROR(__xludf.DUMMYFUNCTION("""COMPUTED_VALUE"""),"Fools Garden")</f>
        <v>Fools Garden</v>
      </c>
      <c r="D99" s="25" t="str">
        <f>IFERROR(__xludf.DUMMYFUNCTION("""COMPUTED_VALUE"""),"Kölföldi dalok")</f>
        <v>Kölföldi dalok</v>
      </c>
    </row>
    <row r="100">
      <c r="A100" s="25" t="str">
        <f>IFERROR(__xludf.DUMMYFUNCTION("""COMPUTED_VALUE"""),"ZS18")</f>
        <v>ZS18</v>
      </c>
      <c r="B100" s="25" t="str">
        <f>IFERROR(__xludf.DUMMYFUNCTION("""COMPUTED_VALUE"""),"Lesana habaa")</f>
        <v>Lesana habaa</v>
      </c>
      <c r="C100" s="25"/>
      <c r="D100" s="25" t="str">
        <f>IFERROR(__xludf.DUMMYFUNCTION("""COMPUTED_VALUE"""),"Zsidó dalok")</f>
        <v>Zsidó dalok</v>
      </c>
    </row>
    <row r="101">
      <c r="A101" s="25" t="str">
        <f>IFERROR(__xludf.DUMMYFUNCTION("""COMPUTED_VALUE"""),"K01")</f>
        <v>K01</v>
      </c>
      <c r="B101" s="25" t="str">
        <f>IFERROR(__xludf.DUMMYFUNCTION("""COMPUTED_VALUE"""),"Let It Be (...)")</f>
        <v>Let It Be (...)</v>
      </c>
      <c r="C101" s="25" t="str">
        <f>IFERROR(__xludf.DUMMYFUNCTION("""COMPUTED_VALUE"""),"Beatles")</f>
        <v>Beatles</v>
      </c>
      <c r="D101" s="25" t="str">
        <f>IFERROR(__xludf.DUMMYFUNCTION("""COMPUTED_VALUE"""),"Kölföldi dalok")</f>
        <v>Kölföldi dalok</v>
      </c>
    </row>
    <row r="102">
      <c r="A102" s="25" t="str">
        <f>IFERROR(__xludf.DUMMYFUNCTION("""COMPUTED_VALUE"""),"K01")</f>
        <v>K01</v>
      </c>
      <c r="B102" s="25" t="str">
        <f>IFERROR(__xludf.DUMMYFUNCTION("""COMPUTED_VALUE"""),"Let It Be (–&gt;)")</f>
        <v>Let It Be (–&gt;)</v>
      </c>
      <c r="C102" s="25" t="str">
        <f>IFERROR(__xludf.DUMMYFUNCTION("""COMPUTED_VALUE"""),"Beatles")</f>
        <v>Beatles</v>
      </c>
      <c r="D102" s="25" t="str">
        <f>IFERROR(__xludf.DUMMYFUNCTION("""COMPUTED_VALUE"""),"Kölföldi dalok")</f>
        <v>Kölföldi dalok</v>
      </c>
    </row>
    <row r="103">
      <c r="A103" s="25" t="str">
        <f>IFERROR(__xludf.DUMMYFUNCTION("""COMPUTED_VALUE"""),"N09")</f>
        <v>N09</v>
      </c>
      <c r="B103" s="25" t="str">
        <f>IFERROR(__xludf.DUMMYFUNCTION("""COMPUTED_VALUE"""),"Láttál- e már valaha")</f>
        <v>Láttál- e már valaha</v>
      </c>
      <c r="C103" s="25" t="str">
        <f>IFERROR(__xludf.DUMMYFUNCTION("""COMPUTED_VALUE"""),"népdal")</f>
        <v>népdal</v>
      </c>
      <c r="D103" s="25" t="str">
        <f>IFERROR(__xludf.DUMMYFUNCTION("""COMPUTED_VALUE"""),"Népdalok")</f>
        <v>Népdalok</v>
      </c>
    </row>
    <row r="104">
      <c r="A104" s="25" t="str">
        <f>IFERROR(__xludf.DUMMYFUNCTION("""COMPUTED_VALUE"""),"K11")</f>
        <v>K11</v>
      </c>
      <c r="B104" s="25" t="str">
        <f>IFERROR(__xludf.DUMMYFUNCTION("""COMPUTED_VALUE"""),"Mad World ")</f>
        <v>Mad World </v>
      </c>
      <c r="C104" s="25" t="str">
        <f>IFERROR(__xludf.DUMMYFUNCTION("""COMPUTED_VALUE"""),"Tears no fears")</f>
        <v>Tears no fears</v>
      </c>
      <c r="D104" s="25" t="str">
        <f>IFERROR(__xludf.DUMMYFUNCTION("""COMPUTED_VALUE"""),"Kölföldi dalok")</f>
        <v>Kölföldi dalok</v>
      </c>
    </row>
    <row r="105">
      <c r="A105" s="25" t="str">
        <f>IFERROR(__xludf.DUMMYFUNCTION("""COMPUTED_VALUE"""),"T73")</f>
        <v>T73</v>
      </c>
      <c r="B105" s="25" t="str">
        <f>IFERROR(__xludf.DUMMYFUNCTION("""COMPUTED_VALUE"""),"Mennyország Tourist (...)")</f>
        <v>Mennyország Tourist (...)</v>
      </c>
      <c r="C105" s="25" t="str">
        <f>IFERROR(__xludf.DUMMYFUNCTION("""COMPUTED_VALUE"""),"Tankcsapda")</f>
        <v>Tankcsapda</v>
      </c>
      <c r="D105" s="25" t="str">
        <f>IFERROR(__xludf.DUMMYFUNCTION("""COMPUTED_VALUE"""),"Tábori dalok")</f>
        <v>Tábori dalok</v>
      </c>
    </row>
    <row r="106">
      <c r="A106" s="25" t="str">
        <f>IFERROR(__xludf.DUMMYFUNCTION("""COMPUTED_VALUE"""),"T73")</f>
        <v>T73</v>
      </c>
      <c r="B106" s="25" t="str">
        <f>IFERROR(__xludf.DUMMYFUNCTION("""COMPUTED_VALUE"""),"Mennyország Tourist (–&gt;)")</f>
        <v>Mennyország Tourist (–&gt;)</v>
      </c>
      <c r="C106" s="25" t="str">
        <f>IFERROR(__xludf.DUMMYFUNCTION("""COMPUTED_VALUE"""),"Tankcsapda")</f>
        <v>Tankcsapda</v>
      </c>
      <c r="D106" s="25" t="str">
        <f>IFERROR(__xludf.DUMMYFUNCTION("""COMPUTED_VALUE"""),"Tábori dalok")</f>
        <v>Tábori dalok</v>
      </c>
    </row>
    <row r="107">
      <c r="A107" s="25" t="str">
        <f>IFERROR(__xludf.DUMMYFUNCTION("""COMPUTED_VALUE"""),"T16")</f>
        <v>T16</v>
      </c>
      <c r="B107" s="25" t="str">
        <f>IFERROR(__xludf.DUMMYFUNCTION("""COMPUTED_VALUE"""),"Mi vagyunk a Grund")</f>
        <v>Mi vagyunk a Grund</v>
      </c>
      <c r="C107" s="25" t="str">
        <f>IFERROR(__xludf.DUMMYFUNCTION("""COMPUTED_VALUE"""),"Dés László &amp; Geszti Péter")</f>
        <v>Dés László &amp; Geszti Péter</v>
      </c>
      <c r="D107" s="25" t="str">
        <f>IFERROR(__xludf.DUMMYFUNCTION("""COMPUTED_VALUE"""),"Tábori dalok")</f>
        <v>Tábori dalok</v>
      </c>
    </row>
    <row r="108">
      <c r="A108" s="25" t="str">
        <f>IFERROR(__xludf.DUMMYFUNCTION("""COMPUTED_VALUE"""),"T41")</f>
        <v>T41</v>
      </c>
      <c r="B108" s="25" t="str">
        <f>IFERROR(__xludf.DUMMYFUNCTION("""COMPUTED_VALUE"""),"Micimackó (-&gt;)")</f>
        <v>Micimackó (-&gt;)</v>
      </c>
      <c r="C108" s="25" t="str">
        <f>IFERROR(__xludf.DUMMYFUNCTION("""COMPUTED_VALUE"""),"Koncz Zsuzsa")</f>
        <v>Koncz Zsuzsa</v>
      </c>
      <c r="D108" s="25" t="str">
        <f>IFERROR(__xludf.DUMMYFUNCTION("""COMPUTED_VALUE"""),"Tábori dalok")</f>
        <v>Tábori dalok</v>
      </c>
    </row>
    <row r="109">
      <c r="A109" s="25" t="str">
        <f>IFERROR(__xludf.DUMMYFUNCTION("""COMPUTED_VALUE"""),"T41")</f>
        <v>T41</v>
      </c>
      <c r="B109" s="25" t="str">
        <f>IFERROR(__xludf.DUMMYFUNCTION("""COMPUTED_VALUE"""),"Micimackó (...)")</f>
        <v>Micimackó (...)</v>
      </c>
      <c r="C109" s="25" t="str">
        <f>IFERROR(__xludf.DUMMYFUNCTION("""COMPUTED_VALUE"""),"Koncz Zsuzsa")</f>
        <v>Koncz Zsuzsa</v>
      </c>
      <c r="D109" s="25" t="str">
        <f>IFERROR(__xludf.DUMMYFUNCTION("""COMPUTED_VALUE"""),"Tábori dalok")</f>
        <v>Tábori dalok</v>
      </c>
    </row>
    <row r="110">
      <c r="A110" s="25" t="str">
        <f>IFERROR(__xludf.DUMMYFUNCTION("""COMPUTED_VALUE"""),"S03")</f>
        <v>S03</v>
      </c>
      <c r="B110" s="25" t="str">
        <f>IFERROR(__xludf.DUMMYFUNCTION("""COMPUTED_VALUE"""),"Minden fejre áll")</f>
        <v>Minden fejre áll</v>
      </c>
      <c r="C110" s="25" t="str">
        <f>IFERROR(__xludf.DUMMYFUNCTION("""COMPUTED_VALUE"""),"Bedő Marci")</f>
        <v>Bedő Marci</v>
      </c>
      <c r="D110" s="25" t="str">
        <f>IFERROR(__xludf.DUMMYFUNCTION("""COMPUTED_VALUE"""),"Someres dalok")</f>
        <v>Someres dalok</v>
      </c>
    </row>
    <row r="111">
      <c r="A111" s="25" t="str">
        <f>IFERROR(__xludf.DUMMYFUNCTION("""COMPUTED_VALUE"""),"T43")</f>
        <v>T43</v>
      </c>
      <c r="B111" s="25" t="str">
        <f>IFERROR(__xludf.DUMMYFUNCTION("""COMPUTED_VALUE"""),"Mindenki másképp csinálja (...)")</f>
        <v>Mindenki másképp csinálja (...)</v>
      </c>
      <c r="C111" s="25" t="str">
        <f>IFERROR(__xludf.DUMMYFUNCTION("""COMPUTED_VALUE"""),"LGT")</f>
        <v>LGT</v>
      </c>
      <c r="D111" s="25" t="str">
        <f>IFERROR(__xludf.DUMMYFUNCTION("""COMPUTED_VALUE"""),"Tábori dalok")</f>
        <v>Tábori dalok</v>
      </c>
    </row>
    <row r="112">
      <c r="A112" s="25" t="str">
        <f>IFERROR(__xludf.DUMMYFUNCTION("""COMPUTED_VALUE"""),"T43")</f>
        <v>T43</v>
      </c>
      <c r="B112" s="25" t="str">
        <f>IFERROR(__xludf.DUMMYFUNCTION("""COMPUTED_VALUE"""),"Mindenki másképp csinálja (–&gt;)")</f>
        <v>Mindenki másképp csinálja (–&gt;)</v>
      </c>
      <c r="C112" s="25" t="str">
        <f>IFERROR(__xludf.DUMMYFUNCTION("""COMPUTED_VALUE"""),"LGT")</f>
        <v>LGT</v>
      </c>
      <c r="D112" s="25" t="str">
        <f>IFERROR(__xludf.DUMMYFUNCTION("""COMPUTED_VALUE"""),"Tábori dalok")</f>
        <v>Tábori dalok</v>
      </c>
    </row>
    <row r="113">
      <c r="A113" s="25" t="str">
        <f>IFERROR(__xludf.DUMMYFUNCTION("""COMPUTED_VALUE"""),"T08")</f>
        <v>T08</v>
      </c>
      <c r="B113" s="25" t="str">
        <f>IFERROR(__xludf.DUMMYFUNCTION("""COMPUTED_VALUE"""),"Mit tehetnék érted ")</f>
        <v>Mit tehetnék érted </v>
      </c>
      <c r="C113" s="25" t="str">
        <f>IFERROR(__xludf.DUMMYFUNCTION("""COMPUTED_VALUE"""),"Bródy János")</f>
        <v>Bródy János</v>
      </c>
      <c r="D113" s="25" t="str">
        <f>IFERROR(__xludf.DUMMYFUNCTION("""COMPUTED_VALUE"""),"Tábori dalok")</f>
        <v>Tábori dalok</v>
      </c>
    </row>
    <row r="114">
      <c r="A114" s="25" t="str">
        <f>IFERROR(__xludf.DUMMYFUNCTION("""COMPUTED_VALUE"""),"T60")</f>
        <v>T60</v>
      </c>
      <c r="B114" s="25" t="str">
        <f>IFERROR(__xludf.DUMMYFUNCTION("""COMPUTED_VALUE"""),"Most múlik pontosan")</f>
        <v>Most múlik pontosan</v>
      </c>
      <c r="C114" s="25" t="str">
        <f>IFERROR(__xludf.DUMMYFUNCTION("""COMPUTED_VALUE"""),"Quimby")</f>
        <v>Quimby</v>
      </c>
      <c r="D114" s="25" t="str">
        <f>IFERROR(__xludf.DUMMYFUNCTION("""COMPUTED_VALUE"""),"Tábori dalok")</f>
        <v>Tábori dalok</v>
      </c>
    </row>
    <row r="115">
      <c r="A115" s="25" t="str">
        <f>IFERROR(__xludf.DUMMYFUNCTION("""COMPUTED_VALUE"""),"T49")</f>
        <v>T49</v>
      </c>
      <c r="B115" s="25" t="str">
        <f>IFERROR(__xludf.DUMMYFUNCTION("""COMPUTED_VALUE"""),"Most élsz")</f>
        <v>Most élsz</v>
      </c>
      <c r="C115" s="25" t="str">
        <f>IFERROR(__xludf.DUMMYFUNCTION("""COMPUTED_VALUE"""),"Máté Péter")</f>
        <v>Máté Péter</v>
      </c>
      <c r="D115" s="25" t="str">
        <f>IFERROR(__xludf.DUMMYFUNCTION("""COMPUTED_VALUE"""),"Tábori dalok")</f>
        <v>Tábori dalok</v>
      </c>
    </row>
    <row r="116">
      <c r="A116" s="25" t="str">
        <f>IFERROR(__xludf.DUMMYFUNCTION("""COMPUTED_VALUE"""),"T49")</f>
        <v>T49</v>
      </c>
      <c r="B116" s="25" t="str">
        <f>IFERROR(__xludf.DUMMYFUNCTION("""COMPUTED_VALUE"""),"Most élsz")</f>
        <v>Most élsz</v>
      </c>
      <c r="C116" s="25" t="str">
        <f>IFERROR(__xludf.DUMMYFUNCTION("""COMPUTED_VALUE"""),"Máté Péter")</f>
        <v>Máté Péter</v>
      </c>
      <c r="D116" s="25" t="str">
        <f>IFERROR(__xludf.DUMMYFUNCTION("""COMPUTED_VALUE"""),"Tábori dalok")</f>
        <v>Tábori dalok</v>
      </c>
    </row>
    <row r="117">
      <c r="A117" s="25" t="str">
        <f>IFERROR(__xludf.DUMMYFUNCTION("""COMPUTED_VALUE"""),"ZS19")</f>
        <v>ZS19</v>
      </c>
      <c r="B117" s="25" t="str">
        <f>IFERROR(__xludf.DUMMYFUNCTION("""COMPUTED_VALUE"""),"Má jáfe hájom")</f>
        <v>Má jáfe hájom</v>
      </c>
      <c r="C117" s="25" t="str">
        <f>IFERROR(__xludf.DUMMYFUNCTION("""COMPUTED_VALUE"""),"Issachar Miron")</f>
        <v>Issachar Miron</v>
      </c>
      <c r="D117" s="25" t="str">
        <f>IFERROR(__xludf.DUMMYFUNCTION("""COMPUTED_VALUE"""),"Zsidó dalok")</f>
        <v>Zsidó dalok</v>
      </c>
    </row>
    <row r="118">
      <c r="A118" s="25" t="str">
        <f>IFERROR(__xludf.DUMMYFUNCTION("""COMPUTED_VALUE"""),"ZS05")</f>
        <v>ZS05</v>
      </c>
      <c r="B118" s="25" t="str">
        <f>IFERROR(__xludf.DUMMYFUNCTION("""COMPUTED_VALUE"""),"Má nistáná")</f>
        <v>Má nistáná</v>
      </c>
      <c r="C118" s="25" t="str">
        <f>IFERROR(__xludf.DUMMYFUNCTION("""COMPUTED_VALUE"""),"Részlet a széder esti Hágádából")</f>
        <v>Részlet a széder esti Hágádából</v>
      </c>
      <c r="D118" s="25" t="str">
        <f>IFERROR(__xludf.DUMMYFUNCTION("""COMPUTED_VALUE"""),"Zsidó dalok")</f>
        <v>Zsidó dalok</v>
      </c>
    </row>
    <row r="119">
      <c r="A119" s="25" t="str">
        <f>IFERROR(__xludf.DUMMYFUNCTION("""COMPUTED_VALUE"""),"ZS02")</f>
        <v>ZS02</v>
      </c>
      <c r="B119" s="25" t="str">
        <f>IFERROR(__xludf.DUMMYFUNCTION("""COMPUTED_VALUE"""),"Máoz cur")</f>
        <v>Máoz cur</v>
      </c>
      <c r="C119" s="25" t="str">
        <f>IFERROR(__xludf.DUMMYFUNCTION("""COMPUTED_VALUE"""),"Pijut")</f>
        <v>Pijut</v>
      </c>
      <c r="D119" s="25" t="str">
        <f>IFERROR(__xludf.DUMMYFUNCTION("""COMPUTED_VALUE"""),"Zsidó dalok")</f>
        <v>Zsidó dalok</v>
      </c>
    </row>
    <row r="120">
      <c r="A120" s="25" t="str">
        <f>IFERROR(__xludf.DUMMYFUNCTION("""COMPUTED_VALUE"""),"T44")</f>
        <v>T44</v>
      </c>
      <c r="B120" s="25" t="str">
        <f>IFERROR(__xludf.DUMMYFUNCTION("""COMPUTED_VALUE"""),"Neked írom a dalt ")</f>
        <v>Neked írom a dalt </v>
      </c>
      <c r="C120" s="25" t="str">
        <f>IFERROR(__xludf.DUMMYFUNCTION("""COMPUTED_VALUE"""),"LGT")</f>
        <v>LGT</v>
      </c>
      <c r="D120" s="25" t="str">
        <f>IFERROR(__xludf.DUMMYFUNCTION("""COMPUTED_VALUE"""),"Tábori dalok")</f>
        <v>Tábori dalok</v>
      </c>
    </row>
    <row r="121">
      <c r="A121" s="25" t="str">
        <f>IFERROR(__xludf.DUMMYFUNCTION("""COMPUTED_VALUE"""),"H08")</f>
        <v>H08</v>
      </c>
      <c r="B121" s="25" t="str">
        <f>IFERROR(__xludf.DUMMYFUNCTION("""COMPUTED_VALUE"""),"Od avinu cháj")</f>
        <v>Od avinu cháj</v>
      </c>
      <c r="C121" s="25" t="str">
        <f>IFERROR(__xludf.DUMMYFUNCTION("""COMPUTED_VALUE"""),"Shlomo Carlebach")</f>
        <v>Shlomo Carlebach</v>
      </c>
      <c r="D121" s="25" t="str">
        <f>IFERROR(__xludf.DUMMYFUNCTION("""COMPUTED_VALUE"""),"Héber dalok")</f>
        <v>Héber dalok</v>
      </c>
    </row>
    <row r="122">
      <c r="A122" s="25" t="str">
        <f>IFERROR(__xludf.DUMMYFUNCTION("""COMPUTED_VALUE"""),"ZS16")</f>
        <v>ZS16</v>
      </c>
      <c r="B122" s="25" t="str">
        <f>IFERROR(__xludf.DUMMYFUNCTION("""COMPUTED_VALUE"""),"Oh Hanukkah")</f>
        <v>Oh Hanukkah</v>
      </c>
      <c r="C122" s="25" t="str">
        <f>IFERROR(__xludf.DUMMYFUNCTION("""COMPUTED_VALUE"""),"Ávráhám Ávronin")</f>
        <v>Ávráhám Ávronin</v>
      </c>
      <c r="D122" s="25" t="str">
        <f>IFERROR(__xludf.DUMMYFUNCTION("""COMPUTED_VALUE"""),"Zsidó dalok")</f>
        <v>Zsidó dalok</v>
      </c>
    </row>
    <row r="123">
      <c r="A123" s="25" t="str">
        <f>IFERROR(__xludf.DUMMYFUNCTION("""COMPUTED_VALUE"""),"T70")</f>
        <v>T70</v>
      </c>
      <c r="B123" s="25" t="str">
        <f>IFERROR(__xludf.DUMMYFUNCTION("""COMPUTED_VALUE"""),"Ohio")</f>
        <v>Ohio</v>
      </c>
      <c r="C123" s="25" t="str">
        <f>IFERROR(__xludf.DUMMYFUNCTION("""COMPUTED_VALUE"""),"Spirituálé")</f>
        <v>Spirituálé</v>
      </c>
      <c r="D123" s="25" t="str">
        <f>IFERROR(__xludf.DUMMYFUNCTION("""COMPUTED_VALUE"""),"Tábori dalok")</f>
        <v>Tábori dalok</v>
      </c>
    </row>
    <row r="124">
      <c r="A124" s="25" t="str">
        <f>IFERROR(__xludf.DUMMYFUNCTION("""COMPUTED_VALUE"""),"T24")</f>
        <v>T24</v>
      </c>
      <c r="B124" s="25" t="str">
        <f>IFERROR(__xludf.DUMMYFUNCTION("""COMPUTED_VALUE"""),"Oj, tízen voltunk mi testvérek (...)")</f>
        <v>Oj, tízen voltunk mi testvérek (...)</v>
      </c>
      <c r="C124" s="25" t="str">
        <f>IFERROR(__xludf.DUMMYFUNCTION("""COMPUTED_VALUE"""),"Kaláka")</f>
        <v>Kaláka</v>
      </c>
      <c r="D124" s="25" t="str">
        <f>IFERROR(__xludf.DUMMYFUNCTION("""COMPUTED_VALUE"""),"Tábori dalok")</f>
        <v>Tábori dalok</v>
      </c>
    </row>
    <row r="125">
      <c r="A125" s="25" t="str">
        <f>IFERROR(__xludf.DUMMYFUNCTION("""COMPUTED_VALUE"""),"T24")</f>
        <v>T24</v>
      </c>
      <c r="B125" s="25" t="str">
        <f>IFERROR(__xludf.DUMMYFUNCTION("""COMPUTED_VALUE"""),"Oj, tízen voltunk mi testvérek (–&gt;)")</f>
        <v>Oj, tízen voltunk mi testvérek (–&gt;)</v>
      </c>
      <c r="C125" s="25" t="str">
        <f>IFERROR(__xludf.DUMMYFUNCTION("""COMPUTED_VALUE"""),"Kaláka")</f>
        <v>Kaláka</v>
      </c>
      <c r="D125" s="25" t="str">
        <f>IFERROR(__xludf.DUMMYFUNCTION("""COMPUTED_VALUE"""),"Tábori dalok")</f>
        <v>Tábori dalok</v>
      </c>
    </row>
    <row r="126">
      <c r="A126" s="25" t="str">
        <f>IFERROR(__xludf.DUMMYFUNCTION("""COMPUTED_VALUE"""),"ZS08")</f>
        <v>ZS08</v>
      </c>
      <c r="B126" s="25" t="str">
        <f>IFERROR(__xludf.DUMMYFUNCTION("""COMPUTED_VALUE"""),"Osze Sálom")</f>
        <v>Osze Sálom</v>
      </c>
      <c r="C126" s="25"/>
      <c r="D126" s="25" t="str">
        <f>IFERROR(__xludf.DUMMYFUNCTION("""COMPUTED_VALUE"""),"Zsidó dalok")</f>
        <v>Zsidó dalok</v>
      </c>
    </row>
    <row r="127">
      <c r="A127" s="25" t="str">
        <f>IFERROR(__xludf.DUMMYFUNCTION("""COMPUTED_VALUE"""),"T54")</f>
        <v>T54</v>
      </c>
      <c r="B127" s="25" t="str">
        <f>IFERROR(__xludf.DUMMYFUNCTION("""COMPUTED_VALUE"""),"Petróleumlámpa ")</f>
        <v>Petróleumlámpa </v>
      </c>
      <c r="C127" s="25" t="str">
        <f>IFERROR(__xludf.DUMMYFUNCTION("""COMPUTED_VALUE"""),"Omega")</f>
        <v>Omega</v>
      </c>
      <c r="D127" s="25" t="str">
        <f>IFERROR(__xludf.DUMMYFUNCTION("""COMPUTED_VALUE"""),"Tábori dalok")</f>
        <v>Tábori dalok</v>
      </c>
    </row>
    <row r="128">
      <c r="A128" s="25" t="str">
        <f>IFERROR(__xludf.DUMMYFUNCTION("""COMPUTED_VALUE"""),"T23")</f>
        <v>T23</v>
      </c>
      <c r="B128" s="25" t="str">
        <f>IFERROR(__xludf.DUMMYFUNCTION("""COMPUTED_VALUE"""),"Rejtelmek")</f>
        <v>Rejtelmek</v>
      </c>
      <c r="C128" s="25" t="str">
        <f>IFERROR(__xludf.DUMMYFUNCTION("""COMPUTED_VALUE"""),"Sebő Ferenc - József Attila")</f>
        <v>Sebő Ferenc - József Attila</v>
      </c>
      <c r="D128" s="25" t="str">
        <f>IFERROR(__xludf.DUMMYFUNCTION("""COMPUTED_VALUE"""),"Tábori dalok")</f>
        <v>Tábori dalok</v>
      </c>
    </row>
    <row r="129">
      <c r="A129" s="25" t="str">
        <f>IFERROR(__xludf.DUMMYFUNCTION("""COMPUTED_VALUE"""),"H09")</f>
        <v>H09</v>
      </c>
      <c r="B129" s="25" t="str">
        <f>IFERROR(__xludf.DUMMYFUNCTION("""COMPUTED_VALUE"""),"Salam")</f>
        <v>Salam</v>
      </c>
      <c r="C129" s="25" t="str">
        <f>IFERROR(__xludf.DUMMYFUNCTION("""COMPUTED_VALUE"""),"Mosh Ben-Ari")</f>
        <v>Mosh Ben-Ari</v>
      </c>
      <c r="D129" s="25" t="str">
        <f>IFERROR(__xludf.DUMMYFUNCTION("""COMPUTED_VALUE"""),"Héber dalok")</f>
        <v>Héber dalok</v>
      </c>
    </row>
    <row r="130">
      <c r="A130" s="25" t="str">
        <f>IFERROR(__xludf.DUMMYFUNCTION("""COMPUTED_VALUE"""),"T61")</f>
        <v>T61</v>
      </c>
      <c r="B130" s="25" t="str">
        <f>IFERROR(__xludf.DUMMYFUNCTION("""COMPUTED_VALUE"""),"Sehol se talállak ")</f>
        <v>Sehol se talállak </v>
      </c>
      <c r="C130" s="25" t="str">
        <f>IFERROR(__xludf.DUMMYFUNCTION("""COMPUTED_VALUE"""),"Quimby")</f>
        <v>Quimby</v>
      </c>
      <c r="D130" s="25" t="str">
        <f>IFERROR(__xludf.DUMMYFUNCTION("""COMPUTED_VALUE"""),"Tábori dalok")</f>
        <v>Tábori dalok</v>
      </c>
    </row>
    <row r="131">
      <c r="A131" s="25" t="str">
        <f>IFERROR(__xludf.DUMMYFUNCTION("""COMPUTED_VALUE"""),"V02")</f>
        <v>V02</v>
      </c>
      <c r="B131" s="25" t="str">
        <f>IFERROR(__xludf.DUMMYFUNCTION("""COMPUTED_VALUE"""),"Shosholozá")</f>
        <v>Shosholozá</v>
      </c>
      <c r="C131" s="25" t="str">
        <f>IFERROR(__xludf.DUMMYFUNCTION("""COMPUTED_VALUE"""),"Zulu népdal")</f>
        <v>Zulu népdal</v>
      </c>
      <c r="D131" s="25" t="str">
        <f>IFERROR(__xludf.DUMMYFUNCTION("""COMPUTED_VALUE"""),"Világzenei dalok")</f>
        <v>Világzenei dalok</v>
      </c>
    </row>
    <row r="132">
      <c r="A132" s="25" t="str">
        <f>IFERROR(__xludf.DUMMYFUNCTION("""COMPUTED_VALUE"""),"V01")</f>
        <v>V01</v>
      </c>
      <c r="B132" s="25" t="str">
        <f>IFERROR(__xludf.DUMMYFUNCTION("""COMPUTED_VALUE"""),"Sijáhámbá")</f>
        <v>Sijáhámbá</v>
      </c>
      <c r="C132" s="25" t="str">
        <f>IFERROR(__xludf.DUMMYFUNCTION("""COMPUTED_VALUE"""),"Zulu népdal")</f>
        <v>Zulu népdal</v>
      </c>
      <c r="D132" s="25" t="str">
        <f>IFERROR(__xludf.DUMMYFUNCTION("""COMPUTED_VALUE"""),"Világzenei dalok")</f>
        <v>Világzenei dalok</v>
      </c>
    </row>
    <row r="133">
      <c r="A133" s="25" t="str">
        <f>IFERROR(__xludf.DUMMYFUNCTION("""COMPUTED_VALUE"""),"S06")</f>
        <v>S06</v>
      </c>
      <c r="B133" s="25" t="str">
        <f>IFERROR(__xludf.DUMMYFUNCTION("""COMPUTED_VALUE"""),"Sir hápártizánim")</f>
        <v>Sir hápártizánim</v>
      </c>
      <c r="C133" s="25" t="str">
        <f>IFERROR(__xludf.DUMMYFUNCTION("""COMPUTED_VALUE"""),"Avraham Shlonsky")</f>
        <v>Avraham Shlonsky</v>
      </c>
      <c r="D133" s="25" t="str">
        <f>IFERROR(__xludf.DUMMYFUNCTION("""COMPUTED_VALUE"""),"Someres dalok")</f>
        <v>Someres dalok</v>
      </c>
    </row>
    <row r="134">
      <c r="A134" s="25" t="str">
        <f>IFERROR(__xludf.DUMMYFUNCTION("""COMPUTED_VALUE"""),"K07")</f>
        <v>K07</v>
      </c>
      <c r="B134" s="25" t="str">
        <f>IFERROR(__xludf.DUMMYFUNCTION("""COMPUTED_VALUE"""),"Somewhere Over the Rainbow")</f>
        <v>Somewhere Over the Rainbow</v>
      </c>
      <c r="C134" s="25" t="str">
        <f>IFERROR(__xludf.DUMMYFUNCTION("""COMPUTED_VALUE"""),"Israel Kamakawiwo'ole")</f>
        <v>Israel Kamakawiwo'ole</v>
      </c>
      <c r="D134" s="25" t="str">
        <f>IFERROR(__xludf.DUMMYFUNCTION("""COMPUTED_VALUE"""),"Kölföldi dalok")</f>
        <v>Kölföldi dalok</v>
      </c>
    </row>
    <row r="135">
      <c r="A135" s="25" t="str">
        <f>IFERROR(__xludf.DUMMYFUNCTION("""COMPUTED_VALUE"""),"T67")</f>
        <v>T67</v>
      </c>
      <c r="B135" s="25" t="str">
        <f>IFERROR(__xludf.DUMMYFUNCTION("""COMPUTED_VALUE"""),"Szeretni valakit valamiért ")</f>
        <v>Szeretni valakit valamiért </v>
      </c>
      <c r="C135" s="25" t="str">
        <f>IFERROR(__xludf.DUMMYFUNCTION("""COMPUTED_VALUE"""),"Republic")</f>
        <v>Republic</v>
      </c>
      <c r="D135" s="25" t="str">
        <f>IFERROR(__xludf.DUMMYFUNCTION("""COMPUTED_VALUE"""),"Tábori dalok")</f>
        <v>Tábori dalok</v>
      </c>
    </row>
    <row r="136">
      <c r="A136" s="25" t="str">
        <f>IFERROR(__xludf.DUMMYFUNCTION("""COMPUTED_VALUE"""),"ZS04")</f>
        <v>ZS04</v>
      </c>
      <c r="B136" s="25" t="str">
        <f>IFERROR(__xludf.DUMMYFUNCTION("""COMPUTED_VALUE"""),"Szevivon, szov szov szov")</f>
        <v>Szevivon, szov szov szov</v>
      </c>
      <c r="C136" s="25" t="str">
        <f>IFERROR(__xludf.DUMMYFUNCTION("""COMPUTED_VALUE"""),"Levin Kipnis")</f>
        <v>Levin Kipnis</v>
      </c>
      <c r="D136" s="25" t="str">
        <f>IFERROR(__xludf.DUMMYFUNCTION("""COMPUTED_VALUE"""),"Zsidó dalok")</f>
        <v>Zsidó dalok</v>
      </c>
    </row>
    <row r="137">
      <c r="A137" s="25" t="str">
        <f>IFERROR(__xludf.DUMMYFUNCTION("""COMPUTED_VALUE"""),"T09")</f>
        <v>T09</v>
      </c>
      <c r="B137" s="25" t="str">
        <f>IFERROR(__xludf.DUMMYFUNCTION("""COMPUTED_VALUE"""),"Szilvafácska")</f>
        <v>Szilvafácska</v>
      </c>
      <c r="C137" s="25" t="str">
        <f>IFERROR(__xludf.DUMMYFUNCTION("""COMPUTED_VALUE"""),"Budapest Bár")</f>
        <v>Budapest Bár</v>
      </c>
      <c r="D137" s="25" t="str">
        <f>IFERROR(__xludf.DUMMYFUNCTION("""COMPUTED_VALUE"""),"Tábori dalok")</f>
        <v>Tábori dalok</v>
      </c>
    </row>
    <row r="138">
      <c r="A138" s="25" t="str">
        <f>IFERROR(__xludf.DUMMYFUNCTION("""COMPUTED_VALUE"""),"ZS20")</f>
        <v>ZS20</v>
      </c>
      <c r="B138" s="25" t="str">
        <f>IFERROR(__xludf.DUMMYFUNCTION("""COMPUTED_VALUE"""),"Szimen tov")</f>
        <v>Szimen tov</v>
      </c>
      <c r="C138" s="25"/>
      <c r="D138" s="25" t="str">
        <f>IFERROR(__xludf.DUMMYFUNCTION("""COMPUTED_VALUE"""),"Zsidó dalok")</f>
        <v>Zsidó dalok</v>
      </c>
    </row>
    <row r="139">
      <c r="A139" s="25" t="str">
        <f>IFERROR(__xludf.DUMMYFUNCTION("""COMPUTED_VALUE"""),"T46")</f>
        <v>T46</v>
      </c>
      <c r="B139" s="25" t="str">
        <f>IFERROR(__xludf.DUMMYFUNCTION("""COMPUTED_VALUE"""),"Szociálisan érzékeny dal (-&gt;)")</f>
        <v>Szociálisan érzékeny dal (-&gt;)</v>
      </c>
      <c r="C139" s="25" t="str">
        <f>IFERROR(__xludf.DUMMYFUNCTION("""COMPUTED_VALUE"""),"Lóci játszik")</f>
        <v>Lóci játszik</v>
      </c>
      <c r="D139" s="25" t="str">
        <f>IFERROR(__xludf.DUMMYFUNCTION("""COMPUTED_VALUE"""),"Tábori dalok")</f>
        <v>Tábori dalok</v>
      </c>
    </row>
    <row r="140">
      <c r="A140" s="25" t="str">
        <f>IFERROR(__xludf.DUMMYFUNCTION("""COMPUTED_VALUE"""),"T46")</f>
        <v>T46</v>
      </c>
      <c r="B140" s="25" t="str">
        <f>IFERROR(__xludf.DUMMYFUNCTION("""COMPUTED_VALUE"""),"Szociálisan érzékeny dal (...)")</f>
        <v>Szociálisan érzékeny dal (...)</v>
      </c>
      <c r="C140" s="25" t="str">
        <f>IFERROR(__xludf.DUMMYFUNCTION("""COMPUTED_VALUE"""),"Lóci játszik")</f>
        <v>Lóci játszik</v>
      </c>
      <c r="D140" s="25" t="str">
        <f>IFERROR(__xludf.DUMMYFUNCTION("""COMPUTED_VALUE"""),"Tábori dalok")</f>
        <v>Tábori dalok</v>
      </c>
    </row>
    <row r="141">
      <c r="A141" s="25" t="str">
        <f>IFERROR(__xludf.DUMMYFUNCTION("""COMPUTED_VALUE"""),"H14")</f>
        <v>H14</v>
      </c>
      <c r="B141" s="25" t="str">
        <f>IFERROR(__xludf.DUMMYFUNCTION("""COMPUTED_VALUE"""),"Száhki száhki")</f>
        <v>Száhki száhki</v>
      </c>
      <c r="C141" s="25" t="str">
        <f>IFERROR(__xludf.DUMMYFUNCTION("""COMPUTED_VALUE"""),"Shaul Tchernichovsky")</f>
        <v>Shaul Tchernichovsky</v>
      </c>
      <c r="D141" s="25" t="str">
        <f>IFERROR(__xludf.DUMMYFUNCTION("""COMPUTED_VALUE"""),"Héber dalok")</f>
        <v>Héber dalok</v>
      </c>
    </row>
    <row r="142">
      <c r="A142" s="25" t="str">
        <f>IFERROR(__xludf.DUMMYFUNCTION("""COMPUTED_VALUE"""),"T38")</f>
        <v>T38</v>
      </c>
      <c r="B142" s="25" t="str">
        <f>IFERROR(__xludf.DUMMYFUNCTION("""COMPUTED_VALUE"""),"Szájber gyerek ")</f>
        <v>Szájber gyerek </v>
      </c>
      <c r="C142" s="25" t="str">
        <f>IFERROR(__xludf.DUMMYFUNCTION("""COMPUTED_VALUE"""),"Kistehén Tánczenekar")</f>
        <v>Kistehén Tánczenekar</v>
      </c>
      <c r="D142" s="25" t="str">
        <f>IFERROR(__xludf.DUMMYFUNCTION("""COMPUTED_VALUE"""),"Tábori dalok")</f>
        <v>Tábori dalok</v>
      </c>
    </row>
    <row r="143">
      <c r="A143" s="25" t="str">
        <f>IFERROR(__xludf.DUMMYFUNCTION("""COMPUTED_VALUE"""),"T66")</f>
        <v>T66</v>
      </c>
      <c r="B143" s="25" t="str">
        <f>IFERROR(__xludf.DUMMYFUNCTION("""COMPUTED_VALUE"""),"Szállj el kismadár")</f>
        <v>Szállj el kismadár</v>
      </c>
      <c r="C143" s="25" t="str">
        <f>IFERROR(__xludf.DUMMYFUNCTION("""COMPUTED_VALUE"""),"Republic")</f>
        <v>Republic</v>
      </c>
      <c r="D143" s="25" t="str">
        <f>IFERROR(__xludf.DUMMYFUNCTION("""COMPUTED_VALUE"""),"Tábori dalok")</f>
        <v>Tábori dalok</v>
      </c>
    </row>
    <row r="144">
      <c r="A144" s="25" t="str">
        <f>IFERROR(__xludf.DUMMYFUNCTION("""COMPUTED_VALUE"""),"T57")</f>
        <v>T57</v>
      </c>
      <c r="B144" s="25" t="str">
        <f>IFERROR(__xludf.DUMMYFUNCTION("""COMPUTED_VALUE"""),"Szállj fel magasra ")</f>
        <v>Szállj fel magasra </v>
      </c>
      <c r="C144" s="25" t="str">
        <f>IFERROR(__xludf.DUMMYFUNCTION("""COMPUTED_VALUE"""),"Piramis")</f>
        <v>Piramis</v>
      </c>
      <c r="D144" s="25" t="str">
        <f>IFERROR(__xludf.DUMMYFUNCTION("""COMPUTED_VALUE"""),"Tábori dalok")</f>
        <v>Tábori dalok</v>
      </c>
    </row>
    <row r="145">
      <c r="A145" s="25" t="str">
        <f>IFERROR(__xludf.DUMMYFUNCTION("""COMPUTED_VALUE"""),"T55")</f>
        <v>T55</v>
      </c>
      <c r="B145" s="25" t="str">
        <f>IFERROR(__xludf.DUMMYFUNCTION("""COMPUTED_VALUE"""),"Szása")</f>
        <v>Szása</v>
      </c>
      <c r="C145" s="25" t="str">
        <f>IFERROR(__xludf.DUMMYFUNCTION("""COMPUTED_VALUE"""),"Orosz népdal")</f>
        <v>Orosz népdal</v>
      </c>
      <c r="D145" s="25" t="str">
        <f>IFERROR(__xludf.DUMMYFUNCTION("""COMPUTED_VALUE"""),"Tábori dalok")</f>
        <v>Tábori dalok</v>
      </c>
    </row>
    <row r="146">
      <c r="A146" s="25" t="str">
        <f>IFERROR(__xludf.DUMMYFUNCTION("""COMPUTED_VALUE"""),"ZS21")</f>
        <v>ZS21</v>
      </c>
      <c r="B146" s="25" t="str">
        <f>IFERROR(__xludf.DUMMYFUNCTION("""COMPUTED_VALUE"""),"Szól a kakas már")</f>
        <v>Szól a kakas már</v>
      </c>
      <c r="C146" s="25" t="str">
        <f>IFERROR(__xludf.DUMMYFUNCTION("""COMPUTED_VALUE"""),"Taub Ájzik Jichák")</f>
        <v>Taub Ájzik Jichák</v>
      </c>
      <c r="D146" s="25" t="str">
        <f>IFERROR(__xludf.DUMMYFUNCTION("""COMPUTED_VALUE"""),"Zsidó dalok")</f>
        <v>Zsidó dalok</v>
      </c>
    </row>
    <row r="147">
      <c r="A147" s="25" t="str">
        <f>IFERROR(__xludf.DUMMYFUNCTION("""COMPUTED_VALUE"""),"ZS10")</f>
        <v>ZS10</v>
      </c>
      <c r="B147" s="25" t="str">
        <f>IFERROR(__xludf.DUMMYFUNCTION("""COMPUTED_VALUE"""),"Sábát Sálom")</f>
        <v>Sábát Sálom</v>
      </c>
      <c r="C147" s="25" t="str">
        <f>IFERROR(__xludf.DUMMYFUNCTION("""COMPUTED_VALUE"""),"Elana Jagoda")</f>
        <v>Elana Jagoda</v>
      </c>
      <c r="D147" s="25" t="str">
        <f>IFERROR(__xludf.DUMMYFUNCTION("""COMPUTED_VALUE"""),"Zsidó dalok")</f>
        <v>Zsidó dalok</v>
      </c>
    </row>
    <row r="148">
      <c r="A148" s="25" t="str">
        <f>IFERROR(__xludf.DUMMYFUNCTION("""COMPUTED_VALUE"""),"ZS09")</f>
        <v>ZS09</v>
      </c>
      <c r="B148" s="25" t="str">
        <f>IFERROR(__xludf.DUMMYFUNCTION("""COMPUTED_VALUE"""),"Sálom álehem")</f>
        <v>Sálom álehem</v>
      </c>
      <c r="C148" s="25"/>
      <c r="D148" s="25" t="str">
        <f>IFERROR(__xludf.DUMMYFUNCTION("""COMPUTED_VALUE"""),"Zsidó dalok")</f>
        <v>Zsidó dalok</v>
      </c>
    </row>
    <row r="149">
      <c r="A149" s="25" t="str">
        <f>IFERROR(__xludf.DUMMYFUNCTION("""COMPUTED_VALUE"""),"N10")</f>
        <v>N10</v>
      </c>
      <c r="B149" s="25" t="str">
        <f>IFERROR(__xludf.DUMMYFUNCTION("""COMPUTED_VALUE"""),"Tavaszi szél vizet áraszt")</f>
        <v>Tavaszi szél vizet áraszt</v>
      </c>
      <c r="C149" s="25" t="str">
        <f>IFERROR(__xludf.DUMMYFUNCTION("""COMPUTED_VALUE"""),"népdal")</f>
        <v>népdal</v>
      </c>
      <c r="D149" s="25" t="str">
        <f>IFERROR(__xludf.DUMMYFUNCTION("""COMPUTED_VALUE"""),"Népdalok")</f>
        <v>Népdalok</v>
      </c>
    </row>
    <row r="150">
      <c r="A150" s="25" t="str">
        <f>IFERROR(__xludf.DUMMYFUNCTION("""COMPUTED_VALUE"""),"T20")</f>
        <v>T20</v>
      </c>
      <c r="B150" s="25" t="str">
        <f>IFERROR(__xludf.DUMMYFUNCTION("""COMPUTED_VALUE"""),"Teljesség felé (-&gt;)")</f>
        <v>Teljesség felé (-&gt;)</v>
      </c>
      <c r="C150" s="25" t="str">
        <f>IFERROR(__xludf.DUMMYFUNCTION("""COMPUTED_VALUE"""),"Galaxisok")</f>
        <v>Galaxisok</v>
      </c>
      <c r="D150" s="25" t="str">
        <f>IFERROR(__xludf.DUMMYFUNCTION("""COMPUTED_VALUE"""),"Tábori dalok")</f>
        <v>Tábori dalok</v>
      </c>
    </row>
    <row r="151">
      <c r="A151" s="25" t="str">
        <f>IFERROR(__xludf.DUMMYFUNCTION("""COMPUTED_VALUE"""),"T20")</f>
        <v>T20</v>
      </c>
      <c r="B151" s="25" t="str">
        <f>IFERROR(__xludf.DUMMYFUNCTION("""COMPUTED_VALUE"""),"Teljesség felé (...)")</f>
        <v>Teljesség felé (...)</v>
      </c>
      <c r="C151" s="25" t="str">
        <f>IFERROR(__xludf.DUMMYFUNCTION("""COMPUTED_VALUE"""),"Galaxisok")</f>
        <v>Galaxisok</v>
      </c>
      <c r="D151" s="25" t="str">
        <f>IFERROR(__xludf.DUMMYFUNCTION("""COMPUTED_VALUE"""),"Tábori dalok")</f>
        <v>Tábori dalok</v>
      </c>
    </row>
    <row r="152">
      <c r="A152" s="25" t="str">
        <f>IFERROR(__xludf.DUMMYFUNCTION("""COMPUTED_VALUE"""),"T79")</f>
        <v>T79</v>
      </c>
      <c r="B152" s="25" t="str">
        <f>IFERROR(__xludf.DUMMYFUNCTION("""COMPUTED_VALUE"""),"Tihany")</f>
        <v>Tihany</v>
      </c>
      <c r="C152" s="25" t="str">
        <f>IFERROR(__xludf.DUMMYFUNCTION("""COMPUTED_VALUE"""),"Csaknekedkislány")</f>
        <v>Csaknekedkislány</v>
      </c>
      <c r="D152" s="25" t="str">
        <f>IFERROR(__xludf.DUMMYFUNCTION("""COMPUTED_VALUE"""),"Tábori dalok")</f>
        <v>Tábori dalok</v>
      </c>
    </row>
    <row r="153">
      <c r="A153" s="25" t="str">
        <f>IFERROR(__xludf.DUMMYFUNCTION("""COMPUTED_VALUE"""),"T18")</f>
        <v>T18</v>
      </c>
      <c r="B153" s="25" t="str">
        <f>IFERROR(__xludf.DUMMYFUNCTION("""COMPUTED_VALUE"""),"Tábortűz")</f>
        <v>Tábortűz</v>
      </c>
      <c r="C153" s="25" t="str">
        <f>IFERROR(__xludf.DUMMYFUNCTION("""COMPUTED_VALUE"""),"Emberek")</f>
        <v>Emberek</v>
      </c>
      <c r="D153" s="25" t="str">
        <f>IFERROR(__xludf.DUMMYFUNCTION("""COMPUTED_VALUE"""),"Tábori dalok")</f>
        <v>Tábori dalok</v>
      </c>
    </row>
    <row r="154">
      <c r="A154" s="25" t="str">
        <f>IFERROR(__xludf.DUMMYFUNCTION("""COMPUTED_VALUE"""),"T45")</f>
        <v>T45</v>
      </c>
      <c r="B154" s="25" t="str">
        <f>IFERROR(__xludf.DUMMYFUNCTION("""COMPUTED_VALUE"""),"Valaki mondja meg ")</f>
        <v>Valaki mondja meg </v>
      </c>
      <c r="C154" s="25" t="str">
        <f>IFERROR(__xludf.DUMMYFUNCTION("""COMPUTED_VALUE"""),"LGT - Adamis Anna")</f>
        <v>LGT - Adamis Anna</v>
      </c>
      <c r="D154" s="25" t="str">
        <f>IFERROR(__xludf.DUMMYFUNCTION("""COMPUTED_VALUE"""),"Tábori dalok")</f>
        <v>Tábori dalok</v>
      </c>
    </row>
    <row r="155">
      <c r="A155" s="25" t="str">
        <f>IFERROR(__xludf.DUMMYFUNCTION("""COMPUTED_VALUE"""),"T19")</f>
        <v>T19</v>
      </c>
      <c r="B155" s="25" t="str">
        <f>IFERROR(__xludf.DUMMYFUNCTION("""COMPUTED_VALUE"""),"Van egy ország (...)")</f>
        <v>Van egy ország (...)</v>
      </c>
      <c r="C155" s="25" t="str">
        <f>IFERROR(__xludf.DUMMYFUNCTION("""COMPUTED_VALUE"""),"Rájátszás - Erdős Virág")</f>
        <v>Rájátszás - Erdős Virág</v>
      </c>
      <c r="D155" s="25" t="str">
        <f>IFERROR(__xludf.DUMMYFUNCTION("""COMPUTED_VALUE"""),"Tábori dalok")</f>
        <v>Tábori dalok</v>
      </c>
    </row>
    <row r="156">
      <c r="A156" s="25" t="str">
        <f>IFERROR(__xludf.DUMMYFUNCTION("""COMPUTED_VALUE"""),"T19")</f>
        <v>T19</v>
      </c>
      <c r="B156" s="25" t="str">
        <f>IFERROR(__xludf.DUMMYFUNCTION("""COMPUTED_VALUE"""),"Van egy ország (–&gt;)")</f>
        <v>Van egy ország (–&gt;)</v>
      </c>
      <c r="C156" s="25" t="str">
        <f>IFERROR(__xludf.DUMMYFUNCTION("""COMPUTED_VALUE"""),"Rájátszás - Erdős Virág")</f>
        <v>Rájátszás - Erdős Virág</v>
      </c>
      <c r="D156" s="25" t="str">
        <f>IFERROR(__xludf.DUMMYFUNCTION("""COMPUTED_VALUE"""),"Tábori dalok")</f>
        <v>Tábori dalok</v>
      </c>
    </row>
    <row r="157">
      <c r="A157" s="25" t="str">
        <f>IFERROR(__xludf.DUMMYFUNCTION("""COMPUTED_VALUE"""),"T68")</f>
        <v>T68</v>
      </c>
      <c r="B157" s="25" t="str">
        <f>IFERROR(__xludf.DUMMYFUNCTION("""COMPUTED_VALUE"""),"Vigyázz a madárra")</f>
        <v>Vigyázz a madárra</v>
      </c>
      <c r="C157" s="25" t="str">
        <f>IFERROR(__xludf.DUMMYFUNCTION("""COMPUTED_VALUE"""),"Révész Sándor")</f>
        <v>Révész Sándor</v>
      </c>
      <c r="D157" s="25" t="str">
        <f>IFERROR(__xludf.DUMMYFUNCTION("""COMPUTED_VALUE"""),"Tábori dalok")</f>
        <v>Tábori dalok</v>
      </c>
    </row>
    <row r="158">
      <c r="A158" s="25" t="str">
        <f>IFERROR(__xludf.DUMMYFUNCTION("""COMPUTED_VALUE"""),"T06")</f>
        <v>T06</v>
      </c>
      <c r="B158" s="25" t="str">
        <f>IFERROR(__xludf.DUMMYFUNCTION("""COMPUTED_VALUE"""),"Vigyázz magadra fiam")</f>
        <v>Vigyázz magadra fiam</v>
      </c>
      <c r="C158" s="25" t="str">
        <f>IFERROR(__xludf.DUMMYFUNCTION("""COMPUTED_VALUE"""),"Bojtorján")</f>
        <v>Bojtorján</v>
      </c>
      <c r="D158" s="25" t="str">
        <f>IFERROR(__xludf.DUMMYFUNCTION("""COMPUTED_VALUE"""),"Tábori dalok")</f>
        <v>Tábori dalok</v>
      </c>
    </row>
    <row r="159">
      <c r="A159" s="25" t="str">
        <f>IFERROR(__xludf.DUMMYFUNCTION("""COMPUTED_VALUE"""),"T15")</f>
        <v>T15</v>
      </c>
      <c r="B159" s="25" t="str">
        <f>IFERROR(__xludf.DUMMYFUNCTION("""COMPUTED_VALUE"""),"Várj, míg felkel majd a nap ")</f>
        <v>Várj, míg felkel majd a nap </v>
      </c>
      <c r="C159" s="25" t="str">
        <f>IFERROR(__xludf.DUMMYFUNCTION("""COMPUTED_VALUE"""),"Demjén Ferenc - V’Moto-Rock")</f>
        <v>Demjén Ferenc - V’Moto-Rock</v>
      </c>
      <c r="D159" s="25" t="str">
        <f>IFERROR(__xludf.DUMMYFUNCTION("""COMPUTED_VALUE"""),"Tábori dalok")</f>
        <v>Tábori dalok</v>
      </c>
    </row>
    <row r="160">
      <c r="A160" s="25" t="str">
        <f>IFERROR(__xludf.DUMMYFUNCTION("""COMPUTED_VALUE"""),"K02")</f>
        <v>K02</v>
      </c>
      <c r="B160" s="25" t="str">
        <f>IFERROR(__xludf.DUMMYFUNCTION("""COMPUTED_VALUE"""),"Yellow submarine")</f>
        <v>Yellow submarine</v>
      </c>
      <c r="C160" s="25" t="str">
        <f>IFERROR(__xludf.DUMMYFUNCTION("""COMPUTED_VALUE"""),"Beatles")</f>
        <v>Beatles</v>
      </c>
      <c r="D160" s="25" t="str">
        <f>IFERROR(__xludf.DUMMYFUNCTION("""COMPUTED_VALUE"""),"Kölföldi dalok")</f>
        <v>Kölföldi dalok</v>
      </c>
    </row>
    <row r="161">
      <c r="A161" s="25" t="str">
        <f>IFERROR(__xludf.DUMMYFUNCTION("""COMPUTED_VALUE"""),"K03")</f>
        <v>K03</v>
      </c>
      <c r="B161" s="25" t="str">
        <f>IFERROR(__xludf.DUMMYFUNCTION("""COMPUTED_VALUE"""),"Yesterday")</f>
        <v>Yesterday</v>
      </c>
      <c r="C161" s="25" t="str">
        <f>IFERROR(__xludf.DUMMYFUNCTION("""COMPUTED_VALUE"""),"Beatles")</f>
        <v>Beatles</v>
      </c>
      <c r="D161" s="25" t="str">
        <f>IFERROR(__xludf.DUMMYFUNCTION("""COMPUTED_VALUE"""),"Kölföldi dalok")</f>
        <v>Kölföldi dalok</v>
      </c>
    </row>
    <row r="162">
      <c r="A162" s="25" t="str">
        <f>IFERROR(__xludf.DUMMYFUNCTION("""COMPUTED_VALUE"""),"T34")</f>
        <v>T34</v>
      </c>
      <c r="B162" s="25" t="str">
        <f>IFERROR(__xludf.DUMMYFUNCTION("""COMPUTED_VALUE"""),"Zár az égbolt")</f>
        <v>Zár az égbolt</v>
      </c>
      <c r="C162" s="25" t="str">
        <f>IFERROR(__xludf.DUMMYFUNCTION("""COMPUTED_VALUE"""),"Kispál és a Borz")</f>
        <v>Kispál és a Borz</v>
      </c>
      <c r="D162" s="25" t="str">
        <f>IFERROR(__xludf.DUMMYFUNCTION("""COMPUTED_VALUE"""),"Tábori dalok")</f>
        <v>Tábori dalok</v>
      </c>
    </row>
    <row r="163">
      <c r="A163" s="25" t="str">
        <f>IFERROR(__xludf.DUMMYFUNCTION("""COMPUTED_VALUE"""),"ZS01")</f>
        <v>ZS01</v>
      </c>
      <c r="B163" s="25" t="str">
        <f>IFERROR(__xludf.DUMMYFUNCTION("""COMPUTED_VALUE"""),"Ádon olam")</f>
        <v>Ádon olam</v>
      </c>
      <c r="C163" s="25" t="str">
        <f>IFERROR(__xludf.DUMMYFUNCTION("""COMPUTED_VALUE"""),"Solomon ibn Gabirol")</f>
        <v>Solomon ibn Gabirol</v>
      </c>
      <c r="D163" s="25" t="str">
        <f>IFERROR(__xludf.DUMMYFUNCTION("""COMPUTED_VALUE"""),"Zsidó dalok")</f>
        <v>Zsidó dalok</v>
      </c>
    </row>
    <row r="164">
      <c r="A164" s="25" t="str">
        <f>IFERROR(__xludf.DUMMYFUNCTION("""COMPUTED_VALUE"""),"N03")</f>
        <v>N03</v>
      </c>
      <c r="B164" s="25" t="str">
        <f>IFERROR(__xludf.DUMMYFUNCTION("""COMPUTED_VALUE"""),"Általmennék én a Tiszán ladikon")</f>
        <v>Általmennék én a Tiszán ladikon</v>
      </c>
      <c r="C164" s="25" t="str">
        <f>IFERROR(__xludf.DUMMYFUNCTION("""COMPUTED_VALUE"""),"népdal")</f>
        <v>népdal</v>
      </c>
      <c r="D164" s="25" t="str">
        <f>IFERROR(__xludf.DUMMYFUNCTION("""COMPUTED_VALUE"""),"Népdalok")</f>
        <v>Népdalok</v>
      </c>
    </row>
    <row r="165">
      <c r="A165" s="25" t="str">
        <f>IFERROR(__xludf.DUMMYFUNCTION("""COMPUTED_VALUE"""),"H03")</f>
        <v>H03</v>
      </c>
      <c r="B165" s="25" t="str">
        <f>IFERROR(__xludf.DUMMYFUNCTION("""COMPUTED_VALUE"""),"Áni ve ata")</f>
        <v>Áni ve ata</v>
      </c>
      <c r="C165" s="25" t="str">
        <f>IFERROR(__xludf.DUMMYFUNCTION("""COMPUTED_VALUE"""),"Arik Einstein")</f>
        <v>Arik Einstein</v>
      </c>
      <c r="D165" s="25" t="str">
        <f>IFERROR(__xludf.DUMMYFUNCTION("""COMPUTED_VALUE"""),"Héber dalok")</f>
        <v>Héber dalok</v>
      </c>
    </row>
    <row r="166">
      <c r="A166" s="25" t="str">
        <f>IFERROR(__xludf.DUMMYFUNCTION("""COMPUTED_VALUE"""),"ZS15")</f>
        <v>ZS15</v>
      </c>
      <c r="B166" s="25" t="str">
        <f>IFERROR(__xludf.DUMMYFUNCTION("""COMPUTED_VALUE"""),"Ávinu málkénu")</f>
        <v>Ávinu málkénu</v>
      </c>
      <c r="C166" s="25"/>
      <c r="D166" s="25" t="str">
        <f>IFERROR(__xludf.DUMMYFUNCTION("""COMPUTED_VALUE"""),"Zsidó dalok")</f>
        <v>Zsidó dalok</v>
      </c>
    </row>
    <row r="167">
      <c r="A167" s="25" t="str">
        <f>IFERROR(__xludf.DUMMYFUNCTION("""COMPUTED_VALUE"""),"ZS03")</f>
        <v>ZS03</v>
      </c>
      <c r="B167" s="25" t="str">
        <f>IFERROR(__xludf.DUMMYFUNCTION("""COMPUTED_VALUE"""),"Élt egyszer egy gonosz ember")</f>
        <v>Élt egyszer egy gonosz ember</v>
      </c>
      <c r="C167" s="25"/>
      <c r="D167" s="25" t="str">
        <f>IFERROR(__xludf.DUMMYFUNCTION("""COMPUTED_VALUE"""),"Zsidó dalok")</f>
        <v>Zsidó dalok</v>
      </c>
    </row>
    <row r="168">
      <c r="A168" s="25" t="str">
        <f>IFERROR(__xludf.DUMMYFUNCTION("""COMPUTED_VALUE"""),"T14")</f>
        <v>T14</v>
      </c>
      <c r="B168" s="25" t="str">
        <f>IFERROR(__xludf.DUMMYFUNCTION("""COMPUTED_VALUE"""),"Én vagyok az aki nem jó ")</f>
        <v>Én vagyok az aki nem jó </v>
      </c>
      <c r="C168" s="25" t="str">
        <f>IFERROR(__xludf.DUMMYFUNCTION("""COMPUTED_VALUE"""),"Csík zenekar")</f>
        <v>Csík zenekar</v>
      </c>
      <c r="D168" s="25" t="str">
        <f>IFERROR(__xludf.DUMMYFUNCTION("""COMPUTED_VALUE"""),"Tábori dalok")</f>
        <v>Tábori dalok</v>
      </c>
    </row>
    <row r="169">
      <c r="A169" s="25" t="str">
        <f>IFERROR(__xludf.DUMMYFUNCTION("""COMPUTED_VALUE"""),"N05")</f>
        <v>N05</v>
      </c>
      <c r="B169" s="25" t="str">
        <f>IFERROR(__xludf.DUMMYFUNCTION("""COMPUTED_VALUE"""),"Érik a szőlő")</f>
        <v>Érik a szőlő</v>
      </c>
      <c r="C169" s="25" t="str">
        <f>IFERROR(__xludf.DUMMYFUNCTION("""COMPUTED_VALUE"""),"népdal")</f>
        <v>népdal</v>
      </c>
      <c r="D169" s="25" t="str">
        <f>IFERROR(__xludf.DUMMYFUNCTION("""COMPUTED_VALUE"""),"Népdalok")</f>
        <v>Népdalok</v>
      </c>
    </row>
    <row r="170">
      <c r="A170" s="25" t="str">
        <f>IFERROR(__xludf.DUMMYFUNCTION("""COMPUTED_VALUE"""),"T27")</f>
        <v>T27</v>
      </c>
      <c r="B170" s="25" t="str">
        <f>IFERROR(__xludf.DUMMYFUNCTION("""COMPUTED_VALUE"""),"Ó, ne vidd el… ")</f>
        <v>Ó, ne vidd el… </v>
      </c>
      <c r="C170" s="25" t="str">
        <f>IFERROR(__xludf.DUMMYFUNCTION("""COMPUTED_VALUE"""),"Kaláka - Weöres Sándor")</f>
        <v>Kaláka - Weöres Sándor</v>
      </c>
      <c r="D170" s="25" t="str">
        <f>IFERROR(__xludf.DUMMYFUNCTION("""COMPUTED_VALUE"""),"Tábori dalok")</f>
        <v>Tábori dalok</v>
      </c>
    </row>
    <row r="171">
      <c r="A171" s="25" t="str">
        <f>IFERROR(__xludf.DUMMYFUNCTION("""COMPUTED_VALUE"""),"T74")</f>
        <v>T74</v>
      </c>
      <c r="B171" s="25" t="str">
        <f>IFERROR(__xludf.DUMMYFUNCTION("""COMPUTED_VALUE"""),"Örökké tart (-&gt;)")</f>
        <v>Örökké tart (-&gt;)</v>
      </c>
      <c r="C171" s="25" t="str">
        <f>IFERROR(__xludf.DUMMYFUNCTION("""COMPUTED_VALUE"""),"Tankcsapda")</f>
        <v>Tankcsapda</v>
      </c>
      <c r="D171" s="25" t="str">
        <f>IFERROR(__xludf.DUMMYFUNCTION("""COMPUTED_VALUE"""),"Tábori dalok")</f>
        <v>Tábori dalok</v>
      </c>
    </row>
    <row r="172">
      <c r="A172" s="25" t="str">
        <f>IFERROR(__xludf.DUMMYFUNCTION("""COMPUTED_VALUE"""),"T74")</f>
        <v>T74</v>
      </c>
      <c r="B172" s="25" t="str">
        <f>IFERROR(__xludf.DUMMYFUNCTION("""COMPUTED_VALUE"""),"Örökké tart (...)")</f>
        <v>Örökké tart (...)</v>
      </c>
      <c r="C172" s="25" t="str">
        <f>IFERROR(__xludf.DUMMYFUNCTION("""COMPUTED_VALUE"""),"Tankcsapda")</f>
        <v>Tankcsapda</v>
      </c>
      <c r="D172" s="25" t="str">
        <f>IFERROR(__xludf.DUMMYFUNCTION("""COMPUTED_VALUE"""),"Tábori dalok")</f>
        <v>Tábori dalok</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5" t="str">
        <f>IFERROR(__xludf.DUMMYFUNCTION("QUERY(Siron!A1:H1000,""select A, B, C, F order by F asc"", 1)"),"Id")</f>
        <v>Id</v>
      </c>
      <c r="B1" s="25" t="str">
        <f>IFERROR(__xludf.DUMMYFUNCTION("""COMPUTED_VALUE"""),"Cím")</f>
        <v>Cím</v>
      </c>
      <c r="C1" s="25" t="str">
        <f>IFERROR(__xludf.DUMMYFUNCTION("""COMPUTED_VALUE"""),"Szerző")</f>
        <v>Szerző</v>
      </c>
      <c r="D1" s="25" t="str">
        <f>IFERROR(__xludf.DUMMYFUNCTION("""COMPUTED_VALUE"""),"Kategória")</f>
        <v>Kategória</v>
      </c>
    </row>
    <row r="2">
      <c r="A2" s="25" t="str">
        <f>IFERROR(__xludf.DUMMYFUNCTION("""COMPUTED_VALUE"""),"H01")</f>
        <v>H01</v>
      </c>
      <c r="B2" s="25" t="str">
        <f>IFERROR(__xludf.DUMMYFUNCTION("""COMPUTED_VALUE"""),"Hátikvá")</f>
        <v>Hátikvá</v>
      </c>
      <c r="C2" s="25" t="str">
        <f>IFERROR(__xludf.DUMMYFUNCTION("""COMPUTED_VALUE"""),"Naftali Herz Imber &amp; Smuel Kohen")</f>
        <v>Naftali Herz Imber &amp; Smuel Kohen</v>
      </c>
      <c r="D2" s="25" t="str">
        <f>IFERROR(__xludf.DUMMYFUNCTION("""COMPUTED_VALUE"""),"Héber dalok")</f>
        <v>Héber dalok</v>
      </c>
    </row>
    <row r="3">
      <c r="A3" s="25" t="str">
        <f>IFERROR(__xludf.DUMMYFUNCTION("""COMPUTED_VALUE"""),"H02")</f>
        <v>H02</v>
      </c>
      <c r="B3" s="25" t="str">
        <f>IFERROR(__xludf.DUMMYFUNCTION("""COMPUTED_VALUE"""),"Jerusalaim sel záháv")</f>
        <v>Jerusalaim sel záháv</v>
      </c>
      <c r="C3" s="25" t="str">
        <f>IFERROR(__xludf.DUMMYFUNCTION("""COMPUTED_VALUE"""),"Naomi Shemer")</f>
        <v>Naomi Shemer</v>
      </c>
      <c r="D3" s="25" t="str">
        <f>IFERROR(__xludf.DUMMYFUNCTION("""COMPUTED_VALUE"""),"Héber dalok")</f>
        <v>Héber dalok</v>
      </c>
    </row>
    <row r="4">
      <c r="A4" s="25" t="str">
        <f>IFERROR(__xludf.DUMMYFUNCTION("""COMPUTED_VALUE"""),"H03")</f>
        <v>H03</v>
      </c>
      <c r="B4" s="25" t="str">
        <f>IFERROR(__xludf.DUMMYFUNCTION("""COMPUTED_VALUE"""),"Áni ve ata")</f>
        <v>Áni ve ata</v>
      </c>
      <c r="C4" s="25" t="str">
        <f>IFERROR(__xludf.DUMMYFUNCTION("""COMPUTED_VALUE"""),"Arik Einstein")</f>
        <v>Arik Einstein</v>
      </c>
      <c r="D4" s="25" t="str">
        <f>IFERROR(__xludf.DUMMYFUNCTION("""COMPUTED_VALUE"""),"Héber dalok")</f>
        <v>Héber dalok</v>
      </c>
    </row>
    <row r="5">
      <c r="A5" s="25" t="str">
        <f>IFERROR(__xludf.DUMMYFUNCTION("""COMPUTED_VALUE"""),"H04")</f>
        <v>H04</v>
      </c>
      <c r="B5" s="25" t="str">
        <f>IFERROR(__xludf.DUMMYFUNCTION("""COMPUTED_VALUE"""),"Básáná hábáá")</f>
        <v>Básáná hábáá</v>
      </c>
      <c r="C5" s="25" t="str">
        <f>IFERROR(__xludf.DUMMYFUNCTION("""COMPUTED_VALUE"""),"Ehud Manor &amp; Nurit Hirsch")</f>
        <v>Ehud Manor &amp; Nurit Hirsch</v>
      </c>
      <c r="D5" s="25" t="str">
        <f>IFERROR(__xludf.DUMMYFUNCTION("""COMPUTED_VALUE"""),"Héber dalok")</f>
        <v>Héber dalok</v>
      </c>
    </row>
    <row r="6">
      <c r="A6" s="25" t="str">
        <f>IFERROR(__xludf.DUMMYFUNCTION("""COMPUTED_VALUE"""),"H05")</f>
        <v>H05</v>
      </c>
      <c r="B6" s="25" t="str">
        <f>IFERROR(__xludf.DUMMYFUNCTION("""COMPUTED_VALUE"""),"Bói")</f>
        <v>Bói</v>
      </c>
      <c r="C6" s="25" t="str">
        <f>IFERROR(__xludf.DUMMYFUNCTION("""COMPUTED_VALUE"""),"Idan Raichel")</f>
        <v>Idan Raichel</v>
      </c>
      <c r="D6" s="25" t="str">
        <f>IFERROR(__xludf.DUMMYFUNCTION("""COMPUTED_VALUE"""),"Héber dalok")</f>
        <v>Héber dalok</v>
      </c>
    </row>
    <row r="7">
      <c r="A7" s="25" t="str">
        <f>IFERROR(__xludf.DUMMYFUNCTION("""COMPUTED_VALUE"""),"H06")</f>
        <v>H06</v>
      </c>
      <c r="B7" s="25" t="str">
        <f>IFERROR(__xludf.DUMMYFUNCTION("""COMPUTED_VALUE"""),"Hiné má tov")</f>
        <v>Hiné má tov</v>
      </c>
      <c r="C7" s="25" t="str">
        <f>IFERROR(__xludf.DUMMYFUNCTION("""COMPUTED_VALUE"""),"Paul Wilbur")</f>
        <v>Paul Wilbur</v>
      </c>
      <c r="D7" s="25" t="str">
        <f>IFERROR(__xludf.DUMMYFUNCTION("""COMPUTED_VALUE"""),"Héber dalok")</f>
        <v>Héber dalok</v>
      </c>
    </row>
    <row r="8">
      <c r="A8" s="25" t="str">
        <f>IFERROR(__xludf.DUMMYFUNCTION("""COMPUTED_VALUE"""),"H07")</f>
        <v>H07</v>
      </c>
      <c r="B8" s="25" t="str">
        <f>IFERROR(__xludf.DUMMYFUNCTION("""COMPUTED_VALUE"""),"Kol háolám kuló")</f>
        <v>Kol háolám kuló</v>
      </c>
      <c r="C8" s="25" t="str">
        <f>IFERROR(__xludf.DUMMYFUNCTION("""COMPUTED_VALUE"""),"Náchmán rabbi")</f>
        <v>Náchmán rabbi</v>
      </c>
      <c r="D8" s="25" t="str">
        <f>IFERROR(__xludf.DUMMYFUNCTION("""COMPUTED_VALUE"""),"Héber dalok")</f>
        <v>Héber dalok</v>
      </c>
    </row>
    <row r="9">
      <c r="A9" s="25" t="str">
        <f>IFERROR(__xludf.DUMMYFUNCTION("""COMPUTED_VALUE"""),"H08")</f>
        <v>H08</v>
      </c>
      <c r="B9" s="25" t="str">
        <f>IFERROR(__xludf.DUMMYFUNCTION("""COMPUTED_VALUE"""),"Od avinu cháj")</f>
        <v>Od avinu cháj</v>
      </c>
      <c r="C9" s="25" t="str">
        <f>IFERROR(__xludf.DUMMYFUNCTION("""COMPUTED_VALUE"""),"Shlomo Carlebach")</f>
        <v>Shlomo Carlebach</v>
      </c>
      <c r="D9" s="25" t="str">
        <f>IFERROR(__xludf.DUMMYFUNCTION("""COMPUTED_VALUE"""),"Héber dalok")</f>
        <v>Héber dalok</v>
      </c>
    </row>
    <row r="10">
      <c r="A10" s="25" t="str">
        <f>IFERROR(__xludf.DUMMYFUNCTION("""COMPUTED_VALUE"""),"H09")</f>
        <v>H09</v>
      </c>
      <c r="B10" s="25" t="str">
        <f>IFERROR(__xludf.DUMMYFUNCTION("""COMPUTED_VALUE"""),"Salam")</f>
        <v>Salam</v>
      </c>
      <c r="C10" s="25" t="str">
        <f>IFERROR(__xludf.DUMMYFUNCTION("""COMPUTED_VALUE"""),"Mosh Ben-Ari")</f>
        <v>Mosh Ben-Ari</v>
      </c>
      <c r="D10" s="25" t="str">
        <f>IFERROR(__xludf.DUMMYFUNCTION("""COMPUTED_VALUE"""),"Héber dalok")</f>
        <v>Héber dalok</v>
      </c>
    </row>
    <row r="11">
      <c r="A11" s="25" t="str">
        <f>IFERROR(__xludf.DUMMYFUNCTION("""COMPUTED_VALUE"""),"H10")</f>
        <v>H10</v>
      </c>
      <c r="B11" s="25" t="str">
        <f>IFERROR(__xludf.DUMMYFUNCTION("""COMPUTED_VALUE"""),"Hajom jom huledet")</f>
        <v>Hajom jom huledet</v>
      </c>
      <c r="C11" s="25"/>
      <c r="D11" s="25" t="str">
        <f>IFERROR(__xludf.DUMMYFUNCTION("""COMPUTED_VALUE"""),"Héber dalok")</f>
        <v>Héber dalok</v>
      </c>
    </row>
    <row r="12">
      <c r="A12" s="25" t="str">
        <f>IFERROR(__xludf.DUMMYFUNCTION("""COMPUTED_VALUE"""),"H11")</f>
        <v>H11</v>
      </c>
      <c r="B12" s="25" t="str">
        <f>IFERROR(__xludf.DUMMYFUNCTION("""COMPUTED_VALUE"""),"Hevenu sálom álehem")</f>
        <v>Hevenu sálom álehem</v>
      </c>
      <c r="C12" s="25" t="str">
        <f>IFERROR(__xludf.DUMMYFUNCTION("""COMPUTED_VALUE"""),"népdal")</f>
        <v>népdal</v>
      </c>
      <c r="D12" s="25" t="str">
        <f>IFERROR(__xludf.DUMMYFUNCTION("""COMPUTED_VALUE"""),"Héber dalok")</f>
        <v>Héber dalok</v>
      </c>
    </row>
    <row r="13">
      <c r="A13" s="25" t="str">
        <f>IFERROR(__xludf.DUMMYFUNCTION("""COMPUTED_VALUE"""),"H12")</f>
        <v>H12</v>
      </c>
      <c r="B13" s="25" t="str">
        <f>IFERROR(__xludf.DUMMYFUNCTION("""COMPUTED_VALUE"""),"Hává nágilá")</f>
        <v>Hává nágilá</v>
      </c>
      <c r="C13" s="25" t="str">
        <f>IFERROR(__xludf.DUMMYFUNCTION("""COMPUTED_VALUE"""),"Abraham Zeevi Idelsohn")</f>
        <v>Abraham Zeevi Idelsohn</v>
      </c>
      <c r="D13" s="25" t="str">
        <f>IFERROR(__xludf.DUMMYFUNCTION("""COMPUTED_VALUE"""),"Héber dalok")</f>
        <v>Héber dalok</v>
      </c>
    </row>
    <row r="14">
      <c r="A14" s="25" t="str">
        <f>IFERROR(__xludf.DUMMYFUNCTION("""COMPUTED_VALUE"""),"H13")</f>
        <v>H13</v>
      </c>
      <c r="B14" s="25" t="str">
        <f>IFERROR(__xludf.DUMMYFUNCTION("""COMPUTED_VALUE"""),"Dávid meleh Jiszrael")</f>
        <v>Dávid meleh Jiszrael</v>
      </c>
      <c r="C14" s="25" t="str">
        <f>IFERROR(__xludf.DUMMYFUNCTION("""COMPUTED_VALUE"""),"népdal")</f>
        <v>népdal</v>
      </c>
      <c r="D14" s="25" t="str">
        <f>IFERROR(__xludf.DUMMYFUNCTION("""COMPUTED_VALUE"""),"Héber dalok")</f>
        <v>Héber dalok</v>
      </c>
    </row>
    <row r="15">
      <c r="A15" s="25" t="str">
        <f>IFERROR(__xludf.DUMMYFUNCTION("""COMPUTED_VALUE"""),"H14")</f>
        <v>H14</v>
      </c>
      <c r="B15" s="25" t="str">
        <f>IFERROR(__xludf.DUMMYFUNCTION("""COMPUTED_VALUE"""),"Száhki száhki")</f>
        <v>Száhki száhki</v>
      </c>
      <c r="C15" s="25" t="str">
        <f>IFERROR(__xludf.DUMMYFUNCTION("""COMPUTED_VALUE"""),"Shaul Tchernichovsky")</f>
        <v>Shaul Tchernichovsky</v>
      </c>
      <c r="D15" s="25" t="str">
        <f>IFERROR(__xludf.DUMMYFUNCTION("""COMPUTED_VALUE"""),"Héber dalok")</f>
        <v>Héber dalok</v>
      </c>
    </row>
    <row r="16">
      <c r="A16" s="25" t="str">
        <f>IFERROR(__xludf.DUMMYFUNCTION("""COMPUTED_VALUE"""),"H15")</f>
        <v>H15</v>
      </c>
      <c r="B16" s="25" t="str">
        <f>IFERROR(__xludf.DUMMYFUNCTION("""COMPUTED_VALUE"""),"Dona Dona")</f>
        <v>Dona Dona</v>
      </c>
      <c r="C16" s="25"/>
      <c r="D16" s="25" t="str">
        <f>IFERROR(__xludf.DUMMYFUNCTION("""COMPUTED_VALUE"""),"Héber dalok")</f>
        <v>Héber dalok</v>
      </c>
    </row>
    <row r="17">
      <c r="A17" s="25" t="str">
        <f>IFERROR(__xludf.DUMMYFUNCTION("""COMPUTED_VALUE"""),"K01")</f>
        <v>K01</v>
      </c>
      <c r="B17" s="25" t="str">
        <f>IFERROR(__xludf.DUMMYFUNCTION("""COMPUTED_VALUE"""),"Let It Be (–&gt;)")</f>
        <v>Let It Be (–&gt;)</v>
      </c>
      <c r="C17" s="25" t="str">
        <f>IFERROR(__xludf.DUMMYFUNCTION("""COMPUTED_VALUE"""),"Beatles")</f>
        <v>Beatles</v>
      </c>
      <c r="D17" s="25" t="str">
        <f>IFERROR(__xludf.DUMMYFUNCTION("""COMPUTED_VALUE"""),"Kölföldi dalok")</f>
        <v>Kölföldi dalok</v>
      </c>
    </row>
    <row r="18">
      <c r="A18" s="25" t="str">
        <f>IFERROR(__xludf.DUMMYFUNCTION("""COMPUTED_VALUE"""),"K01")</f>
        <v>K01</v>
      </c>
      <c r="B18" s="25" t="str">
        <f>IFERROR(__xludf.DUMMYFUNCTION("""COMPUTED_VALUE"""),"Let It Be (...)")</f>
        <v>Let It Be (...)</v>
      </c>
      <c r="C18" s="25" t="str">
        <f>IFERROR(__xludf.DUMMYFUNCTION("""COMPUTED_VALUE"""),"Beatles")</f>
        <v>Beatles</v>
      </c>
      <c r="D18" s="25" t="str">
        <f>IFERROR(__xludf.DUMMYFUNCTION("""COMPUTED_VALUE"""),"Kölföldi dalok")</f>
        <v>Kölföldi dalok</v>
      </c>
    </row>
    <row r="19">
      <c r="A19" s="25" t="str">
        <f>IFERROR(__xludf.DUMMYFUNCTION("""COMPUTED_VALUE"""),"K02")</f>
        <v>K02</v>
      </c>
      <c r="B19" s="25" t="str">
        <f>IFERROR(__xludf.DUMMYFUNCTION("""COMPUTED_VALUE"""),"Yellow submarine")</f>
        <v>Yellow submarine</v>
      </c>
      <c r="C19" s="25" t="str">
        <f>IFERROR(__xludf.DUMMYFUNCTION("""COMPUTED_VALUE"""),"Beatles")</f>
        <v>Beatles</v>
      </c>
      <c r="D19" s="25" t="str">
        <f>IFERROR(__xludf.DUMMYFUNCTION("""COMPUTED_VALUE"""),"Kölföldi dalok")</f>
        <v>Kölföldi dalok</v>
      </c>
    </row>
    <row r="20">
      <c r="A20" s="25" t="str">
        <f>IFERROR(__xludf.DUMMYFUNCTION("""COMPUTED_VALUE"""),"K03")</f>
        <v>K03</v>
      </c>
      <c r="B20" s="25" t="str">
        <f>IFERROR(__xludf.DUMMYFUNCTION("""COMPUTED_VALUE"""),"Yesterday")</f>
        <v>Yesterday</v>
      </c>
      <c r="C20" s="25" t="str">
        <f>IFERROR(__xludf.DUMMYFUNCTION("""COMPUTED_VALUE"""),"Beatles")</f>
        <v>Beatles</v>
      </c>
      <c r="D20" s="25" t="str">
        <f>IFERROR(__xludf.DUMMYFUNCTION("""COMPUTED_VALUE"""),"Kölföldi dalok")</f>
        <v>Kölföldi dalok</v>
      </c>
    </row>
    <row r="21">
      <c r="A21" s="25" t="str">
        <f>IFERROR(__xludf.DUMMYFUNCTION("""COMPUTED_VALUE"""),"K04")</f>
        <v>K04</v>
      </c>
      <c r="B21" s="25" t="str">
        <f>IFERROR(__xludf.DUMMYFUNCTION("""COMPUTED_VALUE"""),"Lemon Tree (–&gt;)")</f>
        <v>Lemon Tree (–&gt;)</v>
      </c>
      <c r="C21" s="25" t="str">
        <f>IFERROR(__xludf.DUMMYFUNCTION("""COMPUTED_VALUE"""),"Fools Garden")</f>
        <v>Fools Garden</v>
      </c>
      <c r="D21" s="25" t="str">
        <f>IFERROR(__xludf.DUMMYFUNCTION("""COMPUTED_VALUE"""),"Kölföldi dalok")</f>
        <v>Kölföldi dalok</v>
      </c>
    </row>
    <row r="22">
      <c r="A22" s="25" t="str">
        <f>IFERROR(__xludf.DUMMYFUNCTION("""COMPUTED_VALUE"""),"K04")</f>
        <v>K04</v>
      </c>
      <c r="B22" s="25" t="str">
        <f>IFERROR(__xludf.DUMMYFUNCTION("""COMPUTED_VALUE"""),"Lemon Tree (...)")</f>
        <v>Lemon Tree (...)</v>
      </c>
      <c r="C22" s="25" t="str">
        <f>IFERROR(__xludf.DUMMYFUNCTION("""COMPUTED_VALUE"""),"Fools Garden")</f>
        <v>Fools Garden</v>
      </c>
      <c r="D22" s="25" t="str">
        <f>IFERROR(__xludf.DUMMYFUNCTION("""COMPUTED_VALUE"""),"Kölföldi dalok")</f>
        <v>Kölföldi dalok</v>
      </c>
    </row>
    <row r="23">
      <c r="A23" s="25" t="str">
        <f>IFERROR(__xludf.DUMMYFUNCTION("""COMPUTED_VALUE"""),"K05")</f>
        <v>K05</v>
      </c>
      <c r="B23" s="25" t="str">
        <f>IFERROR(__xludf.DUMMYFUNCTION("""COMPUTED_VALUE"""),"Knocking on heaven's door")</f>
        <v>Knocking on heaven's door</v>
      </c>
      <c r="C23" s="25" t="str">
        <f>IFERROR(__xludf.DUMMYFUNCTION("""COMPUTED_VALUE"""),"Gun's N' Roses")</f>
        <v>Gun's N' Roses</v>
      </c>
      <c r="D23" s="25" t="str">
        <f>IFERROR(__xludf.DUMMYFUNCTION("""COMPUTED_VALUE"""),"Kölföldi dalok")</f>
        <v>Kölföldi dalok</v>
      </c>
    </row>
    <row r="24">
      <c r="A24" s="25" t="str">
        <f>IFERROR(__xludf.DUMMYFUNCTION("""COMPUTED_VALUE"""),"K06")</f>
        <v>K06</v>
      </c>
      <c r="B24" s="25" t="str">
        <f>IFERROR(__xludf.DUMMYFUNCTION("""COMPUTED_VALUE"""),"Drunken sailor")</f>
        <v>Drunken sailor</v>
      </c>
      <c r="C24" s="25" t="str">
        <f>IFERROR(__xludf.DUMMYFUNCTION("""COMPUTED_VALUE"""),"Ír népdal")</f>
        <v>Ír népdal</v>
      </c>
      <c r="D24" s="25" t="str">
        <f>IFERROR(__xludf.DUMMYFUNCTION("""COMPUTED_VALUE"""),"Kölföldi dalok")</f>
        <v>Kölföldi dalok</v>
      </c>
    </row>
    <row r="25">
      <c r="A25" s="25" t="str">
        <f>IFERROR(__xludf.DUMMYFUNCTION("""COMPUTED_VALUE"""),"K07")</f>
        <v>K07</v>
      </c>
      <c r="B25" s="25" t="str">
        <f>IFERROR(__xludf.DUMMYFUNCTION("""COMPUTED_VALUE"""),"Somewhere Over the Rainbow")</f>
        <v>Somewhere Over the Rainbow</v>
      </c>
      <c r="C25" s="25" t="str">
        <f>IFERROR(__xludf.DUMMYFUNCTION("""COMPUTED_VALUE"""),"Israel Kamakawiwo'ole")</f>
        <v>Israel Kamakawiwo'ole</v>
      </c>
      <c r="D25" s="25" t="str">
        <f>IFERROR(__xludf.DUMMYFUNCTION("""COMPUTED_VALUE"""),"Kölföldi dalok")</f>
        <v>Kölföldi dalok</v>
      </c>
    </row>
    <row r="26">
      <c r="A26" s="25" t="str">
        <f>IFERROR(__xludf.DUMMYFUNCTION("""COMPUTED_VALUE"""),"K08")</f>
        <v>K08</v>
      </c>
      <c r="B26" s="25" t="str">
        <f>IFERROR(__xludf.DUMMYFUNCTION("""COMPUTED_VALUE"""),"Bella ciao")</f>
        <v>Bella ciao</v>
      </c>
      <c r="C26" s="25" t="str">
        <f>IFERROR(__xludf.DUMMYFUNCTION("""COMPUTED_VALUE"""),"Olasz partizán dal")</f>
        <v>Olasz partizán dal</v>
      </c>
      <c r="D26" s="25" t="str">
        <f>IFERROR(__xludf.DUMMYFUNCTION("""COMPUTED_VALUE"""),"Kölföldi dalok")</f>
        <v>Kölföldi dalok</v>
      </c>
    </row>
    <row r="27">
      <c r="A27" s="25" t="str">
        <f>IFERROR(__xludf.DUMMYFUNCTION("""COMPUTED_VALUE"""),"K09")</f>
        <v>K09</v>
      </c>
      <c r="B27" s="25" t="str">
        <f>IFERROR(__xludf.DUMMYFUNCTION("""COMPUTED_VALUE"""),"Banks of the Ohio")</f>
        <v>Banks of the Ohio</v>
      </c>
      <c r="C27" s="25" t="str">
        <f>IFERROR(__xludf.DUMMYFUNCTION("""COMPUTED_VALUE"""),"Olivia Newton-John")</f>
        <v>Olivia Newton-John</v>
      </c>
      <c r="D27" s="25" t="str">
        <f>IFERROR(__xludf.DUMMYFUNCTION("""COMPUTED_VALUE"""),"Kölföldi dalok")</f>
        <v>Kölföldi dalok</v>
      </c>
    </row>
    <row r="28">
      <c r="A28" s="25" t="str">
        <f>IFERROR(__xludf.DUMMYFUNCTION("""COMPUTED_VALUE"""),"K10")</f>
        <v>K10</v>
      </c>
      <c r="B28" s="25" t="str">
        <f>IFERROR(__xludf.DUMMYFUNCTION("""COMPUTED_VALUE"""),"As tears go by")</f>
        <v>As tears go by</v>
      </c>
      <c r="C28" s="25" t="str">
        <f>IFERROR(__xludf.DUMMYFUNCTION("""COMPUTED_VALUE"""),"Rolling Stones")</f>
        <v>Rolling Stones</v>
      </c>
      <c r="D28" s="25" t="str">
        <f>IFERROR(__xludf.DUMMYFUNCTION("""COMPUTED_VALUE"""),"Kölföldi dalok")</f>
        <v>Kölföldi dalok</v>
      </c>
    </row>
    <row r="29">
      <c r="A29" s="25" t="str">
        <f>IFERROR(__xludf.DUMMYFUNCTION("""COMPUTED_VALUE"""),"K11")</f>
        <v>K11</v>
      </c>
      <c r="B29" s="25" t="str">
        <f>IFERROR(__xludf.DUMMYFUNCTION("""COMPUTED_VALUE"""),"Mad World ")</f>
        <v>Mad World </v>
      </c>
      <c r="C29" s="25" t="str">
        <f>IFERROR(__xludf.DUMMYFUNCTION("""COMPUTED_VALUE"""),"Tears no fears")</f>
        <v>Tears no fears</v>
      </c>
      <c r="D29" s="25" t="str">
        <f>IFERROR(__xludf.DUMMYFUNCTION("""COMPUTED_VALUE"""),"Kölföldi dalok")</f>
        <v>Kölföldi dalok</v>
      </c>
    </row>
    <row r="30">
      <c r="A30" s="25" t="str">
        <f>IFERROR(__xludf.DUMMYFUNCTION("""COMPUTED_VALUE"""),"K12")</f>
        <v>K12</v>
      </c>
      <c r="B30" s="25" t="str">
        <f>IFERROR(__xludf.DUMMYFUNCTION("""COMPUTED_VALUE"""),"Hause of the rising sun")</f>
        <v>Hause of the rising sun</v>
      </c>
      <c r="C30" s="25" t="str">
        <f>IFERROR(__xludf.DUMMYFUNCTION("""COMPUTED_VALUE"""),"The Animals ")</f>
        <v>The Animals </v>
      </c>
      <c r="D30" s="25" t="str">
        <f>IFERROR(__xludf.DUMMYFUNCTION("""COMPUTED_VALUE"""),"Kölföldi dalok")</f>
        <v>Kölföldi dalok</v>
      </c>
    </row>
    <row r="31">
      <c r="A31" s="25" t="str">
        <f>IFERROR(__xludf.DUMMYFUNCTION("""COMPUTED_VALUE"""),"N01")</f>
        <v>N01</v>
      </c>
      <c r="B31" s="25" t="str">
        <f>IFERROR(__xludf.DUMMYFUNCTION("""COMPUTED_VALUE"""),"A bolhási kertek alatt Kata")</f>
        <v>A bolhási kertek alatt Kata</v>
      </c>
      <c r="C31" s="25" t="str">
        <f>IFERROR(__xludf.DUMMYFUNCTION("""COMPUTED_VALUE"""),"népdal")</f>
        <v>népdal</v>
      </c>
      <c r="D31" s="25" t="str">
        <f>IFERROR(__xludf.DUMMYFUNCTION("""COMPUTED_VALUE"""),"Népdalok")</f>
        <v>Népdalok</v>
      </c>
    </row>
    <row r="32">
      <c r="A32" s="25" t="str">
        <f>IFERROR(__xludf.DUMMYFUNCTION("""COMPUTED_VALUE"""),"N02")</f>
        <v>N02</v>
      </c>
      <c r="B32" s="25" t="str">
        <f>IFERROR(__xludf.DUMMYFUNCTION("""COMPUTED_VALUE"""),"A szennai lipisen, laposon")</f>
        <v>A szennai lipisen, laposon</v>
      </c>
      <c r="C32" s="25" t="str">
        <f>IFERROR(__xludf.DUMMYFUNCTION("""COMPUTED_VALUE"""),"népdal")</f>
        <v>népdal</v>
      </c>
      <c r="D32" s="25" t="str">
        <f>IFERROR(__xludf.DUMMYFUNCTION("""COMPUTED_VALUE"""),"Népdalok")</f>
        <v>Népdalok</v>
      </c>
    </row>
    <row r="33">
      <c r="A33" s="25" t="str">
        <f>IFERROR(__xludf.DUMMYFUNCTION("""COMPUTED_VALUE"""),"N03")</f>
        <v>N03</v>
      </c>
      <c r="B33" s="25" t="str">
        <f>IFERROR(__xludf.DUMMYFUNCTION("""COMPUTED_VALUE"""),"Általmennék én a Tiszán ladikon")</f>
        <v>Általmennék én a Tiszán ladikon</v>
      </c>
      <c r="C33" s="25" t="str">
        <f>IFERROR(__xludf.DUMMYFUNCTION("""COMPUTED_VALUE"""),"népdal")</f>
        <v>népdal</v>
      </c>
      <c r="D33" s="25" t="str">
        <f>IFERROR(__xludf.DUMMYFUNCTION("""COMPUTED_VALUE"""),"Népdalok")</f>
        <v>Népdalok</v>
      </c>
    </row>
    <row r="34">
      <c r="A34" s="25" t="str">
        <f>IFERROR(__xludf.DUMMYFUNCTION("""COMPUTED_VALUE"""),"N04")</f>
        <v>N04</v>
      </c>
      <c r="B34" s="25" t="str">
        <f>IFERROR(__xludf.DUMMYFUNCTION("""COMPUTED_VALUE"""),"Erdő, erdő, erdő")</f>
        <v>Erdő, erdő, erdő</v>
      </c>
      <c r="C34" s="25" t="str">
        <f>IFERROR(__xludf.DUMMYFUNCTION("""COMPUTED_VALUE"""),"népdal")</f>
        <v>népdal</v>
      </c>
      <c r="D34" s="25" t="str">
        <f>IFERROR(__xludf.DUMMYFUNCTION("""COMPUTED_VALUE"""),"Népdalok")</f>
        <v>Népdalok</v>
      </c>
    </row>
    <row r="35">
      <c r="A35" s="25" t="str">
        <f>IFERROR(__xludf.DUMMYFUNCTION("""COMPUTED_VALUE"""),"N05")</f>
        <v>N05</v>
      </c>
      <c r="B35" s="25" t="str">
        <f>IFERROR(__xludf.DUMMYFUNCTION("""COMPUTED_VALUE"""),"Érik a szőlő")</f>
        <v>Érik a szőlő</v>
      </c>
      <c r="C35" s="25" t="str">
        <f>IFERROR(__xludf.DUMMYFUNCTION("""COMPUTED_VALUE"""),"népdal")</f>
        <v>népdal</v>
      </c>
      <c r="D35" s="25" t="str">
        <f>IFERROR(__xludf.DUMMYFUNCTION("""COMPUTED_VALUE"""),"Népdalok")</f>
        <v>Népdalok</v>
      </c>
    </row>
    <row r="36">
      <c r="A36" s="25" t="str">
        <f>IFERROR(__xludf.DUMMYFUNCTION("""COMPUTED_VALUE"""),"N06")</f>
        <v>N06</v>
      </c>
      <c r="B36" s="25" t="str">
        <f>IFERROR(__xludf.DUMMYFUNCTION("""COMPUTED_VALUE"""),"Hej, Vargáné káposztát főz")</f>
        <v>Hej, Vargáné káposztát főz</v>
      </c>
      <c r="C36" s="25" t="str">
        <f>IFERROR(__xludf.DUMMYFUNCTION("""COMPUTED_VALUE"""),"népdal")</f>
        <v>népdal</v>
      </c>
      <c r="D36" s="25" t="str">
        <f>IFERROR(__xludf.DUMMYFUNCTION("""COMPUTED_VALUE"""),"Népdalok")</f>
        <v>Népdalok</v>
      </c>
    </row>
    <row r="37">
      <c r="A37" s="25" t="str">
        <f>IFERROR(__xludf.DUMMYFUNCTION("""COMPUTED_VALUE"""),"N07")</f>
        <v>N07</v>
      </c>
      <c r="B37" s="25" t="str">
        <f>IFERROR(__xludf.DUMMYFUNCTION("""COMPUTED_VALUE"""),"Hol jártál az éjjel, cinegemadár")</f>
        <v>Hol jártál az éjjel, cinegemadár</v>
      </c>
      <c r="C37" s="25" t="str">
        <f>IFERROR(__xludf.DUMMYFUNCTION("""COMPUTED_VALUE"""),"népdal")</f>
        <v>népdal</v>
      </c>
      <c r="D37" s="25" t="str">
        <f>IFERROR(__xludf.DUMMYFUNCTION("""COMPUTED_VALUE"""),"Népdalok")</f>
        <v>Népdalok</v>
      </c>
    </row>
    <row r="38">
      <c r="A38" s="25" t="str">
        <f>IFERROR(__xludf.DUMMYFUNCTION("""COMPUTED_VALUE"""),"N08")</f>
        <v>N08</v>
      </c>
      <c r="B38" s="25" t="str">
        <f>IFERROR(__xludf.DUMMYFUNCTION("""COMPUTED_VALUE"""),"Hull a szilva a fáról")</f>
        <v>Hull a szilva a fáról</v>
      </c>
      <c r="C38" s="25" t="str">
        <f>IFERROR(__xludf.DUMMYFUNCTION("""COMPUTED_VALUE"""),"népdal")</f>
        <v>népdal</v>
      </c>
      <c r="D38" s="25" t="str">
        <f>IFERROR(__xludf.DUMMYFUNCTION("""COMPUTED_VALUE"""),"Népdalok")</f>
        <v>Népdalok</v>
      </c>
    </row>
    <row r="39">
      <c r="A39" s="25" t="str">
        <f>IFERROR(__xludf.DUMMYFUNCTION("""COMPUTED_VALUE"""),"N09")</f>
        <v>N09</v>
      </c>
      <c r="B39" s="25" t="str">
        <f>IFERROR(__xludf.DUMMYFUNCTION("""COMPUTED_VALUE"""),"Láttál- e már valaha")</f>
        <v>Láttál- e már valaha</v>
      </c>
      <c r="C39" s="25" t="str">
        <f>IFERROR(__xludf.DUMMYFUNCTION("""COMPUTED_VALUE"""),"népdal")</f>
        <v>népdal</v>
      </c>
      <c r="D39" s="25" t="str">
        <f>IFERROR(__xludf.DUMMYFUNCTION("""COMPUTED_VALUE"""),"Népdalok")</f>
        <v>Népdalok</v>
      </c>
    </row>
    <row r="40">
      <c r="A40" s="25" t="str">
        <f>IFERROR(__xludf.DUMMYFUNCTION("""COMPUTED_VALUE"""),"N10")</f>
        <v>N10</v>
      </c>
      <c r="B40" s="25" t="str">
        <f>IFERROR(__xludf.DUMMYFUNCTION("""COMPUTED_VALUE"""),"Tavaszi szél vizet áraszt")</f>
        <v>Tavaszi szél vizet áraszt</v>
      </c>
      <c r="C40" s="25" t="str">
        <f>IFERROR(__xludf.DUMMYFUNCTION("""COMPUTED_VALUE"""),"népdal")</f>
        <v>népdal</v>
      </c>
      <c r="D40" s="25" t="str">
        <f>IFERROR(__xludf.DUMMYFUNCTION("""COMPUTED_VALUE"""),"Népdalok")</f>
        <v>Népdalok</v>
      </c>
    </row>
    <row r="41">
      <c r="A41" s="25" t="str">
        <f>IFERROR(__xludf.DUMMYFUNCTION("""COMPUTED_VALUE"""),"S01")</f>
        <v>S01</v>
      </c>
      <c r="B41" s="25" t="str">
        <f>IFERROR(__xludf.DUMMYFUNCTION("""COMPUTED_VALUE"""),"Hé haver!")</f>
        <v>Hé haver!</v>
      </c>
      <c r="C41" s="25"/>
      <c r="D41" s="25" t="str">
        <f>IFERROR(__xludf.DUMMYFUNCTION("""COMPUTED_VALUE"""),"Someres dalok")</f>
        <v>Someres dalok</v>
      </c>
    </row>
    <row r="42">
      <c r="A42" s="25" t="str">
        <f>IFERROR(__xludf.DUMMYFUNCTION("""COMPUTED_VALUE"""),"S02")</f>
        <v>S02</v>
      </c>
      <c r="B42" s="25" t="str">
        <f>IFERROR(__xludf.DUMMYFUNCTION("""COMPUTED_VALUE"""),"Hine kulanu….")</f>
        <v>Hine kulanu….</v>
      </c>
      <c r="C42" s="25"/>
      <c r="D42" s="25" t="str">
        <f>IFERROR(__xludf.DUMMYFUNCTION("""COMPUTED_VALUE"""),"Someres dalok")</f>
        <v>Someres dalok</v>
      </c>
    </row>
    <row r="43">
      <c r="A43" s="25" t="str">
        <f>IFERROR(__xludf.DUMMYFUNCTION("""COMPUTED_VALUE"""),"S03")</f>
        <v>S03</v>
      </c>
      <c r="B43" s="25" t="str">
        <f>IFERROR(__xludf.DUMMYFUNCTION("""COMPUTED_VALUE"""),"Minden fejre áll")</f>
        <v>Minden fejre áll</v>
      </c>
      <c r="C43" s="25" t="str">
        <f>IFERROR(__xludf.DUMMYFUNCTION("""COMPUTED_VALUE"""),"Bedő Marci")</f>
        <v>Bedő Marci</v>
      </c>
      <c r="D43" s="25" t="str">
        <f>IFERROR(__xludf.DUMMYFUNCTION("""COMPUTED_VALUE"""),"Someres dalok")</f>
        <v>Someres dalok</v>
      </c>
    </row>
    <row r="44">
      <c r="A44" s="25" t="str">
        <f>IFERROR(__xludf.DUMMYFUNCTION("""COMPUTED_VALUE"""),"S04")</f>
        <v>S04</v>
      </c>
      <c r="B44" s="25" t="str">
        <f>IFERROR(__xludf.DUMMYFUNCTION("""COMPUTED_VALUE"""),"Cofi himnusz")</f>
        <v>Cofi himnusz</v>
      </c>
      <c r="C44" s="25" t="str">
        <f>IFERROR(__xludf.DUMMYFUNCTION("""COMPUTED_VALUE"""),"Csernai Brothers")</f>
        <v>Csernai Brothers</v>
      </c>
      <c r="D44" s="25" t="str">
        <f>IFERROR(__xludf.DUMMYFUNCTION("""COMPUTED_VALUE"""),"Someres dalok")</f>
        <v>Someres dalok</v>
      </c>
    </row>
    <row r="45">
      <c r="A45" s="25" t="str">
        <f>IFERROR(__xludf.DUMMYFUNCTION("""COMPUTED_VALUE"""),"S05")</f>
        <v>S05</v>
      </c>
      <c r="B45" s="25" t="str">
        <f>IFERROR(__xludf.DUMMYFUNCTION("""COMPUTED_VALUE"""),"Cserkész Altató")</f>
        <v>Cserkész Altató</v>
      </c>
      <c r="C45" s="25" t="str">
        <f>IFERROR(__xludf.DUMMYFUNCTION("""COMPUTED_VALUE"""),"Csernai Brothers")</f>
        <v>Csernai Brothers</v>
      </c>
      <c r="D45" s="25" t="str">
        <f>IFERROR(__xludf.DUMMYFUNCTION("""COMPUTED_VALUE"""),"Someres dalok")</f>
        <v>Someres dalok</v>
      </c>
    </row>
    <row r="46">
      <c r="A46" s="25" t="str">
        <f>IFERROR(__xludf.DUMMYFUNCTION("""COMPUTED_VALUE"""),"S06")</f>
        <v>S06</v>
      </c>
      <c r="B46" s="25" t="str">
        <f>IFERROR(__xludf.DUMMYFUNCTION("""COMPUTED_VALUE"""),"Sir hápártizánim")</f>
        <v>Sir hápártizánim</v>
      </c>
      <c r="C46" s="25" t="str">
        <f>IFERROR(__xludf.DUMMYFUNCTION("""COMPUTED_VALUE"""),"Avraham Shlonsky")</f>
        <v>Avraham Shlonsky</v>
      </c>
      <c r="D46" s="25" t="str">
        <f>IFERROR(__xludf.DUMMYFUNCTION("""COMPUTED_VALUE"""),"Someres dalok")</f>
        <v>Someres dalok</v>
      </c>
    </row>
    <row r="47">
      <c r="A47" s="25" t="str">
        <f>IFERROR(__xludf.DUMMYFUNCTION("""COMPUTED_VALUE"""),"S07")</f>
        <v>S07</v>
      </c>
      <c r="B47" s="25" t="str">
        <f>IFERROR(__xludf.DUMMYFUNCTION("""COMPUTED_VALUE"""),"A partizánok dala")</f>
        <v>A partizánok dala</v>
      </c>
      <c r="C47" s="25" t="str">
        <f>IFERROR(__xludf.DUMMYFUNCTION("""COMPUTED_VALUE"""),"Fordította: Bedő Marci")</f>
        <v>Fordította: Bedő Marci</v>
      </c>
      <c r="D47" s="25" t="str">
        <f>IFERROR(__xludf.DUMMYFUNCTION("""COMPUTED_VALUE"""),"Someres dalok")</f>
        <v>Someres dalok</v>
      </c>
    </row>
    <row r="48">
      <c r="A48" s="25" t="str">
        <f>IFERROR(__xludf.DUMMYFUNCTION("""COMPUTED_VALUE"""),"T01")</f>
        <v>T01</v>
      </c>
      <c r="B48" s="25" t="str">
        <f>IFERROR(__xludf.DUMMYFUNCTION("""COMPUTED_VALUE"""),"Azt hittem érdemes (-&gt;)")</f>
        <v>Azt hittem érdemes (-&gt;)</v>
      </c>
      <c r="C48" s="25" t="str">
        <f>IFERROR(__xludf.DUMMYFUNCTION("""COMPUTED_VALUE"""),"30Y")</f>
        <v>30Y</v>
      </c>
      <c r="D48" s="25" t="str">
        <f>IFERROR(__xludf.DUMMYFUNCTION("""COMPUTED_VALUE"""),"Tábori dalok")</f>
        <v>Tábori dalok</v>
      </c>
    </row>
    <row r="49">
      <c r="A49" s="25" t="str">
        <f>IFERROR(__xludf.DUMMYFUNCTION("""COMPUTED_VALUE"""),"T01")</f>
        <v>T01</v>
      </c>
      <c r="B49" s="25" t="str">
        <f>IFERROR(__xludf.DUMMYFUNCTION("""COMPUTED_VALUE"""),"Azt hittem érdemes (...)")</f>
        <v>Azt hittem érdemes (...)</v>
      </c>
      <c r="C49" s="25" t="str">
        <f>IFERROR(__xludf.DUMMYFUNCTION("""COMPUTED_VALUE"""),"30Y")</f>
        <v>30Y</v>
      </c>
      <c r="D49" s="25" t="str">
        <f>IFERROR(__xludf.DUMMYFUNCTION("""COMPUTED_VALUE"""),"Tábori dalok")</f>
        <v>Tábori dalok</v>
      </c>
    </row>
    <row r="50">
      <c r="A50" s="25" t="str">
        <f>IFERROR(__xludf.DUMMYFUNCTION("""COMPUTED_VALUE"""),"T02")</f>
        <v>T02</v>
      </c>
      <c r="B50" s="25" t="str">
        <f>IFERROR(__xludf.DUMMYFUNCTION("""COMPUTED_VALUE"""),"8 óra munka")</f>
        <v>8 óra munka</v>
      </c>
      <c r="C50" s="25" t="str">
        <f>IFERROR(__xludf.DUMMYFUNCTION("""COMPUTED_VALUE"""),"Beatrice")</f>
        <v>Beatrice</v>
      </c>
      <c r="D50" s="25" t="str">
        <f>IFERROR(__xludf.DUMMYFUNCTION("""COMPUTED_VALUE"""),"Tábori dalok")</f>
        <v>Tábori dalok</v>
      </c>
    </row>
    <row r="51">
      <c r="A51" s="25" t="str">
        <f>IFERROR(__xludf.DUMMYFUNCTION("""COMPUTED_VALUE"""),"T02")</f>
        <v>T02</v>
      </c>
      <c r="B51" s="25" t="str">
        <f>IFERROR(__xludf.DUMMYFUNCTION("""COMPUTED_VALUE"""),"8 óra munka")</f>
        <v>8 óra munka</v>
      </c>
      <c r="C51" s="25" t="str">
        <f>IFERROR(__xludf.DUMMYFUNCTION("""COMPUTED_VALUE"""),"Beatrice")</f>
        <v>Beatrice</v>
      </c>
      <c r="D51" s="25" t="str">
        <f>IFERROR(__xludf.DUMMYFUNCTION("""COMPUTED_VALUE"""),"Tábori dalok")</f>
        <v>Tábori dalok</v>
      </c>
    </row>
    <row r="52">
      <c r="A52" s="25" t="str">
        <f>IFERROR(__xludf.DUMMYFUNCTION("""COMPUTED_VALUE"""),"T03")</f>
        <v>T03</v>
      </c>
      <c r="B52" s="25" t="str">
        <f>IFERROR(__xludf.DUMMYFUNCTION("""COMPUTED_VALUE"""),"Adj helyet magad mellett")</f>
        <v>Adj helyet magad mellett</v>
      </c>
      <c r="C52" s="25" t="str">
        <f>IFERROR(__xludf.DUMMYFUNCTION("""COMPUTED_VALUE"""),"Bikini")</f>
        <v>Bikini</v>
      </c>
      <c r="D52" s="25" t="str">
        <f>IFERROR(__xludf.DUMMYFUNCTION("""COMPUTED_VALUE"""),"Tábori dalok")</f>
        <v>Tábori dalok</v>
      </c>
    </row>
    <row r="53">
      <c r="A53" s="25" t="str">
        <f>IFERROR(__xludf.DUMMYFUNCTION("""COMPUTED_VALUE"""),"T04")</f>
        <v>T04</v>
      </c>
      <c r="B53" s="25" t="str">
        <f>IFERROR(__xludf.DUMMYFUNCTION("""COMPUTED_VALUE"""),"Közeli helyeken ")</f>
        <v>Közeli helyeken </v>
      </c>
      <c r="C53" s="25" t="str">
        <f>IFERROR(__xludf.DUMMYFUNCTION("""COMPUTED_VALUE"""),"Bikini")</f>
        <v>Bikini</v>
      </c>
      <c r="D53" s="25" t="str">
        <f>IFERROR(__xludf.DUMMYFUNCTION("""COMPUTED_VALUE"""),"Tábori dalok")</f>
        <v>Tábori dalok</v>
      </c>
    </row>
    <row r="54">
      <c r="A54" s="25" t="str">
        <f>IFERROR(__xludf.DUMMYFUNCTION("""COMPUTED_VALUE"""),"T05")</f>
        <v>T05</v>
      </c>
      <c r="B54" s="25" t="str">
        <f>IFERROR(__xludf.DUMMYFUNCTION("""COMPUTED_VALUE"""),"Csavargódal")</f>
        <v>Csavargódal</v>
      </c>
      <c r="C54" s="25" t="str">
        <f>IFERROR(__xludf.DUMMYFUNCTION("""COMPUTED_VALUE"""),"Bojtorján")</f>
        <v>Bojtorján</v>
      </c>
      <c r="D54" s="25" t="str">
        <f>IFERROR(__xludf.DUMMYFUNCTION("""COMPUTED_VALUE"""),"Tábori dalok")</f>
        <v>Tábori dalok</v>
      </c>
    </row>
    <row r="55">
      <c r="A55" s="25" t="str">
        <f>IFERROR(__xludf.DUMMYFUNCTION("""COMPUTED_VALUE"""),"T06")</f>
        <v>T06</v>
      </c>
      <c r="B55" s="25" t="str">
        <f>IFERROR(__xludf.DUMMYFUNCTION("""COMPUTED_VALUE"""),"Vigyázz magadra fiam")</f>
        <v>Vigyázz magadra fiam</v>
      </c>
      <c r="C55" s="25" t="str">
        <f>IFERROR(__xludf.DUMMYFUNCTION("""COMPUTED_VALUE"""),"Bojtorján")</f>
        <v>Bojtorján</v>
      </c>
      <c r="D55" s="25" t="str">
        <f>IFERROR(__xludf.DUMMYFUNCTION("""COMPUTED_VALUE"""),"Tábori dalok")</f>
        <v>Tábori dalok</v>
      </c>
    </row>
    <row r="56">
      <c r="A56" s="25" t="str">
        <f>IFERROR(__xludf.DUMMYFUNCTION("""COMPUTED_VALUE"""),"T07")</f>
        <v>T07</v>
      </c>
      <c r="B56" s="25" t="str">
        <f>IFERROR(__xludf.DUMMYFUNCTION("""COMPUTED_VALUE"""),"Ha én rózsa volnék")</f>
        <v>Ha én rózsa volnék</v>
      </c>
      <c r="C56" s="25" t="str">
        <f>IFERROR(__xludf.DUMMYFUNCTION("""COMPUTED_VALUE"""),"Bródy János")</f>
        <v>Bródy János</v>
      </c>
      <c r="D56" s="25" t="str">
        <f>IFERROR(__xludf.DUMMYFUNCTION("""COMPUTED_VALUE"""),"Tábori dalok")</f>
        <v>Tábori dalok</v>
      </c>
    </row>
    <row r="57">
      <c r="A57" s="25" t="str">
        <f>IFERROR(__xludf.DUMMYFUNCTION("""COMPUTED_VALUE"""),"T08")</f>
        <v>T08</v>
      </c>
      <c r="B57" s="25" t="str">
        <f>IFERROR(__xludf.DUMMYFUNCTION("""COMPUTED_VALUE"""),"Mit tehetnék érted ")</f>
        <v>Mit tehetnék érted </v>
      </c>
      <c r="C57" s="25" t="str">
        <f>IFERROR(__xludf.DUMMYFUNCTION("""COMPUTED_VALUE"""),"Bródy János")</f>
        <v>Bródy János</v>
      </c>
      <c r="D57" s="25" t="str">
        <f>IFERROR(__xludf.DUMMYFUNCTION("""COMPUTED_VALUE"""),"Tábori dalok")</f>
        <v>Tábori dalok</v>
      </c>
    </row>
    <row r="58">
      <c r="A58" s="25" t="str">
        <f>IFERROR(__xludf.DUMMYFUNCTION("""COMPUTED_VALUE"""),"T09")</f>
        <v>T09</v>
      </c>
      <c r="B58" s="25" t="str">
        <f>IFERROR(__xludf.DUMMYFUNCTION("""COMPUTED_VALUE"""),"Szilvafácska")</f>
        <v>Szilvafácska</v>
      </c>
      <c r="C58" s="25" t="str">
        <f>IFERROR(__xludf.DUMMYFUNCTION("""COMPUTED_VALUE"""),"Budapest Bár")</f>
        <v>Budapest Bár</v>
      </c>
      <c r="D58" s="25" t="str">
        <f>IFERROR(__xludf.DUMMYFUNCTION("""COMPUTED_VALUE"""),"Tábori dalok")</f>
        <v>Tábori dalok</v>
      </c>
    </row>
    <row r="59">
      <c r="A59" s="25" t="str">
        <f>IFERROR(__xludf.DUMMYFUNCTION("""COMPUTED_VALUE"""),"T10")</f>
        <v>T10</v>
      </c>
      <c r="B59" s="25" t="str">
        <f>IFERROR(__xludf.DUMMYFUNCTION("""COMPUTED_VALUE"""),"Az légy aki vagy")</f>
        <v>Az légy aki vagy</v>
      </c>
      <c r="C59" s="25" t="str">
        <f>IFERROR(__xludf.DUMMYFUNCTION("""COMPUTED_VALUE"""),"Charlie")</f>
        <v>Charlie</v>
      </c>
      <c r="D59" s="25" t="str">
        <f>IFERROR(__xludf.DUMMYFUNCTION("""COMPUTED_VALUE"""),"Tábori dalok")</f>
        <v>Tábori dalok</v>
      </c>
    </row>
    <row r="60">
      <c r="A60" s="25" t="str">
        <f>IFERROR(__xludf.DUMMYFUNCTION("""COMPUTED_VALUE"""),"T11")</f>
        <v>T11</v>
      </c>
      <c r="B60" s="25" t="str">
        <f>IFERROR(__xludf.DUMMYFUNCTION("""COMPUTED_VALUE"""),"Jég dupla whiskyvel")</f>
        <v>Jég dupla whiskyvel</v>
      </c>
      <c r="C60" s="25" t="str">
        <f>IFERROR(__xludf.DUMMYFUNCTION("""COMPUTED_VALUE"""),"Charlie")</f>
        <v>Charlie</v>
      </c>
      <c r="D60" s="25" t="str">
        <f>IFERROR(__xludf.DUMMYFUNCTION("""COMPUTED_VALUE"""),"Tábori dalok")</f>
        <v>Tábori dalok</v>
      </c>
    </row>
    <row r="61">
      <c r="A61" s="25" t="str">
        <f>IFERROR(__xludf.DUMMYFUNCTION("""COMPUTED_VALUE"""),"T12")</f>
        <v>T12</v>
      </c>
      <c r="B61" s="25" t="str">
        <f>IFERROR(__xludf.DUMMYFUNCTION("""COMPUTED_VALUE"""),"Budapest (-&gt;)")</f>
        <v>Budapest (-&gt;)</v>
      </c>
      <c r="C61" s="25" t="str">
        <f>IFERROR(__xludf.DUMMYFUNCTION("""COMPUTED_VALUE"""),"Cseh Tamás")</f>
        <v>Cseh Tamás</v>
      </c>
      <c r="D61" s="25" t="str">
        <f>IFERROR(__xludf.DUMMYFUNCTION("""COMPUTED_VALUE"""),"Tábori dalok")</f>
        <v>Tábori dalok</v>
      </c>
    </row>
    <row r="62">
      <c r="A62" s="25" t="str">
        <f>IFERROR(__xludf.DUMMYFUNCTION("""COMPUTED_VALUE"""),"T12")</f>
        <v>T12</v>
      </c>
      <c r="B62" s="25" t="str">
        <f>IFERROR(__xludf.DUMMYFUNCTION("""COMPUTED_VALUE"""),"Budapest (...)")</f>
        <v>Budapest (...)</v>
      </c>
      <c r="C62" s="25" t="str">
        <f>IFERROR(__xludf.DUMMYFUNCTION("""COMPUTED_VALUE"""),"Cseh Tamás")</f>
        <v>Cseh Tamás</v>
      </c>
      <c r="D62" s="25" t="str">
        <f>IFERROR(__xludf.DUMMYFUNCTION("""COMPUTED_VALUE"""),"Tábori dalok")</f>
        <v>Tábori dalok</v>
      </c>
    </row>
    <row r="63">
      <c r="A63" s="25" t="str">
        <f>IFERROR(__xludf.DUMMYFUNCTION("""COMPUTED_VALUE"""),"T13")</f>
        <v>T13</v>
      </c>
      <c r="B63" s="25" t="str">
        <f>IFERROR(__xludf.DUMMYFUNCTION("""COMPUTED_VALUE"""),"Csönded vagyok")</f>
        <v>Csönded vagyok</v>
      </c>
      <c r="C63" s="25" t="str">
        <f>IFERROR(__xludf.DUMMYFUNCTION("""COMPUTED_VALUE"""),"Cseh Tamás")</f>
        <v>Cseh Tamás</v>
      </c>
      <c r="D63" s="25" t="str">
        <f>IFERROR(__xludf.DUMMYFUNCTION("""COMPUTED_VALUE"""),"Tábori dalok")</f>
        <v>Tábori dalok</v>
      </c>
    </row>
    <row r="64">
      <c r="A64" s="25" t="str">
        <f>IFERROR(__xludf.DUMMYFUNCTION("""COMPUTED_VALUE"""),"T14")</f>
        <v>T14</v>
      </c>
      <c r="B64" s="25" t="str">
        <f>IFERROR(__xludf.DUMMYFUNCTION("""COMPUTED_VALUE"""),"Én vagyok az aki nem jó ")</f>
        <v>Én vagyok az aki nem jó </v>
      </c>
      <c r="C64" s="25" t="str">
        <f>IFERROR(__xludf.DUMMYFUNCTION("""COMPUTED_VALUE"""),"Csík zenekar")</f>
        <v>Csík zenekar</v>
      </c>
      <c r="D64" s="25" t="str">
        <f>IFERROR(__xludf.DUMMYFUNCTION("""COMPUTED_VALUE"""),"Tábori dalok")</f>
        <v>Tábori dalok</v>
      </c>
    </row>
    <row r="65">
      <c r="A65" s="25" t="str">
        <f>IFERROR(__xludf.DUMMYFUNCTION("""COMPUTED_VALUE"""),"T15")</f>
        <v>T15</v>
      </c>
      <c r="B65" s="25" t="str">
        <f>IFERROR(__xludf.DUMMYFUNCTION("""COMPUTED_VALUE"""),"Várj, míg felkel majd a nap ")</f>
        <v>Várj, míg felkel majd a nap </v>
      </c>
      <c r="C65" s="25" t="str">
        <f>IFERROR(__xludf.DUMMYFUNCTION("""COMPUTED_VALUE"""),"Demjén Ferenc - V’Moto-Rock")</f>
        <v>Demjén Ferenc - V’Moto-Rock</v>
      </c>
      <c r="D65" s="25" t="str">
        <f>IFERROR(__xludf.DUMMYFUNCTION("""COMPUTED_VALUE"""),"Tábori dalok")</f>
        <v>Tábori dalok</v>
      </c>
    </row>
    <row r="66">
      <c r="A66" s="25" t="str">
        <f>IFERROR(__xludf.DUMMYFUNCTION("""COMPUTED_VALUE"""),"T16")</f>
        <v>T16</v>
      </c>
      <c r="B66" s="25" t="str">
        <f>IFERROR(__xludf.DUMMYFUNCTION("""COMPUTED_VALUE"""),"Mi vagyunk a Grund")</f>
        <v>Mi vagyunk a Grund</v>
      </c>
      <c r="C66" s="25" t="str">
        <f>IFERROR(__xludf.DUMMYFUNCTION("""COMPUTED_VALUE"""),"Dés László &amp; Geszti Péter")</f>
        <v>Dés László &amp; Geszti Péter</v>
      </c>
      <c r="D66" s="25" t="str">
        <f>IFERROR(__xludf.DUMMYFUNCTION("""COMPUTED_VALUE"""),"Tábori dalok")</f>
        <v>Tábori dalok</v>
      </c>
    </row>
    <row r="67">
      <c r="A67" s="25" t="str">
        <f>IFERROR(__xludf.DUMMYFUNCTION("""COMPUTED_VALUE"""),"T17")</f>
        <v>T17</v>
      </c>
      <c r="B67" s="25" t="str">
        <f>IFERROR(__xludf.DUMMYFUNCTION("""COMPUTED_VALUE"""),"Hajnali ének")</f>
        <v>Hajnali ének</v>
      </c>
      <c r="C67" s="25" t="str">
        <f>IFERROR(__xludf.DUMMYFUNCTION("""COMPUTED_VALUE"""),"Dinnyés József")</f>
        <v>Dinnyés József</v>
      </c>
      <c r="D67" s="25" t="str">
        <f>IFERROR(__xludf.DUMMYFUNCTION("""COMPUTED_VALUE"""),"Tábori dalok")</f>
        <v>Tábori dalok</v>
      </c>
    </row>
    <row r="68">
      <c r="A68" s="25" t="str">
        <f>IFERROR(__xludf.DUMMYFUNCTION("""COMPUTED_VALUE"""),"T18")</f>
        <v>T18</v>
      </c>
      <c r="B68" s="25" t="str">
        <f>IFERROR(__xludf.DUMMYFUNCTION("""COMPUTED_VALUE"""),"Tábortűz")</f>
        <v>Tábortűz</v>
      </c>
      <c r="C68" s="25" t="str">
        <f>IFERROR(__xludf.DUMMYFUNCTION("""COMPUTED_VALUE"""),"Emberek")</f>
        <v>Emberek</v>
      </c>
      <c r="D68" s="25" t="str">
        <f>IFERROR(__xludf.DUMMYFUNCTION("""COMPUTED_VALUE"""),"Tábori dalok")</f>
        <v>Tábori dalok</v>
      </c>
    </row>
    <row r="69">
      <c r="A69" s="25" t="str">
        <f>IFERROR(__xludf.DUMMYFUNCTION("""COMPUTED_VALUE"""),"T19")</f>
        <v>T19</v>
      </c>
      <c r="B69" s="25" t="str">
        <f>IFERROR(__xludf.DUMMYFUNCTION("""COMPUTED_VALUE"""),"Van egy ország (–&gt;)")</f>
        <v>Van egy ország (–&gt;)</v>
      </c>
      <c r="C69" s="25" t="str">
        <f>IFERROR(__xludf.DUMMYFUNCTION("""COMPUTED_VALUE"""),"Rájátszás - Erdős Virág")</f>
        <v>Rájátszás - Erdős Virág</v>
      </c>
      <c r="D69" s="25" t="str">
        <f>IFERROR(__xludf.DUMMYFUNCTION("""COMPUTED_VALUE"""),"Tábori dalok")</f>
        <v>Tábori dalok</v>
      </c>
    </row>
    <row r="70">
      <c r="A70" s="25" t="str">
        <f>IFERROR(__xludf.DUMMYFUNCTION("""COMPUTED_VALUE"""),"T19")</f>
        <v>T19</v>
      </c>
      <c r="B70" s="25" t="str">
        <f>IFERROR(__xludf.DUMMYFUNCTION("""COMPUTED_VALUE"""),"Van egy ország (...)")</f>
        <v>Van egy ország (...)</v>
      </c>
      <c r="C70" s="25" t="str">
        <f>IFERROR(__xludf.DUMMYFUNCTION("""COMPUTED_VALUE"""),"Rájátszás - Erdős Virág")</f>
        <v>Rájátszás - Erdős Virág</v>
      </c>
      <c r="D70" s="25" t="str">
        <f>IFERROR(__xludf.DUMMYFUNCTION("""COMPUTED_VALUE"""),"Tábori dalok")</f>
        <v>Tábori dalok</v>
      </c>
    </row>
    <row r="71">
      <c r="A71" s="25" t="str">
        <f>IFERROR(__xludf.DUMMYFUNCTION("""COMPUTED_VALUE"""),"T20")</f>
        <v>T20</v>
      </c>
      <c r="B71" s="25" t="str">
        <f>IFERROR(__xludf.DUMMYFUNCTION("""COMPUTED_VALUE"""),"Teljesség felé (-&gt;)")</f>
        <v>Teljesség felé (-&gt;)</v>
      </c>
      <c r="C71" s="25" t="str">
        <f>IFERROR(__xludf.DUMMYFUNCTION("""COMPUTED_VALUE"""),"Galaxisok")</f>
        <v>Galaxisok</v>
      </c>
      <c r="D71" s="25" t="str">
        <f>IFERROR(__xludf.DUMMYFUNCTION("""COMPUTED_VALUE"""),"Tábori dalok")</f>
        <v>Tábori dalok</v>
      </c>
    </row>
    <row r="72">
      <c r="A72" s="25" t="str">
        <f>IFERROR(__xludf.DUMMYFUNCTION("""COMPUTED_VALUE"""),"T20")</f>
        <v>T20</v>
      </c>
      <c r="B72" s="25" t="str">
        <f>IFERROR(__xludf.DUMMYFUNCTION("""COMPUTED_VALUE"""),"Teljesség felé (...)")</f>
        <v>Teljesség felé (...)</v>
      </c>
      <c r="C72" s="25" t="str">
        <f>IFERROR(__xludf.DUMMYFUNCTION("""COMPUTED_VALUE"""),"Galaxisok")</f>
        <v>Galaxisok</v>
      </c>
      <c r="D72" s="25" t="str">
        <f>IFERROR(__xludf.DUMMYFUNCTION("""COMPUTED_VALUE"""),"Tábori dalok")</f>
        <v>Tábori dalok</v>
      </c>
    </row>
    <row r="73">
      <c r="A73" s="25" t="str">
        <f>IFERROR(__xludf.DUMMYFUNCTION("""COMPUTED_VALUE"""),"T21")</f>
        <v>T21</v>
      </c>
      <c r="B73" s="25" t="str">
        <f>IFERROR(__xludf.DUMMYFUNCTION("""COMPUTED_VALUE"""),"Az utcán")</f>
        <v>Az utcán</v>
      </c>
      <c r="C73" s="25" t="str">
        <f>IFERROR(__xludf.DUMMYFUNCTION("""COMPUTED_VALUE"""),"Illés")</f>
        <v>Illés</v>
      </c>
      <c r="D73" s="25" t="str">
        <f>IFERROR(__xludf.DUMMYFUNCTION("""COMPUTED_VALUE"""),"Tábori dalok")</f>
        <v>Tábori dalok</v>
      </c>
    </row>
    <row r="74">
      <c r="A74" s="25" t="str">
        <f>IFERROR(__xludf.DUMMYFUNCTION("""COMPUTED_VALUE"""),"T22")</f>
        <v>T22</v>
      </c>
      <c r="B74" s="25" t="str">
        <f>IFERROR(__xludf.DUMMYFUNCTION("""COMPUTED_VALUE"""),"Baj van a részeg tengerésszel")</f>
        <v>Baj van a részeg tengerésszel</v>
      </c>
      <c r="C74" s="25" t="str">
        <f>IFERROR(__xludf.DUMMYFUNCTION("""COMPUTED_VALUE"""),"Ír népdal")</f>
        <v>Ír népdal</v>
      </c>
      <c r="D74" s="25" t="str">
        <f>IFERROR(__xludf.DUMMYFUNCTION("""COMPUTED_VALUE"""),"Tábori dalok")</f>
        <v>Tábori dalok</v>
      </c>
    </row>
    <row r="75">
      <c r="A75" s="25" t="str">
        <f>IFERROR(__xludf.DUMMYFUNCTION("""COMPUTED_VALUE"""),"T23")</f>
        <v>T23</v>
      </c>
      <c r="B75" s="25" t="str">
        <f>IFERROR(__xludf.DUMMYFUNCTION("""COMPUTED_VALUE"""),"Rejtelmek")</f>
        <v>Rejtelmek</v>
      </c>
      <c r="C75" s="25" t="str">
        <f>IFERROR(__xludf.DUMMYFUNCTION("""COMPUTED_VALUE"""),"Sebő Ferenc - József Attila")</f>
        <v>Sebő Ferenc - József Attila</v>
      </c>
      <c r="D75" s="25" t="str">
        <f>IFERROR(__xludf.DUMMYFUNCTION("""COMPUTED_VALUE"""),"Tábori dalok")</f>
        <v>Tábori dalok</v>
      </c>
    </row>
    <row r="76">
      <c r="A76" s="25" t="str">
        <f>IFERROR(__xludf.DUMMYFUNCTION("""COMPUTED_VALUE"""),"T24")</f>
        <v>T24</v>
      </c>
      <c r="B76" s="25" t="str">
        <f>IFERROR(__xludf.DUMMYFUNCTION("""COMPUTED_VALUE"""),"Oj, tízen voltunk mi testvérek (–&gt;)")</f>
        <v>Oj, tízen voltunk mi testvérek (–&gt;)</v>
      </c>
      <c r="C76" s="25" t="str">
        <f>IFERROR(__xludf.DUMMYFUNCTION("""COMPUTED_VALUE"""),"Kaláka")</f>
        <v>Kaláka</v>
      </c>
      <c r="D76" s="25" t="str">
        <f>IFERROR(__xludf.DUMMYFUNCTION("""COMPUTED_VALUE"""),"Tábori dalok")</f>
        <v>Tábori dalok</v>
      </c>
    </row>
    <row r="77">
      <c r="A77" s="25" t="str">
        <f>IFERROR(__xludf.DUMMYFUNCTION("""COMPUTED_VALUE"""),"T24")</f>
        <v>T24</v>
      </c>
      <c r="B77" s="25" t="str">
        <f>IFERROR(__xludf.DUMMYFUNCTION("""COMPUTED_VALUE"""),"Oj, tízen voltunk mi testvérek (...)")</f>
        <v>Oj, tízen voltunk mi testvérek (...)</v>
      </c>
      <c r="C77" s="25" t="str">
        <f>IFERROR(__xludf.DUMMYFUNCTION("""COMPUTED_VALUE"""),"Kaláka")</f>
        <v>Kaláka</v>
      </c>
      <c r="D77" s="25" t="str">
        <f>IFERROR(__xludf.DUMMYFUNCTION("""COMPUTED_VALUE"""),"Tábori dalok")</f>
        <v>Tábori dalok</v>
      </c>
    </row>
    <row r="78">
      <c r="A78" s="25" t="str">
        <f>IFERROR(__xludf.DUMMYFUNCTION("""COMPUTED_VALUE"""),"T25")</f>
        <v>T25</v>
      </c>
      <c r="B78" s="25" t="str">
        <f>IFERROR(__xludf.DUMMYFUNCTION("""COMPUTED_VALUE"""),"Embersólyom")</f>
        <v>Embersólyom</v>
      </c>
      <c r="C78" s="25" t="str">
        <f>IFERROR(__xludf.DUMMYFUNCTION("""COMPUTED_VALUE"""),"Kaláka - Kiss Anna")</f>
        <v>Kaláka - Kiss Anna</v>
      </c>
      <c r="D78" s="25" t="str">
        <f>IFERROR(__xludf.DUMMYFUNCTION("""COMPUTED_VALUE"""),"Tábori dalok")</f>
        <v>Tábori dalok</v>
      </c>
    </row>
    <row r="79">
      <c r="A79" s="25" t="str">
        <f>IFERROR(__xludf.DUMMYFUNCTION("""COMPUTED_VALUE"""),"T26")</f>
        <v>T26</v>
      </c>
      <c r="B79" s="25" t="str">
        <f>IFERROR(__xludf.DUMMYFUNCTION("""COMPUTED_VALUE"""),"Az éjszaka")</f>
        <v>Az éjszaka</v>
      </c>
      <c r="C79" s="25" t="str">
        <f>IFERROR(__xludf.DUMMYFUNCTION("""COMPUTED_VALUE"""),"Kaláka - Radnóti Miklós")</f>
        <v>Kaláka - Radnóti Miklós</v>
      </c>
      <c r="D79" s="25" t="str">
        <f>IFERROR(__xludf.DUMMYFUNCTION("""COMPUTED_VALUE"""),"Tábori dalok")</f>
        <v>Tábori dalok</v>
      </c>
    </row>
    <row r="80">
      <c r="A80" s="25" t="str">
        <f>IFERROR(__xludf.DUMMYFUNCTION("""COMPUTED_VALUE"""),"T27")</f>
        <v>T27</v>
      </c>
      <c r="B80" s="25" t="str">
        <f>IFERROR(__xludf.DUMMYFUNCTION("""COMPUTED_VALUE"""),"Ó, ne vidd el… ")</f>
        <v>Ó, ne vidd el… </v>
      </c>
      <c r="C80" s="25" t="str">
        <f>IFERROR(__xludf.DUMMYFUNCTION("""COMPUTED_VALUE"""),"Kaláka - Weöres Sándor")</f>
        <v>Kaláka - Weöres Sándor</v>
      </c>
      <c r="D80" s="25" t="str">
        <f>IFERROR(__xludf.DUMMYFUNCTION("""COMPUTED_VALUE"""),"Tábori dalok")</f>
        <v>Tábori dalok</v>
      </c>
    </row>
    <row r="81">
      <c r="A81" s="25" t="str">
        <f>IFERROR(__xludf.DUMMYFUNCTION("""COMPUTED_VALUE"""),"T28")</f>
        <v>T28</v>
      </c>
      <c r="B81" s="25" t="str">
        <f>IFERROR(__xludf.DUMMYFUNCTION("""COMPUTED_VALUE"""),"Csonka vers")</f>
        <v>Csonka vers</v>
      </c>
      <c r="C81" s="25" t="str">
        <f>IFERROR(__xludf.DUMMYFUNCTION("""COMPUTED_VALUE"""),"Kávészünet ")</f>
        <v>Kávészünet </v>
      </c>
      <c r="D81" s="25" t="str">
        <f>IFERROR(__xludf.DUMMYFUNCTION("""COMPUTED_VALUE"""),"Tábori dalok")</f>
        <v>Tábori dalok</v>
      </c>
    </row>
    <row r="82">
      <c r="A82" s="25" t="str">
        <f>IFERROR(__xludf.DUMMYFUNCTION("""COMPUTED_VALUE"""),"T29")</f>
        <v>T29</v>
      </c>
      <c r="B82" s="25" t="str">
        <f>IFERROR(__xludf.DUMMYFUNCTION("""COMPUTED_VALUE"""),"A keszthelyi kikötőben")</f>
        <v>A keszthelyi kikötőben</v>
      </c>
      <c r="C82" s="25" t="str">
        <f>IFERROR(__xludf.DUMMYFUNCTION("""COMPUTED_VALUE"""),"Kelemen Kabátban")</f>
        <v>Kelemen Kabátban</v>
      </c>
      <c r="D82" s="25" t="str">
        <f>IFERROR(__xludf.DUMMYFUNCTION("""COMPUTED_VALUE"""),"Tábori dalok")</f>
        <v>Tábori dalok</v>
      </c>
    </row>
    <row r="83">
      <c r="A83" s="25" t="str">
        <f>IFERROR(__xludf.DUMMYFUNCTION("""COMPUTED_VALUE"""),"T30")</f>
        <v>T30</v>
      </c>
      <c r="B83" s="25" t="str">
        <f>IFERROR(__xludf.DUMMYFUNCTION("""COMPUTED_VALUE"""),"Afrika")</f>
        <v>Afrika</v>
      </c>
      <c r="C83" s="25" t="str">
        <f>IFERROR(__xludf.DUMMYFUNCTION("""COMPUTED_VALUE"""),"KFT")</f>
        <v>KFT</v>
      </c>
      <c r="D83" s="25" t="str">
        <f>IFERROR(__xludf.DUMMYFUNCTION("""COMPUTED_VALUE"""),"Tábori dalok")</f>
        <v>Tábori dalok</v>
      </c>
    </row>
    <row r="84">
      <c r="A84" s="25" t="str">
        <f>IFERROR(__xludf.DUMMYFUNCTION("""COMPUTED_VALUE"""),"T31")</f>
        <v>T31</v>
      </c>
      <c r="B84" s="25" t="str">
        <f>IFERROR(__xludf.DUMMYFUNCTION("""COMPUTED_VALUE"""),"Bál az Operában (–&gt;)")</f>
        <v>Bál az Operában (–&gt;)</v>
      </c>
      <c r="C84" s="25" t="str">
        <f>IFERROR(__xludf.DUMMYFUNCTION("""COMPUTED_VALUE"""),"KFT")</f>
        <v>KFT</v>
      </c>
      <c r="D84" s="25" t="str">
        <f>IFERROR(__xludf.DUMMYFUNCTION("""COMPUTED_VALUE"""),"Tábori dalok")</f>
        <v>Tábori dalok</v>
      </c>
    </row>
    <row r="85">
      <c r="A85" s="25" t="str">
        <f>IFERROR(__xludf.DUMMYFUNCTION("""COMPUTED_VALUE"""),"T31")</f>
        <v>T31</v>
      </c>
      <c r="B85" s="25" t="str">
        <f>IFERROR(__xludf.DUMMYFUNCTION("""COMPUTED_VALUE"""),"Bál az Operában (...)")</f>
        <v>Bál az Operában (...)</v>
      </c>
      <c r="C85" s="25" t="str">
        <f>IFERROR(__xludf.DUMMYFUNCTION("""COMPUTED_VALUE"""),"KFT")</f>
        <v>KFT</v>
      </c>
      <c r="D85" s="25" t="str">
        <f>IFERROR(__xludf.DUMMYFUNCTION("""COMPUTED_VALUE"""),"Tábori dalok")</f>
        <v>Tábori dalok</v>
      </c>
    </row>
    <row r="86">
      <c r="A86" s="25" t="str">
        <f>IFERROR(__xludf.DUMMYFUNCTION("""COMPUTED_VALUE"""),"T32")</f>
        <v>T32</v>
      </c>
      <c r="B86" s="25" t="str">
        <f>IFERROR(__xludf.DUMMYFUNCTION("""COMPUTED_VALUE"""),"Balatoni nyár ")</f>
        <v>Balatoni nyár </v>
      </c>
      <c r="C86" s="25" t="str">
        <f>IFERROR(__xludf.DUMMYFUNCTION("""COMPUTED_VALUE"""),"KFT")</f>
        <v>KFT</v>
      </c>
      <c r="D86" s="25" t="str">
        <f>IFERROR(__xludf.DUMMYFUNCTION("""COMPUTED_VALUE"""),"Tábori dalok")</f>
        <v>Tábori dalok</v>
      </c>
    </row>
    <row r="87">
      <c r="A87" s="25" t="str">
        <f>IFERROR(__xludf.DUMMYFUNCTION("""COMPUTED_VALUE"""),"T33")</f>
        <v>T33</v>
      </c>
      <c r="B87" s="25" t="str">
        <f>IFERROR(__xludf.DUMMYFUNCTION("""COMPUTED_VALUE"""),"Elizabeth ")</f>
        <v>Elizabeth </v>
      </c>
      <c r="C87" s="25" t="str">
        <f>IFERROR(__xludf.DUMMYFUNCTION("""COMPUTED_VALUE"""),"KFT")</f>
        <v>KFT</v>
      </c>
      <c r="D87" s="25" t="str">
        <f>IFERROR(__xludf.DUMMYFUNCTION("""COMPUTED_VALUE"""),"Tábori dalok")</f>
        <v>Tábori dalok</v>
      </c>
    </row>
    <row r="88">
      <c r="A88" s="25" t="str">
        <f>IFERROR(__xludf.DUMMYFUNCTION("""COMPUTED_VALUE"""),"T34")</f>
        <v>T34</v>
      </c>
      <c r="B88" s="25" t="str">
        <f>IFERROR(__xludf.DUMMYFUNCTION("""COMPUTED_VALUE"""),"Zár az égbolt")</f>
        <v>Zár az égbolt</v>
      </c>
      <c r="C88" s="25" t="str">
        <f>IFERROR(__xludf.DUMMYFUNCTION("""COMPUTED_VALUE"""),"Kispál és a Borz")</f>
        <v>Kispál és a Borz</v>
      </c>
      <c r="D88" s="25" t="str">
        <f>IFERROR(__xludf.DUMMYFUNCTION("""COMPUTED_VALUE"""),"Tábori dalok")</f>
        <v>Tábori dalok</v>
      </c>
    </row>
    <row r="89">
      <c r="A89" s="25" t="str">
        <f>IFERROR(__xludf.DUMMYFUNCTION("""COMPUTED_VALUE"""),"T35")</f>
        <v>T35</v>
      </c>
      <c r="B89" s="25" t="str">
        <f>IFERROR(__xludf.DUMMYFUNCTION("""COMPUTED_VALUE"""),"Ezt is elviszem magammal (–&gt;)")</f>
        <v>Ezt is elviszem magammal (–&gt;)</v>
      </c>
      <c r="C89" s="25" t="str">
        <f>IFERROR(__xludf.DUMMYFUNCTION("""COMPUTED_VALUE"""),"Kistehén Tánczenekar")</f>
        <v>Kistehén Tánczenekar</v>
      </c>
      <c r="D89" s="25" t="str">
        <f>IFERROR(__xludf.DUMMYFUNCTION("""COMPUTED_VALUE"""),"Tábori dalok")</f>
        <v>Tábori dalok</v>
      </c>
    </row>
    <row r="90">
      <c r="A90" s="25" t="str">
        <f>IFERROR(__xludf.DUMMYFUNCTION("""COMPUTED_VALUE"""),"T35")</f>
        <v>T35</v>
      </c>
      <c r="B90" s="25" t="str">
        <f>IFERROR(__xludf.DUMMYFUNCTION("""COMPUTED_VALUE"""),"Ezt is elviszem magammal (...)")</f>
        <v>Ezt is elviszem magammal (...)</v>
      </c>
      <c r="C90" s="25" t="str">
        <f>IFERROR(__xludf.DUMMYFUNCTION("""COMPUTED_VALUE"""),"Kistehén Tánczenekar")</f>
        <v>Kistehén Tánczenekar</v>
      </c>
      <c r="D90" s="25" t="str">
        <f>IFERROR(__xludf.DUMMYFUNCTION("""COMPUTED_VALUE"""),"Tábori dalok")</f>
        <v>Tábori dalok</v>
      </c>
    </row>
    <row r="91">
      <c r="A91" s="25" t="str">
        <f>IFERROR(__xludf.DUMMYFUNCTION("""COMPUTED_VALUE"""),"T36")</f>
        <v>T36</v>
      </c>
      <c r="B91" s="25" t="str">
        <f>IFERROR(__xludf.DUMMYFUNCTION("""COMPUTED_VALUE"""),"Csillag vagy fecske")</f>
        <v>Csillag vagy fecske</v>
      </c>
      <c r="C91" s="25" t="str">
        <f>IFERROR(__xludf.DUMMYFUNCTION("""COMPUTED_VALUE"""),"Kispál és a Borz")</f>
        <v>Kispál és a Borz</v>
      </c>
      <c r="D91" s="25" t="str">
        <f>IFERROR(__xludf.DUMMYFUNCTION("""COMPUTED_VALUE"""),"Tábori dalok")</f>
        <v>Tábori dalok</v>
      </c>
    </row>
    <row r="92">
      <c r="A92" s="25" t="str">
        <f>IFERROR(__xludf.DUMMYFUNCTION("""COMPUTED_VALUE"""),"T37")</f>
        <v>T37</v>
      </c>
      <c r="B92" s="25" t="str">
        <f>IFERROR(__xludf.DUMMYFUNCTION("""COMPUTED_VALUE"""),"Ha az életben ")</f>
        <v>Ha az életben </v>
      </c>
      <c r="C92" s="25" t="str">
        <f>IFERROR(__xludf.DUMMYFUNCTION("""COMPUTED_VALUE"""),"Kispál és a Borz")</f>
        <v>Kispál és a Borz</v>
      </c>
      <c r="D92" s="25" t="str">
        <f>IFERROR(__xludf.DUMMYFUNCTION("""COMPUTED_VALUE"""),"Tábori dalok")</f>
        <v>Tábori dalok</v>
      </c>
    </row>
    <row r="93">
      <c r="A93" s="25" t="str">
        <f>IFERROR(__xludf.DUMMYFUNCTION("""COMPUTED_VALUE"""),"T38")</f>
        <v>T38</v>
      </c>
      <c r="B93" s="25" t="str">
        <f>IFERROR(__xludf.DUMMYFUNCTION("""COMPUTED_VALUE"""),"Szájber gyerek ")</f>
        <v>Szájber gyerek </v>
      </c>
      <c r="C93" s="25" t="str">
        <f>IFERROR(__xludf.DUMMYFUNCTION("""COMPUTED_VALUE"""),"Kistehén Tánczenekar")</f>
        <v>Kistehén Tánczenekar</v>
      </c>
      <c r="D93" s="25" t="str">
        <f>IFERROR(__xludf.DUMMYFUNCTION("""COMPUTED_VALUE"""),"Tábori dalok")</f>
        <v>Tábori dalok</v>
      </c>
    </row>
    <row r="94">
      <c r="A94" s="25" t="str">
        <f>IFERROR(__xludf.DUMMYFUNCTION("""COMPUTED_VALUE"""),"T39")</f>
        <v>T39</v>
      </c>
      <c r="B94" s="25" t="str">
        <f>IFERROR(__xludf.DUMMYFUNCTION("""COMPUTED_VALUE"""),"A pancsoló kislány (-&gt;)")</f>
        <v>A pancsoló kislány (-&gt;)</v>
      </c>
      <c r="C94" s="25" t="str">
        <f>IFERROR(__xludf.DUMMYFUNCTION("""COMPUTED_VALUE"""),"Kovács Eszti")</f>
        <v>Kovács Eszti</v>
      </c>
      <c r="D94" s="25" t="str">
        <f>IFERROR(__xludf.DUMMYFUNCTION("""COMPUTED_VALUE"""),"Tábori dalok")</f>
        <v>Tábori dalok</v>
      </c>
    </row>
    <row r="95">
      <c r="A95" s="25" t="str">
        <f>IFERROR(__xludf.DUMMYFUNCTION("""COMPUTED_VALUE"""),"T39")</f>
        <v>T39</v>
      </c>
      <c r="B95" s="25" t="str">
        <f>IFERROR(__xludf.DUMMYFUNCTION("""COMPUTED_VALUE"""),"A pancsoló kislány (...)")</f>
        <v>A pancsoló kislány (...)</v>
      </c>
      <c r="C95" s="25" t="str">
        <f>IFERROR(__xludf.DUMMYFUNCTION("""COMPUTED_VALUE"""),"Kovács Eszti")</f>
        <v>Kovács Eszti</v>
      </c>
      <c r="D95" s="25" t="str">
        <f>IFERROR(__xludf.DUMMYFUNCTION("""COMPUTED_VALUE"""),"Tábori dalok")</f>
        <v>Tábori dalok</v>
      </c>
    </row>
    <row r="96">
      <c r="A96" s="25" t="str">
        <f>IFERROR(__xludf.DUMMYFUNCTION("""COMPUTED_VALUE"""),"T40")</f>
        <v>T40</v>
      </c>
      <c r="B96" s="25" t="str">
        <f>IFERROR(__xludf.DUMMYFUNCTION("""COMPUTED_VALUE"""),"Iszom a bort")</f>
        <v>Iszom a bort</v>
      </c>
      <c r="C96" s="25" t="str">
        <f>IFERROR(__xludf.DUMMYFUNCTION("""COMPUTED_VALUE"""),"Kollár-Klemecz László")</f>
        <v>Kollár-Klemecz László</v>
      </c>
      <c r="D96" s="25" t="str">
        <f>IFERROR(__xludf.DUMMYFUNCTION("""COMPUTED_VALUE"""),"Tábori dalok")</f>
        <v>Tábori dalok</v>
      </c>
    </row>
    <row r="97">
      <c r="A97" s="25" t="str">
        <f>IFERROR(__xludf.DUMMYFUNCTION("""COMPUTED_VALUE"""),"T41")</f>
        <v>T41</v>
      </c>
      <c r="B97" s="25" t="str">
        <f>IFERROR(__xludf.DUMMYFUNCTION("""COMPUTED_VALUE"""),"Micimackó (-&gt;)")</f>
        <v>Micimackó (-&gt;)</v>
      </c>
      <c r="C97" s="25" t="str">
        <f>IFERROR(__xludf.DUMMYFUNCTION("""COMPUTED_VALUE"""),"Koncz Zsuzsa")</f>
        <v>Koncz Zsuzsa</v>
      </c>
      <c r="D97" s="25" t="str">
        <f>IFERROR(__xludf.DUMMYFUNCTION("""COMPUTED_VALUE"""),"Tábori dalok")</f>
        <v>Tábori dalok</v>
      </c>
    </row>
    <row r="98">
      <c r="A98" s="25" t="str">
        <f>IFERROR(__xludf.DUMMYFUNCTION("""COMPUTED_VALUE"""),"T41")</f>
        <v>T41</v>
      </c>
      <c r="B98" s="25" t="str">
        <f>IFERROR(__xludf.DUMMYFUNCTION("""COMPUTED_VALUE"""),"Micimackó (...)")</f>
        <v>Micimackó (...)</v>
      </c>
      <c r="C98" s="25" t="str">
        <f>IFERROR(__xludf.DUMMYFUNCTION("""COMPUTED_VALUE"""),"Koncz Zsuzsa")</f>
        <v>Koncz Zsuzsa</v>
      </c>
      <c r="D98" s="25" t="str">
        <f>IFERROR(__xludf.DUMMYFUNCTION("""COMPUTED_VALUE"""),"Tábori dalok")</f>
        <v>Tábori dalok</v>
      </c>
    </row>
    <row r="99">
      <c r="A99" s="25" t="str">
        <f>IFERROR(__xludf.DUMMYFUNCTION("""COMPUTED_VALUE"""),"T42")</f>
        <v>T42</v>
      </c>
      <c r="B99" s="25" t="str">
        <f>IFERROR(__xludf.DUMMYFUNCTION("""COMPUTED_VALUE"""),"Hallelujah (–&gt;)")</f>
        <v>Hallelujah (–&gt;)</v>
      </c>
      <c r="C99" s="25" t="str">
        <f>IFERROR(__xludf.DUMMYFUNCTION("""COMPUTED_VALUE"""),"Leonard Cohen")</f>
        <v>Leonard Cohen</v>
      </c>
      <c r="D99" s="25" t="str">
        <f>IFERROR(__xludf.DUMMYFUNCTION("""COMPUTED_VALUE"""),"Tábori dalok")</f>
        <v>Tábori dalok</v>
      </c>
    </row>
    <row r="100">
      <c r="A100" s="25" t="str">
        <f>IFERROR(__xludf.DUMMYFUNCTION("""COMPUTED_VALUE"""),"T42")</f>
        <v>T42</v>
      </c>
      <c r="B100" s="25" t="str">
        <f>IFERROR(__xludf.DUMMYFUNCTION("""COMPUTED_VALUE"""),"Hallelujah (...)")</f>
        <v>Hallelujah (...)</v>
      </c>
      <c r="C100" s="25" t="str">
        <f>IFERROR(__xludf.DUMMYFUNCTION("""COMPUTED_VALUE"""),"Leonard Cohen")</f>
        <v>Leonard Cohen</v>
      </c>
      <c r="D100" s="25" t="str">
        <f>IFERROR(__xludf.DUMMYFUNCTION("""COMPUTED_VALUE"""),"Tábori dalok")</f>
        <v>Tábori dalok</v>
      </c>
    </row>
    <row r="101">
      <c r="A101" s="25" t="str">
        <f>IFERROR(__xludf.DUMMYFUNCTION("""COMPUTED_VALUE"""),"T43")</f>
        <v>T43</v>
      </c>
      <c r="B101" s="25" t="str">
        <f>IFERROR(__xludf.DUMMYFUNCTION("""COMPUTED_VALUE"""),"Mindenki másképp csinálja (–&gt;)")</f>
        <v>Mindenki másképp csinálja (–&gt;)</v>
      </c>
      <c r="C101" s="25" t="str">
        <f>IFERROR(__xludf.DUMMYFUNCTION("""COMPUTED_VALUE"""),"LGT")</f>
        <v>LGT</v>
      </c>
      <c r="D101" s="25" t="str">
        <f>IFERROR(__xludf.DUMMYFUNCTION("""COMPUTED_VALUE"""),"Tábori dalok")</f>
        <v>Tábori dalok</v>
      </c>
    </row>
    <row r="102">
      <c r="A102" s="25" t="str">
        <f>IFERROR(__xludf.DUMMYFUNCTION("""COMPUTED_VALUE"""),"T43")</f>
        <v>T43</v>
      </c>
      <c r="B102" s="25" t="str">
        <f>IFERROR(__xludf.DUMMYFUNCTION("""COMPUTED_VALUE"""),"Mindenki másképp csinálja (...)")</f>
        <v>Mindenki másképp csinálja (...)</v>
      </c>
      <c r="C102" s="25" t="str">
        <f>IFERROR(__xludf.DUMMYFUNCTION("""COMPUTED_VALUE"""),"LGT")</f>
        <v>LGT</v>
      </c>
      <c r="D102" s="25" t="str">
        <f>IFERROR(__xludf.DUMMYFUNCTION("""COMPUTED_VALUE"""),"Tábori dalok")</f>
        <v>Tábori dalok</v>
      </c>
    </row>
    <row r="103">
      <c r="A103" s="25" t="str">
        <f>IFERROR(__xludf.DUMMYFUNCTION("""COMPUTED_VALUE"""),"T44")</f>
        <v>T44</v>
      </c>
      <c r="B103" s="25" t="str">
        <f>IFERROR(__xludf.DUMMYFUNCTION("""COMPUTED_VALUE"""),"Neked írom a dalt ")</f>
        <v>Neked írom a dalt </v>
      </c>
      <c r="C103" s="25" t="str">
        <f>IFERROR(__xludf.DUMMYFUNCTION("""COMPUTED_VALUE"""),"LGT")</f>
        <v>LGT</v>
      </c>
      <c r="D103" s="25" t="str">
        <f>IFERROR(__xludf.DUMMYFUNCTION("""COMPUTED_VALUE"""),"Tábori dalok")</f>
        <v>Tábori dalok</v>
      </c>
    </row>
    <row r="104">
      <c r="A104" s="25" t="str">
        <f>IFERROR(__xludf.DUMMYFUNCTION("""COMPUTED_VALUE"""),"T45")</f>
        <v>T45</v>
      </c>
      <c r="B104" s="25" t="str">
        <f>IFERROR(__xludf.DUMMYFUNCTION("""COMPUTED_VALUE"""),"Valaki mondja meg ")</f>
        <v>Valaki mondja meg </v>
      </c>
      <c r="C104" s="25" t="str">
        <f>IFERROR(__xludf.DUMMYFUNCTION("""COMPUTED_VALUE"""),"LGT - Adamis Anna")</f>
        <v>LGT - Adamis Anna</v>
      </c>
      <c r="D104" s="25" t="str">
        <f>IFERROR(__xludf.DUMMYFUNCTION("""COMPUTED_VALUE"""),"Tábori dalok")</f>
        <v>Tábori dalok</v>
      </c>
    </row>
    <row r="105">
      <c r="A105" s="25" t="str">
        <f>IFERROR(__xludf.DUMMYFUNCTION("""COMPUTED_VALUE"""),"T46")</f>
        <v>T46</v>
      </c>
      <c r="B105" s="25" t="str">
        <f>IFERROR(__xludf.DUMMYFUNCTION("""COMPUTED_VALUE"""),"Szociálisan érzékeny dal (-&gt;)")</f>
        <v>Szociálisan érzékeny dal (-&gt;)</v>
      </c>
      <c r="C105" s="25" t="str">
        <f>IFERROR(__xludf.DUMMYFUNCTION("""COMPUTED_VALUE"""),"Lóci játszik")</f>
        <v>Lóci játszik</v>
      </c>
      <c r="D105" s="25" t="str">
        <f>IFERROR(__xludf.DUMMYFUNCTION("""COMPUTED_VALUE"""),"Tábori dalok")</f>
        <v>Tábori dalok</v>
      </c>
    </row>
    <row r="106">
      <c r="A106" s="25" t="str">
        <f>IFERROR(__xludf.DUMMYFUNCTION("""COMPUTED_VALUE"""),"T46")</f>
        <v>T46</v>
      </c>
      <c r="B106" s="25" t="str">
        <f>IFERROR(__xludf.DUMMYFUNCTION("""COMPUTED_VALUE"""),"Szociálisan érzékeny dal (...)")</f>
        <v>Szociálisan érzékeny dal (...)</v>
      </c>
      <c r="C106" s="25" t="str">
        <f>IFERROR(__xludf.DUMMYFUNCTION("""COMPUTED_VALUE"""),"Lóci játszik")</f>
        <v>Lóci játszik</v>
      </c>
      <c r="D106" s="25" t="str">
        <f>IFERROR(__xludf.DUMMYFUNCTION("""COMPUTED_VALUE"""),"Tábori dalok")</f>
        <v>Tábori dalok</v>
      </c>
    </row>
    <row r="107">
      <c r="A107" s="25" t="str">
        <f>IFERROR(__xludf.DUMMYFUNCTION("""COMPUTED_VALUE"""),"T47")</f>
        <v>T47</v>
      </c>
      <c r="B107" s="25" t="str">
        <f>IFERROR(__xludf.DUMMYFUNCTION("""COMPUTED_VALUE"""),"Azért vannak a jó barátok")</f>
        <v>Azért vannak a jó barátok</v>
      </c>
      <c r="C107" s="25" t="str">
        <f>IFERROR(__xludf.DUMMYFUNCTION("""COMPUTED_VALUE"""),"Máté Péter")</f>
        <v>Máté Péter</v>
      </c>
      <c r="D107" s="25" t="str">
        <f>IFERROR(__xludf.DUMMYFUNCTION("""COMPUTED_VALUE"""),"Tábori dalok")</f>
        <v>Tábori dalok</v>
      </c>
    </row>
    <row r="108">
      <c r="A108" s="25" t="str">
        <f>IFERROR(__xludf.DUMMYFUNCTION("""COMPUTED_VALUE"""),"T48")</f>
        <v>T48</v>
      </c>
      <c r="B108" s="25" t="str">
        <f>IFERROR(__xludf.DUMMYFUNCTION("""COMPUTED_VALUE"""),"Egyszer véget ér ")</f>
        <v>Egyszer véget ér </v>
      </c>
      <c r="C108" s="25" t="str">
        <f>IFERROR(__xludf.DUMMYFUNCTION("""COMPUTED_VALUE"""),"Máté Péter")</f>
        <v>Máté Péter</v>
      </c>
      <c r="D108" s="25" t="str">
        <f>IFERROR(__xludf.DUMMYFUNCTION("""COMPUTED_VALUE"""),"Tábori dalok")</f>
        <v>Tábori dalok</v>
      </c>
    </row>
    <row r="109">
      <c r="A109" s="25" t="str">
        <f>IFERROR(__xludf.DUMMYFUNCTION("""COMPUTED_VALUE"""),"T49")</f>
        <v>T49</v>
      </c>
      <c r="B109" s="25" t="str">
        <f>IFERROR(__xludf.DUMMYFUNCTION("""COMPUTED_VALUE"""),"Most élsz")</f>
        <v>Most élsz</v>
      </c>
      <c r="C109" s="25" t="str">
        <f>IFERROR(__xludf.DUMMYFUNCTION("""COMPUTED_VALUE"""),"Máté Péter")</f>
        <v>Máté Péter</v>
      </c>
      <c r="D109" s="25" t="str">
        <f>IFERROR(__xludf.DUMMYFUNCTION("""COMPUTED_VALUE"""),"Tábori dalok")</f>
        <v>Tábori dalok</v>
      </c>
    </row>
    <row r="110">
      <c r="A110" s="25" t="str">
        <f>IFERROR(__xludf.DUMMYFUNCTION("""COMPUTED_VALUE"""),"T49")</f>
        <v>T49</v>
      </c>
      <c r="B110" s="25" t="str">
        <f>IFERROR(__xludf.DUMMYFUNCTION("""COMPUTED_VALUE"""),"Most élsz")</f>
        <v>Most élsz</v>
      </c>
      <c r="C110" s="25" t="str">
        <f>IFERROR(__xludf.DUMMYFUNCTION("""COMPUTED_VALUE"""),"Máté Péter")</f>
        <v>Máté Péter</v>
      </c>
      <c r="D110" s="25" t="str">
        <f>IFERROR(__xludf.DUMMYFUNCTION("""COMPUTED_VALUE"""),"Tábori dalok")</f>
        <v>Tábori dalok</v>
      </c>
    </row>
    <row r="111">
      <c r="A111" s="25" t="str">
        <f>IFERROR(__xludf.DUMMYFUNCTION("""COMPUTED_VALUE"""),"T50")</f>
        <v>T50</v>
      </c>
      <c r="B111" s="25" t="str">
        <f>IFERROR(__xludf.DUMMYFUNCTION("""COMPUTED_VALUE"""),"Csúzli dal (-&gt;)")</f>
        <v>Csúzli dal (-&gt;)</v>
      </c>
      <c r="C111" s="25" t="str">
        <f>IFERROR(__xludf.DUMMYFUNCTION("""COMPUTED_VALUE"""),"Mericske Zoltán")</f>
        <v>Mericske Zoltán</v>
      </c>
      <c r="D111" s="25" t="str">
        <f>IFERROR(__xludf.DUMMYFUNCTION("""COMPUTED_VALUE"""),"Tábori dalok")</f>
        <v>Tábori dalok</v>
      </c>
    </row>
    <row r="112">
      <c r="A112" s="25" t="str">
        <f>IFERROR(__xludf.DUMMYFUNCTION("""COMPUTED_VALUE"""),"T50")</f>
        <v>T50</v>
      </c>
      <c r="B112" s="25" t="str">
        <f>IFERROR(__xludf.DUMMYFUNCTION("""COMPUTED_VALUE"""),"Csúzli dal (...)")</f>
        <v>Csúzli dal (...)</v>
      </c>
      <c r="C112" s="25" t="str">
        <f>IFERROR(__xludf.DUMMYFUNCTION("""COMPUTED_VALUE"""),"Mericske Zoltán")</f>
        <v>Mericske Zoltán</v>
      </c>
      <c r="D112" s="25" t="str">
        <f>IFERROR(__xludf.DUMMYFUNCTION("""COMPUTED_VALUE"""),"Tábori dalok")</f>
        <v>Tábori dalok</v>
      </c>
    </row>
    <row r="113">
      <c r="A113" s="25" t="str">
        <f>IFERROR(__xludf.DUMMYFUNCTION("""COMPUTED_VALUE"""),"T51")</f>
        <v>T51</v>
      </c>
      <c r="B113" s="25" t="str">
        <f>IFERROR(__xludf.DUMMYFUNCTION("""COMPUTED_VALUE"""),"Legyetek jók, ha tudtok!  (...)")</f>
        <v>Legyetek jók, ha tudtok!  (...)</v>
      </c>
      <c r="C113" s="25" t="str">
        <f>IFERROR(__xludf.DUMMYFUNCTION("""COMPUTED_VALUE"""),"Napoleon Boulevard")</f>
        <v>Napoleon Boulevard</v>
      </c>
      <c r="D113" s="25" t="str">
        <f>IFERROR(__xludf.DUMMYFUNCTION("""COMPUTED_VALUE"""),"Tábori dalok")</f>
        <v>Tábori dalok</v>
      </c>
    </row>
    <row r="114">
      <c r="A114" s="25" t="str">
        <f>IFERROR(__xludf.DUMMYFUNCTION("""COMPUTED_VALUE"""),"T51")</f>
        <v>T51</v>
      </c>
      <c r="B114" s="25" t="str">
        <f>IFERROR(__xludf.DUMMYFUNCTION("""COMPUTED_VALUE"""),"Legyetek jók, ha tudtok!  (-&gt;)")</f>
        <v>Legyetek jók, ha tudtok!  (-&gt;)</v>
      </c>
      <c r="C114" s="25" t="str">
        <f>IFERROR(__xludf.DUMMYFUNCTION("""COMPUTED_VALUE"""),"Napoleon Boulevard")</f>
        <v>Napoleon Boulevard</v>
      </c>
      <c r="D114" s="25" t="str">
        <f>IFERROR(__xludf.DUMMYFUNCTION("""COMPUTED_VALUE"""),"Tábori dalok")</f>
        <v>Tábori dalok</v>
      </c>
    </row>
    <row r="115">
      <c r="A115" s="25" t="str">
        <f>IFERROR(__xludf.DUMMYFUNCTION("""COMPUTED_VALUE"""),"T52")</f>
        <v>T52</v>
      </c>
      <c r="B115" s="25" t="str">
        <f>IFERROR(__xludf.DUMMYFUNCTION("""COMPUTED_VALUE"""),"Jó nekem")</f>
        <v>Jó nekem</v>
      </c>
      <c r="C115" s="25" t="str">
        <f>IFERROR(__xludf.DUMMYFUNCTION("""COMPUTED_VALUE"""),"Ocho Macho")</f>
        <v>Ocho Macho</v>
      </c>
      <c r="D115" s="25" t="str">
        <f>IFERROR(__xludf.DUMMYFUNCTION("""COMPUTED_VALUE"""),"Tábori dalok")</f>
        <v>Tábori dalok</v>
      </c>
    </row>
    <row r="116">
      <c r="A116" s="25" t="str">
        <f>IFERROR(__xludf.DUMMYFUNCTION("""COMPUTED_VALUE"""),"T52")</f>
        <v>T52</v>
      </c>
      <c r="B116" s="25" t="str">
        <f>IFERROR(__xludf.DUMMYFUNCTION("""COMPUTED_VALUE"""),"Jó nekem")</f>
        <v>Jó nekem</v>
      </c>
      <c r="C116" s="25" t="str">
        <f>IFERROR(__xludf.DUMMYFUNCTION("""COMPUTED_VALUE"""),"Ocho Macho")</f>
        <v>Ocho Macho</v>
      </c>
      <c r="D116" s="25" t="str">
        <f>IFERROR(__xludf.DUMMYFUNCTION("""COMPUTED_VALUE"""),"Tábori dalok")</f>
        <v>Tábori dalok</v>
      </c>
    </row>
    <row r="117">
      <c r="A117" s="25" t="str">
        <f>IFERROR(__xludf.DUMMYFUNCTION("""COMPUTED_VALUE"""),"T53")</f>
        <v>T53</v>
      </c>
      <c r="B117" s="25" t="str">
        <f>IFERROR(__xludf.DUMMYFUNCTION("""COMPUTED_VALUE"""),"Bella ciao")</f>
        <v>Bella ciao</v>
      </c>
      <c r="C117" s="25" t="str">
        <f>IFERROR(__xludf.DUMMYFUNCTION("""COMPUTED_VALUE"""),"Olasz partizán dal")</f>
        <v>Olasz partizán dal</v>
      </c>
      <c r="D117" s="25" t="str">
        <f>IFERROR(__xludf.DUMMYFUNCTION("""COMPUTED_VALUE"""),"Tábori dalok")</f>
        <v>Tábori dalok</v>
      </c>
    </row>
    <row r="118">
      <c r="A118" s="25" t="str">
        <f>IFERROR(__xludf.DUMMYFUNCTION("""COMPUTED_VALUE"""),"T54")</f>
        <v>T54</v>
      </c>
      <c r="B118" s="25" t="str">
        <f>IFERROR(__xludf.DUMMYFUNCTION("""COMPUTED_VALUE"""),"Petróleumlámpa ")</f>
        <v>Petróleumlámpa </v>
      </c>
      <c r="C118" s="25" t="str">
        <f>IFERROR(__xludf.DUMMYFUNCTION("""COMPUTED_VALUE"""),"Omega")</f>
        <v>Omega</v>
      </c>
      <c r="D118" s="25" t="str">
        <f>IFERROR(__xludf.DUMMYFUNCTION("""COMPUTED_VALUE"""),"Tábori dalok")</f>
        <v>Tábori dalok</v>
      </c>
    </row>
    <row r="119">
      <c r="A119" s="25" t="str">
        <f>IFERROR(__xludf.DUMMYFUNCTION("""COMPUTED_VALUE"""),"T55")</f>
        <v>T55</v>
      </c>
      <c r="B119" s="25" t="str">
        <f>IFERROR(__xludf.DUMMYFUNCTION("""COMPUTED_VALUE"""),"Szása")</f>
        <v>Szása</v>
      </c>
      <c r="C119" s="25" t="str">
        <f>IFERROR(__xludf.DUMMYFUNCTION("""COMPUTED_VALUE"""),"Orosz népdal")</f>
        <v>Orosz népdal</v>
      </c>
      <c r="D119" s="25" t="str">
        <f>IFERROR(__xludf.DUMMYFUNCTION("""COMPUTED_VALUE"""),"Tábori dalok")</f>
        <v>Tábori dalok</v>
      </c>
    </row>
    <row r="120">
      <c r="A120" s="25" t="str">
        <f>IFERROR(__xludf.DUMMYFUNCTION("""COMPUTED_VALUE"""),"T56")</f>
        <v>T56</v>
      </c>
      <c r="B120" s="25" t="str">
        <f>IFERROR(__xludf.DUMMYFUNCTION("""COMPUTED_VALUE"""),"A börtön ablakában")</f>
        <v>A börtön ablakában</v>
      </c>
      <c r="C120" s="25" t="str">
        <f>IFERROR(__xludf.DUMMYFUNCTION("""COMPUTED_VALUE"""),"Őrségi börtöndal ")</f>
        <v>Őrségi börtöndal </v>
      </c>
      <c r="D120" s="25" t="str">
        <f>IFERROR(__xludf.DUMMYFUNCTION("""COMPUTED_VALUE"""),"Tábori dalok")</f>
        <v>Tábori dalok</v>
      </c>
    </row>
    <row r="121">
      <c r="A121" s="25" t="str">
        <f>IFERROR(__xludf.DUMMYFUNCTION("""COMPUTED_VALUE"""),"T57")</f>
        <v>T57</v>
      </c>
      <c r="B121" s="25" t="str">
        <f>IFERROR(__xludf.DUMMYFUNCTION("""COMPUTED_VALUE"""),"Szállj fel magasra ")</f>
        <v>Szállj fel magasra </v>
      </c>
      <c r="C121" s="25" t="str">
        <f>IFERROR(__xludf.DUMMYFUNCTION("""COMPUTED_VALUE"""),"Piramis")</f>
        <v>Piramis</v>
      </c>
      <c r="D121" s="25" t="str">
        <f>IFERROR(__xludf.DUMMYFUNCTION("""COMPUTED_VALUE"""),"Tábori dalok")</f>
        <v>Tábori dalok</v>
      </c>
    </row>
    <row r="122">
      <c r="A122" s="25" t="str">
        <f>IFERROR(__xludf.DUMMYFUNCTION("""COMPUTED_VALUE"""),"T58")</f>
        <v>T58</v>
      </c>
      <c r="B122" s="25" t="str">
        <f>IFERROR(__xludf.DUMMYFUNCTION("""COMPUTED_VALUE"""),"Ajjajjaj ")</f>
        <v>Ajjajjaj </v>
      </c>
      <c r="C122" s="25" t="str">
        <f>IFERROR(__xludf.DUMMYFUNCTION("""COMPUTED_VALUE"""),"Quimby")</f>
        <v>Quimby</v>
      </c>
      <c r="D122" s="25" t="str">
        <f>IFERROR(__xludf.DUMMYFUNCTION("""COMPUTED_VALUE"""),"Tábori dalok")</f>
        <v>Tábori dalok</v>
      </c>
    </row>
    <row r="123">
      <c r="A123" s="25" t="str">
        <f>IFERROR(__xludf.DUMMYFUNCTION("""COMPUTED_VALUE"""),"T59")</f>
        <v>T59</v>
      </c>
      <c r="B123" s="25" t="str">
        <f>IFERROR(__xludf.DUMMYFUNCTION("""COMPUTED_VALUE"""),"Autó egy szerpentinen ")</f>
        <v>Autó egy szerpentinen </v>
      </c>
      <c r="C123" s="25" t="str">
        <f>IFERROR(__xludf.DUMMYFUNCTION("""COMPUTED_VALUE"""),"Quimby")</f>
        <v>Quimby</v>
      </c>
      <c r="D123" s="25" t="str">
        <f>IFERROR(__xludf.DUMMYFUNCTION("""COMPUTED_VALUE"""),"Tábori dalok")</f>
        <v>Tábori dalok</v>
      </c>
    </row>
    <row r="124">
      <c r="A124" s="25" t="str">
        <f>IFERROR(__xludf.DUMMYFUNCTION("""COMPUTED_VALUE"""),"T60")</f>
        <v>T60</v>
      </c>
      <c r="B124" s="25" t="str">
        <f>IFERROR(__xludf.DUMMYFUNCTION("""COMPUTED_VALUE"""),"Most múlik pontosan")</f>
        <v>Most múlik pontosan</v>
      </c>
      <c r="C124" s="25" t="str">
        <f>IFERROR(__xludf.DUMMYFUNCTION("""COMPUTED_VALUE"""),"Quimby")</f>
        <v>Quimby</v>
      </c>
      <c r="D124" s="25" t="str">
        <f>IFERROR(__xludf.DUMMYFUNCTION("""COMPUTED_VALUE"""),"Tábori dalok")</f>
        <v>Tábori dalok</v>
      </c>
    </row>
    <row r="125">
      <c r="A125" s="25" t="str">
        <f>IFERROR(__xludf.DUMMYFUNCTION("""COMPUTED_VALUE"""),"T61")</f>
        <v>T61</v>
      </c>
      <c r="B125" s="25" t="str">
        <f>IFERROR(__xludf.DUMMYFUNCTION("""COMPUTED_VALUE"""),"Sehol se talállak ")</f>
        <v>Sehol se talállak </v>
      </c>
      <c r="C125" s="25" t="str">
        <f>IFERROR(__xludf.DUMMYFUNCTION("""COMPUTED_VALUE"""),"Quimby")</f>
        <v>Quimby</v>
      </c>
      <c r="D125" s="25" t="str">
        <f>IFERROR(__xludf.DUMMYFUNCTION("""COMPUTED_VALUE"""),"Tábori dalok")</f>
        <v>Tábori dalok</v>
      </c>
    </row>
    <row r="126">
      <c r="A126" s="25" t="str">
        <f>IFERROR(__xludf.DUMMYFUNCTION("""COMPUTED_VALUE"""),"T62")</f>
        <v>T62</v>
      </c>
      <c r="B126" s="25" t="str">
        <f>IFERROR(__xludf.DUMMYFUNCTION("""COMPUTED_VALUE"""),"67-es út ")</f>
        <v>67-es út </v>
      </c>
      <c r="C126" s="25" t="str">
        <f>IFERROR(__xludf.DUMMYFUNCTION("""COMPUTED_VALUE"""),"Republic")</f>
        <v>Republic</v>
      </c>
      <c r="D126" s="25" t="str">
        <f>IFERROR(__xludf.DUMMYFUNCTION("""COMPUTED_VALUE"""),"Tábori dalok")</f>
        <v>Tábori dalok</v>
      </c>
    </row>
    <row r="127">
      <c r="A127" s="25" t="str">
        <f>IFERROR(__xludf.DUMMYFUNCTION("""COMPUTED_VALUE"""),"T63")</f>
        <v>T63</v>
      </c>
      <c r="B127" s="25" t="str">
        <f>IFERROR(__xludf.DUMMYFUNCTION("""COMPUTED_VALUE"""),"Erdő közepében ")</f>
        <v>Erdő közepében </v>
      </c>
      <c r="C127" s="25" t="str">
        <f>IFERROR(__xludf.DUMMYFUNCTION("""COMPUTED_VALUE"""),"Republic")</f>
        <v>Republic</v>
      </c>
      <c r="D127" s="25" t="str">
        <f>IFERROR(__xludf.DUMMYFUNCTION("""COMPUTED_VALUE"""),"Tábori dalok")</f>
        <v>Tábori dalok</v>
      </c>
    </row>
    <row r="128">
      <c r="A128" s="25" t="str">
        <f>IFERROR(__xludf.DUMMYFUNCTION("""COMPUTED_VALUE"""),"T64")</f>
        <v>T64</v>
      </c>
      <c r="B128" s="25" t="str">
        <f>IFERROR(__xludf.DUMMYFUNCTION("""COMPUTED_VALUE"""),"Fáj a szívem érted")</f>
        <v>Fáj a szívem érted</v>
      </c>
      <c r="C128" s="25" t="str">
        <f>IFERROR(__xludf.DUMMYFUNCTION("""COMPUTED_VALUE"""),"Republic")</f>
        <v>Republic</v>
      </c>
      <c r="D128" s="25" t="str">
        <f>IFERROR(__xludf.DUMMYFUNCTION("""COMPUTED_VALUE"""),"Tábori dalok")</f>
        <v>Tábori dalok</v>
      </c>
    </row>
    <row r="129">
      <c r="A129" s="25" t="str">
        <f>IFERROR(__xludf.DUMMYFUNCTION("""COMPUTED_VALUE"""),"T65")</f>
        <v>T65</v>
      </c>
      <c r="B129" s="25" t="str">
        <f>IFERROR(__xludf.DUMMYFUNCTION("""COMPUTED_VALUE"""),"Ha itt lennél velem")</f>
        <v>Ha itt lennél velem</v>
      </c>
      <c r="C129" s="25" t="str">
        <f>IFERROR(__xludf.DUMMYFUNCTION("""COMPUTED_VALUE"""),"Republic")</f>
        <v>Republic</v>
      </c>
      <c r="D129" s="25" t="str">
        <f>IFERROR(__xludf.DUMMYFUNCTION("""COMPUTED_VALUE"""),"Tábori dalok")</f>
        <v>Tábori dalok</v>
      </c>
    </row>
    <row r="130">
      <c r="A130" s="25" t="str">
        <f>IFERROR(__xludf.DUMMYFUNCTION("""COMPUTED_VALUE"""),"T65")</f>
        <v>T65</v>
      </c>
      <c r="B130" s="25" t="str">
        <f>IFERROR(__xludf.DUMMYFUNCTION("""COMPUTED_VALUE"""),"Ha itt lennél velem")</f>
        <v>Ha itt lennél velem</v>
      </c>
      <c r="C130" s="25" t="str">
        <f>IFERROR(__xludf.DUMMYFUNCTION("""COMPUTED_VALUE"""),"Republic")</f>
        <v>Republic</v>
      </c>
      <c r="D130" s="25" t="str">
        <f>IFERROR(__xludf.DUMMYFUNCTION("""COMPUTED_VALUE"""),"Tábori dalok")</f>
        <v>Tábori dalok</v>
      </c>
    </row>
    <row r="131">
      <c r="A131" s="25" t="str">
        <f>IFERROR(__xludf.DUMMYFUNCTION("""COMPUTED_VALUE"""),"T66")</f>
        <v>T66</v>
      </c>
      <c r="B131" s="25" t="str">
        <f>IFERROR(__xludf.DUMMYFUNCTION("""COMPUTED_VALUE"""),"Szállj el kismadár")</f>
        <v>Szállj el kismadár</v>
      </c>
      <c r="C131" s="25" t="str">
        <f>IFERROR(__xludf.DUMMYFUNCTION("""COMPUTED_VALUE"""),"Republic")</f>
        <v>Republic</v>
      </c>
      <c r="D131" s="25" t="str">
        <f>IFERROR(__xludf.DUMMYFUNCTION("""COMPUTED_VALUE"""),"Tábori dalok")</f>
        <v>Tábori dalok</v>
      </c>
    </row>
    <row r="132">
      <c r="A132" s="25" t="str">
        <f>IFERROR(__xludf.DUMMYFUNCTION("""COMPUTED_VALUE"""),"T67")</f>
        <v>T67</v>
      </c>
      <c r="B132" s="25" t="str">
        <f>IFERROR(__xludf.DUMMYFUNCTION("""COMPUTED_VALUE"""),"Szeretni valakit valamiért ")</f>
        <v>Szeretni valakit valamiért </v>
      </c>
      <c r="C132" s="25" t="str">
        <f>IFERROR(__xludf.DUMMYFUNCTION("""COMPUTED_VALUE"""),"Republic")</f>
        <v>Republic</v>
      </c>
      <c r="D132" s="25" t="str">
        <f>IFERROR(__xludf.DUMMYFUNCTION("""COMPUTED_VALUE"""),"Tábori dalok")</f>
        <v>Tábori dalok</v>
      </c>
    </row>
    <row r="133">
      <c r="A133" s="25" t="str">
        <f>IFERROR(__xludf.DUMMYFUNCTION("""COMPUTED_VALUE"""),"T68")</f>
        <v>T68</v>
      </c>
      <c r="B133" s="25" t="str">
        <f>IFERROR(__xludf.DUMMYFUNCTION("""COMPUTED_VALUE"""),"Vigyázz a madárra")</f>
        <v>Vigyázz a madárra</v>
      </c>
      <c r="C133" s="25" t="str">
        <f>IFERROR(__xludf.DUMMYFUNCTION("""COMPUTED_VALUE"""),"Révész Sándor")</f>
        <v>Révész Sándor</v>
      </c>
      <c r="D133" s="25" t="str">
        <f>IFERROR(__xludf.DUMMYFUNCTION("""COMPUTED_VALUE"""),"Tábori dalok")</f>
        <v>Tábori dalok</v>
      </c>
    </row>
    <row r="134">
      <c r="A134" s="25" t="str">
        <f>IFERROR(__xludf.DUMMYFUNCTION("""COMPUTED_VALUE"""),"T69")</f>
        <v>T69</v>
      </c>
      <c r="B134" s="25" t="str">
        <f>IFERROR(__xludf.DUMMYFUNCTION("""COMPUTED_VALUE"""),"16 tonna")</f>
        <v>16 tonna</v>
      </c>
      <c r="C134" s="25" t="str">
        <f>IFERROR(__xludf.DUMMYFUNCTION("""COMPUTED_VALUE"""),"Spirituálé")</f>
        <v>Spirituálé</v>
      </c>
      <c r="D134" s="25" t="str">
        <f>IFERROR(__xludf.DUMMYFUNCTION("""COMPUTED_VALUE"""),"Tábori dalok")</f>
        <v>Tábori dalok</v>
      </c>
    </row>
    <row r="135">
      <c r="A135" s="25" t="str">
        <f>IFERROR(__xludf.DUMMYFUNCTION("""COMPUTED_VALUE"""),"T70")</f>
        <v>T70</v>
      </c>
      <c r="B135" s="25" t="str">
        <f>IFERROR(__xludf.DUMMYFUNCTION("""COMPUTED_VALUE"""),"Ohio")</f>
        <v>Ohio</v>
      </c>
      <c r="C135" s="25" t="str">
        <f>IFERROR(__xludf.DUMMYFUNCTION("""COMPUTED_VALUE"""),"Spirituálé")</f>
        <v>Spirituálé</v>
      </c>
      <c r="D135" s="25" t="str">
        <f>IFERROR(__xludf.DUMMYFUNCTION("""COMPUTED_VALUE"""),"Tábori dalok")</f>
        <v>Tábori dalok</v>
      </c>
    </row>
    <row r="136">
      <c r="A136" s="25" t="str">
        <f>IFERROR(__xludf.DUMMYFUNCTION("""COMPUTED_VALUE"""),"T71")</f>
        <v>T71</v>
      </c>
      <c r="B136" s="25" t="str">
        <f>IFERROR(__xludf.DUMMYFUNCTION("""COMPUTED_VALUE"""),"Bájoló")</f>
        <v>Bájoló</v>
      </c>
      <c r="C136" s="25" t="str">
        <f>IFERROR(__xludf.DUMMYFUNCTION("""COMPUTED_VALUE"""),"Szabó Balázs Bandája")</f>
        <v>Szabó Balázs Bandája</v>
      </c>
      <c r="D136" s="25" t="str">
        <f>IFERROR(__xludf.DUMMYFUNCTION("""COMPUTED_VALUE"""),"Tábori dalok")</f>
        <v>Tábori dalok</v>
      </c>
    </row>
    <row r="137">
      <c r="A137" s="25" t="str">
        <f>IFERROR(__xludf.DUMMYFUNCTION("""COMPUTED_VALUE"""),"T72")</f>
        <v>T72</v>
      </c>
      <c r="B137" s="25" t="str">
        <f>IFERROR(__xludf.DUMMYFUNCTION("""COMPUTED_VALUE"""),"Egyszerű dal")</f>
        <v>Egyszerű dal</v>
      </c>
      <c r="C137" s="25" t="str">
        <f>IFERROR(__xludf.DUMMYFUNCTION("""COMPUTED_VALUE"""),"Tankcsapda")</f>
        <v>Tankcsapda</v>
      </c>
      <c r="D137" s="25" t="str">
        <f>IFERROR(__xludf.DUMMYFUNCTION("""COMPUTED_VALUE"""),"Tábori dalok")</f>
        <v>Tábori dalok</v>
      </c>
    </row>
    <row r="138">
      <c r="A138" s="25" t="str">
        <f>IFERROR(__xludf.DUMMYFUNCTION("""COMPUTED_VALUE"""),"T73")</f>
        <v>T73</v>
      </c>
      <c r="B138" s="25" t="str">
        <f>IFERROR(__xludf.DUMMYFUNCTION("""COMPUTED_VALUE"""),"Mennyország Tourist (–&gt;)")</f>
        <v>Mennyország Tourist (–&gt;)</v>
      </c>
      <c r="C138" s="25" t="str">
        <f>IFERROR(__xludf.DUMMYFUNCTION("""COMPUTED_VALUE"""),"Tankcsapda")</f>
        <v>Tankcsapda</v>
      </c>
      <c r="D138" s="25" t="str">
        <f>IFERROR(__xludf.DUMMYFUNCTION("""COMPUTED_VALUE"""),"Tábori dalok")</f>
        <v>Tábori dalok</v>
      </c>
    </row>
    <row r="139">
      <c r="A139" s="25" t="str">
        <f>IFERROR(__xludf.DUMMYFUNCTION("""COMPUTED_VALUE"""),"T73")</f>
        <v>T73</v>
      </c>
      <c r="B139" s="25" t="str">
        <f>IFERROR(__xludf.DUMMYFUNCTION("""COMPUTED_VALUE"""),"Mennyország Tourist (...)")</f>
        <v>Mennyország Tourist (...)</v>
      </c>
      <c r="C139" s="25" t="str">
        <f>IFERROR(__xludf.DUMMYFUNCTION("""COMPUTED_VALUE"""),"Tankcsapda")</f>
        <v>Tankcsapda</v>
      </c>
      <c r="D139" s="25" t="str">
        <f>IFERROR(__xludf.DUMMYFUNCTION("""COMPUTED_VALUE"""),"Tábori dalok")</f>
        <v>Tábori dalok</v>
      </c>
    </row>
    <row r="140">
      <c r="A140" s="25" t="str">
        <f>IFERROR(__xludf.DUMMYFUNCTION("""COMPUTED_VALUE"""),"T74")</f>
        <v>T74</v>
      </c>
      <c r="B140" s="25" t="str">
        <f>IFERROR(__xludf.DUMMYFUNCTION("""COMPUTED_VALUE"""),"Örökké tart (-&gt;)")</f>
        <v>Örökké tart (-&gt;)</v>
      </c>
      <c r="C140" s="25" t="str">
        <f>IFERROR(__xludf.DUMMYFUNCTION("""COMPUTED_VALUE"""),"Tankcsapda")</f>
        <v>Tankcsapda</v>
      </c>
      <c r="D140" s="25" t="str">
        <f>IFERROR(__xludf.DUMMYFUNCTION("""COMPUTED_VALUE"""),"Tábori dalok")</f>
        <v>Tábori dalok</v>
      </c>
    </row>
    <row r="141">
      <c r="A141" s="25" t="str">
        <f>IFERROR(__xludf.DUMMYFUNCTION("""COMPUTED_VALUE"""),"T74")</f>
        <v>T74</v>
      </c>
      <c r="B141" s="25" t="str">
        <f>IFERROR(__xludf.DUMMYFUNCTION("""COMPUTED_VALUE"""),"Örökké tart (...)")</f>
        <v>Örökké tart (...)</v>
      </c>
      <c r="C141" s="25" t="str">
        <f>IFERROR(__xludf.DUMMYFUNCTION("""COMPUTED_VALUE"""),"Tankcsapda")</f>
        <v>Tankcsapda</v>
      </c>
      <c r="D141" s="25" t="str">
        <f>IFERROR(__xludf.DUMMYFUNCTION("""COMPUTED_VALUE"""),"Tábori dalok")</f>
        <v>Tábori dalok</v>
      </c>
    </row>
    <row r="142">
      <c r="A142" s="25" t="str">
        <f>IFERROR(__xludf.DUMMYFUNCTION("""COMPUTED_VALUE"""),"T75")</f>
        <v>T75</v>
      </c>
      <c r="B142" s="25" t="str">
        <f>IFERROR(__xludf.DUMMYFUNCTION("""COMPUTED_VALUE"""),"Európa ")</f>
        <v>Európa </v>
      </c>
      <c r="C142" s="25" t="str">
        <f>IFERROR(__xludf.DUMMYFUNCTION("""COMPUTED_VALUE"""),"Varga Miklós")</f>
        <v>Varga Miklós</v>
      </c>
      <c r="D142" s="25" t="str">
        <f>IFERROR(__xludf.DUMMYFUNCTION("""COMPUTED_VALUE"""),"Tábori dalok")</f>
        <v>Tábori dalok</v>
      </c>
    </row>
    <row r="143">
      <c r="A143" s="25" t="str">
        <f>IFERROR(__xludf.DUMMYFUNCTION("""COMPUTED_VALUE"""),"T76")</f>
        <v>T76</v>
      </c>
      <c r="B143" s="25" t="str">
        <f>IFERROR(__xludf.DUMMYFUNCTION("""COMPUTED_VALUE"""),"Amikor elmentél tőlem")</f>
        <v>Amikor elmentél tőlem</v>
      </c>
      <c r="C143" s="25" t="str">
        <f>IFERROR(__xludf.DUMMYFUNCTION("""COMPUTED_VALUE"""),"Zorán")</f>
        <v>Zorán</v>
      </c>
      <c r="D143" s="25" t="str">
        <f>IFERROR(__xludf.DUMMYFUNCTION("""COMPUTED_VALUE"""),"Tábori dalok")</f>
        <v>Tábori dalok</v>
      </c>
    </row>
    <row r="144">
      <c r="A144" s="25" t="str">
        <f>IFERROR(__xludf.DUMMYFUNCTION("""COMPUTED_VALUE"""),"T77")</f>
        <v>T77</v>
      </c>
      <c r="B144" s="25" t="str">
        <f>IFERROR(__xludf.DUMMYFUNCTION("""COMPUTED_VALUE"""),"Apám hitte (–&gt;)")</f>
        <v>Apám hitte (–&gt;)</v>
      </c>
      <c r="C144" s="25" t="str">
        <f>IFERROR(__xludf.DUMMYFUNCTION("""COMPUTED_VALUE"""),"Zorán")</f>
        <v>Zorán</v>
      </c>
      <c r="D144" s="25" t="str">
        <f>IFERROR(__xludf.DUMMYFUNCTION("""COMPUTED_VALUE"""),"Tábori dalok")</f>
        <v>Tábori dalok</v>
      </c>
    </row>
    <row r="145">
      <c r="A145" s="25" t="str">
        <f>IFERROR(__xludf.DUMMYFUNCTION("""COMPUTED_VALUE"""),"T77")</f>
        <v>T77</v>
      </c>
      <c r="B145" s="25" t="str">
        <f>IFERROR(__xludf.DUMMYFUNCTION("""COMPUTED_VALUE"""),"Apám hitte (...)")</f>
        <v>Apám hitte (...)</v>
      </c>
      <c r="C145" s="25" t="str">
        <f>IFERROR(__xludf.DUMMYFUNCTION("""COMPUTED_VALUE"""),"Zorán")</f>
        <v>Zorán</v>
      </c>
      <c r="D145" s="25" t="str">
        <f>IFERROR(__xludf.DUMMYFUNCTION("""COMPUTED_VALUE"""),"Tábori dalok")</f>
        <v>Tábori dalok</v>
      </c>
    </row>
    <row r="146">
      <c r="A146" s="25" t="str">
        <f>IFERROR(__xludf.DUMMYFUNCTION("""COMPUTED_VALUE"""),"T78")</f>
        <v>T78</v>
      </c>
      <c r="B146" s="25" t="str">
        <f>IFERROR(__xludf.DUMMYFUNCTION("""COMPUTED_VALUE"""),"Kócos kis ördögök")</f>
        <v>Kócos kis ördögök</v>
      </c>
      <c r="C146" s="25" t="str">
        <f>IFERROR(__xludf.DUMMYFUNCTION("""COMPUTED_VALUE"""),"Zorán – Metró")</f>
        <v>Zorán – Metró</v>
      </c>
      <c r="D146" s="25" t="str">
        <f>IFERROR(__xludf.DUMMYFUNCTION("""COMPUTED_VALUE"""),"Tábori dalok")</f>
        <v>Tábori dalok</v>
      </c>
    </row>
    <row r="147">
      <c r="A147" s="25" t="str">
        <f>IFERROR(__xludf.DUMMYFUNCTION("""COMPUTED_VALUE"""),"T79")</f>
        <v>T79</v>
      </c>
      <c r="B147" s="25" t="str">
        <f>IFERROR(__xludf.DUMMYFUNCTION("""COMPUTED_VALUE"""),"Tihany")</f>
        <v>Tihany</v>
      </c>
      <c r="C147" s="25" t="str">
        <f>IFERROR(__xludf.DUMMYFUNCTION("""COMPUTED_VALUE"""),"Csaknekedkislány")</f>
        <v>Csaknekedkislány</v>
      </c>
      <c r="D147" s="25" t="str">
        <f>IFERROR(__xludf.DUMMYFUNCTION("""COMPUTED_VALUE"""),"Tábori dalok")</f>
        <v>Tábori dalok</v>
      </c>
    </row>
    <row r="148">
      <c r="A148" s="25" t="str">
        <f>IFERROR(__xludf.DUMMYFUNCTION("""COMPUTED_VALUE"""),"V01")</f>
        <v>V01</v>
      </c>
      <c r="B148" s="25" t="str">
        <f>IFERROR(__xludf.DUMMYFUNCTION("""COMPUTED_VALUE"""),"Sijáhámbá")</f>
        <v>Sijáhámbá</v>
      </c>
      <c r="C148" s="25" t="str">
        <f>IFERROR(__xludf.DUMMYFUNCTION("""COMPUTED_VALUE"""),"Zulu népdal")</f>
        <v>Zulu népdal</v>
      </c>
      <c r="D148" s="25" t="str">
        <f>IFERROR(__xludf.DUMMYFUNCTION("""COMPUTED_VALUE"""),"Világzenei dalok")</f>
        <v>Világzenei dalok</v>
      </c>
    </row>
    <row r="149">
      <c r="A149" s="25" t="str">
        <f>IFERROR(__xludf.DUMMYFUNCTION("""COMPUTED_VALUE"""),"V02")</f>
        <v>V02</v>
      </c>
      <c r="B149" s="25" t="str">
        <f>IFERROR(__xludf.DUMMYFUNCTION("""COMPUTED_VALUE"""),"Shosholozá")</f>
        <v>Shosholozá</v>
      </c>
      <c r="C149" s="25" t="str">
        <f>IFERROR(__xludf.DUMMYFUNCTION("""COMPUTED_VALUE"""),"Zulu népdal")</f>
        <v>Zulu népdal</v>
      </c>
      <c r="D149" s="25" t="str">
        <f>IFERROR(__xludf.DUMMYFUNCTION("""COMPUTED_VALUE"""),"Világzenei dalok")</f>
        <v>Világzenei dalok</v>
      </c>
    </row>
    <row r="150">
      <c r="A150" s="25" t="str">
        <f>IFERROR(__xludf.DUMMYFUNCTION("""COMPUTED_VALUE"""),"ZS01")</f>
        <v>ZS01</v>
      </c>
      <c r="B150" s="25" t="str">
        <f>IFERROR(__xludf.DUMMYFUNCTION("""COMPUTED_VALUE"""),"Ádon olam")</f>
        <v>Ádon olam</v>
      </c>
      <c r="C150" s="25" t="str">
        <f>IFERROR(__xludf.DUMMYFUNCTION("""COMPUTED_VALUE"""),"Solomon ibn Gabirol")</f>
        <v>Solomon ibn Gabirol</v>
      </c>
      <c r="D150" s="25" t="str">
        <f>IFERROR(__xludf.DUMMYFUNCTION("""COMPUTED_VALUE"""),"Zsidó dalok")</f>
        <v>Zsidó dalok</v>
      </c>
    </row>
    <row r="151">
      <c r="A151" s="25" t="str">
        <f>IFERROR(__xludf.DUMMYFUNCTION("""COMPUTED_VALUE"""),"ZS02")</f>
        <v>ZS02</v>
      </c>
      <c r="B151" s="25" t="str">
        <f>IFERROR(__xludf.DUMMYFUNCTION("""COMPUTED_VALUE"""),"Máoz cur")</f>
        <v>Máoz cur</v>
      </c>
      <c r="C151" s="25" t="str">
        <f>IFERROR(__xludf.DUMMYFUNCTION("""COMPUTED_VALUE"""),"Pijut")</f>
        <v>Pijut</v>
      </c>
      <c r="D151" s="25" t="str">
        <f>IFERROR(__xludf.DUMMYFUNCTION("""COMPUTED_VALUE"""),"Zsidó dalok")</f>
        <v>Zsidó dalok</v>
      </c>
    </row>
    <row r="152">
      <c r="A152" s="25" t="str">
        <f>IFERROR(__xludf.DUMMYFUNCTION("""COMPUTED_VALUE"""),"ZS03")</f>
        <v>ZS03</v>
      </c>
      <c r="B152" s="25" t="str">
        <f>IFERROR(__xludf.DUMMYFUNCTION("""COMPUTED_VALUE"""),"Élt egyszer egy gonosz ember")</f>
        <v>Élt egyszer egy gonosz ember</v>
      </c>
      <c r="C152" s="25"/>
      <c r="D152" s="25" t="str">
        <f>IFERROR(__xludf.DUMMYFUNCTION("""COMPUTED_VALUE"""),"Zsidó dalok")</f>
        <v>Zsidó dalok</v>
      </c>
    </row>
    <row r="153">
      <c r="A153" s="25" t="str">
        <f>IFERROR(__xludf.DUMMYFUNCTION("""COMPUTED_VALUE"""),"ZS04")</f>
        <v>ZS04</v>
      </c>
      <c r="B153" s="25" t="str">
        <f>IFERROR(__xludf.DUMMYFUNCTION("""COMPUTED_VALUE"""),"Szevivon, szov szov szov")</f>
        <v>Szevivon, szov szov szov</v>
      </c>
      <c r="C153" s="25" t="str">
        <f>IFERROR(__xludf.DUMMYFUNCTION("""COMPUTED_VALUE"""),"Levin Kipnis")</f>
        <v>Levin Kipnis</v>
      </c>
      <c r="D153" s="25" t="str">
        <f>IFERROR(__xludf.DUMMYFUNCTION("""COMPUTED_VALUE"""),"Zsidó dalok")</f>
        <v>Zsidó dalok</v>
      </c>
    </row>
    <row r="154">
      <c r="A154" s="25" t="str">
        <f>IFERROR(__xludf.DUMMYFUNCTION("""COMPUTED_VALUE"""),"ZS05")</f>
        <v>ZS05</v>
      </c>
      <c r="B154" s="25" t="str">
        <f>IFERROR(__xludf.DUMMYFUNCTION("""COMPUTED_VALUE"""),"Má nistáná")</f>
        <v>Má nistáná</v>
      </c>
      <c r="C154" s="25" t="str">
        <f>IFERROR(__xludf.DUMMYFUNCTION("""COMPUTED_VALUE"""),"Részlet a széder esti Hágádából")</f>
        <v>Részlet a széder esti Hágádából</v>
      </c>
      <c r="D154" s="25" t="str">
        <f>IFERROR(__xludf.DUMMYFUNCTION("""COMPUTED_VALUE"""),"Zsidó dalok")</f>
        <v>Zsidó dalok</v>
      </c>
    </row>
    <row r="155">
      <c r="A155" s="25" t="str">
        <f>IFERROR(__xludf.DUMMYFUNCTION("""COMPUTED_VALUE"""),"ZS06")</f>
        <v>ZS06</v>
      </c>
      <c r="B155" s="25" t="str">
        <f>IFERROR(__xludf.DUMMYFUNCTION("""COMPUTED_VALUE"""),"Ilu ilu hociánu / Dájénu")</f>
        <v>Ilu ilu hociánu / Dájénu</v>
      </c>
      <c r="C155" s="25" t="str">
        <f>IFERROR(__xludf.DUMMYFUNCTION("""COMPUTED_VALUE"""),"Részlet a széder esti Hágádából")</f>
        <v>Részlet a széder esti Hágádából</v>
      </c>
      <c r="D155" s="25" t="str">
        <f>IFERROR(__xludf.DUMMYFUNCTION("""COMPUTED_VALUE"""),"Zsidó dalok")</f>
        <v>Zsidó dalok</v>
      </c>
    </row>
    <row r="156">
      <c r="A156" s="25" t="str">
        <f>IFERROR(__xludf.DUMMYFUNCTION("""COMPUTED_VALUE"""),"ZS07")</f>
        <v>ZS07</v>
      </c>
      <c r="B156" s="25" t="str">
        <f>IFERROR(__xludf.DUMMYFUNCTION("""COMPUTED_VALUE"""),"Ehad mi jodeá")</f>
        <v>Ehad mi jodeá</v>
      </c>
      <c r="C156" s="25"/>
      <c r="D156" s="25" t="str">
        <f>IFERROR(__xludf.DUMMYFUNCTION("""COMPUTED_VALUE"""),"Zsidó dalok")</f>
        <v>Zsidó dalok</v>
      </c>
    </row>
    <row r="157">
      <c r="A157" s="25" t="str">
        <f>IFERROR(__xludf.DUMMYFUNCTION("""COMPUTED_VALUE"""),"ZS08")</f>
        <v>ZS08</v>
      </c>
      <c r="B157" s="25" t="str">
        <f>IFERROR(__xludf.DUMMYFUNCTION("""COMPUTED_VALUE"""),"Osze Sálom")</f>
        <v>Osze Sálom</v>
      </c>
      <c r="C157" s="25"/>
      <c r="D157" s="25" t="str">
        <f>IFERROR(__xludf.DUMMYFUNCTION("""COMPUTED_VALUE"""),"Zsidó dalok")</f>
        <v>Zsidó dalok</v>
      </c>
    </row>
    <row r="158">
      <c r="A158" s="25" t="str">
        <f>IFERROR(__xludf.DUMMYFUNCTION("""COMPUTED_VALUE"""),"ZS09")</f>
        <v>ZS09</v>
      </c>
      <c r="B158" s="25" t="str">
        <f>IFERROR(__xludf.DUMMYFUNCTION("""COMPUTED_VALUE"""),"Sálom álehem")</f>
        <v>Sálom álehem</v>
      </c>
      <c r="C158" s="25"/>
      <c r="D158" s="25" t="str">
        <f>IFERROR(__xludf.DUMMYFUNCTION("""COMPUTED_VALUE"""),"Zsidó dalok")</f>
        <v>Zsidó dalok</v>
      </c>
    </row>
    <row r="159">
      <c r="A159" s="25" t="str">
        <f>IFERROR(__xludf.DUMMYFUNCTION("""COMPUTED_VALUE"""),"ZS10")</f>
        <v>ZS10</v>
      </c>
      <c r="B159" s="25" t="str">
        <f>IFERROR(__xludf.DUMMYFUNCTION("""COMPUTED_VALUE"""),"Sábát Sálom")</f>
        <v>Sábát Sálom</v>
      </c>
      <c r="C159" s="25" t="str">
        <f>IFERROR(__xludf.DUMMYFUNCTION("""COMPUTED_VALUE"""),"Elana Jagoda")</f>
        <v>Elana Jagoda</v>
      </c>
      <c r="D159" s="25" t="str">
        <f>IFERROR(__xludf.DUMMYFUNCTION("""COMPUTED_VALUE"""),"Zsidó dalok")</f>
        <v>Zsidó dalok</v>
      </c>
    </row>
    <row r="160">
      <c r="A160" s="25" t="str">
        <f>IFERROR(__xludf.DUMMYFUNCTION("""COMPUTED_VALUE"""),"ZS11")</f>
        <v>ZS11</v>
      </c>
      <c r="B160" s="25" t="str">
        <f>IFERROR(__xludf.DUMMYFUNCTION("""COMPUTED_VALUE"""),"Havdala")</f>
        <v>Havdala</v>
      </c>
      <c r="C160" s="25"/>
      <c r="D160" s="25" t="str">
        <f>IFERROR(__xludf.DUMMYFUNCTION("""COMPUTED_VALUE"""),"Zsidó dalok")</f>
        <v>Zsidó dalok</v>
      </c>
    </row>
    <row r="161">
      <c r="A161" s="25" t="str">
        <f>IFERROR(__xludf.DUMMYFUNCTION("""COMPUTED_VALUE"""),"ZS12")</f>
        <v>ZS12</v>
      </c>
      <c r="B161" s="25" t="str">
        <f>IFERROR(__xludf.DUMMYFUNCTION("""COMPUTED_VALUE"""),"Eliyahu Hanavi")</f>
        <v>Eliyahu Hanavi</v>
      </c>
      <c r="C161" s="25"/>
      <c r="D161" s="25" t="str">
        <f>IFERROR(__xludf.DUMMYFUNCTION("""COMPUTED_VALUE"""),"Zsidó dalok")</f>
        <v>Zsidó dalok</v>
      </c>
    </row>
    <row r="162">
      <c r="A162" s="25" t="str">
        <f>IFERROR(__xludf.DUMMYFUNCTION("""COMPUTED_VALUE"""),"ZS13")</f>
        <v>ZS13</v>
      </c>
      <c r="B162" s="25" t="str">
        <f>IFERROR(__xludf.DUMMYFUNCTION("""COMPUTED_VALUE"""),"Lehá Dodi")</f>
        <v>Lehá Dodi</v>
      </c>
      <c r="C162" s="25" t="str">
        <f>IFERROR(__xludf.DUMMYFUNCTION("""COMPUTED_VALUE"""),"Shlomo Halevi Alkabetz")</f>
        <v>Shlomo Halevi Alkabetz</v>
      </c>
      <c r="D162" s="25" t="str">
        <f>IFERROR(__xludf.DUMMYFUNCTION("""COMPUTED_VALUE"""),"Zsidó dalok")</f>
        <v>Zsidó dalok</v>
      </c>
    </row>
    <row r="163">
      <c r="A163" s="25" t="str">
        <f>IFERROR(__xludf.DUMMYFUNCTION("""COMPUTED_VALUE"""),"ZS14")</f>
        <v>ZS14</v>
      </c>
      <c r="B163" s="25" t="str">
        <f>IFERROR(__xludf.DUMMYFUNCTION("""COMPUTED_VALUE"""),"Jedid Nefes")</f>
        <v>Jedid Nefes</v>
      </c>
      <c r="C163" s="25"/>
      <c r="D163" s="25" t="str">
        <f>IFERROR(__xludf.DUMMYFUNCTION("""COMPUTED_VALUE"""),"Zsidó dalok")</f>
        <v>Zsidó dalok</v>
      </c>
    </row>
    <row r="164">
      <c r="A164" s="25" t="str">
        <f>IFERROR(__xludf.DUMMYFUNCTION("""COMPUTED_VALUE"""),"ZS15")</f>
        <v>ZS15</v>
      </c>
      <c r="B164" s="25" t="str">
        <f>IFERROR(__xludf.DUMMYFUNCTION("""COMPUTED_VALUE"""),"Ávinu málkénu")</f>
        <v>Ávinu málkénu</v>
      </c>
      <c r="C164" s="25"/>
      <c r="D164" s="25" t="str">
        <f>IFERROR(__xludf.DUMMYFUNCTION("""COMPUTED_VALUE"""),"Zsidó dalok")</f>
        <v>Zsidó dalok</v>
      </c>
    </row>
    <row r="165">
      <c r="A165" s="25" t="str">
        <f>IFERROR(__xludf.DUMMYFUNCTION("""COMPUTED_VALUE"""),"ZS16")</f>
        <v>ZS16</v>
      </c>
      <c r="B165" s="25" t="str">
        <f>IFERROR(__xludf.DUMMYFUNCTION("""COMPUTED_VALUE"""),"Jemé háhánuká")</f>
        <v>Jemé háhánuká</v>
      </c>
      <c r="C165" s="25" t="str">
        <f>IFERROR(__xludf.DUMMYFUNCTION("""COMPUTED_VALUE"""),"Ávráhám Ávronin")</f>
        <v>Ávráhám Ávronin</v>
      </c>
      <c r="D165" s="25" t="str">
        <f>IFERROR(__xludf.DUMMYFUNCTION("""COMPUTED_VALUE"""),"Zsidó dalok")</f>
        <v>Zsidó dalok</v>
      </c>
    </row>
    <row r="166">
      <c r="A166" s="25" t="str">
        <f>IFERROR(__xludf.DUMMYFUNCTION("""COMPUTED_VALUE"""),"ZS16")</f>
        <v>ZS16</v>
      </c>
      <c r="B166" s="25" t="str">
        <f>IFERROR(__xludf.DUMMYFUNCTION("""COMPUTED_VALUE"""),"Oh Hanukkah")</f>
        <v>Oh Hanukkah</v>
      </c>
      <c r="C166" s="25" t="str">
        <f>IFERROR(__xludf.DUMMYFUNCTION("""COMPUTED_VALUE"""),"Ávráhám Ávronin")</f>
        <v>Ávráhám Ávronin</v>
      </c>
      <c r="D166" s="25" t="str">
        <f>IFERROR(__xludf.DUMMYFUNCTION("""COMPUTED_VALUE"""),"Zsidó dalok")</f>
        <v>Zsidó dalok</v>
      </c>
    </row>
    <row r="167">
      <c r="A167" s="25" t="str">
        <f>IFERROR(__xludf.DUMMYFUNCTION("""COMPUTED_VALUE"""),"ZS17")</f>
        <v>ZS17</v>
      </c>
      <c r="B167" s="25" t="str">
        <f>IFERROR(__xludf.DUMMYFUNCTION("""COMPUTED_VALUE"""),"Hanuka van ma")</f>
        <v>Hanuka van ma</v>
      </c>
      <c r="C167" s="25"/>
      <c r="D167" s="25" t="str">
        <f>IFERROR(__xludf.DUMMYFUNCTION("""COMPUTED_VALUE"""),"Zsidó dalok")</f>
        <v>Zsidó dalok</v>
      </c>
    </row>
    <row r="168">
      <c r="A168" s="25" t="str">
        <f>IFERROR(__xludf.DUMMYFUNCTION("""COMPUTED_VALUE"""),"ZS18")</f>
        <v>ZS18</v>
      </c>
      <c r="B168" s="25" t="str">
        <f>IFERROR(__xludf.DUMMYFUNCTION("""COMPUTED_VALUE"""),"Lesana habaa")</f>
        <v>Lesana habaa</v>
      </c>
      <c r="C168" s="25"/>
      <c r="D168" s="25" t="str">
        <f>IFERROR(__xludf.DUMMYFUNCTION("""COMPUTED_VALUE"""),"Zsidó dalok")</f>
        <v>Zsidó dalok</v>
      </c>
    </row>
    <row r="169">
      <c r="A169" s="25" t="str">
        <f>IFERROR(__xludf.DUMMYFUNCTION("""COMPUTED_VALUE"""),"ZS19")</f>
        <v>ZS19</v>
      </c>
      <c r="B169" s="25" t="str">
        <f>IFERROR(__xludf.DUMMYFUNCTION("""COMPUTED_VALUE"""),"Má jáfe hájom")</f>
        <v>Má jáfe hájom</v>
      </c>
      <c r="C169" s="25" t="str">
        <f>IFERROR(__xludf.DUMMYFUNCTION("""COMPUTED_VALUE"""),"Issachar Miron")</f>
        <v>Issachar Miron</v>
      </c>
      <c r="D169" s="25" t="str">
        <f>IFERROR(__xludf.DUMMYFUNCTION("""COMPUTED_VALUE"""),"Zsidó dalok")</f>
        <v>Zsidó dalok</v>
      </c>
    </row>
    <row r="170">
      <c r="A170" s="25" t="str">
        <f>IFERROR(__xludf.DUMMYFUNCTION("""COMPUTED_VALUE"""),"ZS20")</f>
        <v>ZS20</v>
      </c>
      <c r="B170" s="25" t="str">
        <f>IFERROR(__xludf.DUMMYFUNCTION("""COMPUTED_VALUE"""),"Szimen tov")</f>
        <v>Szimen tov</v>
      </c>
      <c r="C170" s="25"/>
      <c r="D170" s="25" t="str">
        <f>IFERROR(__xludf.DUMMYFUNCTION("""COMPUTED_VALUE"""),"Zsidó dalok")</f>
        <v>Zsidó dalok</v>
      </c>
    </row>
    <row r="171">
      <c r="A171" s="25" t="str">
        <f>IFERROR(__xludf.DUMMYFUNCTION("""COMPUTED_VALUE"""),"ZS21")</f>
        <v>ZS21</v>
      </c>
      <c r="B171" s="25" t="str">
        <f>IFERROR(__xludf.DUMMYFUNCTION("""COMPUTED_VALUE"""),"Szól a kakas már")</f>
        <v>Szól a kakas már</v>
      </c>
      <c r="C171" s="25" t="str">
        <f>IFERROR(__xludf.DUMMYFUNCTION("""COMPUTED_VALUE"""),"Taub Ájzik Jichák")</f>
        <v>Taub Ájzik Jichák</v>
      </c>
      <c r="D171" s="25" t="str">
        <f>IFERROR(__xludf.DUMMYFUNCTION("""COMPUTED_VALUE"""),"Zsidó dalok")</f>
        <v>Zsidó dalok</v>
      </c>
    </row>
    <row r="172">
      <c r="A172" s="25" t="str">
        <f>IFERROR(__xludf.DUMMYFUNCTION("""COMPUTED_VALUE"""),"ZS22")</f>
        <v>ZS22</v>
      </c>
      <c r="B172" s="25" t="str">
        <f>IFERROR(__xludf.DUMMYFUNCTION("""COMPUTED_VALUE"""),"Im HaShem Lo Jivneh Báit")</f>
        <v>Im HaShem Lo Jivneh Báit</v>
      </c>
      <c r="C172" s="25" t="str">
        <f>IFERROR(__xludf.DUMMYFUNCTION("""COMPUTED_VALUE"""),"Tehilim 127.1")</f>
        <v>Tehilim 127.1</v>
      </c>
      <c r="D172" s="25" t="str">
        <f>IFERROR(__xludf.DUMMYFUNCTION("""COMPUTED_VALUE"""),"Zsidó dalok")</f>
        <v>Zsidó dalok</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26" t="s">
        <v>774</v>
      </c>
      <c r="C1" s="22" t="s">
        <v>775</v>
      </c>
      <c r="D1" s="22" t="s">
        <v>776</v>
      </c>
      <c r="E1" s="22" t="s">
        <v>777</v>
      </c>
      <c r="F1" s="27" t="s">
        <v>778</v>
      </c>
      <c r="G1" s="28">
        <f>COUNTA(Siron!B:B)-1</f>
        <v>171</v>
      </c>
    </row>
    <row r="2" ht="14.25" customHeight="1">
      <c r="A2" s="22" t="s">
        <v>192</v>
      </c>
      <c r="B2" s="25">
        <f>COUNTIFS(Siron!F:F,Data!A2)</f>
        <v>7</v>
      </c>
      <c r="C2" s="22" t="s">
        <v>779</v>
      </c>
      <c r="D2" s="22" t="s">
        <v>780</v>
      </c>
      <c r="E2" s="22" t="s">
        <v>781</v>
      </c>
      <c r="F2" s="27" t="s">
        <v>782</v>
      </c>
      <c r="G2" s="28">
        <f>COUNTIF(Siron!G:G,":)")</f>
        <v>168</v>
      </c>
    </row>
    <row r="3" ht="14.25" customHeight="1">
      <c r="A3" s="22" t="s">
        <v>16</v>
      </c>
      <c r="B3" s="25">
        <f>COUNTIFS(Siron!F:F,Data!A3)</f>
        <v>15</v>
      </c>
      <c r="C3" s="22" t="s">
        <v>783</v>
      </c>
      <c r="D3" s="22" t="s">
        <v>784</v>
      </c>
      <c r="E3" s="22" t="s">
        <v>785</v>
      </c>
      <c r="F3" s="27" t="s">
        <v>786</v>
      </c>
      <c r="G3" s="28">
        <f>G1-G2</f>
        <v>3</v>
      </c>
    </row>
    <row r="4" ht="14.25" customHeight="1">
      <c r="A4" s="25" t="s">
        <v>225</v>
      </c>
      <c r="B4" s="25">
        <f>COUNTIFS(Siron!F:F,Data!A4)</f>
        <v>100</v>
      </c>
      <c r="C4" s="22" t="s">
        <v>787</v>
      </c>
      <c r="D4" s="22" t="s">
        <v>788</v>
      </c>
      <c r="E4" s="22" t="s">
        <v>789</v>
      </c>
      <c r="F4" s="22" t="s">
        <v>790</v>
      </c>
      <c r="G4" s="22" t="s">
        <v>791</v>
      </c>
    </row>
    <row r="5" ht="14.25" customHeight="1">
      <c r="A5" s="22" t="s">
        <v>88</v>
      </c>
      <c r="B5" s="25">
        <f>COUNTIFS(Siron!F:F,Data!A5)</f>
        <v>14</v>
      </c>
      <c r="C5" s="22" t="s">
        <v>792</v>
      </c>
      <c r="D5" s="22" t="s">
        <v>793</v>
      </c>
      <c r="E5" s="22" t="s">
        <v>794</v>
      </c>
      <c r="F5" s="22" t="s">
        <v>795</v>
      </c>
      <c r="G5" s="25" t="str">
        <f>""</f>
        <v/>
      </c>
    </row>
    <row r="6" ht="14.25" customHeight="1">
      <c r="A6" s="22" t="s">
        <v>152</v>
      </c>
      <c r="B6" s="25">
        <f>COUNTIFS(Siron!F:F,Data!A6)</f>
        <v>10</v>
      </c>
      <c r="C6" s="22" t="s">
        <v>796</v>
      </c>
      <c r="D6" s="22" t="s">
        <v>797</v>
      </c>
      <c r="E6" s="22" t="s">
        <v>798</v>
      </c>
    </row>
    <row r="7" ht="14.25" customHeight="1">
      <c r="A7" s="22" t="s">
        <v>662</v>
      </c>
      <c r="B7" s="25">
        <f>COUNTIFS(Siron!F:F,Data!A7)</f>
        <v>23</v>
      </c>
      <c r="C7" s="22" t="s">
        <v>799</v>
      </c>
      <c r="D7" s="22" t="s">
        <v>800</v>
      </c>
      <c r="E7" s="22" t="s">
        <v>801</v>
      </c>
    </row>
    <row r="8" ht="14.25" customHeight="1">
      <c r="A8" s="22" t="s">
        <v>652</v>
      </c>
      <c r="B8" s="25">
        <f>COUNTIFS(Siron!F:F,Data!A8)</f>
        <v>2</v>
      </c>
      <c r="C8" s="22" t="s">
        <v>802</v>
      </c>
      <c r="D8" s="22" t="s">
        <v>803</v>
      </c>
      <c r="E8" s="22" t="s">
        <v>804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29"/>
      <c r="M1" s="29"/>
      <c r="N1" s="29"/>
      <c r="O1" s="29"/>
      <c r="P1" s="29"/>
      <c r="Q1" s="29"/>
      <c r="R1" s="29"/>
      <c r="S1" s="29"/>
      <c r="T1" s="29"/>
      <c r="U1" s="29"/>
      <c r="V1" s="29"/>
      <c r="W1" s="29"/>
      <c r="X1" s="29"/>
      <c r="Y1" s="29"/>
      <c r="Z1" s="29"/>
    </row>
    <row r="2" ht="24.0" customHeight="1">
      <c r="B2" s="30" t="s">
        <v>805</v>
      </c>
      <c r="C2" s="31"/>
      <c r="D2" s="32"/>
      <c r="F2" s="30" t="s">
        <v>806</v>
      </c>
      <c r="G2" s="31"/>
      <c r="H2" s="31"/>
      <c r="I2" s="31"/>
      <c r="J2" s="31"/>
      <c r="K2" s="31"/>
      <c r="L2" s="31"/>
      <c r="M2" s="32"/>
      <c r="N2" s="24"/>
      <c r="O2" s="24"/>
      <c r="P2" s="24"/>
      <c r="Q2" s="24"/>
      <c r="R2" s="24"/>
      <c r="S2" s="24"/>
      <c r="T2" s="24"/>
      <c r="U2" s="24"/>
      <c r="V2" s="24"/>
      <c r="W2" s="24"/>
      <c r="X2" s="24"/>
      <c r="Y2" s="24"/>
      <c r="Z2" s="24"/>
    </row>
    <row r="3">
      <c r="B3" s="33" t="s">
        <v>807</v>
      </c>
      <c r="C3" s="34" t="s">
        <v>808</v>
      </c>
      <c r="D3" s="35" t="s">
        <v>809</v>
      </c>
      <c r="F3" s="33" t="s">
        <v>810</v>
      </c>
      <c r="G3" s="34" t="s">
        <v>192</v>
      </c>
      <c r="H3" s="36" t="s">
        <v>16</v>
      </c>
      <c r="I3" s="37" t="s">
        <v>225</v>
      </c>
      <c r="J3" s="38" t="s">
        <v>811</v>
      </c>
      <c r="K3" s="39" t="s">
        <v>152</v>
      </c>
      <c r="L3" s="40" t="s">
        <v>662</v>
      </c>
      <c r="M3" s="41" t="s">
        <v>652</v>
      </c>
      <c r="N3" s="24"/>
      <c r="O3" s="24"/>
      <c r="P3" s="24"/>
      <c r="Q3" s="24"/>
      <c r="R3" s="24"/>
      <c r="S3" s="24"/>
      <c r="T3" s="24"/>
      <c r="U3" s="24"/>
      <c r="V3" s="24"/>
      <c r="W3" s="24"/>
      <c r="X3" s="24"/>
      <c r="Y3" s="24"/>
      <c r="Z3" s="24"/>
    </row>
    <row r="4">
      <c r="B4" s="42" t="s">
        <v>812</v>
      </c>
      <c r="C4" s="43" t="s">
        <v>813</v>
      </c>
      <c r="D4" s="44" t="s">
        <v>814</v>
      </c>
      <c r="F4" s="42"/>
      <c r="G4" s="45" t="s">
        <v>815</v>
      </c>
      <c r="H4" s="46" t="s">
        <v>816</v>
      </c>
      <c r="I4" s="47" t="s">
        <v>817</v>
      </c>
      <c r="J4" s="48" t="s">
        <v>818</v>
      </c>
      <c r="K4" s="49" t="s">
        <v>819</v>
      </c>
      <c r="L4" s="50" t="s">
        <v>820</v>
      </c>
      <c r="M4" s="51" t="s">
        <v>821</v>
      </c>
      <c r="N4" s="24"/>
      <c r="O4" s="24"/>
      <c r="P4" s="24"/>
      <c r="Q4" s="24"/>
      <c r="R4" s="24"/>
      <c r="S4" s="24"/>
      <c r="T4" s="24"/>
      <c r="U4" s="24"/>
      <c r="V4" s="24"/>
      <c r="W4" s="24"/>
      <c r="X4" s="24"/>
      <c r="Y4" s="24"/>
      <c r="Z4" s="24"/>
    </row>
    <row r="5">
      <c r="B5" s="52" t="s">
        <v>822</v>
      </c>
      <c r="C5" s="53" t="s">
        <v>813</v>
      </c>
      <c r="D5" s="54"/>
      <c r="F5" s="52"/>
      <c r="G5" s="55" t="s">
        <v>823</v>
      </c>
      <c r="H5" s="56"/>
      <c r="I5" s="57"/>
      <c r="J5" s="58"/>
      <c r="K5" s="59"/>
      <c r="L5" s="60" t="s">
        <v>824</v>
      </c>
      <c r="M5" s="61" t="s">
        <v>825</v>
      </c>
      <c r="N5" s="24"/>
      <c r="O5" s="24"/>
      <c r="P5" s="24"/>
      <c r="Q5" s="24"/>
      <c r="R5" s="24"/>
      <c r="S5" s="24"/>
      <c r="T5" s="24"/>
      <c r="U5" s="24"/>
      <c r="V5" s="24"/>
      <c r="W5" s="24"/>
      <c r="X5" s="24"/>
      <c r="Y5" s="24"/>
      <c r="Z5" s="24"/>
    </row>
    <row r="6">
      <c r="B6" s="62" t="s">
        <v>826</v>
      </c>
      <c r="C6" s="63" t="s">
        <v>827</v>
      </c>
      <c r="D6" s="64"/>
      <c r="F6" s="62"/>
      <c r="G6" s="63"/>
      <c r="H6" s="65"/>
      <c r="I6" s="66"/>
      <c r="J6" s="67"/>
      <c r="K6" s="59"/>
      <c r="L6" s="60" t="s">
        <v>828</v>
      </c>
      <c r="M6" s="61" t="s">
        <v>829</v>
      </c>
      <c r="N6" s="24"/>
      <c r="O6" s="24"/>
      <c r="P6" s="24"/>
      <c r="Q6" s="24"/>
      <c r="R6" s="24"/>
      <c r="S6" s="24"/>
      <c r="T6" s="24"/>
      <c r="U6" s="24"/>
      <c r="V6" s="24"/>
      <c r="W6" s="24"/>
      <c r="X6" s="24"/>
      <c r="Y6" s="24"/>
      <c r="Z6" s="24"/>
    </row>
    <row r="7">
      <c r="A7" s="24"/>
      <c r="B7" s="68" t="s">
        <v>830</v>
      </c>
      <c r="C7" s="69" t="s">
        <v>827</v>
      </c>
      <c r="D7" s="70"/>
      <c r="E7" s="24"/>
      <c r="F7" s="68"/>
      <c r="G7" s="69"/>
      <c r="H7" s="71"/>
      <c r="I7" s="72"/>
      <c r="J7" s="73"/>
      <c r="K7" s="74"/>
      <c r="L7" s="75"/>
      <c r="M7" s="76"/>
      <c r="N7" s="24"/>
      <c r="O7" s="24"/>
      <c r="P7" s="24"/>
      <c r="Q7" s="24"/>
      <c r="R7" s="24"/>
      <c r="S7" s="24"/>
      <c r="T7" s="24"/>
      <c r="U7" s="24"/>
      <c r="V7" s="24"/>
      <c r="W7" s="24"/>
      <c r="X7" s="24"/>
      <c r="Y7" s="24"/>
      <c r="Z7" s="24"/>
    </row>
    <row r="8">
      <c r="A8" s="24"/>
      <c r="B8" s="24"/>
      <c r="C8" s="24"/>
      <c r="D8" s="24"/>
      <c r="E8" s="24"/>
      <c r="F8" s="24"/>
      <c r="G8" s="24"/>
      <c r="H8" s="24"/>
      <c r="I8" s="24"/>
      <c r="J8" s="24"/>
      <c r="K8" s="24"/>
      <c r="L8" s="24"/>
      <c r="M8" s="24"/>
      <c r="N8" s="24"/>
      <c r="O8" s="24"/>
      <c r="P8" s="24"/>
      <c r="Q8" s="24"/>
      <c r="R8" s="24"/>
      <c r="S8" s="24"/>
      <c r="T8" s="24"/>
      <c r="U8" s="24"/>
      <c r="V8" s="24"/>
      <c r="W8" s="24"/>
      <c r="X8" s="24"/>
      <c r="Y8" s="24"/>
      <c r="Z8" s="24"/>
    </row>
    <row r="9">
      <c r="A9" s="24"/>
      <c r="D9" s="24"/>
      <c r="E9" s="24"/>
      <c r="F9" s="24"/>
      <c r="G9" s="24"/>
      <c r="H9" s="24"/>
      <c r="I9" s="24"/>
      <c r="J9" s="24"/>
      <c r="K9" s="24"/>
      <c r="L9" s="24"/>
      <c r="M9" s="24"/>
      <c r="N9" s="24"/>
      <c r="O9" s="24"/>
      <c r="P9" s="24"/>
      <c r="Q9" s="24"/>
      <c r="R9" s="24"/>
      <c r="S9" s="24"/>
      <c r="T9" s="24"/>
      <c r="U9" s="24"/>
      <c r="V9" s="24"/>
      <c r="W9" s="24"/>
      <c r="X9" s="24"/>
      <c r="Y9" s="24"/>
      <c r="Z9" s="24"/>
    </row>
    <row r="10" ht="25.5" customHeight="1">
      <c r="A10" s="24"/>
      <c r="E10" s="24"/>
      <c r="F10" s="30" t="s">
        <v>831</v>
      </c>
      <c r="G10" s="31"/>
      <c r="H10" s="31"/>
      <c r="I10" s="31"/>
      <c r="J10" s="31"/>
      <c r="K10" s="31"/>
      <c r="L10" s="31"/>
      <c r="M10" s="32"/>
      <c r="N10" s="24"/>
      <c r="O10" s="24"/>
      <c r="P10" s="24"/>
      <c r="Q10" s="24"/>
      <c r="R10" s="24"/>
      <c r="S10" s="24"/>
      <c r="T10" s="24"/>
      <c r="U10" s="24"/>
      <c r="V10" s="24"/>
      <c r="W10" s="24"/>
      <c r="X10" s="24"/>
      <c r="Y10" s="24"/>
      <c r="Z10" s="24"/>
    </row>
    <row r="11">
      <c r="A11" s="24"/>
      <c r="C11" s="30" t="s">
        <v>832</v>
      </c>
      <c r="D11" s="32"/>
      <c r="E11" s="21"/>
      <c r="F11" s="77" t="s">
        <v>833</v>
      </c>
      <c r="G11" s="78"/>
      <c r="H11" s="78"/>
      <c r="I11" s="78"/>
      <c r="J11" s="78"/>
      <c r="K11" s="78"/>
      <c r="L11" s="78"/>
      <c r="M11" s="79"/>
      <c r="N11" s="24"/>
      <c r="O11" s="24"/>
      <c r="P11" s="24"/>
      <c r="Q11" s="24"/>
      <c r="R11" s="24"/>
      <c r="S11" s="24"/>
      <c r="T11" s="24"/>
      <c r="U11" s="24"/>
      <c r="V11" s="24"/>
      <c r="W11" s="24"/>
      <c r="X11" s="24"/>
      <c r="Y11" s="24"/>
      <c r="Z11" s="24"/>
    </row>
    <row r="12">
      <c r="A12" s="24"/>
      <c r="C12" s="80" t="s">
        <v>807</v>
      </c>
      <c r="D12" s="35" t="s">
        <v>834</v>
      </c>
      <c r="E12" s="21"/>
      <c r="F12" s="81" t="s">
        <v>835</v>
      </c>
      <c r="G12" s="82"/>
      <c r="H12" s="82"/>
      <c r="I12" s="82"/>
      <c r="J12" s="82"/>
      <c r="K12" s="82"/>
      <c r="L12" s="82"/>
      <c r="M12" s="83"/>
      <c r="N12" s="24"/>
      <c r="O12" s="24"/>
      <c r="P12" s="24"/>
      <c r="Q12" s="24"/>
      <c r="R12" s="24"/>
      <c r="S12" s="24"/>
      <c r="T12" s="24"/>
      <c r="U12" s="24"/>
      <c r="V12" s="24"/>
      <c r="W12" s="24"/>
      <c r="X12" s="24"/>
      <c r="Y12" s="24"/>
      <c r="Z12" s="24"/>
    </row>
    <row r="13">
      <c r="A13" s="24"/>
      <c r="C13" s="84" t="s">
        <v>836</v>
      </c>
      <c r="D13" s="44" t="s">
        <v>837</v>
      </c>
      <c r="F13" s="81"/>
      <c r="G13" s="82"/>
      <c r="H13" s="82"/>
      <c r="I13" s="82"/>
      <c r="J13" s="82"/>
      <c r="K13" s="82"/>
      <c r="L13" s="82"/>
      <c r="M13" s="83"/>
      <c r="N13" s="24"/>
      <c r="O13" s="24"/>
      <c r="P13" s="24"/>
      <c r="Q13" s="24"/>
      <c r="R13" s="24"/>
      <c r="S13" s="24"/>
      <c r="T13" s="24"/>
      <c r="U13" s="24"/>
      <c r="V13" s="24"/>
      <c r="W13" s="24"/>
      <c r="X13" s="24"/>
      <c r="Y13" s="24"/>
      <c r="Z13" s="24"/>
    </row>
    <row r="14">
      <c r="A14" s="24"/>
      <c r="C14" s="85" t="s">
        <v>838</v>
      </c>
      <c r="D14" s="54" t="s">
        <v>839</v>
      </c>
      <c r="E14" s="24"/>
      <c r="F14" s="81"/>
      <c r="G14" s="82"/>
      <c r="H14" s="82"/>
      <c r="I14" s="82"/>
      <c r="J14" s="82"/>
      <c r="K14" s="82"/>
      <c r="L14" s="82"/>
      <c r="M14" s="83"/>
      <c r="N14" s="24"/>
      <c r="O14" s="24"/>
      <c r="P14" s="24"/>
      <c r="Q14" s="24"/>
      <c r="R14" s="24"/>
      <c r="S14" s="24"/>
      <c r="T14" s="24"/>
      <c r="U14" s="24"/>
      <c r="V14" s="24"/>
      <c r="W14" s="24"/>
      <c r="X14" s="24"/>
      <c r="Y14" s="24"/>
      <c r="Z14" s="24"/>
    </row>
    <row r="15">
      <c r="A15" s="24"/>
      <c r="C15" s="86" t="s">
        <v>840</v>
      </c>
      <c r="D15" s="64" t="s">
        <v>837</v>
      </c>
      <c r="E15" s="24"/>
      <c r="F15" s="81"/>
      <c r="G15" s="82"/>
      <c r="H15" s="82"/>
      <c r="I15" s="82"/>
      <c r="J15" s="82"/>
      <c r="K15" s="82"/>
      <c r="L15" s="82"/>
      <c r="M15" s="83"/>
      <c r="N15" s="24"/>
      <c r="O15" s="24"/>
      <c r="P15" s="24"/>
      <c r="Q15" s="24"/>
      <c r="R15" s="24"/>
      <c r="S15" s="24"/>
      <c r="T15" s="24"/>
      <c r="U15" s="24"/>
      <c r="V15" s="24"/>
      <c r="W15" s="24"/>
      <c r="X15" s="24"/>
      <c r="Y15" s="24"/>
      <c r="Z15" s="24"/>
    </row>
    <row r="16">
      <c r="A16" s="24"/>
      <c r="C16" s="87" t="s">
        <v>841</v>
      </c>
      <c r="D16" s="70" t="s">
        <v>842</v>
      </c>
      <c r="E16" s="24"/>
      <c r="F16" s="88"/>
      <c r="G16" s="89"/>
      <c r="H16" s="89"/>
      <c r="I16" s="89"/>
      <c r="J16" s="89"/>
      <c r="K16" s="89"/>
      <c r="L16" s="89"/>
      <c r="M16" s="90"/>
      <c r="N16" s="24"/>
      <c r="O16" s="24"/>
      <c r="P16" s="24"/>
      <c r="Q16" s="24"/>
      <c r="R16" s="24"/>
      <c r="S16" s="24"/>
      <c r="T16" s="24"/>
      <c r="U16" s="24"/>
      <c r="V16" s="24"/>
      <c r="W16" s="24"/>
      <c r="X16" s="24"/>
      <c r="Y16" s="24"/>
      <c r="Z16" s="24"/>
    </row>
    <row r="17">
      <c r="A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D19" s="24"/>
      <c r="E19" s="24"/>
      <c r="F19" s="24"/>
      <c r="H19" s="24"/>
      <c r="I19" s="24"/>
      <c r="J19" s="24"/>
      <c r="K19" s="24"/>
      <c r="L19" s="24"/>
      <c r="M19" s="24"/>
      <c r="N19" s="24"/>
      <c r="O19" s="24"/>
      <c r="P19" s="24"/>
      <c r="Q19" s="24"/>
      <c r="R19" s="24"/>
      <c r="S19" s="24"/>
      <c r="T19" s="24"/>
      <c r="U19" s="24"/>
      <c r="V19" s="24"/>
      <c r="W19" s="24"/>
      <c r="X19" s="24"/>
      <c r="Y19" s="24"/>
      <c r="Z19" s="24"/>
    </row>
    <row r="20">
      <c r="A20" s="24"/>
      <c r="D20" s="24"/>
      <c r="E20" s="24"/>
      <c r="F20" s="24"/>
      <c r="H20" s="24"/>
      <c r="I20" s="24"/>
      <c r="J20" s="24"/>
      <c r="K20" s="24"/>
      <c r="L20" s="24"/>
      <c r="M20" s="24"/>
      <c r="N20" s="24"/>
      <c r="O20" s="24"/>
      <c r="P20" s="24"/>
      <c r="Q20" s="24"/>
      <c r="R20" s="24"/>
      <c r="S20" s="24"/>
      <c r="T20" s="24"/>
      <c r="U20" s="24"/>
      <c r="V20" s="24"/>
      <c r="W20" s="24"/>
      <c r="X20" s="24"/>
      <c r="Y20" s="24"/>
      <c r="Z20" s="24"/>
    </row>
    <row r="21">
      <c r="A21" s="24"/>
      <c r="D21" s="24"/>
      <c r="E21" s="24"/>
      <c r="F21" s="24"/>
      <c r="H21" s="24"/>
      <c r="I21" s="24"/>
      <c r="J21" s="24"/>
      <c r="K21" s="24"/>
      <c r="L21" s="24"/>
      <c r="M21" s="24"/>
      <c r="N21" s="24"/>
      <c r="O21" s="24"/>
      <c r="P21" s="24"/>
      <c r="Q21" s="24"/>
      <c r="R21" s="24"/>
      <c r="S21" s="24"/>
      <c r="T21" s="24"/>
      <c r="U21" s="24"/>
      <c r="V21" s="24"/>
      <c r="W21" s="24"/>
      <c r="X21" s="24"/>
      <c r="Y21" s="24"/>
      <c r="Z21" s="24"/>
    </row>
    <row r="22">
      <c r="A22" s="24"/>
      <c r="D22" s="24"/>
      <c r="E22" s="24"/>
      <c r="F22" s="24"/>
      <c r="H22" s="24"/>
      <c r="I22" s="24"/>
      <c r="J22" s="24"/>
      <c r="K22" s="24"/>
      <c r="L22" s="24"/>
      <c r="M22" s="24"/>
      <c r="N22" s="24"/>
      <c r="O22" s="24"/>
      <c r="P22" s="24"/>
      <c r="Q22" s="24"/>
      <c r="R22" s="24"/>
      <c r="S22" s="24"/>
      <c r="T22" s="24"/>
      <c r="U22" s="24"/>
      <c r="V22" s="24"/>
      <c r="W22" s="24"/>
      <c r="X22" s="24"/>
      <c r="Y22" s="24"/>
      <c r="Z22" s="24"/>
    </row>
    <row r="23">
      <c r="A23" s="24"/>
      <c r="D23" s="24"/>
      <c r="E23" s="24"/>
      <c r="F23" s="24"/>
      <c r="H23" s="24"/>
      <c r="I23" s="24"/>
      <c r="J23" s="24"/>
      <c r="K23" s="24"/>
      <c r="L23" s="24"/>
      <c r="M23" s="24"/>
      <c r="N23" s="24"/>
      <c r="O23" s="24"/>
      <c r="P23" s="24"/>
      <c r="Q23" s="24"/>
      <c r="R23" s="24"/>
      <c r="S23" s="24"/>
      <c r="T23" s="24"/>
      <c r="U23" s="24"/>
      <c r="V23" s="24"/>
      <c r="W23" s="24"/>
      <c r="X23" s="24"/>
      <c r="Y23" s="24"/>
      <c r="Z23" s="24"/>
    </row>
    <row r="24">
      <c r="A24" s="24"/>
      <c r="B24" s="24"/>
      <c r="E24" s="24"/>
      <c r="F24" s="24"/>
      <c r="H24" s="24"/>
      <c r="I24" s="24"/>
      <c r="J24" s="24"/>
      <c r="K24" s="24"/>
      <c r="L24" s="24"/>
      <c r="M24" s="24"/>
      <c r="N24" s="24"/>
      <c r="O24" s="24"/>
      <c r="P24" s="24"/>
      <c r="Q24" s="24"/>
      <c r="R24" s="24"/>
      <c r="S24" s="24"/>
      <c r="T24" s="24"/>
      <c r="U24" s="24"/>
      <c r="V24" s="24"/>
      <c r="W24" s="24"/>
      <c r="X24" s="24"/>
      <c r="Y24" s="24"/>
      <c r="Z24" s="24"/>
    </row>
    <row r="25">
      <c r="E25" s="24"/>
      <c r="F25" s="24"/>
      <c r="G25" s="24"/>
      <c r="H25" s="24"/>
      <c r="I25" s="24"/>
      <c r="J25" s="24"/>
      <c r="K25" s="24"/>
      <c r="L25" s="24"/>
      <c r="M25" s="24"/>
      <c r="N25" s="24"/>
      <c r="O25" s="24"/>
      <c r="P25" s="24"/>
      <c r="Q25" s="24"/>
      <c r="R25" s="24"/>
      <c r="S25" s="24"/>
      <c r="T25" s="24"/>
      <c r="U25" s="24"/>
      <c r="V25" s="24"/>
      <c r="W25" s="24"/>
      <c r="X25" s="24"/>
      <c r="Y25" s="24"/>
      <c r="Z25" s="24"/>
    </row>
    <row r="26">
      <c r="E26" s="24"/>
      <c r="F26" s="24"/>
      <c r="G26" s="24"/>
      <c r="H26" s="24"/>
      <c r="I26" s="24"/>
      <c r="J26" s="24"/>
      <c r="K26" s="24"/>
      <c r="L26" s="24"/>
      <c r="M26" s="24"/>
      <c r="N26" s="24"/>
      <c r="O26" s="24"/>
      <c r="P26" s="24"/>
      <c r="Q26" s="24"/>
      <c r="R26" s="24"/>
      <c r="S26" s="24"/>
      <c r="T26" s="24"/>
      <c r="U26" s="24"/>
      <c r="V26" s="24"/>
      <c r="W26" s="24"/>
      <c r="X26" s="24"/>
      <c r="Y26" s="24"/>
      <c r="Z26" s="24"/>
    </row>
    <row r="27">
      <c r="E27" s="24"/>
      <c r="F27" s="24"/>
      <c r="G27" s="24"/>
      <c r="H27" s="24"/>
      <c r="I27" s="24"/>
      <c r="J27" s="24"/>
      <c r="K27" s="24"/>
      <c r="L27" s="24"/>
      <c r="M27" s="24"/>
      <c r="N27" s="24"/>
      <c r="O27" s="24"/>
      <c r="P27" s="24"/>
      <c r="Q27" s="24"/>
      <c r="R27" s="24"/>
      <c r="S27" s="24"/>
      <c r="T27" s="24"/>
      <c r="U27" s="24"/>
      <c r="V27" s="24"/>
      <c r="W27" s="24"/>
      <c r="X27" s="24"/>
      <c r="Y27" s="24"/>
      <c r="Z27" s="24"/>
    </row>
    <row r="28">
      <c r="E28" s="24"/>
      <c r="F28" s="24"/>
      <c r="G28" s="24"/>
      <c r="H28" s="24"/>
      <c r="I28" s="24"/>
      <c r="J28" s="24"/>
      <c r="K28" s="24"/>
      <c r="L28" s="24"/>
      <c r="M28" s="24"/>
      <c r="N28" s="24"/>
      <c r="O28" s="24"/>
      <c r="P28" s="24"/>
      <c r="Q28" s="24"/>
      <c r="R28" s="24"/>
      <c r="S28" s="24"/>
      <c r="T28" s="24"/>
      <c r="U28" s="24"/>
      <c r="V28" s="24"/>
      <c r="W28" s="24"/>
      <c r="X28" s="24"/>
      <c r="Y28" s="24"/>
      <c r="Z28" s="24"/>
    </row>
    <row r="29">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
        <v>843</v>
      </c>
    </row>
    <row r="2">
      <c r="A2" s="22" t="s">
        <v>844</v>
      </c>
    </row>
    <row r="3">
      <c r="A3" s="22" t="s">
        <v>845</v>
      </c>
    </row>
    <row r="4">
      <c r="A4" s="22" t="s">
        <v>846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2022-04-18T07:11:25Z</dcterms:created>
  <dc:creator>Rendszergazda</dc:creator>
</cp:coreProperties>
</file>